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Y:\SOLLOS BRASIL\"/>
    </mc:Choice>
  </mc:AlternateContent>
  <xr:revisionPtr revIDLastSave="0" documentId="13_ncr:1_{426C14B9-024F-4B32-A0D8-49E7A84DA31A}" xr6:coauthVersionLast="47" xr6:coauthVersionMax="47" xr10:uidLastSave="{00000000-0000-0000-0000-000000000000}"/>
  <workbookProtection workbookAlgorithmName="SHA-512" workbookHashValue="vcEohwLfM+pMlOVe+Yv71mZQga3K5y+liBGBMzVxjRpE0pulUZkZezfQ284ML3ugQQAY8FukkdHgUvS9XAttAQ==" workbookSaltValue="Ro6QFs4Y27Lq5MlbOddwSA==" workbookSpinCount="100000" lockStructure="1"/>
  <bookViews>
    <workbookView xWindow="-120" yWindow="-120" windowWidth="24240" windowHeight="13140" firstSheet="2" activeTab="2" xr2:uid="{00000000-000D-0000-FFFF-FFFF00000000}"/>
  </bookViews>
  <sheets>
    <sheet name="Indice Objetos" sheetId="1" state="hidden" r:id="rId1"/>
    <sheet name="CAPA Lighting" sheetId="2" state="hidden" r:id="rId2"/>
    <sheet name="Lighting" sheetId="3" r:id="rId3"/>
    <sheet name="Lighting Outdoor" sheetId="4" r:id="rId4"/>
    <sheet name="Acessórios" sheetId="5" r:id="rId5"/>
    <sheet name="Acabamentos" sheetId="6" r:id="rId6"/>
    <sheet name="Política de Pagamento" sheetId="7" state="hidden" r:id="rId7"/>
  </sheets>
  <definedNames>
    <definedName name="_117" localSheetId="2">#REF!</definedName>
    <definedName name="_117" localSheetId="3">#REF!</definedName>
    <definedName name="_117" localSheetId="6">#REF!</definedName>
    <definedName name="_117">#REF!</definedName>
    <definedName name="_117br" localSheetId="2">#REF!</definedName>
    <definedName name="_117br" localSheetId="3">#REF!</definedName>
    <definedName name="_117br" localSheetId="6">#REF!</definedName>
    <definedName name="_117br">#REF!</definedName>
    <definedName name="_128" localSheetId="2">#REF!</definedName>
    <definedName name="_128" localSheetId="3">#REF!</definedName>
    <definedName name="_128" localSheetId="6">#REF!</definedName>
    <definedName name="_128">#REF!</definedName>
    <definedName name="_128br" localSheetId="2">#REF!</definedName>
    <definedName name="_128br" localSheetId="3">#REF!</definedName>
    <definedName name="_128br" localSheetId="6">#REF!</definedName>
    <definedName name="_128br">#REF!</definedName>
    <definedName name="_145" localSheetId="2">#REF!</definedName>
    <definedName name="_145" localSheetId="3">#REF!</definedName>
    <definedName name="_145" localSheetId="6">#REF!</definedName>
    <definedName name="_145">#REF!</definedName>
    <definedName name="_146" localSheetId="2">#REF!</definedName>
    <definedName name="_146" localSheetId="3">#REF!</definedName>
    <definedName name="_146" localSheetId="6">#REF!</definedName>
    <definedName name="_146">#REF!</definedName>
    <definedName name="_147" localSheetId="2">#REF!</definedName>
    <definedName name="_147" localSheetId="3">#REF!</definedName>
    <definedName name="_147" localSheetId="6">#REF!</definedName>
    <definedName name="_147">#REF!</definedName>
    <definedName name="_148" localSheetId="2">#REF!</definedName>
    <definedName name="_148" localSheetId="3">#REF!</definedName>
    <definedName name="_148" localSheetId="6">#REF!</definedName>
    <definedName name="_148">#REF!</definedName>
    <definedName name="_2762" localSheetId="2">#REF!</definedName>
    <definedName name="_2762" localSheetId="3">#REF!</definedName>
    <definedName name="_2762" localSheetId="6">#REF!</definedName>
    <definedName name="_2762">#REF!</definedName>
    <definedName name="_acess1">#REF!</definedName>
    <definedName name="_acess2">#REF!</definedName>
    <definedName name="_acess3" localSheetId="6">#REF!</definedName>
    <definedName name="_acess3">#REF!</definedName>
    <definedName name="_acess4">#REF!</definedName>
    <definedName name="_acess5">#REF!</definedName>
    <definedName name="_acess6" localSheetId="6">#REF!</definedName>
    <definedName name="_acess6">#REF!</definedName>
    <definedName name="_acess7">#REF!</definedName>
    <definedName name="_acess8">#REF!</definedName>
    <definedName name="_acess9" localSheetId="6">#REF!</definedName>
    <definedName name="_acess9">#REF!</definedName>
    <definedName name="_ade1" localSheetId="2">#REF!</definedName>
    <definedName name="_ade1" localSheetId="3">#REF!</definedName>
    <definedName name="_ade1" localSheetId="6">#REF!</definedName>
    <definedName name="_ade1">#REF!</definedName>
    <definedName name="_ade2" localSheetId="2">#REF!</definedName>
    <definedName name="_ade2" localSheetId="3">#REF!</definedName>
    <definedName name="_ade2" localSheetId="6">#REF!</definedName>
    <definedName name="_ade2">#REF!</definedName>
    <definedName name="_ade3" localSheetId="2">#REF!</definedName>
    <definedName name="_ade3" localSheetId="3">#REF!</definedName>
    <definedName name="_ade3" localSheetId="6">#REF!</definedName>
    <definedName name="_ade3">#REF!</definedName>
    <definedName name="_ade4" localSheetId="2">#REF!</definedName>
    <definedName name="_ade4" localSheetId="3">#REF!</definedName>
    <definedName name="_ade4" localSheetId="6">#REF!</definedName>
    <definedName name="_ade4">#REF!</definedName>
    <definedName name="_ade5" localSheetId="2">#REF!</definedName>
    <definedName name="_ade5" localSheetId="3">#REF!</definedName>
    <definedName name="_ade5" localSheetId="6">#REF!</definedName>
    <definedName name="_ade5">#REF!</definedName>
    <definedName name="_aer1">#REF!</definedName>
    <definedName name="_aer10">#REF!</definedName>
    <definedName name="_aer11">#REF!</definedName>
    <definedName name="_aer12">#REF!</definedName>
    <definedName name="_aer13">#REF!</definedName>
    <definedName name="_aer14">#REF!</definedName>
    <definedName name="_aer15">#REF!</definedName>
    <definedName name="_aer16">#REF!</definedName>
    <definedName name="_aer17">#REF!</definedName>
    <definedName name="_aer18">#REF!</definedName>
    <definedName name="_aer19">#REF!</definedName>
    <definedName name="_aer2">#REF!</definedName>
    <definedName name="_aer20">#REF!</definedName>
    <definedName name="_aer21">#REF!</definedName>
    <definedName name="_aer22">#REF!</definedName>
    <definedName name="_aer23">#REF!</definedName>
    <definedName name="_aer24">#REF!</definedName>
    <definedName name="_aer25">#REF!</definedName>
    <definedName name="_aer26">#REF!</definedName>
    <definedName name="_aer27">#REF!</definedName>
    <definedName name="_aer28">#REF!</definedName>
    <definedName name="_aer29">#REF!</definedName>
    <definedName name="_aer3">#REF!</definedName>
    <definedName name="_aer30">#REF!</definedName>
    <definedName name="_aer31">#REF!</definedName>
    <definedName name="_aer32">#REF!</definedName>
    <definedName name="_aer33">#REF!</definedName>
    <definedName name="_aer34">#REF!</definedName>
    <definedName name="_aer35">#REF!</definedName>
    <definedName name="_aer36">#REF!</definedName>
    <definedName name="_aer37">#REF!</definedName>
    <definedName name="_aer38">#REF!</definedName>
    <definedName name="_aer39">#REF!</definedName>
    <definedName name="_aer4">#REF!</definedName>
    <definedName name="_aer5">#REF!</definedName>
    <definedName name="_aer6">#REF!</definedName>
    <definedName name="_aer7">#REF!</definedName>
    <definedName name="_aer8">#REF!</definedName>
    <definedName name="_aer9">#REF!</definedName>
    <definedName name="_ap1">#REF!</definedName>
    <definedName name="_ap10">#REF!</definedName>
    <definedName name="_ap11">#REF!</definedName>
    <definedName name="_ap2">#REF!</definedName>
    <definedName name="_ap3">#REF!</definedName>
    <definedName name="_ap4" localSheetId="6">#REF!</definedName>
    <definedName name="_ap4">#REF!</definedName>
    <definedName name="_ap5">#REF!</definedName>
    <definedName name="_ap6">#REF!</definedName>
    <definedName name="_ap7">#REF!</definedName>
    <definedName name="_ap8">#REF!</definedName>
    <definedName name="_ap9">#REF!</definedName>
    <definedName name="_b2761" localSheetId="2">#REF!</definedName>
    <definedName name="_b2761" localSheetId="3">#REF!</definedName>
    <definedName name="_b2761" localSheetId="6">#REF!</definedName>
    <definedName name="_b2761">#REF!</definedName>
    <definedName name="_bank1" localSheetId="2">#REF!</definedName>
    <definedName name="_bank1" localSheetId="3">#REF!</definedName>
    <definedName name="_bank1" localSheetId="6">#REF!</definedName>
    <definedName name="_bank1">#REF!</definedName>
    <definedName name="_bank10" localSheetId="2">#REF!</definedName>
    <definedName name="_bank10" localSheetId="3">#REF!</definedName>
    <definedName name="_bank10" localSheetId="6">#REF!</definedName>
    <definedName name="_bank10">#REF!</definedName>
    <definedName name="_bank11" localSheetId="2">#REF!</definedName>
    <definedName name="_bank11" localSheetId="3">#REF!</definedName>
    <definedName name="_bank11" localSheetId="6">#REF!</definedName>
    <definedName name="_bank11">#REF!</definedName>
    <definedName name="_bank12" localSheetId="2">#REF!</definedName>
    <definedName name="_bank12" localSheetId="3">#REF!</definedName>
    <definedName name="_bank12" localSheetId="6">#REF!</definedName>
    <definedName name="_bank12">#REF!</definedName>
    <definedName name="_bank13" localSheetId="2">#REF!</definedName>
    <definedName name="_bank13" localSheetId="3">#REF!</definedName>
    <definedName name="_bank13" localSheetId="6">#REF!</definedName>
    <definedName name="_bank13">#REF!</definedName>
    <definedName name="_bank14" localSheetId="2">#REF!</definedName>
    <definedName name="_bank14" localSheetId="3">#REF!</definedName>
    <definedName name="_bank14" localSheetId="6">#REF!</definedName>
    <definedName name="_bank14">#REF!</definedName>
    <definedName name="_bank15" localSheetId="2">#REF!</definedName>
    <definedName name="_bank15" localSheetId="3">#REF!</definedName>
    <definedName name="_bank15" localSheetId="6">#REF!</definedName>
    <definedName name="_bank15">#REF!</definedName>
    <definedName name="_bank16" localSheetId="2">#REF!</definedName>
    <definedName name="_bank16" localSheetId="3">#REF!</definedName>
    <definedName name="_bank16" localSheetId="6">#REF!</definedName>
    <definedName name="_bank16">#REF!</definedName>
    <definedName name="_bank17" localSheetId="2">#REF!</definedName>
    <definedName name="_bank17" localSheetId="3">#REF!</definedName>
    <definedName name="_bank17" localSheetId="6">#REF!</definedName>
    <definedName name="_bank17">#REF!</definedName>
    <definedName name="_bank18" localSheetId="2">#REF!</definedName>
    <definedName name="_bank18" localSheetId="3">#REF!</definedName>
    <definedName name="_bank18" localSheetId="6">#REF!</definedName>
    <definedName name="_bank18">#REF!</definedName>
    <definedName name="_bank19" localSheetId="2">#REF!</definedName>
    <definedName name="_bank19" localSheetId="3">#REF!</definedName>
    <definedName name="_bank19" localSheetId="6">#REF!</definedName>
    <definedName name="_bank19">#REF!</definedName>
    <definedName name="_bank2" localSheetId="2">#REF!</definedName>
    <definedName name="_bank2" localSheetId="3">#REF!</definedName>
    <definedName name="_bank2" localSheetId="6">#REF!</definedName>
    <definedName name="_bank2">#REF!</definedName>
    <definedName name="_bank20" localSheetId="2">#REF!</definedName>
    <definedName name="_bank20" localSheetId="3">#REF!</definedName>
    <definedName name="_bank20" localSheetId="6">#REF!</definedName>
    <definedName name="_bank20">#REF!</definedName>
    <definedName name="_bank21" localSheetId="2">#REF!</definedName>
    <definedName name="_bank21" localSheetId="3">#REF!</definedName>
    <definedName name="_bank21" localSheetId="6">#REF!</definedName>
    <definedName name="_bank21">#REF!</definedName>
    <definedName name="_bank3" localSheetId="2">#REF!</definedName>
    <definedName name="_bank3" localSheetId="3">#REF!</definedName>
    <definedName name="_bank3" localSheetId="6">#REF!</definedName>
    <definedName name="_bank3">#REF!</definedName>
    <definedName name="_bank4" localSheetId="2">#REF!</definedName>
    <definedName name="_bank4" localSheetId="3">#REF!</definedName>
    <definedName name="_bank4" localSheetId="6">#REF!</definedName>
    <definedName name="_bank4">#REF!</definedName>
    <definedName name="_bank5" localSheetId="2">#REF!</definedName>
    <definedName name="_bank5" localSheetId="3">#REF!</definedName>
    <definedName name="_bank5" localSheetId="6">#REF!</definedName>
    <definedName name="_bank5">#REF!</definedName>
    <definedName name="_bank6" localSheetId="2">#REF!</definedName>
    <definedName name="_bank6" localSheetId="3">#REF!</definedName>
    <definedName name="_bank6" localSheetId="6">#REF!</definedName>
    <definedName name="_bank6">#REF!</definedName>
    <definedName name="_bank7" localSheetId="2">#REF!</definedName>
    <definedName name="_bank7" localSheetId="3">#REF!</definedName>
    <definedName name="_bank7" localSheetId="6">#REF!</definedName>
    <definedName name="_bank7">#REF!</definedName>
    <definedName name="_bank8" localSheetId="2">#REF!</definedName>
    <definedName name="_bank8" localSheetId="3">#REF!</definedName>
    <definedName name="_bank8" localSheetId="6">#REF!</definedName>
    <definedName name="_bank8">#REF!</definedName>
    <definedName name="_bank9" localSheetId="2">#REF!</definedName>
    <definedName name="_bank9" localSheetId="3">#REF!</definedName>
    <definedName name="_bank9" localSheetId="6">#REF!</definedName>
    <definedName name="_bank9">#REF!</definedName>
    <definedName name="_bco1" localSheetId="2">#REF!</definedName>
    <definedName name="_bco1" localSheetId="3">#REF!</definedName>
    <definedName name="_bco1" localSheetId="6">#REF!</definedName>
    <definedName name="_bco1">#REF!</definedName>
    <definedName name="_bco10" localSheetId="2">#REF!</definedName>
    <definedName name="_bco10" localSheetId="3">#REF!</definedName>
    <definedName name="_bco10" localSheetId="6">#REF!</definedName>
    <definedName name="_bco10">#REF!</definedName>
    <definedName name="_bco11" localSheetId="2">#REF!</definedName>
    <definedName name="_bco11" localSheetId="3">#REF!</definedName>
    <definedName name="_bco11" localSheetId="6">#REF!</definedName>
    <definedName name="_bco11">#REF!</definedName>
    <definedName name="_bco12" localSheetId="2">#REF!</definedName>
    <definedName name="_bco12" localSheetId="3">#REF!</definedName>
    <definedName name="_bco12" localSheetId="6">#REF!</definedName>
    <definedName name="_bco12">#REF!</definedName>
    <definedName name="_bco13" localSheetId="2">#REF!</definedName>
    <definedName name="_bco13" localSheetId="3">#REF!</definedName>
    <definedName name="_bco13" localSheetId="6">#REF!</definedName>
    <definedName name="_bco13">#REF!</definedName>
    <definedName name="_bco14" localSheetId="2">#REF!</definedName>
    <definedName name="_bco14" localSheetId="3">#REF!</definedName>
    <definedName name="_bco14" localSheetId="6">#REF!</definedName>
    <definedName name="_bco14">#REF!</definedName>
    <definedName name="_bco15" localSheetId="2">#REF!</definedName>
    <definedName name="_bco15" localSheetId="3">#REF!</definedName>
    <definedName name="_bco15" localSheetId="6">#REF!</definedName>
    <definedName name="_bco15">#REF!</definedName>
    <definedName name="_bco16" localSheetId="2">#REF!</definedName>
    <definedName name="_bco16" localSheetId="3">#REF!</definedName>
    <definedName name="_bco16" localSheetId="6">#REF!</definedName>
    <definedName name="_bco16">#REF!</definedName>
    <definedName name="_bco17" localSheetId="2">#REF!</definedName>
    <definedName name="_bco17" localSheetId="3">#REF!</definedName>
    <definedName name="_bco17" localSheetId="6">#REF!</definedName>
    <definedName name="_bco17">#REF!</definedName>
    <definedName name="_bco2" localSheetId="2">#REF!</definedName>
    <definedName name="_bco2" localSheetId="3">#REF!</definedName>
    <definedName name="_bco2" localSheetId="6">#REF!</definedName>
    <definedName name="_bco2">#REF!</definedName>
    <definedName name="_bco3" localSheetId="2">#REF!</definedName>
    <definedName name="_bco3" localSheetId="3">#REF!</definedName>
    <definedName name="_bco3" localSheetId="6">#REF!</definedName>
    <definedName name="_bco3">#REF!</definedName>
    <definedName name="_bco5" localSheetId="2">#REF!</definedName>
    <definedName name="_bco5" localSheetId="3">#REF!</definedName>
    <definedName name="_bco5" localSheetId="6">#REF!</definedName>
    <definedName name="_bco5">#REF!</definedName>
    <definedName name="_bco6" localSheetId="2">#REF!</definedName>
    <definedName name="_bco6" localSheetId="3">#REF!</definedName>
    <definedName name="_bco6" localSheetId="6">#REF!</definedName>
    <definedName name="_bco6">#REF!</definedName>
    <definedName name="_bco7" localSheetId="2">#REF!</definedName>
    <definedName name="_bco7" localSheetId="3">#REF!</definedName>
    <definedName name="_bco7" localSheetId="6">#REF!</definedName>
    <definedName name="_bco7">#REF!</definedName>
    <definedName name="_bco8" localSheetId="2">#REF!</definedName>
    <definedName name="_bco8" localSheetId="3">#REF!</definedName>
    <definedName name="_bco8" localSheetId="6">#REF!</definedName>
    <definedName name="_bco8">#REF!</definedName>
    <definedName name="_bco9" localSheetId="2">#REF!</definedName>
    <definedName name="_bco9" localSheetId="3">#REF!</definedName>
    <definedName name="_bco9" localSheetId="6">#REF!</definedName>
    <definedName name="_bco9">#REF!</definedName>
    <definedName name="_boc4" localSheetId="2">#REF!</definedName>
    <definedName name="_boc4" localSheetId="3">#REF!</definedName>
    <definedName name="_boc4" localSheetId="6">#REF!</definedName>
    <definedName name="_boc4">#REF!</definedName>
    <definedName name="_buff1" localSheetId="6">#REF!</definedName>
    <definedName name="_buff1">#REF!</definedName>
    <definedName name="_buff2">#REF!</definedName>
    <definedName name="_buff3">#REF!</definedName>
    <definedName name="_cad1" localSheetId="2">#REF!</definedName>
    <definedName name="_cad1" localSheetId="3">#REF!</definedName>
    <definedName name="_cad1" localSheetId="6">#REF!</definedName>
    <definedName name="_cad1">#REF!</definedName>
    <definedName name="_cad10" localSheetId="2">#REF!</definedName>
    <definedName name="_cad10" localSheetId="3">#REF!</definedName>
    <definedName name="_cad10" localSheetId="6">#REF!</definedName>
    <definedName name="_cad10">#REF!</definedName>
    <definedName name="_cad11" localSheetId="2">#REF!</definedName>
    <definedName name="_cad11" localSheetId="3">#REF!</definedName>
    <definedName name="_cad11" localSheetId="6">#REF!</definedName>
    <definedName name="_cad11">#REF!</definedName>
    <definedName name="_cad12" localSheetId="2">#REF!</definedName>
    <definedName name="_cad12" localSheetId="3">#REF!</definedName>
    <definedName name="_cad12" localSheetId="6">#REF!</definedName>
    <definedName name="_cad12">#REF!</definedName>
    <definedName name="_cad13" localSheetId="2">#REF!</definedName>
    <definedName name="_cad13" localSheetId="3">#REF!</definedName>
    <definedName name="_cad13" localSheetId="6">#REF!</definedName>
    <definedName name="_cad13">#REF!</definedName>
    <definedName name="_cad14" localSheetId="2">#REF!</definedName>
    <definedName name="_cad14" localSheetId="3">#REF!</definedName>
    <definedName name="_cad14" localSheetId="6">#REF!</definedName>
    <definedName name="_cad14">#REF!</definedName>
    <definedName name="_cad15" localSheetId="2">#REF!</definedName>
    <definedName name="_cad15" localSheetId="3">#REF!</definedName>
    <definedName name="_cad15" localSheetId="6">#REF!</definedName>
    <definedName name="_cad15">#REF!</definedName>
    <definedName name="_cad16" localSheetId="2">#REF!</definedName>
    <definedName name="_cad16" localSheetId="3">#REF!</definedName>
    <definedName name="_cad16" localSheetId="6">#REF!</definedName>
    <definedName name="_cad16">#REF!</definedName>
    <definedName name="_cad17" localSheetId="2">#REF!</definedName>
    <definedName name="_cad17" localSheetId="3">#REF!</definedName>
    <definedName name="_cad17" localSheetId="6">#REF!</definedName>
    <definedName name="_cad17">#REF!</definedName>
    <definedName name="_cad18" localSheetId="2">#REF!</definedName>
    <definedName name="_cad18" localSheetId="3">#REF!</definedName>
    <definedName name="_cad18" localSheetId="6">#REF!</definedName>
    <definedName name="_cad18">#REF!</definedName>
    <definedName name="_cad19" localSheetId="2">#REF!</definedName>
    <definedName name="_cad19" localSheetId="3">#REF!</definedName>
    <definedName name="_cad19" localSheetId="6">#REF!</definedName>
    <definedName name="_cad19">#REF!</definedName>
    <definedName name="_cad2" localSheetId="2">#REF!</definedName>
    <definedName name="_cad2" localSheetId="3">#REF!</definedName>
    <definedName name="_cad2" localSheetId="6">#REF!</definedName>
    <definedName name="_cad2">#REF!</definedName>
    <definedName name="_cad20" localSheetId="2">#REF!</definedName>
    <definedName name="_cad20" localSheetId="3">#REF!</definedName>
    <definedName name="_cad20" localSheetId="6">#REF!</definedName>
    <definedName name="_cad20">#REF!</definedName>
    <definedName name="_cad21" localSheetId="2">#REF!</definedName>
    <definedName name="_cad21" localSheetId="3">#REF!</definedName>
    <definedName name="_cad21" localSheetId="6">#REF!</definedName>
    <definedName name="_cad21">#REF!</definedName>
    <definedName name="_cad22" localSheetId="2">#REF!</definedName>
    <definedName name="_cad22" localSheetId="3">#REF!</definedName>
    <definedName name="_cad22" localSheetId="6">#REF!</definedName>
    <definedName name="_cad22">#REF!</definedName>
    <definedName name="_cad23" localSheetId="2">#REF!</definedName>
    <definedName name="_cad23" localSheetId="3">#REF!</definedName>
    <definedName name="_cad23" localSheetId="6">#REF!</definedName>
    <definedName name="_cad23">#REF!</definedName>
    <definedName name="_cad24" localSheetId="2">#REF!</definedName>
    <definedName name="_cad24" localSheetId="3">#REF!</definedName>
    <definedName name="_cad24" localSheetId="6">#REF!</definedName>
    <definedName name="_cad24">#REF!</definedName>
    <definedName name="_cad25" localSheetId="2">#REF!</definedName>
    <definedName name="_cad25" localSheetId="3">#REF!</definedName>
    <definedName name="_cad25" localSheetId="6">#REF!</definedName>
    <definedName name="_cad25">#REF!</definedName>
    <definedName name="_cad26" localSheetId="2">#REF!</definedName>
    <definedName name="_cad26" localSheetId="3">#REF!</definedName>
    <definedName name="_cad26" localSheetId="6">#REF!</definedName>
    <definedName name="_cad26">#REF!</definedName>
    <definedName name="_cad27" localSheetId="2">#REF!</definedName>
    <definedName name="_cad27" localSheetId="3">#REF!</definedName>
    <definedName name="_cad27" localSheetId="6">#REF!</definedName>
    <definedName name="_cad27">#REF!</definedName>
    <definedName name="_cad28" localSheetId="2">#REF!</definedName>
    <definedName name="_cad28" localSheetId="3">#REF!</definedName>
    <definedName name="_cad28" localSheetId="6">#REF!</definedName>
    <definedName name="_cad28">#REF!</definedName>
    <definedName name="_cad29" localSheetId="2">#REF!</definedName>
    <definedName name="_cad29" localSheetId="3">#REF!</definedName>
    <definedName name="_cad29" localSheetId="6">#REF!</definedName>
    <definedName name="_cad29">#REF!</definedName>
    <definedName name="_cad3" localSheetId="2">#REF!</definedName>
    <definedName name="_cad3" localSheetId="3">#REF!</definedName>
    <definedName name="_cad3" localSheetId="6">#REF!</definedName>
    <definedName name="_cad3">#REF!</definedName>
    <definedName name="_cad30" localSheetId="2">#REF!</definedName>
    <definedName name="_cad30" localSheetId="3">#REF!</definedName>
    <definedName name="_cad30" localSheetId="6">#REF!</definedName>
    <definedName name="_cad30">#REF!</definedName>
    <definedName name="_cad31" localSheetId="2">#REF!</definedName>
    <definedName name="_cad31" localSheetId="3">#REF!</definedName>
    <definedName name="_cad31" localSheetId="6">#REF!</definedName>
    <definedName name="_cad31">#REF!</definedName>
    <definedName name="_cad32" localSheetId="2">#REF!</definedName>
    <definedName name="_cad32" localSheetId="3">#REF!</definedName>
    <definedName name="_cad32" localSheetId="6">#REF!</definedName>
    <definedName name="_cad32">#REF!</definedName>
    <definedName name="_cad33" localSheetId="2">#REF!</definedName>
    <definedName name="_cad33" localSheetId="3">#REF!</definedName>
    <definedName name="_cad33" localSheetId="6">#REF!</definedName>
    <definedName name="_cad33">#REF!</definedName>
    <definedName name="_cad34" localSheetId="2">#REF!</definedName>
    <definedName name="_cad34" localSheetId="3">#REF!</definedName>
    <definedName name="_cad34" localSheetId="6">#REF!</definedName>
    <definedName name="_cad34">#REF!</definedName>
    <definedName name="_cad35" localSheetId="2">#REF!</definedName>
    <definedName name="_cad35" localSheetId="3">#REF!</definedName>
    <definedName name="_cad35" localSheetId="6">#REF!</definedName>
    <definedName name="_cad35">#REF!</definedName>
    <definedName name="_cad36" localSheetId="2">#REF!</definedName>
    <definedName name="_cad36" localSheetId="3">#REF!</definedName>
    <definedName name="_cad36" localSheetId="6">#REF!</definedName>
    <definedName name="_cad36">#REF!</definedName>
    <definedName name="_cad37" localSheetId="2">#REF!</definedName>
    <definedName name="_cad37" localSheetId="3">#REF!</definedName>
    <definedName name="_cad37" localSheetId="6">#REF!</definedName>
    <definedName name="_cad37">#REF!</definedName>
    <definedName name="_cad38" localSheetId="2">#REF!</definedName>
    <definedName name="_cad38" localSheetId="3">#REF!</definedName>
    <definedName name="_cad38" localSheetId="6">#REF!</definedName>
    <definedName name="_cad38">#REF!</definedName>
    <definedName name="_cad39" localSheetId="6">#REF!</definedName>
    <definedName name="_cad39">#REF!</definedName>
    <definedName name="_cad4" localSheetId="2">#REF!</definedName>
    <definedName name="_cad4" localSheetId="3">#REF!</definedName>
    <definedName name="_cad4" localSheetId="6">#REF!</definedName>
    <definedName name="_cad4">#REF!</definedName>
    <definedName name="_cad5" localSheetId="2">#REF!</definedName>
    <definedName name="_cad5" localSheetId="3">#REF!</definedName>
    <definedName name="_cad5" localSheetId="6">#REF!</definedName>
    <definedName name="_cad5">#REF!</definedName>
    <definedName name="_cad6" localSheetId="2">#REF!</definedName>
    <definedName name="_cad6" localSheetId="3">#REF!</definedName>
    <definedName name="_cad6" localSheetId="6">#REF!</definedName>
    <definedName name="_cad6">#REF!</definedName>
    <definedName name="_cad7" localSheetId="2">#REF!</definedName>
    <definedName name="_cad7" localSheetId="3">#REF!</definedName>
    <definedName name="_cad7" localSheetId="6">#REF!</definedName>
    <definedName name="_cad7">#REF!</definedName>
    <definedName name="_cad8" localSheetId="2">#REF!</definedName>
    <definedName name="_cad8" localSheetId="3">#REF!</definedName>
    <definedName name="_cad8" localSheetId="6">#REF!</definedName>
    <definedName name="_cad8">#REF!</definedName>
    <definedName name="_cad9" localSheetId="2">#REF!</definedName>
    <definedName name="_cad9" localSheetId="3">#REF!</definedName>
    <definedName name="_cad9" localSheetId="6">#REF!</definedName>
    <definedName name="_cad9">#REF!</definedName>
    <definedName name="_cheig" localSheetId="2">#REF!</definedName>
    <definedName name="_cheig" localSheetId="3">#REF!</definedName>
    <definedName name="_cheig" localSheetId="6">#REF!</definedName>
    <definedName name="_cheig">#REF!</definedName>
    <definedName name="_dia" localSheetId="2">#REF!</definedName>
    <definedName name="_dia" localSheetId="3">#REF!</definedName>
    <definedName name="_dia" localSheetId="6">#REF!</definedName>
    <definedName name="_dia">#REF!</definedName>
    <definedName name="_diaest" localSheetId="2">#REF!</definedName>
    <definedName name="_diaest" localSheetId="3">#REF!</definedName>
    <definedName name="_diaest" localSheetId="6">#REF!</definedName>
    <definedName name="_diaest">#REF!</definedName>
    <definedName name="_esc1" localSheetId="6">#REF!</definedName>
    <definedName name="_esc1">#REF!</definedName>
    <definedName name="_esc2" localSheetId="6">#REF!</definedName>
    <definedName name="_esc2">#REF!</definedName>
    <definedName name="_esc3" localSheetId="6">#REF!</definedName>
    <definedName name="_esc3">#REF!</definedName>
    <definedName name="_funni" localSheetId="2">#REF!</definedName>
    <definedName name="_funni" localSheetId="3">#REF!</definedName>
    <definedName name="_funni" localSheetId="6">#REF!</definedName>
    <definedName name="_funni">#REF!</definedName>
    <definedName name="_funnibr" localSheetId="2">#REF!</definedName>
    <definedName name="_funnibr" localSheetId="3">#REF!</definedName>
    <definedName name="_funnibr" localSheetId="6">#REF!</definedName>
    <definedName name="_funnibr">#REF!</definedName>
    <definedName name="_gar1" localSheetId="6">#REF!</definedName>
    <definedName name="_gar1">#REF!</definedName>
    <definedName name="_gar2" localSheetId="6">#REF!</definedName>
    <definedName name="_gar2">#REF!</definedName>
    <definedName name="_gar3" localSheetId="6">#REF!</definedName>
    <definedName name="_gar3">#REF!</definedName>
    <definedName name="_gar4">#REF!</definedName>
    <definedName name="_gar5">#REF!</definedName>
    <definedName name="_gar6">#REF!</definedName>
    <definedName name="_gar7">#REF!</definedName>
    <definedName name="_gar8">#REF!</definedName>
    <definedName name="_ipanema" localSheetId="6">#REF!</definedName>
    <definedName name="_ipanema">#REF!</definedName>
    <definedName name="_jobfixo" localSheetId="2">#REF!</definedName>
    <definedName name="_jobfixo" localSheetId="3">#REF!</definedName>
    <definedName name="_jobfixo" localSheetId="6">#REF!</definedName>
    <definedName name="_jobfixo">#REF!</definedName>
    <definedName name="_jobsolto" localSheetId="2">#REF!</definedName>
    <definedName name="_jobsolto" localSheetId="3">#REF!</definedName>
    <definedName name="_jobsolto" localSheetId="6">#REF!</definedName>
    <definedName name="_jobsolto">#REF!</definedName>
    <definedName name="_joy" localSheetId="2">#REF!</definedName>
    <definedName name="_joy" localSheetId="3">#REF!</definedName>
    <definedName name="_joy" localSheetId="6">#REF!</definedName>
    <definedName name="_joy">#REF!</definedName>
    <definedName name="_joybr" localSheetId="2">#REF!</definedName>
    <definedName name="_joybr" localSheetId="3">#REF!</definedName>
    <definedName name="_joybr" localSheetId="6">#REF!</definedName>
    <definedName name="_joybr">#REF!</definedName>
    <definedName name="_leve" localSheetId="2">#REF!</definedName>
    <definedName name="_leve" localSheetId="3">#REF!</definedName>
    <definedName name="_leve" localSheetId="6">#REF!</definedName>
    <definedName name="_leve">#REF!</definedName>
    <definedName name="_leveep" localSheetId="2">#REF!</definedName>
    <definedName name="_leveep" localSheetId="3">#REF!</definedName>
    <definedName name="_leveep" localSheetId="6">#REF!</definedName>
    <definedName name="_leveep">#REF!</definedName>
    <definedName name="_lum1" localSheetId="6">#REF!</definedName>
    <definedName name="_lum1">#REF!</definedName>
    <definedName name="_lum2" localSheetId="6">#REF!</definedName>
    <definedName name="_lum2">#REF!</definedName>
    <definedName name="_lum3" localSheetId="6">#REF!</definedName>
    <definedName name="_lum3">#REF!</definedName>
    <definedName name="_lum4" localSheetId="6">#REF!</definedName>
    <definedName name="_lum4">#REF!</definedName>
    <definedName name="_lum5" localSheetId="6">#REF!</definedName>
    <definedName name="_lum5">#REF!</definedName>
    <definedName name="_lum6" localSheetId="6">#REF!</definedName>
    <definedName name="_lum6">#REF!</definedName>
    <definedName name="_mc1">#REF!</definedName>
    <definedName name="_mc10" localSheetId="6">#REF!</definedName>
    <definedName name="_mc10">#REF!</definedName>
    <definedName name="_mc11">#REF!</definedName>
    <definedName name="_mc12">#REF!</definedName>
    <definedName name="_mc13">#REF!</definedName>
    <definedName name="_mc14">#REF!</definedName>
    <definedName name="_mc15">#REF!</definedName>
    <definedName name="_mc16">#REF!</definedName>
    <definedName name="_mc17" localSheetId="2">#REF!</definedName>
    <definedName name="_mc17" localSheetId="3">#REF!</definedName>
    <definedName name="_mc17" localSheetId="6">#REF!</definedName>
    <definedName name="_mc17">#REF!</definedName>
    <definedName name="_mc18" localSheetId="6">#REF!</definedName>
    <definedName name="_mc18">#REF!</definedName>
    <definedName name="_mc19">#REF!</definedName>
    <definedName name="_mc2">#REF!</definedName>
    <definedName name="_mc20">#REF!</definedName>
    <definedName name="_mc21">#REF!</definedName>
    <definedName name="_mc22" localSheetId="2">#REF!</definedName>
    <definedName name="_mc22" localSheetId="3">#REF!</definedName>
    <definedName name="_mc22" localSheetId="6">#REF!</definedName>
    <definedName name="_mc22">#REF!</definedName>
    <definedName name="_mc23" localSheetId="6">#REF!</definedName>
    <definedName name="_mc23">#REF!</definedName>
    <definedName name="_mc24" localSheetId="6">#REF!</definedName>
    <definedName name="_mc24">#REF!</definedName>
    <definedName name="_mc25">#REF!</definedName>
    <definedName name="_mc26" localSheetId="6">#REF!</definedName>
    <definedName name="_mc26">#REF!</definedName>
    <definedName name="_mc27" localSheetId="6">#REF!</definedName>
    <definedName name="_mc27">#REF!</definedName>
    <definedName name="_mc28" localSheetId="6">#REF!</definedName>
    <definedName name="_mc28">#REF!</definedName>
    <definedName name="_mc29" localSheetId="6">#REF!</definedName>
    <definedName name="_mc29">#REF!</definedName>
    <definedName name="_mc3">#REF!</definedName>
    <definedName name="_mc4">#REF!</definedName>
    <definedName name="_mc5">#REF!</definedName>
    <definedName name="_mc6">#REF!</definedName>
    <definedName name="_mc7">#REF!</definedName>
    <definedName name="_mc8">#REF!</definedName>
    <definedName name="_mc9">#REF!</definedName>
    <definedName name="_mj_t01m">#REF!</definedName>
    <definedName name="_mj_t01sm">#REF!</definedName>
    <definedName name="_mj_t02">#REF!</definedName>
    <definedName name="_mj_t02m">#REF!</definedName>
    <definedName name="_mj_t02sm">#REF!</definedName>
    <definedName name="_mj_t03">#REF!</definedName>
    <definedName name="_mj_t03m">#REF!</definedName>
    <definedName name="_mj_t03sm">#REF!</definedName>
    <definedName name="_mj_t04">#REF!</definedName>
    <definedName name="_mj_t04m">#REF!</definedName>
    <definedName name="_mj_t04sm">#REF!</definedName>
    <definedName name="_mj_tv" localSheetId="6">#REF!</definedName>
    <definedName name="_mj_tv">#REF!</definedName>
    <definedName name="_mj_tvsm" localSheetId="6">#REF!</definedName>
    <definedName name="_mj_tvsm">#REF!</definedName>
    <definedName name="_mj1" localSheetId="2">#REF!</definedName>
    <definedName name="_mj1" localSheetId="3">#REF!</definedName>
    <definedName name="_mj1" localSheetId="6">#REF!</definedName>
    <definedName name="_mj1">#REF!</definedName>
    <definedName name="_mj10" localSheetId="2">#REF!</definedName>
    <definedName name="_mj10" localSheetId="3">#REF!</definedName>
    <definedName name="_mj10" localSheetId="6">#REF!</definedName>
    <definedName name="_mj10">#REF!</definedName>
    <definedName name="_mj11" localSheetId="2">#REF!</definedName>
    <definedName name="_mj11" localSheetId="3">#REF!</definedName>
    <definedName name="_mj11" localSheetId="6">#REF!</definedName>
    <definedName name="_mj11">#REF!</definedName>
    <definedName name="_mj12" localSheetId="2">#REF!</definedName>
    <definedName name="_mj12" localSheetId="3">#REF!</definedName>
    <definedName name="_mj12" localSheetId="6">#REF!</definedName>
    <definedName name="_mj12">#REF!</definedName>
    <definedName name="_mj13" localSheetId="2">#REF!</definedName>
    <definedName name="_mj13" localSheetId="3">#REF!</definedName>
    <definedName name="_mj13" localSheetId="6">#REF!</definedName>
    <definedName name="_mj13">#REF!</definedName>
    <definedName name="_mj14" localSheetId="2">#REF!</definedName>
    <definedName name="_mj14" localSheetId="3">#REF!</definedName>
    <definedName name="_mj14" localSheetId="6">#REF!</definedName>
    <definedName name="_mj14">#REF!</definedName>
    <definedName name="_mj15" localSheetId="2">#REF!</definedName>
    <definedName name="_mj15" localSheetId="3">#REF!</definedName>
    <definedName name="_mj15" localSheetId="6">#REF!</definedName>
    <definedName name="_mj15">#REF!</definedName>
    <definedName name="_mj16" localSheetId="2">#REF!</definedName>
    <definedName name="_mj16" localSheetId="3">#REF!</definedName>
    <definedName name="_mj16" localSheetId="6">#REF!</definedName>
    <definedName name="_mj16">#REF!</definedName>
    <definedName name="_mj17" localSheetId="2">#REF!</definedName>
    <definedName name="_mj17" localSheetId="3">#REF!</definedName>
    <definedName name="_mj17" localSheetId="6">#REF!</definedName>
    <definedName name="_mj17">#REF!</definedName>
    <definedName name="_mj18" localSheetId="2">#REF!</definedName>
    <definedName name="_mj18" localSheetId="3">#REF!</definedName>
    <definedName name="_mj18" localSheetId="6">#REF!</definedName>
    <definedName name="_mj18">#REF!</definedName>
    <definedName name="_mj19" localSheetId="2">#REF!</definedName>
    <definedName name="_mj19" localSheetId="3">#REF!</definedName>
    <definedName name="_mj19" localSheetId="6">#REF!</definedName>
    <definedName name="_mj19">#REF!</definedName>
    <definedName name="_mj2" localSheetId="2">#REF!</definedName>
    <definedName name="_mj2" localSheetId="3">#REF!</definedName>
    <definedName name="_mj2" localSheetId="6">#REF!</definedName>
    <definedName name="_mj2">#REF!</definedName>
    <definedName name="_mj20" localSheetId="2">#REF!</definedName>
    <definedName name="_mj20" localSheetId="3">#REF!</definedName>
    <definedName name="_mj20" localSheetId="6">#REF!</definedName>
    <definedName name="_mj20">#REF!</definedName>
    <definedName name="_mj21" localSheetId="2">#REF!</definedName>
    <definedName name="_mj21" localSheetId="3">#REF!</definedName>
    <definedName name="_mj21" localSheetId="6">#REF!</definedName>
    <definedName name="_mj21">#REF!</definedName>
    <definedName name="_mj22" localSheetId="2">#REF!</definedName>
    <definedName name="_mj22" localSheetId="3">#REF!</definedName>
    <definedName name="_mj22" localSheetId="6">#REF!</definedName>
    <definedName name="_mj22">#REF!</definedName>
    <definedName name="_mj225" localSheetId="2">#REF!</definedName>
    <definedName name="_mj225" localSheetId="3">#REF!</definedName>
    <definedName name="_mj225" localSheetId="6">#REF!</definedName>
    <definedName name="_mj225">#REF!</definedName>
    <definedName name="_mj23" localSheetId="2">#REF!</definedName>
    <definedName name="_mj23" localSheetId="3">#REF!</definedName>
    <definedName name="_mj23" localSheetId="6">#REF!</definedName>
    <definedName name="_mj23">#REF!</definedName>
    <definedName name="_mj24" localSheetId="2">#REF!</definedName>
    <definedName name="_mj24" localSheetId="3">#REF!</definedName>
    <definedName name="_mj24" localSheetId="6">#REF!</definedName>
    <definedName name="_mj24">#REF!</definedName>
    <definedName name="_mj25" localSheetId="2">#REF!</definedName>
    <definedName name="_mj25" localSheetId="3">#REF!</definedName>
    <definedName name="_mj25" localSheetId="6">#REF!</definedName>
    <definedName name="_mj25">#REF!</definedName>
    <definedName name="_mj26" localSheetId="2">#REF!</definedName>
    <definedName name="_mj26" localSheetId="3">#REF!</definedName>
    <definedName name="_mj26" localSheetId="6">#REF!</definedName>
    <definedName name="_mj26">#REF!</definedName>
    <definedName name="_mj27" localSheetId="2">#REF!</definedName>
    <definedName name="_mj27" localSheetId="3">#REF!</definedName>
    <definedName name="_mj27" localSheetId="6">#REF!</definedName>
    <definedName name="_mj27">#REF!</definedName>
    <definedName name="_mj276" localSheetId="2">#REF!</definedName>
    <definedName name="_mj276" localSheetId="3">#REF!</definedName>
    <definedName name="_mj276" localSheetId="6">#REF!</definedName>
    <definedName name="_mj276">#REF!</definedName>
    <definedName name="_mj2762" localSheetId="2">#REF!</definedName>
    <definedName name="_mj2762" localSheetId="3">#REF!</definedName>
    <definedName name="_mj2762" localSheetId="6">#REF!</definedName>
    <definedName name="_mj2762">#REF!</definedName>
    <definedName name="_mj276mar" localSheetId="2">#REF!</definedName>
    <definedName name="_mj276mar" localSheetId="3">#REF!</definedName>
    <definedName name="_mj276mar" localSheetId="6">#REF!</definedName>
    <definedName name="_mj276mar">#REF!</definedName>
    <definedName name="_mj276marm2" localSheetId="2">#REF!</definedName>
    <definedName name="_mj276marm2" localSheetId="3">#REF!</definedName>
    <definedName name="_mj276marm2" localSheetId="6">#REF!</definedName>
    <definedName name="_mj276marm2">#REF!</definedName>
    <definedName name="_mj28" localSheetId="2">#REF!</definedName>
    <definedName name="_mj28" localSheetId="3">#REF!</definedName>
    <definedName name="_mj28" localSheetId="6">#REF!</definedName>
    <definedName name="_mj28">#REF!</definedName>
    <definedName name="_mj29" localSheetId="2">#REF!</definedName>
    <definedName name="_mj29" localSheetId="3">#REF!</definedName>
    <definedName name="_mj29" localSheetId="6">#REF!</definedName>
    <definedName name="_mj29">#REF!</definedName>
    <definedName name="_mj3" localSheetId="2">#REF!</definedName>
    <definedName name="_mj3" localSheetId="3">#REF!</definedName>
    <definedName name="_mj3" localSheetId="6">#REF!</definedName>
    <definedName name="_mj3">#REF!</definedName>
    <definedName name="_mj30" localSheetId="2">#REF!</definedName>
    <definedName name="_mj30" localSheetId="3">#REF!</definedName>
    <definedName name="_mj30" localSheetId="6">#REF!</definedName>
    <definedName name="_mj30">#REF!</definedName>
    <definedName name="_mj4" localSheetId="2">#REF!</definedName>
    <definedName name="_mj4" localSheetId="3">#REF!</definedName>
    <definedName name="_mj4" localSheetId="6">#REF!</definedName>
    <definedName name="_mj4">#REF!</definedName>
    <definedName name="_mj5" localSheetId="2">#REF!</definedName>
    <definedName name="_mj5" localSheetId="3">#REF!</definedName>
    <definedName name="_mj5" localSheetId="6">#REF!</definedName>
    <definedName name="_mj5">#REF!</definedName>
    <definedName name="_mj6" localSheetId="2">#REF!</definedName>
    <definedName name="_mj6" localSheetId="3">#REF!</definedName>
    <definedName name="_mj6" localSheetId="6">#REF!</definedName>
    <definedName name="_mj6">#REF!</definedName>
    <definedName name="_mj7" localSheetId="2">#REF!</definedName>
    <definedName name="_mj7" localSheetId="3">#REF!</definedName>
    <definedName name="_mj7" localSheetId="6">#REF!</definedName>
    <definedName name="_mj7">#REF!</definedName>
    <definedName name="_mj8" localSheetId="2">#REF!</definedName>
    <definedName name="_mj8" localSheetId="3">#REF!</definedName>
    <definedName name="_mj8" localSheetId="6">#REF!</definedName>
    <definedName name="_mj8">#REF!</definedName>
    <definedName name="_mj9" localSheetId="2">#REF!</definedName>
    <definedName name="_mj9" localSheetId="3">#REF!</definedName>
    <definedName name="_mj9" localSheetId="6">#REF!</definedName>
    <definedName name="_mj9">#REF!</definedName>
    <definedName name="_ml1" localSheetId="6">#REF!</definedName>
    <definedName name="_ml1">#REF!</definedName>
    <definedName name="_ml10">#REF!</definedName>
    <definedName name="_ml11">#REF!</definedName>
    <definedName name="_ml12" localSheetId="6">#REF!</definedName>
    <definedName name="_ml12">#REF!</definedName>
    <definedName name="_ml13">#REF!</definedName>
    <definedName name="_ml14">#REF!</definedName>
    <definedName name="_ml15">#REF!</definedName>
    <definedName name="_ml16">#REF!</definedName>
    <definedName name="_ml17">#REF!</definedName>
    <definedName name="_ml18">#REF!</definedName>
    <definedName name="_ml19">#REF!</definedName>
    <definedName name="_ml2">#REF!</definedName>
    <definedName name="_ml20">#REF!</definedName>
    <definedName name="_ml21" localSheetId="6">#REF!</definedName>
    <definedName name="_ml21">#REF!</definedName>
    <definedName name="_ml22">#REF!</definedName>
    <definedName name="_ml23">#REF!</definedName>
    <definedName name="_ml24">#REF!</definedName>
    <definedName name="_ml25">#REF!</definedName>
    <definedName name="_ml26" localSheetId="6">#REF!</definedName>
    <definedName name="_ml26">#REF!</definedName>
    <definedName name="_ml27" localSheetId="6">#REF!</definedName>
    <definedName name="_ml27">#REF!</definedName>
    <definedName name="_ml28" localSheetId="6">#REF!</definedName>
    <definedName name="_ml28">#REF!</definedName>
    <definedName name="_ml29">#REF!</definedName>
    <definedName name="_ml3">#REF!</definedName>
    <definedName name="_ml30">#REF!</definedName>
    <definedName name="_ml31" localSheetId="6">#REF!</definedName>
    <definedName name="_ml31">#REF!</definedName>
    <definedName name="_ml32" localSheetId="6">#REF!</definedName>
    <definedName name="_ml32">#REF!</definedName>
    <definedName name="_ml33">#REF!</definedName>
    <definedName name="_ml34">#REF!</definedName>
    <definedName name="_ml35" localSheetId="6">#REF!</definedName>
    <definedName name="_ml35">#REF!</definedName>
    <definedName name="_ml36" localSheetId="6">#REF!</definedName>
    <definedName name="_ml36">#REF!</definedName>
    <definedName name="_ml37">#REF!</definedName>
    <definedName name="_ml38">#REF!</definedName>
    <definedName name="_ml39" localSheetId="6">#REF!</definedName>
    <definedName name="_ml39">#REF!</definedName>
    <definedName name="_ml4">#REF!</definedName>
    <definedName name="_ml40" localSheetId="6">#REF!</definedName>
    <definedName name="_ml40">#REF!</definedName>
    <definedName name="_ml41" localSheetId="6">#REF!</definedName>
    <definedName name="_ml41">#REF!</definedName>
    <definedName name="_ml42" localSheetId="6">#REF!</definedName>
    <definedName name="_ml42">#REF!</definedName>
    <definedName name="_ml43">#REF!</definedName>
    <definedName name="_ml44">#REF!</definedName>
    <definedName name="_ml45">#REF!</definedName>
    <definedName name="_ml46">#REF!</definedName>
    <definedName name="_ml47" localSheetId="6">#REF!</definedName>
    <definedName name="_ml47">#REF!</definedName>
    <definedName name="_ml48" localSheetId="6">#REF!</definedName>
    <definedName name="_ml48">#REF!</definedName>
    <definedName name="_ml5" localSheetId="6">#REF!</definedName>
    <definedName name="_ml5">#REF!</definedName>
    <definedName name="_ml6">#REF!</definedName>
    <definedName name="_ml7">#REF!</definedName>
    <definedName name="_ml8">#REF!</definedName>
    <definedName name="_ml9" localSheetId="6">#REF!</definedName>
    <definedName name="_ml9">#REF!</definedName>
    <definedName name="_moon" localSheetId="2">#REF!</definedName>
    <definedName name="_moon" localSheetId="3">#REF!</definedName>
    <definedName name="_moon" localSheetId="6">#REF!</definedName>
    <definedName name="_moon">#REF!</definedName>
    <definedName name="_moonblack" localSheetId="2">#REF!</definedName>
    <definedName name="_moonblack" localSheetId="3">#REF!</definedName>
    <definedName name="_moonblack" localSheetId="6">#REF!</definedName>
    <definedName name="_moonblack">#REF!</definedName>
    <definedName name="_moonbr" localSheetId="2">#REF!</definedName>
    <definedName name="_moonbr" localSheetId="3">#REF!</definedName>
    <definedName name="_moonbr" localSheetId="6">#REF!</definedName>
    <definedName name="_moonbr">#REF!</definedName>
    <definedName name="_moonoffice" localSheetId="2">#REF!</definedName>
    <definedName name="_moonoffice" localSheetId="3">#REF!</definedName>
    <definedName name="_moonoffice" localSheetId="6">#REF!</definedName>
    <definedName name="_moonoffice">#REF!</definedName>
    <definedName name="_nadi" localSheetId="2">#REF!</definedName>
    <definedName name="_nadi" localSheetId="3">#REF!</definedName>
    <definedName name="_nadi" localSheetId="6">#REF!</definedName>
    <definedName name="_nadi">#REF!</definedName>
    <definedName name="_obj1" localSheetId="2">#REF!</definedName>
    <definedName name="_obj1" localSheetId="3">#REF!</definedName>
    <definedName name="_obj1" localSheetId="6">#REF!</definedName>
    <definedName name="_obj1">#REF!</definedName>
    <definedName name="_obj10" localSheetId="2">#REF!</definedName>
    <definedName name="_obj10" localSheetId="3">#REF!</definedName>
    <definedName name="_obj10" localSheetId="6">#REF!</definedName>
    <definedName name="_obj10">#REF!</definedName>
    <definedName name="_obj11" localSheetId="2">#REF!</definedName>
    <definedName name="_obj11" localSheetId="3">#REF!</definedName>
    <definedName name="_obj11" localSheetId="6">#REF!</definedName>
    <definedName name="_obj11">#REF!</definedName>
    <definedName name="_obj12" localSheetId="2">#REF!</definedName>
    <definedName name="_obj12" localSheetId="3">#REF!</definedName>
    <definedName name="_obj12" localSheetId="6">#REF!</definedName>
    <definedName name="_obj12">#REF!</definedName>
    <definedName name="_obj13" localSheetId="2">#REF!</definedName>
    <definedName name="_obj13" localSheetId="3">#REF!</definedName>
    <definedName name="_obj13" localSheetId="6">#REF!</definedName>
    <definedName name="_obj13">#REF!</definedName>
    <definedName name="_obj14" localSheetId="2">Lighting!$B$2096</definedName>
    <definedName name="_obj14" localSheetId="3">#REF!</definedName>
    <definedName name="_obj14" localSheetId="6">#REF!</definedName>
    <definedName name="_obj14">#REF!</definedName>
    <definedName name="_obj15" localSheetId="2">#REF!</definedName>
    <definedName name="_obj15" localSheetId="3">#REF!</definedName>
    <definedName name="_obj15" localSheetId="6">#REF!</definedName>
    <definedName name="_obj15">#REF!</definedName>
    <definedName name="_obj16" localSheetId="2">#REF!</definedName>
    <definedName name="_obj16" localSheetId="3">#REF!</definedName>
    <definedName name="_obj16" localSheetId="6">#REF!</definedName>
    <definedName name="_obj16">#REF!</definedName>
    <definedName name="_obj17" localSheetId="2">#REF!</definedName>
    <definedName name="_obj17" localSheetId="3">#REF!</definedName>
    <definedName name="_obj17" localSheetId="6">#REF!</definedName>
    <definedName name="_obj17">#REF!</definedName>
    <definedName name="_obj18" localSheetId="2">#REF!</definedName>
    <definedName name="_obj18" localSheetId="3">#REF!</definedName>
    <definedName name="_obj18" localSheetId="6">#REF!</definedName>
    <definedName name="_obj18">#REF!</definedName>
    <definedName name="_obj19" localSheetId="2">#REF!</definedName>
    <definedName name="_obj19" localSheetId="3">#REF!</definedName>
    <definedName name="_obj19" localSheetId="6">#REF!</definedName>
    <definedName name="_obj19">#REF!</definedName>
    <definedName name="_obj2" localSheetId="2">#REF!</definedName>
    <definedName name="_obj2" localSheetId="3">#REF!</definedName>
    <definedName name="_obj2" localSheetId="6">#REF!</definedName>
    <definedName name="_obj2">#REF!</definedName>
    <definedName name="_obj20" localSheetId="2">#REF!</definedName>
    <definedName name="_obj20" localSheetId="3">#REF!</definedName>
    <definedName name="_obj20" localSheetId="6">#REF!</definedName>
    <definedName name="_obj20">#REF!</definedName>
    <definedName name="_obj21" localSheetId="2">#REF!</definedName>
    <definedName name="_obj21" localSheetId="3">#REF!</definedName>
    <definedName name="_obj21" localSheetId="6">#REF!</definedName>
    <definedName name="_obj21">#REF!</definedName>
    <definedName name="_obj22" localSheetId="2">#REF!</definedName>
    <definedName name="_obj22" localSheetId="3">#REF!</definedName>
    <definedName name="_obj22" localSheetId="6">#REF!</definedName>
    <definedName name="_obj22">#REF!</definedName>
    <definedName name="_obj23" localSheetId="2">#REF!</definedName>
    <definedName name="_obj23" localSheetId="3">#REF!</definedName>
    <definedName name="_obj23" localSheetId="6">#REF!</definedName>
    <definedName name="_obj23">#REF!</definedName>
    <definedName name="_obj24" localSheetId="2">#REF!</definedName>
    <definedName name="_obj24" localSheetId="3">#REF!</definedName>
    <definedName name="_obj24" localSheetId="6">#REF!</definedName>
    <definedName name="_obj24">#REF!</definedName>
    <definedName name="_obj25" localSheetId="2">#REF!</definedName>
    <definedName name="_obj25" localSheetId="3">#REF!</definedName>
    <definedName name="_obj25" localSheetId="6">#REF!</definedName>
    <definedName name="_obj25">#REF!</definedName>
    <definedName name="_obj26" localSheetId="2">#REF!</definedName>
    <definedName name="_obj26" localSheetId="3">#REF!</definedName>
    <definedName name="_obj26" localSheetId="6">#REF!</definedName>
    <definedName name="_obj26">#REF!</definedName>
    <definedName name="_obj27" localSheetId="2">#REF!</definedName>
    <definedName name="_obj27" localSheetId="3">#REF!</definedName>
    <definedName name="_obj27" localSheetId="6">#REF!</definedName>
    <definedName name="_obj27">#REF!</definedName>
    <definedName name="_obj28" localSheetId="2">#REF!</definedName>
    <definedName name="_obj28" localSheetId="3">#REF!</definedName>
    <definedName name="_obj28" localSheetId="6">#REF!</definedName>
    <definedName name="_obj28">#REF!</definedName>
    <definedName name="_obj29" localSheetId="2">#REF!</definedName>
    <definedName name="_obj29" localSheetId="3">#REF!</definedName>
    <definedName name="_obj29" localSheetId="6">#REF!</definedName>
    <definedName name="_obj29">#REF!</definedName>
    <definedName name="_obj3" localSheetId="2">#REF!</definedName>
    <definedName name="_obj3" localSheetId="3">#REF!</definedName>
    <definedName name="_obj3" localSheetId="6">#REF!</definedName>
    <definedName name="_obj3">#REF!</definedName>
    <definedName name="_obj30" localSheetId="2">#REF!</definedName>
    <definedName name="_obj30" localSheetId="3">#REF!</definedName>
    <definedName name="_obj30" localSheetId="6">#REF!</definedName>
    <definedName name="_obj30">#REF!</definedName>
    <definedName name="_obj31" localSheetId="2">#REF!</definedName>
    <definedName name="_obj31" localSheetId="3">#REF!</definedName>
    <definedName name="_obj31" localSheetId="6">#REF!</definedName>
    <definedName name="_obj31">#REF!</definedName>
    <definedName name="_obj32" localSheetId="2">#REF!</definedName>
    <definedName name="_obj32" localSheetId="3">#REF!</definedName>
    <definedName name="_obj32" localSheetId="6">#REF!</definedName>
    <definedName name="_obj32">#REF!</definedName>
    <definedName name="_obj32a" localSheetId="2">#REF!</definedName>
    <definedName name="_obj32a" localSheetId="3">#REF!</definedName>
    <definedName name="_obj32a">#REF!</definedName>
    <definedName name="_obj32b" localSheetId="2">#REF!</definedName>
    <definedName name="_obj32b" localSheetId="3">#REF!</definedName>
    <definedName name="_obj32b">#REF!</definedName>
    <definedName name="_obj32c" localSheetId="2">#REF!</definedName>
    <definedName name="_obj32c" localSheetId="3">#REF!</definedName>
    <definedName name="_obj32c">#REF!</definedName>
    <definedName name="_obj32d" localSheetId="2">#REF!</definedName>
    <definedName name="_obj32d" localSheetId="3">#REF!</definedName>
    <definedName name="_obj32d">#REF!</definedName>
    <definedName name="_obj32e" localSheetId="2">#REF!</definedName>
    <definedName name="_obj32e" localSheetId="3">#REF!</definedName>
    <definedName name="_obj32e">#REF!</definedName>
    <definedName name="_obj33" localSheetId="2">#REF!</definedName>
    <definedName name="_obj33" localSheetId="3">#REF!</definedName>
    <definedName name="_obj33" localSheetId="6">#REF!</definedName>
    <definedName name="_obj33">#REF!</definedName>
    <definedName name="_obj34" localSheetId="2">#REF!</definedName>
    <definedName name="_obj34" localSheetId="3">#REF!</definedName>
    <definedName name="_obj34" localSheetId="6">#REF!</definedName>
    <definedName name="_obj34">#REF!</definedName>
    <definedName name="_obj35" localSheetId="2">#REF!</definedName>
    <definedName name="_obj35" localSheetId="3">#REF!</definedName>
    <definedName name="_obj35" localSheetId="6">#REF!</definedName>
    <definedName name="_obj35">#REF!</definedName>
    <definedName name="_obj36" localSheetId="2">#REF!</definedName>
    <definedName name="_obj36" localSheetId="3">#REF!</definedName>
    <definedName name="_obj36" localSheetId="6">#REF!</definedName>
    <definedName name="_obj36">#REF!</definedName>
    <definedName name="_obj36a" localSheetId="2">#REF!</definedName>
    <definedName name="_obj36a" localSheetId="3">#REF!</definedName>
    <definedName name="_obj36a">#REF!</definedName>
    <definedName name="_obj37" localSheetId="2">#REF!</definedName>
    <definedName name="_obj37" localSheetId="3">#REF!</definedName>
    <definedName name="_obj37" localSheetId="6">#REF!</definedName>
    <definedName name="_obj37">#REF!</definedName>
    <definedName name="_obj38" localSheetId="2">#REF!</definedName>
    <definedName name="_obj38" localSheetId="3">#REF!</definedName>
    <definedName name="_obj38" localSheetId="6">#REF!</definedName>
    <definedName name="_obj38">#REF!</definedName>
    <definedName name="_obj39" localSheetId="2">#REF!</definedName>
    <definedName name="_obj39" localSheetId="3">#REF!</definedName>
    <definedName name="_obj39" localSheetId="6">#REF!</definedName>
    <definedName name="_obj39">#REF!</definedName>
    <definedName name="_obj4" localSheetId="2">#REF!</definedName>
    <definedName name="_obj4" localSheetId="3">#REF!</definedName>
    <definedName name="_obj4" localSheetId="6">#REF!</definedName>
    <definedName name="_obj4">#REF!</definedName>
    <definedName name="_obj40" localSheetId="2">#REF!</definedName>
    <definedName name="_obj40" localSheetId="3">#REF!</definedName>
    <definedName name="_obj40" localSheetId="6">#REF!</definedName>
    <definedName name="_obj40">#REF!</definedName>
    <definedName name="_obj40a" localSheetId="2">#REF!</definedName>
    <definedName name="_obj40a" localSheetId="3">#REF!</definedName>
    <definedName name="_obj40a">#REF!</definedName>
    <definedName name="_obj41" localSheetId="2">#REF!</definedName>
    <definedName name="_obj41" localSheetId="3">#REF!</definedName>
    <definedName name="_obj41" localSheetId="6">#REF!</definedName>
    <definedName name="_obj41">#REF!</definedName>
    <definedName name="_obj42" localSheetId="2">#REF!</definedName>
    <definedName name="_obj42" localSheetId="3">#REF!</definedName>
    <definedName name="_obj42" localSheetId="6">#REF!</definedName>
    <definedName name="_obj42">#REF!</definedName>
    <definedName name="_obj43" localSheetId="2">#REF!</definedName>
    <definedName name="_obj43" localSheetId="3">#REF!</definedName>
    <definedName name="_obj43" localSheetId="6">#REF!</definedName>
    <definedName name="_obj43">#REF!</definedName>
    <definedName name="_obj43a" localSheetId="2">#REF!</definedName>
    <definedName name="_obj43a" localSheetId="3">#REF!</definedName>
    <definedName name="_obj43a">#REF!</definedName>
    <definedName name="_obj43b" localSheetId="2">#REF!</definedName>
    <definedName name="_obj43b" localSheetId="3">#REF!</definedName>
    <definedName name="_obj43b">#REF!</definedName>
    <definedName name="_obj43c" localSheetId="2">#REF!</definedName>
    <definedName name="_obj43c" localSheetId="3">#REF!</definedName>
    <definedName name="_obj43c">#REF!</definedName>
    <definedName name="_obj43d" localSheetId="2">#REF!</definedName>
    <definedName name="_obj43d" localSheetId="3">#REF!</definedName>
    <definedName name="_obj43d">#REF!</definedName>
    <definedName name="_obj43e" localSheetId="2">#REF!</definedName>
    <definedName name="_obj43e" localSheetId="3">#REF!</definedName>
    <definedName name="_obj43e">#REF!</definedName>
    <definedName name="_obj43f" localSheetId="2">#REF!</definedName>
    <definedName name="_obj43f" localSheetId="3">#REF!</definedName>
    <definedName name="_obj43f">#REF!</definedName>
    <definedName name="_obj43g" localSheetId="2">#REF!</definedName>
    <definedName name="_obj43g" localSheetId="3">#REF!</definedName>
    <definedName name="_obj43g">#REF!</definedName>
    <definedName name="_obj44" localSheetId="2">#REF!</definedName>
    <definedName name="_obj44" localSheetId="3">#REF!</definedName>
    <definedName name="_obj44" localSheetId="6">#REF!</definedName>
    <definedName name="_obj44">#REF!</definedName>
    <definedName name="_obj45" localSheetId="2">#REF!</definedName>
    <definedName name="_obj45" localSheetId="3">#REF!</definedName>
    <definedName name="_obj45" localSheetId="6">#REF!</definedName>
    <definedName name="_obj45">#REF!</definedName>
    <definedName name="_obj46" localSheetId="2">#REF!</definedName>
    <definedName name="_obj46" localSheetId="3">#REF!</definedName>
    <definedName name="_obj46" localSheetId="6">#REF!</definedName>
    <definedName name="_obj46">#REF!</definedName>
    <definedName name="_obj47" localSheetId="2">#REF!</definedName>
    <definedName name="_obj47" localSheetId="3">#REF!</definedName>
    <definedName name="_obj47" localSheetId="6">#REF!</definedName>
    <definedName name="_obj47">#REF!</definedName>
    <definedName name="_obj48" localSheetId="2">#REF!</definedName>
    <definedName name="_obj48" localSheetId="3">#REF!</definedName>
    <definedName name="_obj48" localSheetId="6">#REF!</definedName>
    <definedName name="_obj48">#REF!</definedName>
    <definedName name="_obj49" localSheetId="2">#REF!</definedName>
    <definedName name="_obj49" localSheetId="3">#REF!</definedName>
    <definedName name="_obj49" localSheetId="6">#REF!</definedName>
    <definedName name="_obj49">#REF!</definedName>
    <definedName name="_obj5" localSheetId="2">#REF!</definedName>
    <definedName name="_obj5" localSheetId="3">#REF!</definedName>
    <definedName name="_obj5" localSheetId="6">#REF!</definedName>
    <definedName name="_obj5">#REF!</definedName>
    <definedName name="_obj50" localSheetId="2">#REF!</definedName>
    <definedName name="_obj50" localSheetId="3">#REF!</definedName>
    <definedName name="_obj50" localSheetId="6">#REF!</definedName>
    <definedName name="_obj50">#REF!</definedName>
    <definedName name="_obj6" localSheetId="2">#REF!</definedName>
    <definedName name="_obj6" localSheetId="3">#REF!</definedName>
    <definedName name="_obj6" localSheetId="6">#REF!</definedName>
    <definedName name="_obj6">#REF!</definedName>
    <definedName name="_obj7" localSheetId="2">#REF!</definedName>
    <definedName name="_obj7" localSheetId="3">#REF!</definedName>
    <definedName name="_obj7" localSheetId="6">#REF!</definedName>
    <definedName name="_obj7">#REF!</definedName>
    <definedName name="_obj8" localSheetId="2">#REF!</definedName>
    <definedName name="_obj8" localSheetId="3">#REF!</definedName>
    <definedName name="_obj8" localSheetId="6">#REF!</definedName>
    <definedName name="_obj8">#REF!</definedName>
    <definedName name="_obj8a" localSheetId="2">#REF!</definedName>
    <definedName name="_obj8a" localSheetId="3">#REF!</definedName>
    <definedName name="_obj8a">#REF!</definedName>
    <definedName name="_obj8b" localSheetId="2">#REF!</definedName>
    <definedName name="_obj8b" localSheetId="3">#REF!</definedName>
    <definedName name="_obj8b">#REF!</definedName>
    <definedName name="_obj8c" localSheetId="2">#REF!</definedName>
    <definedName name="_obj8c" localSheetId="3">#REF!</definedName>
    <definedName name="_obj8c">#REF!</definedName>
    <definedName name="_obj8d" localSheetId="2">#REF!</definedName>
    <definedName name="_obj8d" localSheetId="3">#REF!</definedName>
    <definedName name="_obj8d">#REF!</definedName>
    <definedName name="_obj8e" localSheetId="2">#REF!</definedName>
    <definedName name="_obj8e" localSheetId="3">#REF!</definedName>
    <definedName name="_obj8e">#REF!</definedName>
    <definedName name="_obj8f" localSheetId="2">#REF!</definedName>
    <definedName name="_obj8f" localSheetId="3">#REF!</definedName>
    <definedName name="_obj8f">#REF!</definedName>
    <definedName name="_obj8g" localSheetId="2">#REF!</definedName>
    <definedName name="_obj8g" localSheetId="3">#REF!</definedName>
    <definedName name="_obj8g">#REF!</definedName>
    <definedName name="_obj8h" localSheetId="2">#REF!</definedName>
    <definedName name="_obj8h" localSheetId="3">#REF!</definedName>
    <definedName name="_obj8h">#REF!</definedName>
    <definedName name="_obj9" localSheetId="2">Lighting!$B$1302</definedName>
    <definedName name="_obj9" localSheetId="3">#REF!</definedName>
    <definedName name="_obj9" localSheetId="6">#REF!</definedName>
    <definedName name="_obj9">#REF!</definedName>
    <definedName name="_pol1" localSheetId="2">#REF!</definedName>
    <definedName name="_pol1" localSheetId="3">#REF!</definedName>
    <definedName name="_pol1" localSheetId="6">#REF!</definedName>
    <definedName name="_pol1">#REF!</definedName>
    <definedName name="_pol10" localSheetId="2">#REF!</definedName>
    <definedName name="_pol10" localSheetId="3">#REF!</definedName>
    <definedName name="_pol10" localSheetId="6">#REF!</definedName>
    <definedName name="_pol10">#REF!</definedName>
    <definedName name="_pol11" localSheetId="2">#REF!</definedName>
    <definedName name="_pol11" localSheetId="3">#REF!</definedName>
    <definedName name="_pol11" localSheetId="6">#REF!</definedName>
    <definedName name="_pol11">#REF!</definedName>
    <definedName name="_pol12" localSheetId="2">#REF!</definedName>
    <definedName name="_pol12" localSheetId="3">#REF!</definedName>
    <definedName name="_pol12" localSheetId="6">#REF!</definedName>
    <definedName name="_pol12">#REF!</definedName>
    <definedName name="_pol13" localSheetId="2">#REF!</definedName>
    <definedName name="_pol13" localSheetId="3">#REF!</definedName>
    <definedName name="_pol13" localSheetId="6">#REF!</definedName>
    <definedName name="_pol13">#REF!</definedName>
    <definedName name="_pol14" localSheetId="2">#REF!</definedName>
    <definedName name="_pol14" localSheetId="3">#REF!</definedName>
    <definedName name="_pol14" localSheetId="6">#REF!</definedName>
    <definedName name="_pol14">#REF!</definedName>
    <definedName name="_pol15" localSheetId="2">#REF!</definedName>
    <definedName name="_pol15" localSheetId="3">#REF!</definedName>
    <definedName name="_pol15" localSheetId="6">#REF!</definedName>
    <definedName name="_pol15">#REF!</definedName>
    <definedName name="_pol16" localSheetId="2">#REF!</definedName>
    <definedName name="_pol16" localSheetId="3">#REF!</definedName>
    <definedName name="_pol16" localSheetId="6">#REF!</definedName>
    <definedName name="_pol16">#REF!</definedName>
    <definedName name="_pol17" localSheetId="2">#REF!</definedName>
    <definedName name="_pol17" localSheetId="3">#REF!</definedName>
    <definedName name="_pol17" localSheetId="6">#REF!</definedName>
    <definedName name="_pol17">#REF!</definedName>
    <definedName name="_pol18" localSheetId="2">#REF!</definedName>
    <definedName name="_pol18" localSheetId="3">#REF!</definedName>
    <definedName name="_pol18" localSheetId="6">#REF!</definedName>
    <definedName name="_pol18">#REF!</definedName>
    <definedName name="_pol19" localSheetId="2">#REF!</definedName>
    <definedName name="_pol19" localSheetId="3">#REF!</definedName>
    <definedName name="_pol19" localSheetId="6">#REF!</definedName>
    <definedName name="_pol19">#REF!</definedName>
    <definedName name="_pol2" localSheetId="2">#REF!</definedName>
    <definedName name="_pol2" localSheetId="3">#REF!</definedName>
    <definedName name="_pol2" localSheetId="6">#REF!</definedName>
    <definedName name="_pol2">#REF!</definedName>
    <definedName name="_pol20" localSheetId="2">#REF!</definedName>
    <definedName name="_pol20" localSheetId="3">#REF!</definedName>
    <definedName name="_pol20" localSheetId="6">#REF!</definedName>
    <definedName name="_pol20">#REF!</definedName>
    <definedName name="_pol21" localSheetId="2">#REF!</definedName>
    <definedName name="_pol21" localSheetId="3">#REF!</definedName>
    <definedName name="_pol21" localSheetId="6">#REF!</definedName>
    <definedName name="_pol21">#REF!</definedName>
    <definedName name="_pol22" localSheetId="2">#REF!</definedName>
    <definedName name="_pol22" localSheetId="3">#REF!</definedName>
    <definedName name="_pol22" localSheetId="6">#REF!</definedName>
    <definedName name="_pol22">#REF!</definedName>
    <definedName name="_pol23" localSheetId="2">#REF!</definedName>
    <definedName name="_pol23" localSheetId="3">#REF!</definedName>
    <definedName name="_pol23" localSheetId="6">#REF!</definedName>
    <definedName name="_pol23">#REF!</definedName>
    <definedName name="_pol24" localSheetId="2">#REF!</definedName>
    <definedName name="_pol24" localSheetId="3">#REF!</definedName>
    <definedName name="_pol24" localSheetId="6">#REF!</definedName>
    <definedName name="_pol24">#REF!</definedName>
    <definedName name="_pol3" localSheetId="2">#REF!</definedName>
    <definedName name="_pol3" localSheetId="3">#REF!</definedName>
    <definedName name="_pol3" localSheetId="6">#REF!</definedName>
    <definedName name="_pol3">#REF!</definedName>
    <definedName name="_pol4" localSheetId="2">#REF!</definedName>
    <definedName name="_pol4" localSheetId="3">#REF!</definedName>
    <definedName name="_pol4" localSheetId="6">#REF!</definedName>
    <definedName name="_pol4">#REF!</definedName>
    <definedName name="_pol5" localSheetId="2">#REF!</definedName>
    <definedName name="_pol5" localSheetId="3">#REF!</definedName>
    <definedName name="_pol5" localSheetId="6">#REF!</definedName>
    <definedName name="_pol5">#REF!</definedName>
    <definedName name="_pol6" localSheetId="2">#REF!</definedName>
    <definedName name="_pol6" localSheetId="3">#REF!</definedName>
    <definedName name="_pol6" localSheetId="6">#REF!</definedName>
    <definedName name="_pol6">#REF!</definedName>
    <definedName name="_pol7" localSheetId="2">#REF!</definedName>
    <definedName name="_pol7" localSheetId="3">#REF!</definedName>
    <definedName name="_pol7" localSheetId="6">#REF!</definedName>
    <definedName name="_pol7">#REF!</definedName>
    <definedName name="_pol8" localSheetId="2">#REF!</definedName>
    <definedName name="_pol8" localSheetId="3">#REF!</definedName>
    <definedName name="_pol8" localSheetId="6">#REF!</definedName>
    <definedName name="_pol8">#REF!</definedName>
    <definedName name="_pol9" localSheetId="2">#REF!</definedName>
    <definedName name="_pol9" localSheetId="3">#REF!</definedName>
    <definedName name="_pol9" localSheetId="6">#REF!</definedName>
    <definedName name="_pol9">#REF!</definedName>
    <definedName name="_poltjoy" localSheetId="2">#REF!</definedName>
    <definedName name="_poltjoy" localSheetId="3">#REF!</definedName>
    <definedName name="_poltjoy" localSheetId="6">#REF!</definedName>
    <definedName name="_poltjoy">#REF!</definedName>
    <definedName name="_prat1">#REF!</definedName>
    <definedName name="_prat10">#REF!</definedName>
    <definedName name="_prat11">#REF!</definedName>
    <definedName name="_prat2">#REF!</definedName>
    <definedName name="_prat3">#REF!</definedName>
    <definedName name="_prat4">#REF!</definedName>
    <definedName name="_prat5">#REF!</definedName>
    <definedName name="_prat6">#REF!</definedName>
    <definedName name="_prat7">#REF!</definedName>
    <definedName name="_prat8">#REF!</definedName>
    <definedName name="_prat9">#REF!</definedName>
    <definedName name="_prima" localSheetId="2">#REF!</definedName>
    <definedName name="_prima" localSheetId="3">#REF!</definedName>
    <definedName name="_prima" localSheetId="6">#REF!</definedName>
    <definedName name="_prima">#REF!</definedName>
    <definedName name="_primabr" localSheetId="2">#REF!</definedName>
    <definedName name="_primabr" localSheetId="3">#REF!</definedName>
    <definedName name="_primabr" localSheetId="6">#REF!</definedName>
    <definedName name="_primabr">#REF!</definedName>
    <definedName name="_puf1" localSheetId="2">#REF!</definedName>
    <definedName name="_puf1" localSheetId="3">#REF!</definedName>
    <definedName name="_puf1" localSheetId="6">#REF!</definedName>
    <definedName name="_puf1">#REF!</definedName>
    <definedName name="_puf2" localSheetId="2">#REF!</definedName>
    <definedName name="_puf2" localSheetId="3">#REF!</definedName>
    <definedName name="_puf2" localSheetId="6">#REF!</definedName>
    <definedName name="_puf2">#REF!</definedName>
    <definedName name="_puf3" localSheetId="2">#REF!</definedName>
    <definedName name="_puf3" localSheetId="3">#REF!</definedName>
    <definedName name="_puf3" localSheetId="6">#REF!</definedName>
    <definedName name="_puf3">#REF!</definedName>
    <definedName name="_rack1">#REF!</definedName>
    <definedName name="_rack2">#REF!</definedName>
    <definedName name="_rack3">#REF!</definedName>
    <definedName name="_rack4">#REF!</definedName>
    <definedName name="_rack5">#REF!</definedName>
    <definedName name="_rack6">#REF!</definedName>
    <definedName name="_saer1" localSheetId="6">#REF!</definedName>
    <definedName name="_saer1">#REF!</definedName>
    <definedName name="_saer10" localSheetId="6">#REF!</definedName>
    <definedName name="_saer10">#REF!</definedName>
    <definedName name="_saer11" localSheetId="6">#REF!</definedName>
    <definedName name="_saer11">#REF!</definedName>
    <definedName name="_saer12" localSheetId="6">#REF!</definedName>
    <definedName name="_saer12">#REF!</definedName>
    <definedName name="_saer13" localSheetId="6">#REF!</definedName>
    <definedName name="_saer13">#REF!</definedName>
    <definedName name="_saer14" localSheetId="6">#REF!</definedName>
    <definedName name="_saer14">#REF!</definedName>
    <definedName name="_saer15" localSheetId="6">#REF!</definedName>
    <definedName name="_saer15">#REF!</definedName>
    <definedName name="_saer16" localSheetId="6">#REF!</definedName>
    <definedName name="_saer16">#REF!</definedName>
    <definedName name="_saer17" localSheetId="6">#REF!</definedName>
    <definedName name="_saer17">#REF!</definedName>
    <definedName name="_saer18" localSheetId="6">#REF!</definedName>
    <definedName name="_saer18">#REF!</definedName>
    <definedName name="_saer2" localSheetId="6">#REF!</definedName>
    <definedName name="_saer2">#REF!</definedName>
    <definedName name="_saer3" localSheetId="6">#REF!</definedName>
    <definedName name="_saer3">#REF!</definedName>
    <definedName name="_saer4" localSheetId="6">#REF!</definedName>
    <definedName name="_saer4">#REF!</definedName>
    <definedName name="_saer5" localSheetId="6">#REF!</definedName>
    <definedName name="_saer5">#REF!</definedName>
    <definedName name="_saer6" localSheetId="6">#REF!</definedName>
    <definedName name="_saer6">#REF!</definedName>
    <definedName name="_saer7" localSheetId="6">#REF!</definedName>
    <definedName name="_saer7">#REF!</definedName>
    <definedName name="_saer8" localSheetId="6">#REF!</definedName>
    <definedName name="_saer8">#REF!</definedName>
    <definedName name="_saer9" localSheetId="6">#REF!</definedName>
    <definedName name="_saer9">#REF!</definedName>
    <definedName name="_sap1" localSheetId="6">#REF!</definedName>
    <definedName name="_sap1">#REF!</definedName>
    <definedName name="_sap2" localSheetId="6">#REF!</definedName>
    <definedName name="_sap2">#REF!</definedName>
    <definedName name="_sbanq1" localSheetId="2">#REF!</definedName>
    <definedName name="_sbanq1" localSheetId="3">#REF!</definedName>
    <definedName name="_sbanq1" localSheetId="6">#REF!</definedName>
    <definedName name="_sbanq1">#REF!</definedName>
    <definedName name="_sbanq2" localSheetId="2">#REF!</definedName>
    <definedName name="_sbanq2" localSheetId="3">#REF!</definedName>
    <definedName name="_sbanq2" localSheetId="6">#REF!</definedName>
    <definedName name="_sbanq2">#REF!</definedName>
    <definedName name="_sbanq3" localSheetId="2">#REF!</definedName>
    <definedName name="_sbanq3" localSheetId="3">#REF!</definedName>
    <definedName name="_sbanq3" localSheetId="6">#REF!</definedName>
    <definedName name="_sbanq3">#REF!</definedName>
    <definedName name="_sbanq4" localSheetId="2">#REF!</definedName>
    <definedName name="_sbanq4" localSheetId="3">#REF!</definedName>
    <definedName name="_sbanq4" localSheetId="6">#REF!</definedName>
    <definedName name="_sbanq4">#REF!</definedName>
    <definedName name="_sbanq5" localSheetId="2">#REF!</definedName>
    <definedName name="_sbanq5" localSheetId="3">#REF!</definedName>
    <definedName name="_sbanq5" localSheetId="6">#REF!</definedName>
    <definedName name="_sbanq5">#REF!</definedName>
    <definedName name="_sbco1" localSheetId="2">#REF!</definedName>
    <definedName name="_sbco1" localSheetId="3">#REF!</definedName>
    <definedName name="_sbco1" localSheetId="6">#REF!</definedName>
    <definedName name="_sbco1">#REF!</definedName>
    <definedName name="_sbco2" localSheetId="6">#REF!</definedName>
    <definedName name="_sbco2">#REF!</definedName>
    <definedName name="_sbco3" localSheetId="6">#REF!</definedName>
    <definedName name="_sbco3">#REF!</definedName>
    <definedName name="_sbco4" localSheetId="6">#REF!</definedName>
    <definedName name="_sbco4">#REF!</definedName>
    <definedName name="_sbco5" localSheetId="6">#REF!</definedName>
    <definedName name="_sbco5">#REF!</definedName>
    <definedName name="_sbj1" localSheetId="2">#REF!</definedName>
    <definedName name="_sbj1" localSheetId="3">#REF!</definedName>
    <definedName name="_sbj1" localSheetId="6">#REF!</definedName>
    <definedName name="_sbj1">#REF!</definedName>
    <definedName name="_sbj2" localSheetId="2">#REF!</definedName>
    <definedName name="_sbj2" localSheetId="3">#REF!</definedName>
    <definedName name="_sbj2" localSheetId="6">#REF!</definedName>
    <definedName name="_sbj2">#REF!</definedName>
    <definedName name="_sbj3" localSheetId="2">#REF!</definedName>
    <definedName name="_sbj3" localSheetId="3">#REF!</definedName>
    <definedName name="_sbj3" localSheetId="6">#REF!</definedName>
    <definedName name="_sbj3">#REF!</definedName>
    <definedName name="_sbj4" localSheetId="2">#REF!</definedName>
    <definedName name="_sbj4" localSheetId="3">#REF!</definedName>
    <definedName name="_sbj4" localSheetId="6">#REF!</definedName>
    <definedName name="_sbj4">#REF!</definedName>
    <definedName name="_sbj5" localSheetId="2">#REF!</definedName>
    <definedName name="_sbj5" localSheetId="3">#REF!</definedName>
    <definedName name="_sbj5" localSheetId="6">#REF!</definedName>
    <definedName name="_sbj5">#REF!</definedName>
    <definedName name="_sbj6" localSheetId="2">#REF!</definedName>
    <definedName name="_sbj6" localSheetId="3">#REF!</definedName>
    <definedName name="_sbj6" localSheetId="6">#REF!</definedName>
    <definedName name="_sbj6">#REF!</definedName>
    <definedName name="_sbuff1" localSheetId="6">#REF!</definedName>
    <definedName name="_sbuff1">#REF!</definedName>
    <definedName name="_scad1" localSheetId="2">#REF!</definedName>
    <definedName name="_scad1" localSheetId="3">#REF!</definedName>
    <definedName name="_scad1" localSheetId="6">#REF!</definedName>
    <definedName name="_scad1">#REF!</definedName>
    <definedName name="_scad10" localSheetId="2">#REF!</definedName>
    <definedName name="_scad10" localSheetId="3">#REF!</definedName>
    <definedName name="_scad10" localSheetId="6">#REF!</definedName>
    <definedName name="_scad10">#REF!</definedName>
    <definedName name="_scad11" localSheetId="2">#REF!</definedName>
    <definedName name="_scad11" localSheetId="3">#REF!</definedName>
    <definedName name="_scad11" localSheetId="6">#REF!</definedName>
    <definedName name="_scad11">#REF!</definedName>
    <definedName name="_scad12" localSheetId="2">#REF!</definedName>
    <definedName name="_scad12" localSheetId="3">#REF!</definedName>
    <definedName name="_scad12" localSheetId="6">#REF!</definedName>
    <definedName name="_scad12">#REF!</definedName>
    <definedName name="_scad12a" localSheetId="2">#REF!</definedName>
    <definedName name="_scad12a" localSheetId="3">#REF!</definedName>
    <definedName name="_scad12a" localSheetId="6">#REF!</definedName>
    <definedName name="_scad12a">#REF!</definedName>
    <definedName name="_scad12b" localSheetId="2">#REF!</definedName>
    <definedName name="_scad12b" localSheetId="3">#REF!</definedName>
    <definedName name="_scad12b" localSheetId="6">#REF!</definedName>
    <definedName name="_scad12b">#REF!</definedName>
    <definedName name="_scad12c" localSheetId="2">#REF!</definedName>
    <definedName name="_scad12c" localSheetId="3">#REF!</definedName>
    <definedName name="_scad12c" localSheetId="6">#REF!</definedName>
    <definedName name="_scad12c">#REF!</definedName>
    <definedName name="_scad13" localSheetId="2">#REF!</definedName>
    <definedName name="_scad13" localSheetId="3">#REF!</definedName>
    <definedName name="_scad13" localSheetId="6">#REF!</definedName>
    <definedName name="_scad13">#REF!</definedName>
    <definedName name="_scad14" localSheetId="2">#REF!</definedName>
    <definedName name="_scad14" localSheetId="3">#REF!</definedName>
    <definedName name="_scad14" localSheetId="6">#REF!</definedName>
    <definedName name="_scad14">#REF!</definedName>
    <definedName name="_scad15" localSheetId="2">#REF!</definedName>
    <definedName name="_scad15" localSheetId="3">#REF!</definedName>
    <definedName name="_scad15" localSheetId="6">#REF!</definedName>
    <definedName name="_scad15">#REF!</definedName>
    <definedName name="_scad16" localSheetId="2">#REF!</definedName>
    <definedName name="_scad16" localSheetId="3">#REF!</definedName>
    <definedName name="_scad16" localSheetId="6">#REF!</definedName>
    <definedName name="_scad16">#REF!</definedName>
    <definedName name="_scad16a" localSheetId="2">#REF!</definedName>
    <definedName name="_scad16a" localSheetId="3">#REF!</definedName>
    <definedName name="_scad16a" localSheetId="6">#REF!</definedName>
    <definedName name="_scad16a">#REF!</definedName>
    <definedName name="_scad16b" localSheetId="2">#REF!</definedName>
    <definedName name="_scad16b" localSheetId="3">#REF!</definedName>
    <definedName name="_scad16b" localSheetId="6">#REF!</definedName>
    <definedName name="_scad16b">#REF!</definedName>
    <definedName name="_scad16c" localSheetId="2">#REF!</definedName>
    <definedName name="_scad16c" localSheetId="3">#REF!</definedName>
    <definedName name="_scad16c" localSheetId="6">#REF!</definedName>
    <definedName name="_scad16c">#REF!</definedName>
    <definedName name="_scad17" localSheetId="2">#REF!</definedName>
    <definedName name="_scad17" localSheetId="3">#REF!</definedName>
    <definedName name="_scad17" localSheetId="6">#REF!</definedName>
    <definedName name="_scad17">#REF!</definedName>
    <definedName name="_scad18" localSheetId="2">#REF!</definedName>
    <definedName name="_scad18" localSheetId="3">#REF!</definedName>
    <definedName name="_scad18" localSheetId="6">#REF!</definedName>
    <definedName name="_scad18">#REF!</definedName>
    <definedName name="_scad19" localSheetId="2">#REF!</definedName>
    <definedName name="_scad19" localSheetId="3">#REF!</definedName>
    <definedName name="_scad19" localSheetId="6">#REF!</definedName>
    <definedName name="_scad19">#REF!</definedName>
    <definedName name="_scad2" localSheetId="2">#REF!</definedName>
    <definedName name="_scad2" localSheetId="3">#REF!</definedName>
    <definedName name="_scad2" localSheetId="6">#REF!</definedName>
    <definedName name="_scad2">#REF!</definedName>
    <definedName name="_scad20" localSheetId="2">#REF!</definedName>
    <definedName name="_scad20" localSheetId="3">#REF!</definedName>
    <definedName name="_scad20" localSheetId="6">#REF!</definedName>
    <definedName name="_scad20">#REF!</definedName>
    <definedName name="_scad20a" localSheetId="2">#REF!</definedName>
    <definedName name="_scad20a" localSheetId="3">#REF!</definedName>
    <definedName name="_scad20a" localSheetId="6">#REF!</definedName>
    <definedName name="_scad20a">#REF!</definedName>
    <definedName name="_scad20b" localSheetId="2">#REF!</definedName>
    <definedName name="_scad20b" localSheetId="3">#REF!</definedName>
    <definedName name="_scad20b" localSheetId="6">#REF!</definedName>
    <definedName name="_scad20b">#REF!</definedName>
    <definedName name="_scad20c" localSheetId="2">#REF!</definedName>
    <definedName name="_scad20c" localSheetId="3">#REF!</definedName>
    <definedName name="_scad20c" localSheetId="6">#REF!</definedName>
    <definedName name="_scad20c">#REF!</definedName>
    <definedName name="_scad21" localSheetId="2">#REF!</definedName>
    <definedName name="_scad21" localSheetId="3">#REF!</definedName>
    <definedName name="_scad21" localSheetId="6">#REF!</definedName>
    <definedName name="_scad21">#REF!</definedName>
    <definedName name="_scad22" localSheetId="2">#REF!</definedName>
    <definedName name="_scad22" localSheetId="3">#REF!</definedName>
    <definedName name="_scad22" localSheetId="6">#REF!</definedName>
    <definedName name="_scad22">#REF!</definedName>
    <definedName name="_scad23" localSheetId="2">#REF!</definedName>
    <definedName name="_scad23" localSheetId="3">#REF!</definedName>
    <definedName name="_scad23" localSheetId="6">#REF!</definedName>
    <definedName name="_scad23">#REF!</definedName>
    <definedName name="_scad24" localSheetId="2">#REF!</definedName>
    <definedName name="_scad24" localSheetId="3">#REF!</definedName>
    <definedName name="_scad24" localSheetId="6">#REF!</definedName>
    <definedName name="_scad24">#REF!</definedName>
    <definedName name="_scad25" localSheetId="2">#REF!</definedName>
    <definedName name="_scad25" localSheetId="3">#REF!</definedName>
    <definedName name="_scad25" localSheetId="6">#REF!</definedName>
    <definedName name="_scad25">#REF!</definedName>
    <definedName name="_scad26" localSheetId="2">#REF!</definedName>
    <definedName name="_scad26" localSheetId="3">#REF!</definedName>
    <definedName name="_scad26" localSheetId="6">#REF!</definedName>
    <definedName name="_scad26">#REF!</definedName>
    <definedName name="_scad27" localSheetId="2">#REF!</definedName>
    <definedName name="_scad27" localSheetId="3">#REF!</definedName>
    <definedName name="_scad27" localSheetId="6">#REF!</definedName>
    <definedName name="_scad27">#REF!</definedName>
    <definedName name="_scad28" localSheetId="2">#REF!</definedName>
    <definedName name="_scad28" localSheetId="3">#REF!</definedName>
    <definedName name="_scad28" localSheetId="6">#REF!</definedName>
    <definedName name="_scad28">#REF!</definedName>
    <definedName name="_scad29" localSheetId="2">#REF!</definedName>
    <definedName name="_scad29" localSheetId="3">#REF!</definedName>
    <definedName name="_scad29" localSheetId="6">#REF!</definedName>
    <definedName name="_scad29">#REF!</definedName>
    <definedName name="_scad3" localSheetId="2">#REF!</definedName>
    <definedName name="_scad3" localSheetId="3">#REF!</definedName>
    <definedName name="_scad3" localSheetId="6">#REF!</definedName>
    <definedName name="_scad3">#REF!</definedName>
    <definedName name="_scad30" localSheetId="2">#REF!</definedName>
    <definedName name="_scad30" localSheetId="3">#REF!</definedName>
    <definedName name="_scad30" localSheetId="6">#REF!</definedName>
    <definedName name="_scad30">#REF!</definedName>
    <definedName name="_scad31" localSheetId="2">#REF!</definedName>
    <definedName name="_scad31" localSheetId="3">#REF!</definedName>
    <definedName name="_scad31" localSheetId="6">#REF!</definedName>
    <definedName name="_scad31">#REF!</definedName>
    <definedName name="_scad32" localSheetId="2">#REF!</definedName>
    <definedName name="_scad32" localSheetId="3">#REF!</definedName>
    <definedName name="_scad32" localSheetId="6">#REF!</definedName>
    <definedName name="_scad32">#REF!</definedName>
    <definedName name="_scad33" localSheetId="2">#REF!</definedName>
    <definedName name="_scad33" localSheetId="3">#REF!</definedName>
    <definedName name="_scad33" localSheetId="6">#REF!</definedName>
    <definedName name="_scad33">#REF!</definedName>
    <definedName name="_scad34" localSheetId="2">#REF!</definedName>
    <definedName name="_scad34" localSheetId="3">#REF!</definedName>
    <definedName name="_scad34" localSheetId="6">#REF!</definedName>
    <definedName name="_scad34">#REF!</definedName>
    <definedName name="_scad35" localSheetId="2">#REF!</definedName>
    <definedName name="_scad35" localSheetId="3">#REF!</definedName>
    <definedName name="_scad35" localSheetId="6">#REF!</definedName>
    <definedName name="_scad35">#REF!</definedName>
    <definedName name="_scad4" localSheetId="2">#REF!</definedName>
    <definedName name="_scad4" localSheetId="3">#REF!</definedName>
    <definedName name="_scad4" localSheetId="6">#REF!</definedName>
    <definedName name="_scad4">#REF!</definedName>
    <definedName name="_scad4a" localSheetId="2">#REF!</definedName>
    <definedName name="_scad4a" localSheetId="3">#REF!</definedName>
    <definedName name="_scad4a" localSheetId="6">#REF!</definedName>
    <definedName name="_scad4a">#REF!</definedName>
    <definedName name="_scad4b" localSheetId="2">#REF!</definedName>
    <definedName name="_scad4b" localSheetId="3">#REF!</definedName>
    <definedName name="_scad4b" localSheetId="6">#REF!</definedName>
    <definedName name="_scad4b">#REF!</definedName>
    <definedName name="_scad4c" localSheetId="2">#REF!</definedName>
    <definedName name="_scad4c" localSheetId="3">#REF!</definedName>
    <definedName name="_scad4c" localSheetId="6">#REF!</definedName>
    <definedName name="_scad4c">#REF!</definedName>
    <definedName name="_scad4d" localSheetId="2">#REF!</definedName>
    <definedName name="_scad4d" localSheetId="3">#REF!</definedName>
    <definedName name="_scad4d" localSheetId="6">#REF!</definedName>
    <definedName name="_scad4d">#REF!</definedName>
    <definedName name="_scad5" localSheetId="2">#REF!</definedName>
    <definedName name="_scad5" localSheetId="3">#REF!</definedName>
    <definedName name="_scad5" localSheetId="6">#REF!</definedName>
    <definedName name="_scad5">#REF!</definedName>
    <definedName name="_scad6" localSheetId="2">#REF!</definedName>
    <definedName name="_scad6" localSheetId="3">#REF!</definedName>
    <definedName name="_scad6" localSheetId="6">#REF!</definedName>
    <definedName name="_scad6">#REF!</definedName>
    <definedName name="_scad7" localSheetId="2">#REF!</definedName>
    <definedName name="_scad7" localSheetId="3">#REF!</definedName>
    <definedName name="_scad7" localSheetId="6">#REF!</definedName>
    <definedName name="_scad7">#REF!</definedName>
    <definedName name="_scad8" localSheetId="2">#REF!</definedName>
    <definedName name="_scad8" localSheetId="3">#REF!</definedName>
    <definedName name="_scad8" localSheetId="6">#REF!</definedName>
    <definedName name="_scad8">#REF!</definedName>
    <definedName name="_scad8a" localSheetId="2">#REF!</definedName>
    <definedName name="_scad8a" localSheetId="3">#REF!</definedName>
    <definedName name="_scad8a" localSheetId="6">#REF!</definedName>
    <definedName name="_scad8a">#REF!</definedName>
    <definedName name="_scad8b" localSheetId="2">#REF!</definedName>
    <definedName name="_scad8b" localSheetId="3">#REF!</definedName>
    <definedName name="_scad8b" localSheetId="6">#REF!</definedName>
    <definedName name="_scad8b">#REF!</definedName>
    <definedName name="_scad8c" localSheetId="2">#REF!</definedName>
    <definedName name="_scad8c" localSheetId="3">#REF!</definedName>
    <definedName name="_scad8c" localSheetId="6">#REF!</definedName>
    <definedName name="_scad8c">#REF!</definedName>
    <definedName name="_scad9" localSheetId="2">#REF!</definedName>
    <definedName name="_scad9" localSheetId="3">#REF!</definedName>
    <definedName name="_scad9" localSheetId="6">#REF!</definedName>
    <definedName name="_scad9">#REF!</definedName>
    <definedName name="_smc1" localSheetId="6">#REF!</definedName>
    <definedName name="_smc1">#REF!</definedName>
    <definedName name="_smc2" localSheetId="6">#REF!</definedName>
    <definedName name="_smc2">#REF!</definedName>
    <definedName name="_smc3" localSheetId="6">#REF!</definedName>
    <definedName name="_smc3">#REF!</definedName>
    <definedName name="_smc4" localSheetId="6">#REF!</definedName>
    <definedName name="_smc4">#REF!</definedName>
    <definedName name="_smc5" localSheetId="6">#REF!</definedName>
    <definedName name="_smc5">#REF!</definedName>
    <definedName name="_smc6" localSheetId="6">#REF!</definedName>
    <definedName name="_smc6">#REF!</definedName>
    <definedName name="_smj1" localSheetId="2">#REF!</definedName>
    <definedName name="_smj1" localSheetId="3">#REF!</definedName>
    <definedName name="_smj1" localSheetId="6">#REF!</definedName>
    <definedName name="_smj1">#REF!</definedName>
    <definedName name="_smj10" localSheetId="2">#REF!</definedName>
    <definedName name="_smj10" localSheetId="3">#REF!</definedName>
    <definedName name="_smj10" localSheetId="6">#REF!</definedName>
    <definedName name="_smj10">#REF!</definedName>
    <definedName name="_smj11" localSheetId="2">#REF!</definedName>
    <definedName name="_smj11" localSheetId="3">#REF!</definedName>
    <definedName name="_smj11" localSheetId="6">#REF!</definedName>
    <definedName name="_smj11">#REF!</definedName>
    <definedName name="_smj2" localSheetId="2">#REF!</definedName>
    <definedName name="_smj2" localSheetId="3">#REF!</definedName>
    <definedName name="_smj2" localSheetId="6">#REF!</definedName>
    <definedName name="_smj2">#REF!</definedName>
    <definedName name="_smj3" localSheetId="2">#REF!</definedName>
    <definedName name="_smj3" localSheetId="3">#REF!</definedName>
    <definedName name="_smj3" localSheetId="6">#REF!</definedName>
    <definedName name="_smj3">#REF!</definedName>
    <definedName name="_smj4" localSheetId="2">#REF!</definedName>
    <definedName name="_smj4" localSheetId="3">#REF!</definedName>
    <definedName name="_smj4" localSheetId="6">#REF!</definedName>
    <definedName name="_smj4">#REF!</definedName>
    <definedName name="_smj5" localSheetId="2">#REF!</definedName>
    <definedName name="_smj5" localSheetId="3">#REF!</definedName>
    <definedName name="_smj5" localSheetId="6">#REF!</definedName>
    <definedName name="_smj5">#REF!</definedName>
    <definedName name="_smj6" localSheetId="2">#REF!</definedName>
    <definedName name="_smj6" localSheetId="3">#REF!</definedName>
    <definedName name="_smj6" localSheetId="6">#REF!</definedName>
    <definedName name="_smj6">#REF!</definedName>
    <definedName name="_smj7" localSheetId="2">#REF!</definedName>
    <definedName name="_smj7" localSheetId="3">#REF!</definedName>
    <definedName name="_smj7" localSheetId="6">#REF!</definedName>
    <definedName name="_smj7">#REF!</definedName>
    <definedName name="_smj8" localSheetId="2">#REF!</definedName>
    <definedName name="_smj8" localSheetId="3">#REF!</definedName>
    <definedName name="_smj8" localSheetId="6">#REF!</definedName>
    <definedName name="_smj8">#REF!</definedName>
    <definedName name="_smj9" localSheetId="2">#REF!</definedName>
    <definedName name="_smj9" localSheetId="3">#REF!</definedName>
    <definedName name="_smj9" localSheetId="6">#REF!</definedName>
    <definedName name="_smj9">#REF!</definedName>
    <definedName name="_sml1" localSheetId="6">#REF!</definedName>
    <definedName name="_sml1">#REF!</definedName>
    <definedName name="_sml2" localSheetId="6">#REF!</definedName>
    <definedName name="_sml2">#REF!</definedName>
    <definedName name="_sml3" localSheetId="6">#REF!</definedName>
    <definedName name="_sml3">#REF!</definedName>
    <definedName name="_sml4" localSheetId="6">#REF!</definedName>
    <definedName name="_sml4">#REF!</definedName>
    <definedName name="_sml5" localSheetId="6">#REF!</definedName>
    <definedName name="_sml5">#REF!</definedName>
    <definedName name="_sof1" localSheetId="2">#REF!</definedName>
    <definedName name="_sof1" localSheetId="3">#REF!</definedName>
    <definedName name="_sof1" localSheetId="6">#REF!</definedName>
    <definedName name="_sof1">#REF!</definedName>
    <definedName name="_sof10" localSheetId="2">#REF!</definedName>
    <definedName name="_sof10" localSheetId="3">#REF!</definedName>
    <definedName name="_sof10" localSheetId="6">#REF!</definedName>
    <definedName name="_sof10">#REF!</definedName>
    <definedName name="_sof11" localSheetId="2">#REF!</definedName>
    <definedName name="_sof11" localSheetId="3">#REF!</definedName>
    <definedName name="_sof11" localSheetId="6">#REF!</definedName>
    <definedName name="_sof11">#REF!</definedName>
    <definedName name="_sof12" localSheetId="2">#REF!</definedName>
    <definedName name="_sof12" localSheetId="3">#REF!</definedName>
    <definedName name="_sof12" localSheetId="6">#REF!</definedName>
    <definedName name="_sof12">#REF!</definedName>
    <definedName name="_sof13" localSheetId="2">#REF!</definedName>
    <definedName name="_sof13" localSheetId="3">#REF!</definedName>
    <definedName name="_sof13" localSheetId="6">#REF!</definedName>
    <definedName name="_sof13">#REF!</definedName>
    <definedName name="_sof14" localSheetId="2">#REF!</definedName>
    <definedName name="_sof14" localSheetId="3">#REF!</definedName>
    <definedName name="_sof14" localSheetId="6">#REF!</definedName>
    <definedName name="_sof14">#REF!</definedName>
    <definedName name="_sof15" localSheetId="2">#REF!</definedName>
    <definedName name="_sof15" localSheetId="3">#REF!</definedName>
    <definedName name="_sof15" localSheetId="6">#REF!</definedName>
    <definedName name="_sof15">#REF!</definedName>
    <definedName name="_sof16" localSheetId="2">#REF!</definedName>
    <definedName name="_sof16" localSheetId="3">#REF!</definedName>
    <definedName name="_sof16" localSheetId="6">#REF!</definedName>
    <definedName name="_sof16">#REF!</definedName>
    <definedName name="_sof17" localSheetId="2">#REF!</definedName>
    <definedName name="_sof17" localSheetId="3">#REF!</definedName>
    <definedName name="_sof17" localSheetId="6">#REF!</definedName>
    <definedName name="_sof17">#REF!</definedName>
    <definedName name="_sof18" localSheetId="2">#REF!</definedName>
    <definedName name="_sof18" localSheetId="3">#REF!</definedName>
    <definedName name="_sof18" localSheetId="6">#REF!</definedName>
    <definedName name="_sof18">#REF!</definedName>
    <definedName name="_sof19" localSheetId="2">#REF!</definedName>
    <definedName name="_sof19" localSheetId="3">#REF!</definedName>
    <definedName name="_sof19" localSheetId="6">#REF!</definedName>
    <definedName name="_sof19">#REF!</definedName>
    <definedName name="_sof2" localSheetId="2">#REF!</definedName>
    <definedName name="_sof2" localSheetId="3">#REF!</definedName>
    <definedName name="_sof2" localSheetId="6">#REF!</definedName>
    <definedName name="_sof2">#REF!</definedName>
    <definedName name="_sof3" localSheetId="2">#REF!</definedName>
    <definedName name="_sof3" localSheetId="3">#REF!</definedName>
    <definedName name="_sof3" localSheetId="6">#REF!</definedName>
    <definedName name="_sof3">#REF!</definedName>
    <definedName name="_sof4" localSheetId="2">#REF!</definedName>
    <definedName name="_sof4" localSheetId="3">#REF!</definedName>
    <definedName name="_sof4" localSheetId="6">#REF!</definedName>
    <definedName name="_sof4">#REF!</definedName>
    <definedName name="_sof5" localSheetId="2">#REF!</definedName>
    <definedName name="_sof5" localSheetId="3">#REF!</definedName>
    <definedName name="_sof5" localSheetId="6">#REF!</definedName>
    <definedName name="_sof5">#REF!</definedName>
    <definedName name="_sof6" localSheetId="2">#REF!</definedName>
    <definedName name="_sof6" localSheetId="3">#REF!</definedName>
    <definedName name="_sof6" localSheetId="6">#REF!</definedName>
    <definedName name="_sof6">#REF!</definedName>
    <definedName name="_sof7" localSheetId="2">#REF!</definedName>
    <definedName name="_sof7" localSheetId="3">#REF!</definedName>
    <definedName name="_sof7" localSheetId="6">#REF!</definedName>
    <definedName name="_sof7">#REF!</definedName>
    <definedName name="_sof8" localSheetId="2">#REF!</definedName>
    <definedName name="_sof8" localSheetId="3">#REF!</definedName>
    <definedName name="_sof8" localSheetId="6">#REF!</definedName>
    <definedName name="_sof8">#REF!</definedName>
    <definedName name="_sof9" localSheetId="2">#REF!</definedName>
    <definedName name="_sof9" localSheetId="3">#REF!</definedName>
    <definedName name="_sof9" localSheetId="6">#REF!</definedName>
    <definedName name="_sof9">#REF!</definedName>
    <definedName name="_spolt1" localSheetId="2">#REF!</definedName>
    <definedName name="_spolt1" localSheetId="3">#REF!</definedName>
    <definedName name="_spolt1" localSheetId="6">#REF!</definedName>
    <definedName name="_spolt1">#REF!</definedName>
    <definedName name="_spolt10" localSheetId="2">#REF!</definedName>
    <definedName name="_spolt10" localSheetId="3">#REF!</definedName>
    <definedName name="_spolt10" localSheetId="6">#REF!</definedName>
    <definedName name="_spolt10">#REF!</definedName>
    <definedName name="_spolt11" localSheetId="2">#REF!</definedName>
    <definedName name="_spolt11" localSheetId="3">#REF!</definedName>
    <definedName name="_spolt11" localSheetId="6">#REF!</definedName>
    <definedName name="_spolt11">#REF!</definedName>
    <definedName name="_spolt12" localSheetId="2">#REF!</definedName>
    <definedName name="_spolt12" localSheetId="3">#REF!</definedName>
    <definedName name="_spolt12" localSheetId="6">#REF!</definedName>
    <definedName name="_spolt12">#REF!</definedName>
    <definedName name="_spolt13" localSheetId="2">#REF!</definedName>
    <definedName name="_spolt13" localSheetId="3">#REF!</definedName>
    <definedName name="_spolt13" localSheetId="6">#REF!</definedName>
    <definedName name="_spolt13">#REF!</definedName>
    <definedName name="_spolt14" localSheetId="2">#REF!</definedName>
    <definedName name="_spolt14" localSheetId="3">#REF!</definedName>
    <definedName name="_spolt14" localSheetId="6">#REF!</definedName>
    <definedName name="_spolt14">#REF!</definedName>
    <definedName name="_spolt15" localSheetId="2">#REF!</definedName>
    <definedName name="_spolt15" localSheetId="3">#REF!</definedName>
    <definedName name="_spolt15" localSheetId="6">#REF!</definedName>
    <definedName name="_spolt15">#REF!</definedName>
    <definedName name="_spolt16" localSheetId="2">#REF!</definedName>
    <definedName name="_spolt16" localSheetId="3">#REF!</definedName>
    <definedName name="_spolt16" localSheetId="6">#REF!</definedName>
    <definedName name="_spolt16">#REF!</definedName>
    <definedName name="_spolt17" localSheetId="2">#REF!</definedName>
    <definedName name="_spolt17" localSheetId="3">#REF!</definedName>
    <definedName name="_spolt17" localSheetId="6">#REF!</definedName>
    <definedName name="_spolt17">#REF!</definedName>
    <definedName name="_spolt18" localSheetId="2">#REF!</definedName>
    <definedName name="_spolt18" localSheetId="3">#REF!</definedName>
    <definedName name="_spolt18" localSheetId="6">#REF!</definedName>
    <definedName name="_spolt18">#REF!</definedName>
    <definedName name="_spolt19" localSheetId="2">#REF!</definedName>
    <definedName name="_spolt19" localSheetId="3">#REF!</definedName>
    <definedName name="_spolt19" localSheetId="6">#REF!</definedName>
    <definedName name="_spolt19">#REF!</definedName>
    <definedName name="_spolt2" localSheetId="2">#REF!</definedName>
    <definedName name="_spolt2" localSheetId="3">#REF!</definedName>
    <definedName name="_spolt2" localSheetId="6">#REF!</definedName>
    <definedName name="_spolt2">#REF!</definedName>
    <definedName name="_spolt20" localSheetId="2">#REF!</definedName>
    <definedName name="_spolt20" localSheetId="3">#REF!</definedName>
    <definedName name="_spolt20" localSheetId="6">#REF!</definedName>
    <definedName name="_spolt20">#REF!</definedName>
    <definedName name="_spolt3" localSheetId="2">#REF!</definedName>
    <definedName name="_spolt3" localSheetId="3">#REF!</definedName>
    <definedName name="_spolt3" localSheetId="6">#REF!</definedName>
    <definedName name="_spolt3">#REF!</definedName>
    <definedName name="_spolt4" localSheetId="2">#REF!</definedName>
    <definedName name="_spolt4" localSheetId="3">#REF!</definedName>
    <definedName name="_spolt4" localSheetId="6">#REF!</definedName>
    <definedName name="_spolt4">#REF!</definedName>
    <definedName name="_spolt5" localSheetId="2">#REF!</definedName>
    <definedName name="_spolt5" localSheetId="3">#REF!</definedName>
    <definedName name="_spolt5" localSheetId="6">#REF!</definedName>
    <definedName name="_spolt5">#REF!</definedName>
    <definedName name="_spolt6" localSheetId="2">#REF!</definedName>
    <definedName name="_spolt6" localSheetId="3">#REF!</definedName>
    <definedName name="_spolt6" localSheetId="6">#REF!</definedName>
    <definedName name="_spolt6">#REF!</definedName>
    <definedName name="_spolt7" localSheetId="2">#REF!</definedName>
    <definedName name="_spolt7" localSheetId="3">#REF!</definedName>
    <definedName name="_spolt7" localSheetId="6">#REF!</definedName>
    <definedName name="_spolt7">#REF!</definedName>
    <definedName name="_spolt8" localSheetId="2">#REF!</definedName>
    <definedName name="_spolt8" localSheetId="3">#REF!</definedName>
    <definedName name="_spolt8" localSheetId="6">#REF!</definedName>
    <definedName name="_spolt8">#REF!</definedName>
    <definedName name="_spolt9" localSheetId="2">#REF!</definedName>
    <definedName name="_spolt9" localSheetId="3">#REF!</definedName>
    <definedName name="_spolt9" localSheetId="6">#REF!</definedName>
    <definedName name="_spolt9">#REF!</definedName>
    <definedName name="_sprat1" localSheetId="6">#REF!</definedName>
    <definedName name="_sprat1">#REF!</definedName>
    <definedName name="_sprat2" localSheetId="6">#REF!</definedName>
    <definedName name="_sprat2">#REF!</definedName>
    <definedName name="_sprat3" localSheetId="6">#REF!</definedName>
    <definedName name="_sprat3">#REF!</definedName>
    <definedName name="_sprat4" localSheetId="6">#REF!</definedName>
    <definedName name="_sprat4">#REF!</definedName>
    <definedName name="_spuff1" localSheetId="2">#REF!</definedName>
    <definedName name="_spuff1" localSheetId="3">#REF!</definedName>
    <definedName name="_spuff1" localSheetId="6">#REF!</definedName>
    <definedName name="_spuff1">#REF!</definedName>
    <definedName name="_spuff2" localSheetId="2">#REF!</definedName>
    <definedName name="_spuff2" localSheetId="3">#REF!</definedName>
    <definedName name="_spuff2" localSheetId="6">#REF!</definedName>
    <definedName name="_spuff2">#REF!</definedName>
    <definedName name="_spuff3" localSheetId="2">#REF!</definedName>
    <definedName name="_spuff3" localSheetId="3">#REF!</definedName>
    <definedName name="_spuff3" localSheetId="6">#REF!</definedName>
    <definedName name="_spuff3">#REF!</definedName>
    <definedName name="_spuff4" localSheetId="2">#REF!</definedName>
    <definedName name="_spuff4" localSheetId="3">#REF!</definedName>
    <definedName name="_spuff4" localSheetId="6">#REF!</definedName>
    <definedName name="_spuff4">#REF!</definedName>
    <definedName name="_spuff5" localSheetId="2">#REF!</definedName>
    <definedName name="_spuff5" localSheetId="3">#REF!</definedName>
    <definedName name="_spuff5" localSheetId="6">#REF!</definedName>
    <definedName name="_spuff5">#REF!</definedName>
    <definedName name="_srack1" localSheetId="6">#REF!</definedName>
    <definedName name="_srack1">#REF!</definedName>
    <definedName name="_srack2" localSheetId="6">#REF!</definedName>
    <definedName name="_srack2">#REF!</definedName>
    <definedName name="_srack3" localSheetId="6">#REF!</definedName>
    <definedName name="_srack3">#REF!</definedName>
    <definedName name="_srack4" localSheetId="6">#REF!</definedName>
    <definedName name="_srack4">#REF!</definedName>
    <definedName name="_srack5" localSheetId="6">#REF!</definedName>
    <definedName name="_srack5">#REF!</definedName>
    <definedName name="_srack6" localSheetId="6">#REF!</definedName>
    <definedName name="_srack6">#REF!</definedName>
    <definedName name="_srack7" localSheetId="6">#REF!</definedName>
    <definedName name="_srack7">#REF!</definedName>
    <definedName name="_srack8" localSheetId="6">#REF!</definedName>
    <definedName name="_srack8">#REF!</definedName>
    <definedName name="_tarjale" localSheetId="2">#REF!</definedName>
    <definedName name="_tarjale" localSheetId="3">#REF!</definedName>
    <definedName name="_tarjale" localSheetId="6">#REF!</definedName>
    <definedName name="_tarjale">#REF!</definedName>
    <definedName name="_vic" localSheetId="2">#REF!</definedName>
    <definedName name="_vic" localSheetId="3">#REF!</definedName>
    <definedName name="_vic" localSheetId="6">#REF!</definedName>
    <definedName name="_vic">#REF!</definedName>
    <definedName name="ad_mjb" localSheetId="6">#REF!</definedName>
    <definedName name="ad_mjb">#REF!</definedName>
    <definedName name="adendo_01">#REF!</definedName>
    <definedName name="adendo_02">#REF!</definedName>
    <definedName name="adendo_03">#REF!</definedName>
    <definedName name="ALMOFADAS" localSheetId="6">#REF!</definedName>
    <definedName name="ALMOFADAS">#REF!</definedName>
    <definedName name="BANCO_BEAM">#REF!</definedName>
    <definedName name="BANCO_BLADE">#REF!</definedName>
    <definedName name="BANCO_CHEIG">#REF!</definedName>
    <definedName name="BANCO_EASY">#REF!</definedName>
    <definedName name="BANCO_JULIA">#REF!</definedName>
    <definedName name="BANCO_JULIA_CORK" localSheetId="6">#REF!</definedName>
    <definedName name="BANCO_JULIA_CORK">#REF!</definedName>
    <definedName name="BANCO_JULIA_FIBRA" localSheetId="6">#REF!</definedName>
    <definedName name="BANCO_JULIA_FIBRA">#REF!</definedName>
    <definedName name="BANCO_JULIA_MADEIRA" localSheetId="6">#REF!</definedName>
    <definedName name="BANCO_JULIA_MADEIRA">#REF!</definedName>
    <definedName name="BANCO_MARK">#REF!</definedName>
    <definedName name="BANCO_MASS">#REF!</definedName>
    <definedName name="BANCO_MASS_CORK" localSheetId="6">#REF!</definedName>
    <definedName name="BANCO_MASS_CORK">#REF!</definedName>
    <definedName name="BANCO_MASS_FIBRA" localSheetId="6">#REF!</definedName>
    <definedName name="BANCO_MASS_FIBRA">#REF!</definedName>
    <definedName name="BANCO_MASS_MADEIRA" localSheetId="6">#REF!</definedName>
    <definedName name="BANCO_MASS_MADEIRA">#REF!</definedName>
    <definedName name="BANCO_MATRIX">#REF!</definedName>
    <definedName name="BANCO_MATRIZ">#REF!</definedName>
    <definedName name="BANCO_PEAO_FIBRA" localSheetId="6">#REF!</definedName>
    <definedName name="BANCO_PEAO_FIBRA">#REF!</definedName>
    <definedName name="BANCO_PEAO_MADEIRA" localSheetId="6">#REF!</definedName>
    <definedName name="BANCO_PEAO_MADEIRA">#REF!</definedName>
    <definedName name="BANCO_PHILLIPS">#REF!</definedName>
    <definedName name="BANCO_U">#REF!</definedName>
    <definedName name="BANCOS">#REF!</definedName>
    <definedName name="bank20" localSheetId="6">#REF!</definedName>
    <definedName name="bank20">#REF!</definedName>
    <definedName name="cirk">#REF!</definedName>
    <definedName name="dora" localSheetId="6">#REF!</definedName>
    <definedName name="dora">#REF!</definedName>
    <definedName name="easy" localSheetId="6">#REF!</definedName>
    <definedName name="easy">#REF!</definedName>
    <definedName name="gio_alta" localSheetId="6">#REF!</definedName>
    <definedName name="gio_alta">#REF!</definedName>
    <definedName name="ipanema_2" localSheetId="6">#REF!</definedName>
    <definedName name="ipanema_2">#REF!</definedName>
    <definedName name="lia" localSheetId="6">#REF!</definedName>
    <definedName name="lia">#REF!</definedName>
    <definedName name="lia_arredondada" localSheetId="6">#REF!</definedName>
    <definedName name="lia_arredondada">#REF!</definedName>
    <definedName name="lodd">#REF!</definedName>
    <definedName name="lodd_base">#REF!</definedName>
    <definedName name="lodd_marmore">#REF!</definedName>
    <definedName name="mark_up">'CAPA Lighting'!$W$8</definedName>
    <definedName name="MKC">#REF!</definedName>
    <definedName name="namoradeira_dora" localSheetId="6">#REF!</definedName>
    <definedName name="namoradeira_dora">#REF!</definedName>
    <definedName name="namoradeira_isa" localSheetId="6">#REF!</definedName>
    <definedName name="namoradeira_isa">#REF!</definedName>
    <definedName name="norma_e2" localSheetId="6">#REF!</definedName>
    <definedName name="norma_e2">#REF!</definedName>
    <definedName name="poltrona_clad" localSheetId="6">#REF!</definedName>
    <definedName name="poltrona_clad">#REF!</definedName>
    <definedName name="SOFA_BASIC_1" localSheetId="6">#REF!</definedName>
    <definedName name="SOFA_BASIC_1">#REF!</definedName>
    <definedName name="SOFA_BASIC_2" localSheetId="6">#REF!</definedName>
    <definedName name="SOFA_BASIC_2">#REF!</definedName>
    <definedName name="SOFA_BASIC_3" localSheetId="6">#REF!</definedName>
    <definedName name="SOFA_BASIC_3">#REF!</definedName>
    <definedName name="SOFA_BASIC_4" localSheetId="6">#REF!</definedName>
    <definedName name="SOFA_BASIC_4">#REF!</definedName>
    <definedName name="star" localSheetId="6">#REF!</definedName>
    <definedName name="star">#REF!</definedName>
    <definedName name="star_latao" localSheetId="6">#REF!</definedName>
    <definedName name="star_latao">#REF!</definedName>
  </definedNames>
  <calcPr calcId="191029"/>
</workbook>
</file>

<file path=xl/calcChain.xml><?xml version="1.0" encoding="utf-8"?>
<calcChain xmlns="http://schemas.openxmlformats.org/spreadsheetml/2006/main">
  <c r="G37" i="5" l="1"/>
  <c r="I37" i="5" s="1"/>
  <c r="G13" i="5"/>
  <c r="I13" i="5" s="1"/>
  <c r="G338" i="4"/>
  <c r="G317" i="4"/>
  <c r="G282" i="4"/>
  <c r="G259" i="4"/>
  <c r="G213" i="4"/>
  <c r="G194" i="4"/>
  <c r="G192" i="4"/>
  <c r="G160" i="4"/>
  <c r="G158" i="4"/>
  <c r="G135" i="4"/>
  <c r="G133" i="4"/>
  <c r="G105" i="4"/>
  <c r="G103" i="4"/>
  <c r="G78" i="4"/>
  <c r="G76" i="4"/>
  <c r="G35" i="4"/>
  <c r="G33" i="4"/>
  <c r="G12" i="4"/>
  <c r="G10" i="4"/>
  <c r="M2756" i="3"/>
  <c r="G2733" i="3"/>
  <c r="G2720" i="3"/>
  <c r="I2720" i="3" s="1"/>
  <c r="G2708" i="3"/>
  <c r="G2695" i="3"/>
  <c r="G2635" i="3"/>
  <c r="G2609" i="3"/>
  <c r="I2609" i="3" s="1"/>
  <c r="G2580" i="3"/>
  <c r="I2580" i="3" s="1"/>
  <c r="G2462" i="3"/>
  <c r="M2462" i="3" s="1"/>
  <c r="G2403" i="3"/>
  <c r="Q2403" i="3" s="1"/>
  <c r="G2338" i="3"/>
  <c r="I2338" i="3" s="1"/>
  <c r="G2283" i="3"/>
  <c r="G2268" i="3"/>
  <c r="G2236" i="3"/>
  <c r="I2236" i="3" s="1"/>
  <c r="G2211" i="3"/>
  <c r="I2211" i="3" s="1"/>
  <c r="G2183" i="3"/>
  <c r="I2183" i="3" s="1"/>
  <c r="G2166" i="3"/>
  <c r="G2148" i="3"/>
  <c r="G2122" i="3"/>
  <c r="G2104" i="3"/>
  <c r="G2086" i="3"/>
  <c r="G2065" i="3"/>
  <c r="G2050" i="3"/>
  <c r="G2036" i="3"/>
  <c r="G2024" i="3"/>
  <c r="G1965" i="3"/>
  <c r="G1805" i="3"/>
  <c r="G1783" i="3"/>
  <c r="G1742" i="3"/>
  <c r="G1721" i="3"/>
  <c r="G1681" i="3"/>
  <c r="G1661" i="3"/>
  <c r="G1618" i="3"/>
  <c r="G1599" i="3"/>
  <c r="G1574" i="3"/>
  <c r="M1556" i="3"/>
  <c r="O1556" i="3" s="1"/>
  <c r="G1539" i="3"/>
  <c r="G1501" i="3"/>
  <c r="I1501" i="3" s="1"/>
  <c r="G1481" i="3"/>
  <c r="I1481" i="3" s="1"/>
  <c r="G1433" i="3"/>
  <c r="G1416" i="3"/>
  <c r="G1392" i="3"/>
  <c r="G1373" i="3"/>
  <c r="M1355" i="3"/>
  <c r="O1355" i="3" s="1"/>
  <c r="M1324" i="3"/>
  <c r="O1324" i="3" s="1"/>
  <c r="G1309" i="3"/>
  <c r="G1293" i="3"/>
  <c r="G1252" i="3"/>
  <c r="Q1233" i="3"/>
  <c r="O1233" i="3" s="1"/>
  <c r="Q1191" i="3"/>
  <c r="O1191" i="3" s="1"/>
  <c r="G1171" i="3"/>
  <c r="Q1138" i="3"/>
  <c r="O1138" i="3" s="1"/>
  <c r="M1123" i="3"/>
  <c r="M1109" i="3"/>
  <c r="G1068" i="3"/>
  <c r="G1050" i="3"/>
  <c r="G1017" i="3"/>
  <c r="G993" i="3"/>
  <c r="G953" i="3"/>
  <c r="G932" i="3"/>
  <c r="G900" i="3"/>
  <c r="F885" i="3"/>
  <c r="F882" i="3"/>
  <c r="G879" i="3"/>
  <c r="G885" i="3" s="1"/>
  <c r="F869" i="3"/>
  <c r="F866" i="3"/>
  <c r="G863" i="3"/>
  <c r="G869" i="3" s="1"/>
  <c r="G829" i="3"/>
  <c r="G815" i="3"/>
  <c r="G802" i="3"/>
  <c r="G775" i="3"/>
  <c r="G758" i="3"/>
  <c r="G742" i="3"/>
  <c r="G711" i="3"/>
  <c r="Q711" i="3" s="1"/>
  <c r="Q696" i="3"/>
  <c r="M696" i="3" s="1"/>
  <c r="Q681" i="3"/>
  <c r="M681" i="3" s="1"/>
  <c r="Q649" i="3"/>
  <c r="O649" i="3" s="1"/>
  <c r="Q635" i="3"/>
  <c r="O635" i="3" s="1"/>
  <c r="G621" i="3"/>
  <c r="G571" i="3"/>
  <c r="O571" i="3" s="1"/>
  <c r="G510" i="3"/>
  <c r="K510" i="3" s="1"/>
  <c r="M465" i="3"/>
  <c r="O465" i="3" s="1"/>
  <c r="G441" i="3"/>
  <c r="G439" i="3"/>
  <c r="G409" i="3"/>
  <c r="G407" i="3"/>
  <c r="G384" i="3"/>
  <c r="G382" i="3"/>
  <c r="G323" i="3"/>
  <c r="G321" i="3"/>
  <c r="G278" i="3"/>
  <c r="G276" i="3"/>
  <c r="G258" i="3"/>
  <c r="G256" i="3"/>
  <c r="G211" i="3"/>
  <c r="G195" i="3"/>
  <c r="G170" i="3"/>
  <c r="G157" i="3"/>
  <c r="I157" i="3" s="1"/>
  <c r="G136" i="3"/>
  <c r="G110" i="3"/>
  <c r="G92" i="3"/>
  <c r="G72" i="3"/>
  <c r="G49" i="3"/>
  <c r="G30" i="3"/>
  <c r="G11" i="3"/>
  <c r="K711" i="3" l="1"/>
  <c r="Q571" i="3"/>
  <c r="K571" i="3"/>
  <c r="M510" i="3"/>
  <c r="O696" i="3"/>
  <c r="M711" i="3"/>
  <c r="M2338" i="3"/>
  <c r="I571" i="3"/>
  <c r="O681" i="3"/>
  <c r="K2338" i="3"/>
  <c r="M2403" i="3"/>
  <c r="M649" i="3"/>
  <c r="G866" i="3"/>
  <c r="G882" i="3"/>
  <c r="K2403" i="3"/>
  <c r="O510" i="3"/>
  <c r="I2462" i="3"/>
  <c r="I510" i="3"/>
  <c r="Q510" i="3"/>
  <c r="M571" i="3"/>
  <c r="M635" i="3"/>
  <c r="O711" i="3"/>
  <c r="M1138" i="3"/>
  <c r="K1138" i="3" s="1"/>
  <c r="M1191" i="3"/>
  <c r="M1233" i="3"/>
  <c r="K1233" i="3" s="1"/>
  <c r="O2403" i="3"/>
  <c r="K2462" i="3"/>
  <c r="I711" i="3"/>
  <c r="I2403" i="3"/>
</calcChain>
</file>

<file path=xl/sharedStrings.xml><?xml version="1.0" encoding="utf-8"?>
<sst xmlns="http://schemas.openxmlformats.org/spreadsheetml/2006/main" count="3952" uniqueCount="1057">
  <si>
    <t>Índice Remissivo</t>
  </si>
  <si>
    <t>Descrição</t>
  </si>
  <si>
    <t>Página</t>
  </si>
  <si>
    <t>Scudo</t>
  </si>
  <si>
    <t>.....................................................................................................................................................01</t>
  </si>
  <si>
    <t>Scudo - Cork</t>
  </si>
  <si>
    <t>Caixa Decor</t>
  </si>
  <si>
    <t>Base para Caixas Decor</t>
  </si>
  <si>
    <t>Revisterio Box</t>
  </si>
  <si>
    <t>.....................................................................................................................................................02</t>
  </si>
  <si>
    <t>Cabideiro One</t>
  </si>
  <si>
    <t>Cabideiro Tri</t>
  </si>
  <si>
    <t>Bandeja Open Mármore</t>
  </si>
  <si>
    <t>Bandeja Open Lâmina</t>
  </si>
  <si>
    <t>.....................................................................................................................................................03</t>
  </si>
  <si>
    <t>Luminária Arch</t>
  </si>
  <si>
    <t>Luminária Jardim</t>
  </si>
  <si>
    <t>Appe 01</t>
  </si>
  <si>
    <t>Appe 02</t>
  </si>
  <si>
    <t>.....................................................................................................................................................04</t>
  </si>
  <si>
    <t>Divisor de Livros Code</t>
  </si>
  <si>
    <t>Luminária Albert - Latão</t>
  </si>
  <si>
    <t>Luminária Albert - Cobre</t>
  </si>
  <si>
    <t>Luminária Lux Mesa - Latão</t>
  </si>
  <si>
    <t>.....................................................................................................................................................05</t>
  </si>
  <si>
    <t>Luminária Lux Mesa - Cobre</t>
  </si>
  <si>
    <t>Luminária Tokio</t>
  </si>
  <si>
    <t>Pendente Don - Vidro</t>
  </si>
  <si>
    <t>Pendente Don - Latão</t>
  </si>
  <si>
    <t>.....................................................................................................................................................06</t>
  </si>
  <si>
    <t>Pendente Lux - Latão</t>
  </si>
  <si>
    <t>Pendente Lux - Cobre</t>
  </si>
  <si>
    <t>Pendente Pen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</si>
  <si>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</si>
  <si>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Pendente Pen - Latão</t>
  </si>
  <si>
    <t>.....................................................................................................................................................07</t>
  </si>
  <si>
    <t>Pendente Mush</t>
  </si>
  <si>
    <t>Castiçal Asti - Latão</t>
  </si>
  <si>
    <t>Castiçal Asti - Cobre</t>
  </si>
  <si>
    <t>Candelabro Jud 03 Velas</t>
  </si>
  <si>
    <t>.....................................................................................................................................................08</t>
  </si>
  <si>
    <t>Candelabro Jud - 03 Velas - Latão</t>
  </si>
  <si>
    <t>Candelabro Jud 04 Velas</t>
  </si>
  <si>
    <t>Candelabro Jud - 04 Velas - Latão</t>
  </si>
  <si>
    <t>Pendente Smith - Madeira</t>
  </si>
  <si>
    <t>.....................................................................................................................................................09</t>
  </si>
  <si>
    <t>Pendente Smith - Latão</t>
  </si>
  <si>
    <t>Pendente Smith - Cobre</t>
  </si>
  <si>
    <t>Bandeja Ald</t>
  </si>
  <si>
    <t>Bandeja Jardim</t>
  </si>
  <si>
    <t>.....................................................................................................................................................10</t>
  </si>
  <si>
    <t>Bandeja jardim com Alças - Latão</t>
  </si>
  <si>
    <t>Bandeja Jardim com Alças - Cobre</t>
  </si>
  <si>
    <t>Bandeja Jardim - Mármore</t>
  </si>
  <si>
    <t>Bengala Ben</t>
  </si>
  <si>
    <t>.....................................................................................................................................................11</t>
  </si>
  <si>
    <t>Revisteriro Tork</t>
  </si>
  <si>
    <t>Revisteriro Tork - Latão</t>
  </si>
  <si>
    <t>Revisteiro Teca</t>
  </si>
  <si>
    <t>Luminária Rad</t>
  </si>
  <si>
    <t>.....................................................................................................................................................12</t>
  </si>
  <si>
    <t>Luminária Fitz Mesa</t>
  </si>
  <si>
    <t>Luminária Fitz Chão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</si>
  <si>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</si>
  <si>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Luminária Mush</t>
  </si>
  <si>
    <t>Luminária Code</t>
  </si>
  <si>
    <t>.....................................................................................................................................................13</t>
  </si>
  <si>
    <t>Luminária Gramp</t>
  </si>
  <si>
    <t>Luminária Duomo</t>
  </si>
  <si>
    <t>Pendente Dinn</t>
  </si>
  <si>
    <t>Luminária Toto</t>
  </si>
  <si>
    <t>.....................................................................................................................................................14</t>
  </si>
  <si>
    <t>Recipiente Mush</t>
  </si>
  <si>
    <t>Recipiente Mush - Latão</t>
  </si>
  <si>
    <t>Luminária Mush Piso</t>
  </si>
  <si>
    <t>Luminária Mush Piso - Latão</t>
  </si>
  <si>
    <t>.....................................................................................................................................................15</t>
  </si>
  <si>
    <t>Espelho 345 - Preto Texturizado</t>
  </si>
  <si>
    <t>Espelho 345 - Soft ou Gane</t>
  </si>
  <si>
    <t>Espelho 345 - Latão</t>
  </si>
  <si>
    <t>Lâmpada L002</t>
  </si>
  <si>
    <t>.....................................................................................................................................................16</t>
  </si>
  <si>
    <t>Lâmpada L003</t>
  </si>
  <si>
    <t>Lâmpada L006</t>
  </si>
  <si>
    <t>Lâmpada L007</t>
  </si>
  <si>
    <t>Lâmpada L008</t>
  </si>
  <si>
    <t>Considerações Importantes</t>
  </si>
  <si>
    <t>.....................................................................................................................................................17</t>
  </si>
  <si>
    <t>Acabamentos</t>
  </si>
  <si>
    <t>.................................................................................................................................................18</t>
  </si>
  <si>
    <t>Manutenção e Limpeza</t>
  </si>
  <si>
    <t>.................................................................................................................................................19</t>
  </si>
  <si>
    <t>Cuidados com o Mármore</t>
  </si>
  <si>
    <t>.................................................................................................................................................20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</si>
  <si>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</si>
  <si>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Política de Pagamento</t>
  </si>
  <si>
    <t>.................................................................................................................................................21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</si>
  <si>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</si>
  <si>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MARK-UP</t>
  </si>
  <si>
    <t>Digite o Mark-Up Desejado:</t>
  </si>
  <si>
    <t>Mark-Up "1,00" = Preço de Compra</t>
  </si>
  <si>
    <t>Lighting Multimarcas - T032023-01 v12.0</t>
  </si>
  <si>
    <t xml:space="preserve"> </t>
  </si>
  <si>
    <t>Luminárias</t>
  </si>
  <si>
    <t>Foto</t>
  </si>
  <si>
    <t>Referência</t>
  </si>
  <si>
    <t>Dimensões</t>
  </si>
  <si>
    <t>Tecido</t>
  </si>
  <si>
    <t>Preço Fábrica</t>
  </si>
  <si>
    <t>Madeiras 
Classe 01</t>
  </si>
  <si>
    <t>Madeiras 
Classe 02</t>
  </si>
  <si>
    <t>Pinturas Especiais</t>
  </si>
  <si>
    <t>Lacas
Padrões</t>
  </si>
  <si>
    <t>Lâminas  Classe 01</t>
  </si>
  <si>
    <t>Lâminas  Classe 02</t>
  </si>
  <si>
    <t>L</t>
  </si>
  <si>
    <t>LUMINÁRIA PONTO INDIRETA</t>
  </si>
  <si>
    <t>40 x 20 x 240</t>
  </si>
  <si>
    <t>•</t>
  </si>
  <si>
    <t>Base em aço carbono pintado de preto epóxi microtextura.</t>
  </si>
  <si>
    <t>Haste latão escovado fosco.</t>
  </si>
  <si>
    <t>Acompanha lâmpadas LED G9 3000K (Bivolt).</t>
  </si>
  <si>
    <t>—</t>
  </si>
  <si>
    <t>Interruptor de pé preto para acendimento.</t>
  </si>
  <si>
    <t>Cód: 100707 
NCM: 94054900</t>
  </si>
  <si>
    <t>LUMINÁRIA GHOST 
(modelo P)</t>
  </si>
  <si>
    <t>Ø 43 x 45</t>
  </si>
  <si>
    <t>Estrutura em aço carbono pintado de preto ou areia microtextura.</t>
  </si>
  <si>
    <t>Cúpula de vidro leitoso.</t>
  </si>
  <si>
    <t>Anel em latão brilho na base.</t>
  </si>
  <si>
    <t>Base em pedra sabão brilho.</t>
  </si>
  <si>
    <t>Acompanha lâmpada BULBO LED TBL 40, não dimerizável (Bivolt).</t>
  </si>
  <si>
    <t>Interruptor de mão preto para acendimento.</t>
  </si>
  <si>
    <t>Cód: 100648 
NCM: 94052900</t>
  </si>
  <si>
    <t>Acompanha 1,2m de cabo preto.</t>
  </si>
  <si>
    <t>LUMINÁRIA GHOST 
(modelo G)</t>
  </si>
  <si>
    <t>Ø 60 x 60</t>
  </si>
  <si>
    <t>Acompanha lâmpada BULBO LED A60 dimerizável (Bivolt).</t>
  </si>
  <si>
    <t>Acompanha 1,5m de cabo preto.</t>
  </si>
  <si>
    <t>Cód: 100721 
NCM: 94052900</t>
  </si>
  <si>
    <t>T032023-01 v12.0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</si>
  <si>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</si>
  <si>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LUMINÁRIA PLATTE
(modelo P)</t>
  </si>
  <si>
    <t>30 x 30 x 29</t>
  </si>
  <si>
    <t>Pés aço carbono pintado de preto microtextura.</t>
  </si>
  <si>
    <t>Base em mármore côncavo. Apenas os mármores: carrara e nero marquina.</t>
  </si>
  <si>
    <t>Cúpula de vidro transparente (jateado no topo).</t>
  </si>
  <si>
    <t xml:space="preserve">Cilindro interno em vidro leitoso. </t>
  </si>
  <si>
    <t>Lâmpada LED Dicroica, 7 watts (Bivolt). Informar no pedido voltagem.</t>
  </si>
  <si>
    <t>Interruptor de mão transparente.</t>
  </si>
  <si>
    <t>Cód: 100572 
NCM: 94052900</t>
  </si>
  <si>
    <t>Acompanha 1,2m de cabo de energia transparente.</t>
  </si>
  <si>
    <t>LUMINÁRIA PLATTE 
(modelo G)</t>
  </si>
  <si>
    <t>39 x39 x 45</t>
  </si>
  <si>
    <t>Base em mármore côncavo. Apenas os mármores: carrara e nero márquina.</t>
  </si>
  <si>
    <t>Lâmpada LED AR70, 8 Watts (Bivolt). Informar no pedido voltagem.</t>
  </si>
  <si>
    <t>Cód: 100637 
NCM: 94052900</t>
  </si>
  <si>
    <t>LUMINÁRIA NOR</t>
  </si>
  <si>
    <t>Ø 30 x 72</t>
  </si>
  <si>
    <t>Base pintado de laca preta fosca.</t>
  </si>
  <si>
    <t>Topo da luminária em aço carbono pintado de laca preta fosca.</t>
  </si>
  <si>
    <t>Aletas em lâmina de carvalho, nogueira ou pintadas de preto microtextura.</t>
  </si>
  <si>
    <t>Acompanha lâmpada tubo LED 12VDC dimerizável, fornecimento exclusivo da fábrica (Bivolt).</t>
  </si>
  <si>
    <t>Acompanha 1,5m de cabo de energia transparente.</t>
  </si>
  <si>
    <t>Cód: 100714 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</si>
  <si>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</si>
  <si>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LUMINÁRIA PAN</t>
  </si>
  <si>
    <t>Ø 52 x 45</t>
  </si>
  <si>
    <t>Base em mármore nero marquina ou carrara.</t>
  </si>
  <si>
    <t>Tubo de vidro transparente (jateado na base e topo).</t>
  </si>
  <si>
    <t xml:space="preserve">Tubo interior em vidro leitoso. </t>
  </si>
  <si>
    <t>Suporte interno da cúpula em inox escovado.</t>
  </si>
  <si>
    <t>Cúpula em acrílico semi leitoso de 3mm.</t>
  </si>
  <si>
    <t>Acompanha lâmpada LED AR 70 (Bivolt).</t>
  </si>
  <si>
    <t>Interruptor de mão transparente para acendimento.</t>
  </si>
  <si>
    <t>Cód: 100650 
NCM: 94052900</t>
  </si>
  <si>
    <t>LUMINÁRIA
TUBE</t>
  </si>
  <si>
    <t>Ø 25 x 160</t>
  </si>
  <si>
    <t>Base em mármore nero marquina e  carrara.</t>
  </si>
  <si>
    <t>Tubo em aço carbono disponível em metalizado bronze envelhecido, branco ou preto microtextura.</t>
  </si>
  <si>
    <t>Metalizado</t>
  </si>
  <si>
    <t>Lâmpada LED PAR 30 (Bivolt). Informar no pedido voltagem.</t>
  </si>
  <si>
    <t>Interruptor de pé para acendimento.</t>
  </si>
  <si>
    <t>Cód: 100713 
NCM: 94052900</t>
  </si>
  <si>
    <t>LUMINÁRIA MUSH</t>
  </si>
  <si>
    <t>Ø27 X 16</t>
  </si>
  <si>
    <t>Base em cork claro. Cúpula em vidro leitoso.</t>
  </si>
  <si>
    <t>Acompanha lâmpada LED G9 ENCAPSULADA dimerizável (110v ou 220v).</t>
  </si>
  <si>
    <t>Acompanha 1,2m de cabo de energia na cor preta.</t>
  </si>
  <si>
    <t>Cód: 100570 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</si>
  <si>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</si>
  <si>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 xml:space="preserve">LUMINÁRIA
SOHO
(piso) </t>
  </si>
  <si>
    <t>Ø 20 x 147</t>
  </si>
  <si>
    <t>Estrutura em aço carbono pintado de preto microtextura.</t>
  </si>
  <si>
    <t>Tubo em vidro leitoso.</t>
  </si>
  <si>
    <t xml:space="preserve">Acompanha lâmpada tubo LED 12 VDC, fornecimento exclusiva da Fábrica (110V ou 220V).  </t>
  </si>
  <si>
    <t>Acompanha fonte 12 VDC de 40w no interior da base.</t>
  </si>
  <si>
    <t>Interruptore através de dimmer na lateral da base.</t>
  </si>
  <si>
    <t>Cód: 100711 
NCM: 94054900</t>
  </si>
  <si>
    <t>Acompanha 1,5m de cabo PP com revestimento de tecido preto.</t>
  </si>
  <si>
    <t xml:space="preserve">LUMINÁRIA
SOHO
(mesa) </t>
  </si>
  <si>
    <t>35 x 16 x 27</t>
  </si>
  <si>
    <t xml:space="preserve">Acompanha lâmpada tubo LED 12 VDC, fornecimento exclusiva da Fábrica (Bivolt).  </t>
  </si>
  <si>
    <t>Cód: 100538 
NCM: 94052900</t>
  </si>
  <si>
    <t>Fonte 12 volts.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</si>
  <si>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</si>
  <si>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LUMINÁRIA GRAPE MODELO 01 (borda inclinada)</t>
  </si>
  <si>
    <t>Estrutura em preto ou areia microtextura.</t>
  </si>
  <si>
    <t>Cúpula em vidro leitoso.</t>
  </si>
  <si>
    <t>Acompanha lâmpada Bulbo LED A60 (Bivolt). Informar no pedido voltagem.</t>
  </si>
  <si>
    <t>(P) - Ø 21 x 26</t>
  </si>
  <si>
    <t>Acompanha 1,5m de cabo de energia PP com revestimento em tecido preto.</t>
  </si>
  <si>
    <t>(G) - Ø 26 x 30</t>
  </si>
  <si>
    <t>Disponível para área externa e interna, informar no pedido de compra.</t>
  </si>
  <si>
    <t>Quando ambiente externo não acompanha plug de tomada e interruptor para acendimento.</t>
  </si>
  <si>
    <t>MODELO P
Cód: 100665
NCM: 94052900</t>
  </si>
  <si>
    <t>MODELO G
Cód: 100652
NCM: 94052900</t>
  </si>
  <si>
    <t>LUMINÁRIA GRAPE MODELO 02 (borda reta)</t>
  </si>
  <si>
    <t>Acompanha lâmpada LED DC 12V 1W G4 (Bivolt). Informar no pedido voltagem.</t>
  </si>
  <si>
    <t>MODELO P 
Cód: 100665 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</si>
  <si>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</si>
  <si>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LUMINÁRIA GRAPE MODELO 01 COM BATERIA
(borda inclinada)</t>
  </si>
  <si>
    <t>Acompanha 2m de cabo para carregamento da bateria.</t>
  </si>
  <si>
    <r>
      <rPr>
        <sz val="10"/>
        <color theme="1"/>
        <rFont val="Calibri"/>
        <family val="2"/>
      </rPr>
      <t xml:space="preserve">Possui bateria recarregável. </t>
    </r>
    <r>
      <rPr>
        <b/>
        <sz val="10"/>
        <color theme="1"/>
        <rFont val="Calibri"/>
        <family val="2"/>
      </rPr>
      <t>(autonomia  de 9hrs modelo G, 12 horas modelo P de uso).</t>
    </r>
  </si>
  <si>
    <t>Interruptor touch dimmer.</t>
  </si>
  <si>
    <t>Interruptor de segurança na parte inferior.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</si>
  <si>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</si>
  <si>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LUMINÁRIA GRAPE MODELO 02
COM BATERIA
 (borda reta)</t>
  </si>
  <si>
    <t>Acompanha 2m de cabo de energia para carregamento da bateria.</t>
  </si>
  <si>
    <t xml:space="preserve">Acompanha lâmpada LED DC 12V 1W G4 (Bivolt). Informar no pedido voltagem.
</t>
  </si>
  <si>
    <r>
      <rPr>
        <sz val="10"/>
        <color theme="1"/>
        <rFont val="Calibri"/>
        <family val="2"/>
      </rPr>
      <t xml:space="preserve">Possui bateria recarregável. </t>
    </r>
    <r>
      <rPr>
        <b/>
        <sz val="10"/>
        <color theme="1"/>
        <rFont val="Calibri"/>
        <family val="2"/>
      </rPr>
      <t>(autonomia  de 9hrs modelo G, 12 horas modelo P de uso).</t>
    </r>
  </si>
  <si>
    <t>LUMINÁRIA GRAPE MODELO 03 (borda reta)</t>
  </si>
  <si>
    <t>Acompanha 1,5m de cabo de energia PP revestido em tecido preto.</t>
  </si>
  <si>
    <t>(P) - Ø 34 x 72</t>
  </si>
  <si>
    <t>(G) - Ø 44 x 127</t>
  </si>
  <si>
    <r>
      <rPr>
        <b/>
        <sz val="10"/>
        <color theme="1"/>
        <rFont val="Calibri"/>
        <family val="2"/>
      </rPr>
      <t>Modelo P:</t>
    </r>
    <r>
      <rPr>
        <b/>
        <sz val="10"/>
        <color theme="1"/>
        <rFont val="Calibri"/>
        <family val="2"/>
      </rPr>
      <t xml:space="preserve"> lâmpada de 4,8w.</t>
    </r>
  </si>
  <si>
    <r>
      <rPr>
        <b/>
        <sz val="10"/>
        <color theme="1"/>
        <rFont val="Calibri"/>
        <family val="2"/>
      </rPr>
      <t>Modelo G:</t>
    </r>
    <r>
      <rPr>
        <b/>
        <sz val="10"/>
        <color theme="1"/>
        <rFont val="Calibri"/>
        <family val="2"/>
      </rPr>
      <t xml:space="preserve"> lâmpada de 11w.</t>
    </r>
  </si>
  <si>
    <t>MODELO P
Cód: 100723
NCM: 94052900</t>
  </si>
  <si>
    <t>MODELO G
Cód: 100971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</si>
  <si>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</si>
  <si>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LUMINÁRIA GRAPE MODELO 03
COM BATERIA
 (borda reta)</t>
  </si>
  <si>
    <r>
      <rPr>
        <sz val="10"/>
        <color theme="1"/>
        <rFont val="Calibri"/>
        <family val="2"/>
      </rPr>
      <t xml:space="preserve">Possui bateria recarregável. </t>
    </r>
    <r>
      <rPr>
        <b/>
        <sz val="10"/>
        <color theme="1"/>
        <rFont val="Calibri"/>
        <family val="2"/>
      </rPr>
      <t>(autonomia  de 9hrs modelo G, 12 horas modelo P de uso).</t>
    </r>
  </si>
  <si>
    <t>LUMINÁRIA DUOMO</t>
  </si>
  <si>
    <t>Estrutura em latão brilho, latão escovado fosco ou aço carbono pintado de preto textura.</t>
  </si>
  <si>
    <t>Parte central da fixação da parede em preto textura.</t>
  </si>
  <si>
    <t>Preto Texturizado</t>
  </si>
  <si>
    <t>Latão</t>
  </si>
  <si>
    <t>Valores sem lâmpadas. Recomenda-se L007 ou L003.</t>
  </si>
  <si>
    <t>140 x 140 X 85</t>
  </si>
  <si>
    <t>Acompanha 2m de cabo de energia na cor preta.</t>
  </si>
  <si>
    <t>Interruptor de mão preto p/ acendimento.</t>
  </si>
  <si>
    <t>Cód: 100693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</si>
  <si>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</si>
  <si>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LUMINÁRIA MUSH PISO (modelo M)</t>
  </si>
  <si>
    <t>Ø 38 x 52</t>
  </si>
  <si>
    <t>Estrutura em metalizados, latão brilho, latão escovado fosco ou aço carbono pintado de preto textura.</t>
  </si>
  <si>
    <t>Quando em metalizados, disponível em ônix, ônix II ou latão champagne II.</t>
  </si>
  <si>
    <t>Cúpula em vidro transparente ou fumê.</t>
  </si>
  <si>
    <t>Quando sem lâmpada recomenda-se a utilização da lâmpada L007.</t>
  </si>
  <si>
    <t>Sem Lâmpada</t>
  </si>
  <si>
    <t>Com Lâmpada</t>
  </si>
  <si>
    <t>Com Globo</t>
  </si>
  <si>
    <t>Quando com lâmpada será L007 (110v ou 220v informar voltagem no pedido).</t>
  </si>
  <si>
    <t>Latão | Metalizados</t>
  </si>
  <si>
    <t>Quando com globo será em vidro leitoso ou jateado fumê de Ø10cm acompanhando lâmpada LED G9 2500K dimerizável - (110v ou 220v informar voltagem no pedido).</t>
  </si>
  <si>
    <t>Acompanha 1,5m de cabo transparente.</t>
  </si>
  <si>
    <t>Interruptor de pé transparente.</t>
  </si>
  <si>
    <t>Esta peça pode sofrer variações (espessura, altura) do vidro, de até 2cm tanto para mais quanto para menos, devido a técnica de vidro soprado.</t>
  </si>
  <si>
    <t>Cód: 100715
NCM: 94054900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</si>
  <si>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</si>
  <si>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r>
      <rPr>
        <sz val="10"/>
        <color theme="1"/>
        <rFont val="Calibri"/>
        <family val="2"/>
      </rPr>
      <t xml:space="preserve">
LUMINÁRIA MUSH PISO </t>
    </r>
    <r>
      <rPr>
        <sz val="8"/>
        <color theme="1"/>
        <rFont val="Calibri"/>
        <family val="2"/>
      </rPr>
      <t xml:space="preserve">CÚPULA VIDRO TRANSPARENTE  </t>
    </r>
    <r>
      <rPr>
        <sz val="9"/>
        <color theme="1"/>
        <rFont val="Calibri"/>
        <family val="2"/>
      </rPr>
      <t xml:space="preserve">
</t>
    </r>
    <r>
      <rPr>
        <sz val="10"/>
        <color theme="1"/>
        <rFont val="Calibri"/>
        <family val="2"/>
      </rPr>
      <t>(modelo G)</t>
    </r>
  </si>
  <si>
    <t>Ø 46 x 63</t>
  </si>
  <si>
    <t>Cúpula em vidro transparente.</t>
  </si>
  <si>
    <t>Quando com lâmpada será L007 ou L008 (110v ou 220v informar voltagem no pedido).</t>
  </si>
  <si>
    <t>Latão |
Metalizados</t>
  </si>
  <si>
    <t>Esta peça pode sofrer variações de espessura e altura do vidro, de até 2cm tanto para mais quanto para menos, devido a técnica de vidro soprado.</t>
  </si>
  <si>
    <t>Cód: 100718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</si>
  <si>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</si>
  <si>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LUMINÁRIA TOWER (piso)</t>
  </si>
  <si>
    <t>23 x 10 x 120</t>
  </si>
  <si>
    <t>Cúpula, haste e base em preto fosco, detalhes em latão natural.</t>
  </si>
  <si>
    <t>Parte interna da cúpula em alumínio.</t>
  </si>
  <si>
    <t>Acompanha lâmpada led G9 3000K (Bivolt). Informar no pedido voltagem.</t>
  </si>
  <si>
    <t>Acompanha 1,5m de cabo de energia na cor preta.</t>
  </si>
  <si>
    <t>Cód: 100704
NCM: 94052900</t>
  </si>
  <si>
    <t>Interruptor de pé preto.</t>
  </si>
  <si>
    <t>LUMINÁRIA BUNI 180</t>
  </si>
  <si>
    <t>60 x 60 x 180</t>
  </si>
  <si>
    <t>Estrutura em madeira pré composta tingida e cúpula em lâmina natural ou tingida.</t>
  </si>
  <si>
    <t>Não acompanha lâmpada. Recomenda-se a utilização da lâmpada BULBO LED A60.</t>
  </si>
  <si>
    <t>Acompanha 1,5m de cabo de energia na cor preta, interruptor de pé preto.</t>
  </si>
  <si>
    <t>Cód: 100720
NCM: 94052900</t>
  </si>
  <si>
    <t>LUMINÁRIA BUNI 070</t>
  </si>
  <si>
    <t>40 x 40 x 70</t>
  </si>
  <si>
    <t>Cód: 100645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</si>
  <si>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</si>
  <si>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LUMINÁRIA VIC 180</t>
  </si>
  <si>
    <t>Cód: 100722
NCM: 94052900</t>
  </si>
  <si>
    <t>LUMINÁRIA VIC 070</t>
  </si>
  <si>
    <t>Cód: 100647
NCM: 94052900</t>
  </si>
  <si>
    <t>LUMINÁRIA JARDIM</t>
  </si>
  <si>
    <t>Ø 13  x 46</t>
  </si>
  <si>
    <t>Haste e cúpula em aço carbono pintado, latão brilho ou metalizado.</t>
  </si>
  <si>
    <t>Latão/Base Preto Text.</t>
  </si>
  <si>
    <t>Metalizado/ Base Preto Text.</t>
  </si>
  <si>
    <t>Quando em metalizados, disponível em ônix, bronze ou bronze envelhecido.</t>
  </si>
  <si>
    <t>Pinturas                Especiais</t>
  </si>
  <si>
    <t>Toda Metalizado</t>
  </si>
  <si>
    <t>Toda latão</t>
  </si>
  <si>
    <t>Acompanha 1,2m de cabo na cor transparente.</t>
  </si>
  <si>
    <t>Cód: 100560
NCM: 94052900</t>
  </si>
  <si>
    <t>Interruptor de acionamento com a mão.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</si>
  <si>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</si>
  <si>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LUMINÁRIA JARDIM CÚPULA TECIDO MESA (modelo 01)</t>
  </si>
  <si>
    <t>∅35 x 55</t>
  </si>
  <si>
    <t>Cúpula revestida em tecido cru.</t>
  </si>
  <si>
    <t>Haste latão brilho ou escovado fosco.</t>
  </si>
  <si>
    <t>Base preto textura.</t>
  </si>
  <si>
    <t>Acompanha 1,2m de cabo transparente.</t>
  </si>
  <si>
    <t>Acompanha lâmpada bulbo LED A60 (Bivolt).</t>
  </si>
  <si>
    <t>Cód: 100576
NCM: 94052900</t>
  </si>
  <si>
    <t>LUMINÁRIA JARDIM CÚPULA TECIDO MESA (modelo 02)</t>
  </si>
  <si>
    <t xml:space="preserve">Bandeja em madeira de nogueira ou carvalho natural. </t>
  </si>
  <si>
    <t>Cód: 100578
NCM: 94052900</t>
  </si>
  <si>
    <t>LUMINÁRIA JARDIM CÚPULA TECIDO MESA (modelo 03)</t>
  </si>
  <si>
    <t>Bandeja em mármore côncavo. Apenas os mármores: carrara e nero marquina.</t>
  </si>
  <si>
    <t>Cód: 100579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</si>
  <si>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</si>
  <si>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 xml:space="preserve">LUMINÁRIA JARDIM CÚPULA TECIDO PISO
(modelo 01) </t>
  </si>
  <si>
    <t>∅40 x 145</t>
  </si>
  <si>
    <t>Acompanha 1,5m de cabo de energia na cor preta. Interruptor de pé preto.</t>
  </si>
  <si>
    <t>Cód: 100716
NCM: 94052900</t>
  </si>
  <si>
    <t xml:space="preserve">LUMINÁRIA JARDIM CÚPULA TECIDO PISO
(modelo 02)   </t>
  </si>
  <si>
    <t>∅25 x 120</t>
  </si>
  <si>
    <t>Acompanha 1,5m de cabo na cor preta. Interruptor de pé preto.</t>
  </si>
  <si>
    <t>Cód: 100712
NCM: 94052900</t>
  </si>
  <si>
    <t>Lâmpada tubo led 8w/12vdc fornecimento exclusivo pela fábrica (Bivolt).</t>
  </si>
  <si>
    <t xml:space="preserve">LUMINÁRIA JARDIM CÚPULA TECIDO PISO
(modelo 03) </t>
  </si>
  <si>
    <t>Madeira Nogueira</t>
  </si>
  <si>
    <t>Mesa de apoio no centro da haste em madeira côncava de nogueira natural.</t>
  </si>
  <si>
    <t>Cód: 100717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</si>
  <si>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</si>
  <si>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LUMINÁRIA JARDIM CÚPULA TECIDO PISO (mod. lanterna)</t>
  </si>
  <si>
    <t>Disponível em 02 modelos (formatos).</t>
  </si>
  <si>
    <t>∅ 27 x 40</t>
  </si>
  <si>
    <t>∅ 32 x 50</t>
  </si>
  <si>
    <t>∅ 27 x 40: Lâmpada 4,8w.</t>
  </si>
  <si>
    <t>∅ 42 x 60</t>
  </si>
  <si>
    <t>∅ 32 x 50: Lâmpada 11w.</t>
  </si>
  <si>
    <t>∅ 42 x 60: Lâmpada 11w.</t>
  </si>
  <si>
    <t>Cód: 100724
NCM: 94052900</t>
  </si>
  <si>
    <t>Disponível em 01 modelo (formato).</t>
  </si>
  <si>
    <t>25 x 25 x 40</t>
  </si>
  <si>
    <t>30 x 30 x 50</t>
  </si>
  <si>
    <t>Acompanha lâmpada BULBO LED A60 (Bivolt).</t>
  </si>
  <si>
    <t>40 x 40 x 60</t>
  </si>
  <si>
    <t>LUMINÁRIA
MEMORY
(mesa II)</t>
  </si>
  <si>
    <t>32 x 18 x 45</t>
  </si>
  <si>
    <t>Haste e base em aço carbono pintado de preto textura.</t>
  </si>
  <si>
    <t>Madeira da cúpula em nogueira natural.</t>
  </si>
  <si>
    <t>Acompanha lâmpada de LED VEGA (Bivolt).</t>
  </si>
  <si>
    <t>Manipulo de regulagem da cúpula em latão envelhecido.</t>
  </si>
  <si>
    <t>Cód: 100529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</si>
  <si>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</si>
  <si>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LUMINÁRIA
MEMORY
(mesa)</t>
  </si>
  <si>
    <t>86 x 18 x 66</t>
  </si>
  <si>
    <t>Estrutura em madeira de nogueira natural.</t>
  </si>
  <si>
    <t>Manipulo de regulagem da cupula em latão envelhecido.</t>
  </si>
  <si>
    <t>Manipulo de regulagem da haste horizontal em latão brilho.</t>
  </si>
  <si>
    <t>Junção das hastes em latão envelhecido.</t>
  </si>
  <si>
    <t>Anel em latão brilho.</t>
  </si>
  <si>
    <t>Base em aço carbono pintado de preto textura.</t>
  </si>
  <si>
    <t>Cúpula com posição regulável de até 180°.</t>
  </si>
  <si>
    <t>Acompanha lâmpada LED VEGA (Bivolt).</t>
  </si>
  <si>
    <t>Cód: 100559
NCM: 94052900</t>
  </si>
  <si>
    <t>LUMINÁRIA DE PISO
MEMORY (modelo 02)</t>
  </si>
  <si>
    <t>35 x 21 x 115</t>
  </si>
  <si>
    <t>Cúpula em madeira de nogueira natural.</t>
  </si>
  <si>
    <t>Cód: 100706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</si>
  <si>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</si>
  <si>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LUMINÁRIA
MEMORY
(piso)</t>
  </si>
  <si>
    <t>86 x 25 x 120</t>
  </si>
  <si>
    <t>Manipulo de regulagem da haste horizontal em latão brlho</t>
  </si>
  <si>
    <t>Anel em latão brilho</t>
  </si>
  <si>
    <t>Interruptor de acionamento com o pé na cor preta.</t>
  </si>
  <si>
    <t>Cód: 100710
NCM: 94052900</t>
  </si>
  <si>
    <t>LUMINÁRIA DE PAREDE
MEMORY (modelo 01)</t>
  </si>
  <si>
    <t>9 x 55 x 44</t>
  </si>
  <si>
    <t>Estrutura e cúpula em madeira de nogueira.</t>
  </si>
  <si>
    <t>Haste e suporte de parede em latão envelhecido</t>
  </si>
  <si>
    <t>Acendimento por toque</t>
  </si>
  <si>
    <t>Amplitude de giro de 180°.</t>
  </si>
  <si>
    <t>Braço com posição regulável.             Sensor de toque Bivolt.</t>
  </si>
  <si>
    <t>Cód: 100700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</si>
  <si>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</si>
  <si>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LUMINÁRIA DE PAREDE
MEMORY (modelo 02)</t>
  </si>
  <si>
    <t>106 x 13 x 106</t>
  </si>
  <si>
    <t>Estrutura e Cúpulas em madeira de nogueira natural.</t>
  </si>
  <si>
    <t>Manipulos de regulagem das cúpulas em latão envelhecido.</t>
  </si>
  <si>
    <t>Hastes e suporte de parede em latão envelhecido</t>
  </si>
  <si>
    <t>Acendimento por toque independente.</t>
  </si>
  <si>
    <t>Braços com posições reguláveis e independentes.</t>
  </si>
  <si>
    <t>Braços com amplitude de giro de 180°.</t>
  </si>
  <si>
    <t>Cód: 100689
NCM: 94052900</t>
  </si>
  <si>
    <t>2 sensores de toque.</t>
  </si>
  <si>
    <t>LUMINÁRIA
MEMORY PENDULO</t>
  </si>
  <si>
    <t>30 x 65 x 65</t>
  </si>
  <si>
    <t>Cúpula e apoio inferior em madeira de nogueira natural.</t>
  </si>
  <si>
    <t xml:space="preserve">Estrutura em latão envelhecido, detalhes em latão natural. </t>
  </si>
  <si>
    <t xml:space="preserve">Acompanha 1,2m de cabo de energia na preta. Interruptor preto. </t>
  </si>
  <si>
    <t>Cód: 100528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</si>
  <si>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</si>
  <si>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LUMINÁRIA
FITZ
(mesa)</t>
  </si>
  <si>
    <t>Estrutura em aço carbono pintado de preto textura.</t>
  </si>
  <si>
    <t>15 x 28 X 38</t>
  </si>
  <si>
    <t>Giro de 180 graus na lâmpada.</t>
  </si>
  <si>
    <t>Acompanha lâmpada de LED DC 12V 1W G4 (Bivolt).</t>
  </si>
  <si>
    <t>Cód: 100525
NCM: 94052900</t>
  </si>
  <si>
    <t>LUMINÁRIA
FITZ
(piso)</t>
  </si>
  <si>
    <t>25 x 30 X 120</t>
  </si>
  <si>
    <t>Acompanha lâmpada de LED DC 12V 1W G4 (Bivolt).</t>
  </si>
  <si>
    <t>Cód: 100705
NCM: 94052900</t>
  </si>
  <si>
    <t>LUMINÁRIA
TOTO</t>
  </si>
  <si>
    <t>Ø17 x 34</t>
  </si>
  <si>
    <t>Estrutura em madeira pré composta tingida ou pintada. Cúpula em lâmina ou pintada.</t>
  </si>
  <si>
    <t xml:space="preserve">Não acompanha lâmpada. Recomenda-se a utilização da lâmpada BULBO LED TBL 40.  </t>
  </si>
  <si>
    <t>Cód: 100562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</si>
  <si>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</si>
  <si>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LUMINÁRIA
TÓKIO</t>
  </si>
  <si>
    <t>Ø30 x 30</t>
  </si>
  <si>
    <t>Estrutura em latão brilho ou escovado fosco, cúpula de vidro leitoso e base em cork claro.</t>
  </si>
  <si>
    <t>Não acompanha lâmpada. Recomenda-se a utilização de lâmpada LED A60.</t>
  </si>
  <si>
    <t>Cód: 100574
NCM: 94052900</t>
  </si>
  <si>
    <t>LUMINÁRIA
CODE</t>
  </si>
  <si>
    <t>40 x 15 X 16</t>
  </si>
  <si>
    <t>Estrutura em aço carbono laminada ou pintada.</t>
  </si>
  <si>
    <t>Não acompanha lâmpada. Recomenda-se lâmpadas: L007 e L008.</t>
  </si>
  <si>
    <t>Cód: 100539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</si>
  <si>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</si>
  <si>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LUMINÁRIA
RAD</t>
  </si>
  <si>
    <t>25 x 25 X 22</t>
  </si>
  <si>
    <t>Cúpula laminada ou pintada.</t>
  </si>
  <si>
    <t>Não acompanha lâmpada. Recomenda-se a utilização de lâmpada BULBO LED TBL 40.</t>
  </si>
  <si>
    <t>Cód: 100527
NCM: 94052900</t>
  </si>
  <si>
    <t>LUMINÁRIA
ARCH</t>
  </si>
  <si>
    <t>76 x 174 x 73</t>
  </si>
  <si>
    <t>Rodas em madeira de imbuia natural.</t>
  </si>
  <si>
    <t>Interno da cúpula laca branca fosca.</t>
  </si>
  <si>
    <t xml:space="preserve">Pino de entrada do cabo de energia na cúpula em latão brilho.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</si>
  <si>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Cód: 100709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</si>
  <si>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</si>
  <si>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LUMINÁRIA
ALBERT
(latão ou metalizados)</t>
  </si>
  <si>
    <t>Ø18 x 30</t>
  </si>
  <si>
    <t>Estrutura em latão brilho ou aço carbono metalizado.</t>
  </si>
  <si>
    <t>Quando em metalizados, disponível em ônix, ônix II ou bronze envelhecido.</t>
  </si>
  <si>
    <t>Fiação e interruptor transparentes.</t>
  </si>
  <si>
    <t>Acompanha lâmpada L008 (110v ou 220v).</t>
  </si>
  <si>
    <t>Acompanha 1,2m de cabo de energia com revestimento transparente.</t>
  </si>
  <si>
    <t>Cód: 100564
NCM: 94052900</t>
  </si>
  <si>
    <t>LUMINÁRIA
LUX
(latão ou metalizados)</t>
  </si>
  <si>
    <t>Ø20 x 20</t>
  </si>
  <si>
    <t>Luminária toda em latão gradiente brilho. Escuro no meio e clareando nas pontas</t>
  </si>
  <si>
    <t>Suporte de parede em mármore. Disponíveis: nero marquina, carrara.</t>
  </si>
  <si>
    <t>Acompanha duas lâmpadas LED PAR 20 (Bivolt).</t>
  </si>
  <si>
    <t>Acompanha 0,5m de cabo de energia unifilar.</t>
  </si>
  <si>
    <t>Cód: 100566
NCM: 94052900</t>
  </si>
  <si>
    <t>LUMINÁRIA
GRAMP</t>
  </si>
  <si>
    <t>65 x 4 X 65</t>
  </si>
  <si>
    <t>Estrutura em latão brilho ou aço carbono em preto textura ou metalizados.</t>
  </si>
  <si>
    <t>Latão | Metalizado</t>
  </si>
  <si>
    <t>Valores sem lâmpadas. Recomenda-se L008, L007 ou L003.</t>
  </si>
  <si>
    <t>Cód: 100555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</si>
  <si>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</si>
  <si>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LUMINÁRIA
GRAMP
(modelo 02 - versão com globo)</t>
  </si>
  <si>
    <t>Com globo leitoso ou jateado fumê de  Ø100mm. Acompanha lâmpada de LED G9 2500K dimerizável - informar voltagem no pedido.</t>
  </si>
  <si>
    <t>Cód: 100557
NCM: 94052900</t>
  </si>
  <si>
    <t>LUMINÁRIA
DUTY
altura:
máx: 2m
mín: 1,6m</t>
  </si>
  <si>
    <t>Ø 5 x 200</t>
  </si>
  <si>
    <t>Base e estrutura em aço carbono pintado de laca preta fosca. Suporte em latão brilho.</t>
  </si>
  <si>
    <t>Não acompanha lâmpada. Recomenda-se a utilização de lâmpada bulbo LED 11w (Bivolt).</t>
  </si>
  <si>
    <t>Cód: 100719
NCM: 94052900</t>
  </si>
  <si>
    <t>LUMINÁRIA
ASTI
(mesa)</t>
  </si>
  <si>
    <t>35 x 25 x 45</t>
  </si>
  <si>
    <t>Cúpula parte externa em latão escurecido, interno da cúpula em latão natural e detalhes de fixação (parafusos) em latão envelhecido. Estrutura em aço carbono pintado de preto textura.</t>
  </si>
  <si>
    <t>Preto</t>
  </si>
  <si>
    <t xml:space="preserve">Acompanha lâmpada BULBO LED TBL 40 informar voltagem no pedido. </t>
  </si>
  <si>
    <t>Acompanha 1,2m de cabo de energia na cor preta. Interruptor de acionamento com a mão na cor preta.</t>
  </si>
  <si>
    <t>Cód: 100531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</si>
  <si>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</si>
  <si>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LUMINÁRIA
ASTI
(piso)</t>
  </si>
  <si>
    <t>53 x 50 x135</t>
  </si>
  <si>
    <t xml:space="preserve">Acompanha lâmpada BULBO LED TBL 40 - informar voltagem no pedido. </t>
  </si>
  <si>
    <t>Cód: 100708
NCM: 94052900</t>
  </si>
  <si>
    <t>LUMINÁRIA PAN             (piso)</t>
  </si>
  <si>
    <t>Ø 50 x 68</t>
  </si>
  <si>
    <t>Estrutura em aço carbono disponível em preto textura.</t>
  </si>
  <si>
    <t>Aletas de acrílico leitoso.</t>
  </si>
  <si>
    <t>Acompanha duas lâmpadas dicróica GU10 dimerizável (Bivolt). Informar no pedido voltagem.</t>
  </si>
  <si>
    <t>CÓDIGO: 103376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</si>
  <si>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</si>
  <si>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LUMINÁRIA REFLEX 
(parede - arandela)</t>
  </si>
  <si>
    <t>∅ 10 x 19</t>
  </si>
  <si>
    <t>Estrutura em latão escovado fosco ou preto textura.</t>
  </si>
  <si>
    <t>Acompanha lâmpada LED AR70 8W(Bivolt).</t>
  </si>
  <si>
    <r>
      <rPr>
        <b/>
        <sz val="10"/>
        <color theme="1"/>
        <rFont val="Calibri"/>
        <family val="2"/>
      </rPr>
      <t>Opcional:</t>
    </r>
    <r>
      <rPr>
        <b/>
        <sz val="10"/>
        <color theme="1"/>
        <rFont val="Calibri"/>
        <family val="2"/>
      </rPr>
      <t xml:space="preserve"> com ou sem dimmer.</t>
    </r>
  </si>
  <si>
    <t>Acompanha 0,5m de cabo na coloração preta.</t>
  </si>
  <si>
    <t>Sem 
Dimmer</t>
  </si>
  <si>
    <t>Com
Dimmer</t>
  </si>
  <si>
    <t>Quando com dimmer irá acompanhar 1,2m de cabo de energia com revestimento em tecido preto, distância entre o centro da base da arandela ao centro do dimmer.</t>
  </si>
  <si>
    <t>Para medidas intermediarias entre o dimmer e o centro da arandela deverá ser consultado projeto com a indústria.</t>
  </si>
  <si>
    <t>Cód: 100701
NCM: 94052900</t>
  </si>
  <si>
    <t>LUMINÁRIA REFLEX 
(piso)</t>
  </si>
  <si>
    <t>Toda a estrutura em latão escovado fosco ou preto textura.</t>
  </si>
  <si>
    <t>Prato e Refletor</t>
  </si>
  <si>
    <t>Apenas Refletor</t>
  </si>
  <si>
    <t>PRATO: Ø50</t>
  </si>
  <si>
    <t>Disco reflexivo em latão fosco, apoio em madeira de nogueira.</t>
  </si>
  <si>
    <t>REFLETOR: 10x28</t>
  </si>
  <si>
    <t>Cód: 100703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</si>
  <si>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</si>
  <si>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LUMINÁRIA REFLEX 
(teto)</t>
  </si>
  <si>
    <t>∅ 10 x 22,5</t>
  </si>
  <si>
    <t>Cód: 102177
NCM: 94054900</t>
  </si>
  <si>
    <t>LUMINÁRIA
TENT</t>
  </si>
  <si>
    <t>253 x 158 x 47</t>
  </si>
  <si>
    <t>Estrutura em latão brilho ou aço carbono em preto textura.</t>
  </si>
  <si>
    <t>Não acompanha lâmpadas. Recomenda-se lâmpadas L009.</t>
  </si>
  <si>
    <t>Acompanha 0,7m de cabo na coloração preta.</t>
  </si>
  <si>
    <t>Cód: 100697
NCM: 94052900</t>
  </si>
  <si>
    <t>LUMINÁRIA DOCC 
(modelo P)</t>
  </si>
  <si>
    <t>∅ 26 x 36</t>
  </si>
  <si>
    <t xml:space="preserve">Base em mármore carrara e nero marquina </t>
  </si>
  <si>
    <t>Haste em latão brilho ou metalizados.</t>
  </si>
  <si>
    <t>Acompanha lâmpada BULBO LED TBL 40. Informar voltagem no pedido de compra.</t>
  </si>
  <si>
    <t>Acompanha cabo transparente de 1,2m. Interruptor de mão transparente.</t>
  </si>
  <si>
    <t>Cód: 100568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</si>
  <si>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</si>
  <si>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LUMINÁRIA DOCC 
(modelo G)</t>
  </si>
  <si>
    <t>∅ 38 x 49</t>
  </si>
  <si>
    <t>Cód: 100581 
NCM: 94052900</t>
  </si>
  <si>
    <t>LUMINÁRIA PINN
PAREDE 
(modelo 03)</t>
  </si>
  <si>
    <t>12 x 15 x 90</t>
  </si>
  <si>
    <t>Estrutura em aço carbono pintado de preto texturizado.</t>
  </si>
  <si>
    <t>Devido a estrutura ser produzida em material fundido ela terá um aspecto de poros abertos.</t>
  </si>
  <si>
    <t>Globo de vidro leitoso ou jateado fumê de Ø10cm . Acompanha lâmpada LED G9 2500K dimerizável - informar voltagem no pedido.</t>
  </si>
  <si>
    <r>
      <rPr>
        <b/>
        <sz val="10"/>
        <color rgb="FF000000"/>
        <rFont val="Calibri, Arial"/>
      </rPr>
      <t xml:space="preserve">Observação: </t>
    </r>
    <r>
      <rPr>
        <b/>
        <sz val="10"/>
        <color rgb="FF000000"/>
        <rFont val="Calibri, Arial"/>
      </rPr>
      <t>medida das hastes podem ser alteradas, além da criação de novas versões. Caso desejado, consultar departamento comercial.</t>
    </r>
  </si>
  <si>
    <t>Cód: 100690 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</si>
  <si>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</si>
  <si>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LUMINÁRIA PINN
PAREDE
(modelo 05)</t>
  </si>
  <si>
    <t>64 x 44 x 98</t>
  </si>
  <si>
    <r>
      <rPr>
        <b/>
        <sz val="10"/>
        <color theme="1"/>
        <rFont val="Calibri"/>
        <family val="2"/>
      </rPr>
      <t xml:space="preserve">Observação: </t>
    </r>
    <r>
      <rPr>
        <b/>
        <sz val="10"/>
        <color theme="1"/>
        <rFont val="Calibri"/>
        <family val="2"/>
      </rPr>
      <t>medida das hastes podem ser alteradas, além da criação de novas versões. Caso desejado, consultar departamento comercial.</t>
    </r>
  </si>
  <si>
    <t>Cód: 100698
NCM: 94052900</t>
  </si>
  <si>
    <t>LUMINÁRIA 
PINN 
PAREDE 
(modelo 06)</t>
  </si>
  <si>
    <t>101 x 16 x 112</t>
  </si>
  <si>
    <t>Globo de vidro leitoso ou jateado fumê de Ø10cm. Acompanha lâmpada LED G9 2500K dimerizável - informar voltagem no pedido.</t>
  </si>
  <si>
    <r>
      <rPr>
        <b/>
        <sz val="10"/>
        <color theme="1"/>
        <rFont val="Calibri"/>
        <family val="2"/>
      </rPr>
      <t xml:space="preserve">Observação: </t>
    </r>
    <r>
      <rPr>
        <b/>
        <sz val="10"/>
        <color theme="1"/>
        <rFont val="Calibri"/>
        <family val="2"/>
      </rPr>
      <t>medida das hastes podem ser alteradas, além da criação de novas versões. Caso desejado, consultar departamento comercial.</t>
    </r>
  </si>
  <si>
    <t>Cód: 100687 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</si>
  <si>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</si>
  <si>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LUMINÁRIA 
PINN 
PAREDE 
(modelo 07)</t>
  </si>
  <si>
    <t>101 x 39 x 106</t>
  </si>
  <si>
    <r>
      <rPr>
        <b/>
        <sz val="10"/>
        <color theme="1"/>
        <rFont val="Calibri"/>
        <family val="2"/>
      </rPr>
      <t xml:space="preserve">Observação: </t>
    </r>
    <r>
      <rPr>
        <b/>
        <sz val="10"/>
        <color theme="1"/>
        <rFont val="Calibri"/>
        <family val="2"/>
      </rPr>
      <t>medida das hastes podem ser alteradas, além da criação de novas versões. Caso desejado, consultar departamento comercial.</t>
    </r>
  </si>
  <si>
    <t>Cód: 100688 
NCM: 94052900</t>
  </si>
  <si>
    <t>PENDENTE PINN 
(modelo 01)</t>
  </si>
  <si>
    <t>79 x 12 x 185</t>
  </si>
  <si>
    <t>Globo de vidro leitoso ou jateado fumê de Ø12cm. Acompanha lâmpada LED G9 2500K dimerizável - informar voltagem no pedido.</t>
  </si>
  <si>
    <r>
      <rPr>
        <b/>
        <sz val="10"/>
        <color theme="1"/>
        <rFont val="Calibri"/>
        <family val="2"/>
      </rPr>
      <t xml:space="preserve">Observação: </t>
    </r>
    <r>
      <rPr>
        <b/>
        <sz val="10"/>
        <color theme="1"/>
        <rFont val="Calibri"/>
        <family val="2"/>
      </rPr>
      <t>medida das hastes podem ser alteradas, além da criação de novas versões. Caso desejado, consultar departamento comercial.</t>
    </r>
  </si>
  <si>
    <t>Cód: 100561 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</si>
  <si>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</si>
  <si>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PENDENTE PINN 
(modelo 04)</t>
  </si>
  <si>
    <t>340 x 12 x 165</t>
  </si>
  <si>
    <r>
      <rPr>
        <b/>
        <sz val="10"/>
        <color theme="1"/>
        <rFont val="Calibri"/>
        <family val="2"/>
      </rPr>
      <t xml:space="preserve">Observação: </t>
    </r>
    <r>
      <rPr>
        <b/>
        <sz val="10"/>
        <color theme="1"/>
        <rFont val="Calibri"/>
        <family val="2"/>
      </rPr>
      <t>medida das hastes podem ser alteradas, além da criação de novas versões. Caso desejado, consultar departamento comercial.</t>
    </r>
  </si>
  <si>
    <t>Cód: 100563 
NCM: 94052900</t>
  </si>
  <si>
    <t>PENDENTE PINN 
(modelo 08)</t>
  </si>
  <si>
    <t>308 x 80 x 122</t>
  </si>
  <si>
    <r>
      <rPr>
        <b/>
        <sz val="10"/>
        <color theme="1"/>
        <rFont val="Calibri"/>
        <family val="2"/>
      </rPr>
      <t xml:space="preserve">Observação: </t>
    </r>
    <r>
      <rPr>
        <b/>
        <sz val="10"/>
        <color theme="1"/>
        <rFont val="Calibri"/>
        <family val="2"/>
      </rPr>
      <t>medida das hastes podem ser alteradas, além da criação de novas versões. Caso desejado, consultar departamento comercial.</t>
    </r>
  </si>
  <si>
    <t>Cód: 100565
NCM: 94052900</t>
  </si>
  <si>
    <t>Saída de energia em apenas um ponto de fixação (A ou B). Informar no pedido.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</si>
  <si>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</si>
  <si>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INFORMAÇÕES TÉCNICAS - LINHA PINN</t>
  </si>
  <si>
    <t>PENDENTE PINN - MODELO 01</t>
  </si>
  <si>
    <t>LUMINÁRIA PINN - MODELO 03</t>
  </si>
  <si>
    <t>PENDENTE PINN - MODELO 04</t>
  </si>
  <si>
    <t>LUMINÁRIA PINN - MODELO 05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</si>
  <si>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</si>
  <si>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LUMINÁRIA PINN - MODELO 06</t>
  </si>
  <si>
    <t>LUMINÁRIA PINN - MODELO 07</t>
  </si>
  <si>
    <t>PENDENTE PINN - MODELO 08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</si>
  <si>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</si>
  <si>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PENDENTE MEMORY MODELO 02</t>
  </si>
  <si>
    <t xml:space="preserve">Ø 7,6 x 21
</t>
  </si>
  <si>
    <t>Bocal em madeira de nogueira natural.</t>
  </si>
  <si>
    <t>Fechamento de teto: Sino em preto textura.</t>
  </si>
  <si>
    <t>Ponteira em latão envelhecido.</t>
  </si>
  <si>
    <t>Acompanha 3m de cabo de energia preto.</t>
  </si>
  <si>
    <t>Acompanha lâmpada Led (Bivolt).</t>
  </si>
  <si>
    <t>Cód: 103382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</si>
  <si>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</si>
  <si>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Pendentes</t>
  </si>
  <si>
    <t>PENDENTE BIS
(vertical)</t>
  </si>
  <si>
    <t>9 x 9 x 152</t>
  </si>
  <si>
    <t>Todo em preto texturizado.</t>
  </si>
  <si>
    <t>Fechamento de teto: canopla, segue acabamento da luminária.</t>
  </si>
  <si>
    <t>Acompanha lâmpada G9 3000K (Bivolt).</t>
  </si>
  <si>
    <t>Acompanha 3m de cabo preto e 3m de cabo de aço.</t>
  </si>
  <si>
    <t>Cód: 100504
NCM: 94052900</t>
  </si>
  <si>
    <t>PENDENTE BIS
(horizontal)</t>
  </si>
  <si>
    <t>150 x 9 x 9</t>
  </si>
  <si>
    <t>Acompanha 50cm de cabo preto.</t>
  </si>
  <si>
    <t>Medida total da altura do pendente é de 162cm, caso houver necessidade de aumentar ou diminuir, deve ser consultado com a fábrica.</t>
  </si>
  <si>
    <t>Cód: 100502
NCM: 94052900</t>
  </si>
  <si>
    <t>PENDENTE
PHI (modelo 01)</t>
  </si>
  <si>
    <t>∅15 x 14</t>
  </si>
  <si>
    <t>Parafusos de fixação da cúpula  e suporte em latão natural (oxidará com o passar do tempo).</t>
  </si>
  <si>
    <t>Acompanha lâmpada LED G9 2500K (110v ou 220v).</t>
  </si>
  <si>
    <t>Acompanha 3m de cabo na coloração preta.</t>
  </si>
  <si>
    <t>Cód: 100554 
NCM: 94052900</t>
  </si>
  <si>
    <t>Fechamento de teto: latão escovado fosco.</t>
  </si>
  <si>
    <t>PENDENTE
PHI (modelo 02)</t>
  </si>
  <si>
    <t>∅10 x 18</t>
  </si>
  <si>
    <t>Cód: 100556 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</si>
  <si>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</si>
  <si>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PENDENTE
PHI (modelo 03)</t>
  </si>
  <si>
    <t>∅16 x 17</t>
  </si>
  <si>
    <t>Fechamento de teto: latão escovado fosco</t>
  </si>
  <si>
    <t>Cód: 100558 
NCM: 94052900</t>
  </si>
  <si>
    <t xml:space="preserve">PENDENTE
LUX                                                   </t>
  </si>
  <si>
    <t>20 x 20 x 30</t>
  </si>
  <si>
    <t>Estrutura em latão brilho ou aço carbono pintado de metalizados.</t>
  </si>
  <si>
    <t>Quando em metalizados, disponível em ônix brilho ou bronze envelhecido.</t>
  </si>
  <si>
    <t>Fechamento de teto sininho, segue acabamento da estrutura.</t>
  </si>
  <si>
    <t>Não acompanha lâmpada. Recomenda-se L007 ou L003.</t>
  </si>
  <si>
    <t>Acompanha 3m de cabo de energia na cor preta.</t>
  </si>
  <si>
    <t>Cód: 100530 
NCM: 94052900</t>
  </si>
  <si>
    <t>PENDENTE PONTO CHANDELLIER</t>
  </si>
  <si>
    <t>55 x 55 x h</t>
  </si>
  <si>
    <t>Estrutura em metal com acabamento metalizado ônix ou pintura preto microtextura.</t>
  </si>
  <si>
    <t>Quando em metalizados, disponível em ônix brilho, bronze ou bronze envelhecido.</t>
  </si>
  <si>
    <t>Vidro extra clear jateado, ambos os lados com borda em latão oxidada.</t>
  </si>
  <si>
    <t xml:space="preserve">Altura total pode ser de 108cm a 170cm apenas aumentando a haste entre o vidro e suporte de teto. Informar no pedido a altura total. </t>
  </si>
  <si>
    <t>Cód: 102832
NCM: 94052900</t>
  </si>
  <si>
    <t>Acompanha lampada Led G9 2500K Bivolt.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</si>
  <si>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</si>
  <si>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PENDENTE PONTO</t>
  </si>
  <si>
    <t>∅ 2 x 17,4</t>
  </si>
  <si>
    <t>Estrutura em latão escovado fosco ou metalizado.</t>
  </si>
  <si>
    <t>Acompanha lâmpada led G9 3000K (Bivolt).</t>
  </si>
  <si>
    <t>Acompanha 3m de cabo de energia na coloração preta.</t>
  </si>
  <si>
    <t>Fechamento de teto (6cm): sininho, segue acabamento da luminária.</t>
  </si>
  <si>
    <t>Cód: 100569 
NCM: 94052900</t>
  </si>
  <si>
    <t>PENDENTE
TRAY</t>
  </si>
  <si>
    <t>Detalhes, peso e externo da cúpula em latão escurecido, interno da cúpula em pintura ouro rosa fosca.</t>
  </si>
  <si>
    <t>Cúpula</t>
  </si>
  <si>
    <t>Bandeja em madeira de tauari tingida ebanizado.</t>
  </si>
  <si>
    <t>Ø49 x 33</t>
  </si>
  <si>
    <t>Linha de nylon 10m que poderá ser ajustada no local.</t>
  </si>
  <si>
    <t>Bandeja</t>
  </si>
  <si>
    <t>Ø60</t>
  </si>
  <si>
    <t>Não acompanha lâmpada. Recomenda-se lâmpada BULBO LED A60 (Bivolt).</t>
  </si>
  <si>
    <t>Cód: 100586 
NCM: 94052900</t>
  </si>
  <si>
    <t>Acompanha 3m de cabo preto.</t>
  </si>
  <si>
    <t>PENDENTE
DINN</t>
  </si>
  <si>
    <t>10 x 10 x 12</t>
  </si>
  <si>
    <t>Estrutura em latão escovado fosco, latão brilho ou aço carbono pintado de preto textura.</t>
  </si>
  <si>
    <t>Fechamento de teto tipo sininho na cor preta ou em latão.</t>
  </si>
  <si>
    <t>Não acompanha lâmpada. Recomenda-se: L007.</t>
  </si>
  <si>
    <t>Cód: 100508 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</si>
  <si>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</si>
  <si>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PENDENTE
PENN</t>
  </si>
  <si>
    <t>165x21x140</t>
  </si>
  <si>
    <t xml:space="preserve">Estrutura em latão brilho ou aço carbono disponível em preto microtextura ou metalizado. </t>
  </si>
  <si>
    <t xml:space="preserve">Acompanha 0,5m de cabo de energia para instalação. </t>
  </si>
  <si>
    <t>Medida total da altura do pendente é de 140cm, caso houver necessidade de aumentar ou diminuir, deve ser consultado com a fábrica.</t>
  </si>
  <si>
    <t>Cód: 100552
NCM: 94052900</t>
  </si>
  <si>
    <r>
      <rPr>
        <sz val="10"/>
        <color theme="1"/>
        <rFont val="Calibri"/>
        <family val="2"/>
      </rPr>
      <t xml:space="preserve">PENDENTE
PENN 
</t>
    </r>
    <r>
      <rPr>
        <sz val="9"/>
        <color theme="1"/>
        <rFont val="Calibri"/>
        <family val="2"/>
      </rPr>
      <t>(modelo 02 - versão com globo)</t>
    </r>
  </si>
  <si>
    <t xml:space="preserve">Estrutura em latão brilho ou aço carbono disponível em preto microtextura ou metalizado ônix. </t>
  </si>
  <si>
    <t>Com globo leitoso ou jateado fumê de Ø12cm. Acomp. lâmpada LED G9 2500K (110v ou 220v).</t>
  </si>
  <si>
    <t>Cód: 100553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</si>
  <si>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</si>
  <si>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PENDENTE
PENN
(parede)</t>
  </si>
  <si>
    <t>162x102x93</t>
  </si>
  <si>
    <t>Acompanha 0,5 metro de cabo elétrico para instalação.</t>
  </si>
  <si>
    <t>Cód: 100496 
NCM: 94052900</t>
  </si>
  <si>
    <t>PENDENTE
PENN
PAREDE
(modelo 02 - versão com globo)</t>
  </si>
  <si>
    <t>Com globo leitoso ou jateado fumê de Ø12cm. Acompanha lâmpada LED G9 2500K (110v ou 220v).</t>
  </si>
  <si>
    <t>Cód: 100498 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</si>
  <si>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</si>
  <si>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PENDENTE
MUSH
(modelo P)</t>
  </si>
  <si>
    <t>Estrutura em latão brilho ou aço carbono disponível em preto textura ou metalizado.</t>
  </si>
  <si>
    <t>Fechamento de teto: Canopla, segue acabamento da estrutura.</t>
  </si>
  <si>
    <t>Cúpula de vidro fumê ou transparente.</t>
  </si>
  <si>
    <t>Quando com globo será em vidro leitoso ou jateado fumê de Ø10cm acompanhando lâmpada LED G9 2500K dimerizável - (Bivolt).</t>
  </si>
  <si>
    <t>∅ 27 x 46</t>
  </si>
  <si>
    <t>Quando com lâmpada será lâmpada G45 2400K - (Bivolt).</t>
  </si>
  <si>
    <t>Acompanha 3m de cabo de energia preto e 3m de cabo de aço.</t>
  </si>
  <si>
    <t>Poderá haver variações na espessura do vidro, bem como na altura, podendo variar até 2cm para mais ou para menos, devido a técnica de vidro soprado.</t>
  </si>
  <si>
    <t>Cód: 100540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</si>
  <si>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</si>
  <si>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PENDENTE
MUSH 
(modelo M)</t>
  </si>
  <si>
    <t>Ø 38 x 65</t>
  </si>
  <si>
    <t>Estrutura em latão brilho ou aço carbono disponível em preto textura ou metalizados.</t>
  </si>
  <si>
    <t>Quando com lâmpada será lâmpada G95  - (Bivolt).</t>
  </si>
  <si>
    <t>Cód: 100536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</si>
  <si>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</si>
  <si>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PENDENTE
MUSH 
(modelo G)</t>
  </si>
  <si>
    <t>∅  49 x 82</t>
  </si>
  <si>
    <t>Cúpula de vidro transparente.</t>
  </si>
  <si>
    <t>Quando com lâmpada será lâmpada G125 2400K - (Bivolt).</t>
  </si>
  <si>
    <t>Cód: 100534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</si>
  <si>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</si>
  <si>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Ø 16,5 x 28,5</t>
  </si>
  <si>
    <t>Estrutura em latão brilho ou aço carbono disponível em preto textura ou metalizado ônix.</t>
  </si>
  <si>
    <t>Fechamento de teto: Sino, segue acabamento da estrutura.</t>
  </si>
  <si>
    <t xml:space="preserve">Vidro Transparente </t>
  </si>
  <si>
    <t>Lâmpada G9 2500K.</t>
  </si>
  <si>
    <t>Cód: 103374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</si>
  <si>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</si>
  <si>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PENDENTE
NUTT
(modelo 01)</t>
  </si>
  <si>
    <t>Ø13 x 12</t>
  </si>
  <si>
    <t>Sino em preto textura ou metalizado ônix.</t>
  </si>
  <si>
    <t>Cúpula em vidro fumê ou vidro jateado.</t>
  </si>
  <si>
    <t>Estrutura metálica externa em latão brilho ou aço carbono em metalizados.</t>
  </si>
  <si>
    <t>Preto e Detalhes Latão</t>
  </si>
  <si>
    <t>Metalizado
Ônix</t>
  </si>
  <si>
    <t>Bocal preto e estrutura em latão brilho ou todo em metalizado ônix.</t>
  </si>
  <si>
    <t>Acompanha lâmpada LED G9 3000K (110 ou 220 Volts), informar tensão no pedido.</t>
  </si>
  <si>
    <t>Acompanha entre 3m e 5m de cabo de energia na cor preta.</t>
  </si>
  <si>
    <t>Cód: 100550
NCM: 94052900</t>
  </si>
  <si>
    <t>Modelo 01 possui lâmpada não dimerizável com invólucro de latão.</t>
  </si>
  <si>
    <t>PENDENTE
NUTT
(modelo 02)</t>
  </si>
  <si>
    <t>Acompanha lâmpada LED G9 2500K dimerizável (110 ou 220 Volts), informar tensão no pedido.</t>
  </si>
  <si>
    <t>Modelo 02 possui lâmpada dimerizável (Dimmer não incluso), com corpo aparente.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</si>
  <si>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</si>
  <si>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 xml:space="preserve">PENDENTE PAN </t>
  </si>
  <si>
    <t>Ø 50 x 65,5</t>
  </si>
  <si>
    <t>Cód:  103379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</si>
  <si>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</si>
  <si>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Lâmpadas</t>
  </si>
  <si>
    <t>LÂMPADA
L003</t>
  </si>
  <si>
    <t>40W - 110V - 220V.</t>
  </si>
  <si>
    <t>Cód: 100481
NCM: 85395200</t>
  </si>
  <si>
    <t>LÂMPADA
L007</t>
  </si>
  <si>
    <t>Cód: 100483
NCM: 85395200</t>
  </si>
  <si>
    <t>LÂMPADA
L008</t>
  </si>
  <si>
    <t>100W - 110V - 220V.</t>
  </si>
  <si>
    <t>Disponível na versão em LED ou FILAMENTO.</t>
  </si>
  <si>
    <t>LED</t>
  </si>
  <si>
    <t>FILAMENTO</t>
  </si>
  <si>
    <t>Cód: 100485
NCM: 85394900</t>
  </si>
  <si>
    <t>LÂMPADA
L009</t>
  </si>
  <si>
    <t>6W - 110V - 220V LED.</t>
  </si>
  <si>
    <t>Cód: 100487
NCM: 85395200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</si>
  <si>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</si>
  <si>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Cabo de Energia</t>
  </si>
  <si>
    <t>CABO DE ENERGIA PARA PENDENTES</t>
  </si>
  <si>
    <t>ML</t>
  </si>
  <si>
    <t>Cabo de energia na coloração preta.</t>
  </si>
  <si>
    <t>Vendido por metro linear (ML).</t>
  </si>
  <si>
    <t>Acompanha cabo de aço, se necessário.</t>
  </si>
  <si>
    <t>Cód: 100475
NCM: 85444900</t>
  </si>
  <si>
    <r>
      <rPr>
        <b/>
        <u/>
        <sz val="14"/>
        <color theme="1"/>
        <rFont val="Calibri"/>
        <family val="2"/>
      </rPr>
      <t>Atenção:</t>
    </r>
    <r>
      <rPr>
        <sz val="12"/>
        <color theme="1"/>
        <rFont val="Calibri"/>
        <family val="2"/>
      </rPr>
      <t xml:space="preserve">
 - Com a atual regulamentação federal, o valor do IPI cobrado para lâmpadas, luminárias e lustres (pendentes) é de 15%, porém, pode ser reajustado a qualquer momento conforme determinação do governo federal. Portanto, é importante salientar que o IPI será cobrado conforme a sua porcentagem no dia da emissão da nota fiscal.    
-</t>
    </r>
    <r>
      <rPr>
        <sz val="12"/>
        <color rgb="FFFF0000"/>
        <rFont val="Calibri"/>
        <family val="2"/>
      </rPr>
      <t xml:space="preserve"> </t>
    </r>
    <r>
      <rPr>
        <sz val="12"/>
        <color theme="1"/>
        <rFont val="Calibri"/>
        <family val="2"/>
      </rPr>
      <t xml:space="preserve">Qualquer mudança na legislação no ano corrente envolvendo novas tributações será repassado por e-mail.
- Os valores das lâmpadas importadas poderão sofrer acréscimos caso a variação cambial do dólar ultrapasse R$ 4,80.                                                                                                        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</si>
  <si>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</si>
  <si>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Luminárias Outdoor</t>
  </si>
  <si>
    <t>Estrutura em pintura eletrostática semi brilho a pó anticorrosão, na cor preta ou areia.</t>
  </si>
  <si>
    <t>Cúpula em vidro leitoso soprado.</t>
  </si>
  <si>
    <t>Acompanha 1,5m de cabo de energia preto.</t>
  </si>
  <si>
    <t>Acompanha lâmpada Bulbo LED A60 (110V ou 220V). Informar no pedido voltagem.</t>
  </si>
  <si>
    <t>Não acompanha plug de tomada e interruptor para acendimento.</t>
  </si>
  <si>
    <t>MODELO P
Cód: 100665                  NCM: 94052900</t>
  </si>
  <si>
    <t>MODELO G                  
Cód: 100652                  NCM: 94052900</t>
  </si>
  <si>
    <t>MODELO P 
Cód: 100665                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</si>
  <si>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</si>
  <si>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Acompanha 2m cabo para recarregar a bateria.</t>
  </si>
  <si>
    <t>Acompanha lâmpadas 12vdc, 1w na placa interna.</t>
  </si>
  <si>
    <t>Acompanha lâmpada LED (110v ou 220v).</t>
  </si>
  <si>
    <r>
      <rPr>
        <sz val="10"/>
        <color theme="1"/>
        <rFont val="Calibri"/>
        <family val="2"/>
      </rPr>
      <t xml:space="preserve">Possui bateria recarregável. </t>
    </r>
    <r>
      <rPr>
        <b/>
        <sz val="10"/>
        <color theme="1"/>
        <rFont val="Calibri"/>
        <family val="2"/>
      </rPr>
      <t>(autonomia  de 9hrs modelo G, 12 horas modelo P de uso).</t>
    </r>
  </si>
  <si>
    <t>MODELO P                      Cód: 100665                  NCM: 94052900</t>
  </si>
  <si>
    <t>MODELO G                         Cód: 100652                  NCM: 94052900</t>
  </si>
  <si>
    <r>
      <rPr>
        <sz val="10"/>
        <color theme="1"/>
        <rFont val="Calibri"/>
        <family val="2"/>
      </rPr>
      <t xml:space="preserve">Possui bateria recarregável. </t>
    </r>
    <r>
      <rPr>
        <b/>
        <sz val="10"/>
        <color theme="1"/>
        <rFont val="Calibri"/>
        <family val="2"/>
      </rPr>
      <t>(autonomia  de 9hrs modelo G, 12 horas modelo P de uso).</t>
    </r>
  </si>
  <si>
    <t>MODELO P 
Cód: 100665             NCM: 94052900</t>
  </si>
  <si>
    <t>MODELO G                     Cód: 100652                  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</si>
  <si>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</si>
  <si>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Parafusos em alumínio pintado da cor da estrutura.</t>
  </si>
  <si>
    <t>MODELO P 
Cód: 100723                  NCM: 94052900</t>
  </si>
  <si>
    <t>MODELO G                     Cód: 100971                  NCM:94052900</t>
  </si>
  <si>
    <t xml:space="preserve">Acompanha lâmpada LED DC 12V 1W G4 (Bivolt). Informar no pedido voltagem.
</t>
  </si>
  <si>
    <r>
      <rPr>
        <sz val="10"/>
        <color rgb="FF000000"/>
        <rFont val="Calibri, Arial"/>
      </rPr>
      <t xml:space="preserve">Possui bateria recarregável. </t>
    </r>
    <r>
      <rPr>
        <b/>
        <sz val="10"/>
        <color rgb="FF000000"/>
        <rFont val="Calibri, Arial"/>
      </rPr>
      <t>(autonomia  de 9hrs modelo G, 12 horas modelo P de uso).</t>
    </r>
  </si>
  <si>
    <t>MODELO P 
Cód: 100723              NCM: 94052900</t>
  </si>
  <si>
    <t>MODELO G                      Cód: 100971                  NCM:94052900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</si>
  <si>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</si>
  <si>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PENDENTE GRAPE</t>
  </si>
  <si>
    <t xml:space="preserve">Estrutura em pintura eletrostática semi brilho preto e areia textura brilho. </t>
  </si>
  <si>
    <t>(P) - Ø 21 x 62</t>
  </si>
  <si>
    <t>(G) - Ø 26 x 66</t>
  </si>
  <si>
    <t>Modelo P: acompanha lâmpada 4,8w (Bivolt).</t>
  </si>
  <si>
    <t>Modelo G: acompanha lâmpada 11w (Bivolt).</t>
  </si>
  <si>
    <t>MODELO P                 Cód: 100523                      NCM: 94052900</t>
  </si>
  <si>
    <t>MODELO G                                Cód: 100972                  NCM: 94052900</t>
  </si>
  <si>
    <t xml:space="preserve">LUMINÁRIA GHOST OUTDOOR (modelo P) </t>
  </si>
  <si>
    <t>Estrutura em aço carbono com pintura eletrostática semi brilho a pó anticorrosão, na cor preta e areia.</t>
  </si>
  <si>
    <t>Base em pedra sabão brilho com anel em metal pintado na mesma cor da estrutura.</t>
  </si>
  <si>
    <t>Cód: 102532                  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</si>
  <si>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</si>
  <si>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 xml:space="preserve">LUMINÁRIA GHOST OUTDOOR (modelo G) </t>
  </si>
  <si>
    <t>Cód: 102534 
NCM: 94052900</t>
  </si>
  <si>
    <t>PENDENTE GHOST OUTDOOR (modelo P)</t>
  </si>
  <si>
    <t>Ø 43 x 44</t>
  </si>
  <si>
    <t>Cupula de vidro soprado leitoso</t>
  </si>
  <si>
    <t>Acompanha lâmpada LED TBL 40 (Bivolt). Informar voltagem no pedido de compra.</t>
  </si>
  <si>
    <t>Acompanha 3m de cabo de energia 2P+T com revestimento PVC classe de isolação 500v na cor preta</t>
  </si>
  <si>
    <t>Cód: 102591 
NCM: 94052900</t>
  </si>
  <si>
    <t>Acompanha 3 cabos de aço com 3 metros cada.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</si>
  <si>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</si>
  <si>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PENDENTE GHOST OUTDOOR (modelo G)</t>
  </si>
  <si>
    <t>Acompanha lâmpada bulbo LED TBL 40 (Bivolt). Informar voltagem no pedido de compra.</t>
  </si>
  <si>
    <t>Cód: 102592 
NCM: 94052900</t>
  </si>
  <si>
    <t xml:space="preserve">PENDENTE
FULL 
OUTDOOR </t>
  </si>
  <si>
    <t>Ø 83 x 112</t>
  </si>
  <si>
    <t>Estrutura em alumínio revestida de corda náutica off White.</t>
  </si>
  <si>
    <t>Externo revestido em tecido claro.</t>
  </si>
  <si>
    <t>Estrutura interna e fechamento de teto em aço carbono com pintura eletrostática semi brilho areia.</t>
  </si>
  <si>
    <t>Acompanha lâmpada bulbo led A60 (Bivolt). Informar voltagem no pedido de compra.</t>
  </si>
  <si>
    <t>Cód: 101651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</si>
  <si>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</si>
  <si>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Acessórios</t>
  </si>
  <si>
    <t xml:space="preserve">RECIPIENTE
MUSH     </t>
  </si>
  <si>
    <t>38 x 38 x 45</t>
  </si>
  <si>
    <t>Estrutura em metalizados, latão brilho, latão envelhecido ou aço carbono pintado de preto microtextura.</t>
  </si>
  <si>
    <t>Quando em metalizados, disponível em ônix, ônix II, latão champagne fosco ou latão champagne II.</t>
  </si>
  <si>
    <t>Latão|
Metalizado</t>
  </si>
  <si>
    <t>Recipiente em vidro transparente, fumê, dark ou âmbar.</t>
  </si>
  <si>
    <t>Lembrando que esta peça pode sofrer variações na espessura do vidro, bem como na altura, podendo variar até 2cm tanto para mais quanto para menos, devido a técnica de vidro soprado.</t>
  </si>
  <si>
    <t>Cód: 100194                        NCM: 70200090</t>
  </si>
  <si>
    <t xml:space="preserve">RECIPIENTE
MUSH
(vidro jateado)  </t>
  </si>
  <si>
    <t xml:space="preserve">Estrutura em metalizados, latão brilho, latão envelhecido ou aço carbono pintado de preto microtextura. </t>
  </si>
  <si>
    <t xml:space="preserve">Recipiente em vidro jateado, disponível em 03 variações (jateado transparente, jateado transparente gradiente e jateado preto gradiente). </t>
  </si>
  <si>
    <t>Quando em acabamento gradiente o padrão será escuro embaixo e clareado do meio para cima.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</si>
  <si>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</si>
  <si>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Lâminas Naturais Especiais</t>
  </si>
  <si>
    <t>• Tingimentos em madeira (tauari, carvalho)</t>
  </si>
  <si>
    <t>Tingimentos Lâmina (carvalho)</t>
  </si>
  <si>
    <t>*</t>
  </si>
  <si>
    <t>Lâminas Classe 01</t>
  </si>
  <si>
    <t>Cores Classe 01</t>
  </si>
  <si>
    <t>- Areia Estonado Queimado</t>
  </si>
  <si>
    <t>- Natural</t>
  </si>
  <si>
    <t>- Carbono Liso</t>
  </si>
  <si>
    <t>- Black Yellow Estonado</t>
  </si>
  <si>
    <t>- Cor 01</t>
  </si>
  <si>
    <t>- Carbono Maquinado</t>
  </si>
  <si>
    <t>- Black Yellow Estonado Queimado</t>
  </si>
  <si>
    <t>- Whisky/Cor 02</t>
  </si>
  <si>
    <t>- Brown Gradiente Maquinado</t>
  </si>
  <si>
    <t>- Pinot Noir</t>
  </si>
  <si>
    <t>- Cor 102</t>
  </si>
  <si>
    <t>- Brown Maquinado</t>
  </si>
  <si>
    <t>- Pinot Noir Estonado</t>
  </si>
  <si>
    <t>- Nogueira</t>
  </si>
  <si>
    <t>- Lavado Maquinado</t>
  </si>
  <si>
    <t>Cores Classe 02</t>
  </si>
  <si>
    <t>- Red</t>
  </si>
  <si>
    <t>- Lavado Liso</t>
  </si>
  <si>
    <t>- Nogueira Estonado</t>
  </si>
  <si>
    <t>- Loro Preto</t>
  </si>
  <si>
    <t xml:space="preserve">- Blue </t>
  </si>
  <si>
    <t>- Light Gris</t>
  </si>
  <si>
    <t>- Nogueira Estonado Queimado</t>
  </si>
  <si>
    <t>- Albanizado (Branco)</t>
  </si>
  <si>
    <t>- Canyon</t>
  </si>
  <si>
    <t>- Fendi</t>
  </si>
  <si>
    <t>- Griss</t>
  </si>
  <si>
    <t>- Ebanizado/Cor 05 (Preto)</t>
  </si>
  <si>
    <t>- Frost</t>
  </si>
  <si>
    <t>- Brown</t>
  </si>
  <si>
    <t>- Riscada</t>
  </si>
  <si>
    <t>- Imbuia Mel/Cor 03</t>
  </si>
  <si>
    <t>- Pau Ferro</t>
  </si>
  <si>
    <t>- Imbuia Negra/Cor 04</t>
  </si>
  <si>
    <t>- Ebanizado (Preto)</t>
  </si>
  <si>
    <t>Lâminas Classe 02</t>
  </si>
  <si>
    <t>- Canyon Dark Estonado</t>
  </si>
  <si>
    <t>- Carbono</t>
  </si>
  <si>
    <t>- Carvalho Natural</t>
  </si>
  <si>
    <t>- Canyon Dark Estonado Queimado</t>
  </si>
  <si>
    <t>- Ônix</t>
  </si>
  <si>
    <t>- Carvalho Tingido</t>
  </si>
  <si>
    <t>- Brown Estonado</t>
  </si>
  <si>
    <t>- Black Yellow</t>
  </si>
  <si>
    <t>- Loro Freijó</t>
  </si>
  <si>
    <t>- Brown Estonado Queimado</t>
  </si>
  <si>
    <t>- Canyon Dark</t>
  </si>
  <si>
    <t>- Feu</t>
  </si>
  <si>
    <t>Tingimentos podem ser aplicados somente na Madeira de Tauari ou na Madeira de Carvalho.</t>
  </si>
  <si>
    <t>- Feu I</t>
  </si>
  <si>
    <t>- Ash Natural</t>
  </si>
  <si>
    <t>- Feu II</t>
  </si>
  <si>
    <t>Revestimentos</t>
  </si>
  <si>
    <t>- Areia</t>
  </si>
  <si>
    <t>- Feu II Estonado</t>
  </si>
  <si>
    <t>- Flame Steel</t>
  </si>
  <si>
    <t>- Feu II Estonado Queimado</t>
  </si>
  <si>
    <t>- Lava</t>
  </si>
  <si>
    <t>- Ônix Estonado</t>
  </si>
  <si>
    <t>Revestimento lava apenas no aéreo stone. Flame steel tem caracteristicas iguais ao aço cru, pode aparecer imperfeições, riscos e demais detalhes.</t>
  </si>
  <si>
    <t>- Ônix Estonado Queimado</t>
  </si>
  <si>
    <t>Tingimentos podem ser aplicados somente na Lâmina de Carvalho.</t>
  </si>
  <si>
    <t>- Areia Estonado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</si>
  <si>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</si>
  <si>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Lacas Padrões</t>
  </si>
  <si>
    <t>Tramas de Papel</t>
  </si>
  <si>
    <t>Mármores / Pedras</t>
  </si>
  <si>
    <t xml:space="preserve">- Laca Branca </t>
  </si>
  <si>
    <t>- Fio de Papel Bege</t>
  </si>
  <si>
    <t>Classe 01</t>
  </si>
  <si>
    <t xml:space="preserve">- Laca Preta </t>
  </si>
  <si>
    <t>- Fio de Papel Chocolate</t>
  </si>
  <si>
    <t xml:space="preserve"> - Carrara</t>
  </si>
  <si>
    <t>- Laca Verde Musgo</t>
  </si>
  <si>
    <t>- Fio de Papel Natural</t>
  </si>
  <si>
    <t xml:space="preserve"> - Nero Marquina</t>
  </si>
  <si>
    <t>- Laca Marrom</t>
  </si>
  <si>
    <t>Cordas</t>
  </si>
  <si>
    <t>Quartzitos</t>
  </si>
  <si>
    <t>- Laca M155 (sayerlack)</t>
  </si>
  <si>
    <t>- Preta</t>
  </si>
  <si>
    <t xml:space="preserve"> - Santorini</t>
  </si>
  <si>
    <t>- Laca Carbono</t>
  </si>
  <si>
    <t>- Branca</t>
  </si>
  <si>
    <t xml:space="preserve"> - Santorini Levigado</t>
  </si>
  <si>
    <t>- Laca Grey</t>
  </si>
  <si>
    <t>- Algodão Cru</t>
  </si>
  <si>
    <t xml:space="preserve"> - Fossil Brown</t>
  </si>
  <si>
    <t>- Laca Nude</t>
  </si>
  <si>
    <t xml:space="preserve"> - Fossil Brown Levigado</t>
  </si>
  <si>
    <t>- Nude Gradiente</t>
  </si>
  <si>
    <t>Madeiras Naturais</t>
  </si>
  <si>
    <t xml:space="preserve"> - Ônix Bambu</t>
  </si>
  <si>
    <t>- Preto Microtextura</t>
  </si>
  <si>
    <t>- Tauari Natural</t>
  </si>
  <si>
    <t xml:space="preserve"> - Ônix Bambu Levigado</t>
  </si>
  <si>
    <t>- Branco Microtextura</t>
  </si>
  <si>
    <t>- Carvalho Natural (sob consulta)</t>
  </si>
  <si>
    <t xml:space="preserve"> - Nero Marinace</t>
  </si>
  <si>
    <t>- Areia Microtextura</t>
  </si>
  <si>
    <t>- Carvalho Tingido (sob consulta)</t>
  </si>
  <si>
    <t xml:space="preserve"> - Nero Marinace Levigado</t>
  </si>
  <si>
    <t>- Laca Clay</t>
  </si>
  <si>
    <t>- Nogueira  (sob consulta)</t>
  </si>
  <si>
    <t>Quartzitos disponíveis em quantidades limitadas, favor consultar á fábrica antes do fechamento do pedido.</t>
  </si>
  <si>
    <t>- Laca Clay Gradiente</t>
  </si>
  <si>
    <t>Vidros</t>
  </si>
  <si>
    <t>Lacas possuem a possibilidade de serem feitas brilho ou fosca. Lacas (Sayerlack) terão acréscimo de 8% sobre o valor base.</t>
  </si>
  <si>
    <t>- Jateado Transparente</t>
  </si>
  <si>
    <t>- Jateado Transparente Gradiente</t>
  </si>
  <si>
    <t>- Jateado Preto Gradiente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</si>
  <si>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</si>
  <si>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Metalizados</t>
  </si>
  <si>
    <t>Palhas:</t>
  </si>
  <si>
    <t>Metais</t>
  </si>
  <si>
    <t xml:space="preserve"> - Latão Champagne Fosco</t>
  </si>
  <si>
    <t>Palhas de Rattan:</t>
  </si>
  <si>
    <t xml:space="preserve"> - Aço Carbono</t>
  </si>
  <si>
    <t xml:space="preserve"> - Latão Oxidado Fosco</t>
  </si>
  <si>
    <t>- Champagne Fosco</t>
  </si>
  <si>
    <t xml:space="preserve"> - Aço Cru</t>
  </si>
  <si>
    <t xml:space="preserve"> - Ônix Brilho</t>
  </si>
  <si>
    <t>- Imbuia Mel</t>
  </si>
  <si>
    <t>- Efeito Corten</t>
  </si>
  <si>
    <t xml:space="preserve"> - Aço Inox Brilho</t>
  </si>
  <si>
    <t xml:space="preserve"> - Ônix Gradiente Brilho</t>
  </si>
  <si>
    <t>- Envelhecido</t>
  </si>
  <si>
    <t>- Ônix fosco e brilho</t>
  </si>
  <si>
    <t xml:space="preserve"> - Latão Brilho</t>
  </si>
  <si>
    <t xml:space="preserve"> - Oxidação Negra Brilho</t>
  </si>
  <si>
    <t>- Feu II Envelhecido</t>
  </si>
  <si>
    <t>- Ônix textura</t>
  </si>
  <si>
    <t xml:space="preserve"> - Latão Escurecido Brilho</t>
  </si>
  <si>
    <t xml:space="preserve"> - Oxidação Negra Gradiente Brilho</t>
  </si>
  <si>
    <t>- Black Yellow Envelhecido</t>
  </si>
  <si>
    <t>- Ouro Rosa fosco e brilho</t>
  </si>
  <si>
    <t xml:space="preserve"> - Latão Envelhecido Brilho</t>
  </si>
  <si>
    <t xml:space="preserve"> - Latão Champagne II</t>
  </si>
  <si>
    <t>- Ônix Envelhecido</t>
  </si>
  <si>
    <t>- Ônix Slot Fosco</t>
  </si>
  <si>
    <t xml:space="preserve"> - Latão Escovado Fosco</t>
  </si>
  <si>
    <t xml:space="preserve"> - Bronze</t>
  </si>
  <si>
    <t>Palhas de Aramida:</t>
  </si>
  <si>
    <t>- Latão Slot Fosco</t>
  </si>
  <si>
    <t xml:space="preserve"> - Latão Gradiente Brilho/Fosco</t>
  </si>
  <si>
    <t xml:space="preserve"> - Bronze Envelhecido </t>
  </si>
  <si>
    <t>- Ebanizada</t>
  </si>
  <si>
    <r>
      <rPr>
        <sz val="12"/>
        <color theme="1"/>
        <rFont val="Calibri"/>
        <family val="2"/>
      </rPr>
      <t xml:space="preserve">- </t>
    </r>
    <r>
      <rPr>
        <i/>
        <sz val="12"/>
        <color theme="1"/>
        <rFont val="Calibri"/>
        <family val="2"/>
      </rPr>
      <t>Dourada</t>
    </r>
    <r>
      <rPr>
        <sz val="12"/>
        <color theme="1"/>
        <rFont val="Calibri"/>
        <family val="2"/>
      </rPr>
      <t xml:space="preserve"> </t>
    </r>
    <r>
      <rPr>
        <b/>
        <sz val="12"/>
        <color theme="1"/>
        <rFont val="Calibri"/>
        <family val="2"/>
      </rPr>
      <t>( Exclusiva pra Lipse )</t>
    </r>
  </si>
  <si>
    <t xml:space="preserve"> - Cobre Brilho</t>
  </si>
  <si>
    <t xml:space="preserve"> - Ônix II</t>
  </si>
  <si>
    <t>- Bronze</t>
  </si>
  <si>
    <t>Gane</t>
  </si>
  <si>
    <t xml:space="preserve"> - Cobre Gradiente Brilho/Fosco</t>
  </si>
  <si>
    <t>Palhas de Algodão:</t>
  </si>
  <si>
    <t>- Gane LP 903</t>
  </si>
  <si>
    <t xml:space="preserve"> - Alumínio</t>
  </si>
  <si>
    <t>Pinturas Eletrostática</t>
  </si>
  <si>
    <t>- Gane OX 819</t>
  </si>
  <si>
    <t xml:space="preserve"> - Branco Textura Brilho</t>
  </si>
  <si>
    <t>Cortiças</t>
  </si>
  <si>
    <t>- Whisky</t>
  </si>
  <si>
    <t xml:space="preserve"> - Preto Textura Brilho</t>
  </si>
  <si>
    <t>Madeira/Lâmina Riscada</t>
  </si>
  <si>
    <t>- Claro</t>
  </si>
  <si>
    <t xml:space="preserve"> - Nude Textura Brilho</t>
  </si>
  <si>
    <t>- Tingimento Bege</t>
  </si>
  <si>
    <t>- Imbuia Negra</t>
  </si>
  <si>
    <t xml:space="preserve"> - Vermelho Textura Brilho</t>
  </si>
  <si>
    <t>- Tingimento Feu I</t>
  </si>
  <si>
    <t>- Ebanizado</t>
  </si>
  <si>
    <t xml:space="preserve"> - Areia Textura Brilho</t>
  </si>
  <si>
    <t>- Tingimento Feu II</t>
  </si>
  <si>
    <t xml:space="preserve"> - Preto Microtextura Fosco</t>
  </si>
  <si>
    <t>- Tingimento Frost</t>
  </si>
  <si>
    <t>Pintura Preto Microtextura Fosco será somente possível nas luminárias.</t>
  </si>
  <si>
    <t>- Tingimento Ebanizado (Preto)</t>
  </si>
  <si>
    <t>Acabamentos "Riscados" disponíveis apenas para lâmina riscada. Para madeira riscada consultar com a fábrica sua disponibilidade.</t>
  </si>
  <si>
    <t>Produtos que não tem valor de madeiras importadas (carvalho e nogueira) em tabela , deverá ser consultado os preços junto á fábrica.</t>
  </si>
  <si>
    <t xml:space="preserve">Obs.: peças feitas em cortiça, madeiras maciças importadas (nogueira, carvalho), com valor determinado em tabela, poderão sofrer acréscimos caso a variação cambial do dólar ultrapasse R$ 6,00. 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</si>
  <si>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</si>
  <si>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Acabamentos Outdoor</t>
  </si>
  <si>
    <t>Madeiras</t>
  </si>
  <si>
    <t>Pinturas / Lacas</t>
  </si>
  <si>
    <t>- Teca</t>
  </si>
  <si>
    <t>- Alumínio Escovado</t>
  </si>
  <si>
    <t>- Branco Textura Brilho</t>
  </si>
  <si>
    <t>- Pintura Preto Semi Brilho</t>
  </si>
  <si>
    <t>- Tauari Diamante</t>
  </si>
  <si>
    <t xml:space="preserve">- Alumínio </t>
  </si>
  <si>
    <t>- Preto Textura Brilho</t>
  </si>
  <si>
    <t>- Laca Verde Musgo Brilho</t>
  </si>
  <si>
    <t xml:space="preserve">- Inox </t>
  </si>
  <si>
    <t>- Nude Textura Brilho</t>
  </si>
  <si>
    <t>- Laca Branca Brilho</t>
  </si>
  <si>
    <t>Tingimentos (Teca)</t>
  </si>
  <si>
    <t>- Inox Polido</t>
  </si>
  <si>
    <t>- Vermelho Textura Brilho</t>
  </si>
  <si>
    <t>- Laca Preta Brilho</t>
  </si>
  <si>
    <t>- Aço Carbono</t>
  </si>
  <si>
    <t>- Areia Textura Brilho</t>
  </si>
  <si>
    <t>- Laca Marrom Brilho</t>
  </si>
  <si>
    <t>- Ice</t>
  </si>
  <si>
    <t>- Preto Microtextura Fosco</t>
  </si>
  <si>
    <t>Lacas para área externa serão possíveis apenas no acabamento brilho e aplicadas apenas na fibra.Pintura Preto Semi Brilho apenas disponível em peças de metal fundido.</t>
  </si>
  <si>
    <t>- Café</t>
  </si>
  <si>
    <t>Telas</t>
  </si>
  <si>
    <t>- Pistache</t>
  </si>
  <si>
    <t>- Chocolate</t>
  </si>
  <si>
    <t>- Tela Espandida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</si>
  <si>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</si>
  <si>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• Prazo de pagamento e descontos conforme informado em circular comercial.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</si>
  <si>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</si>
  <si>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Cúpula de  transparente.</t>
  </si>
  <si>
    <t>PENDENTE MINI MUSH
VERSÃO - 02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</si>
</sst>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$ &quot;#,##0.00"/>
    <numFmt numFmtId="165" formatCode="[$R$-416]\ #,##0.00"/>
    <numFmt numFmtId="166" formatCode="&quot;R$&quot;\ #,##0.00"/>
    <numFmt numFmtId="167" formatCode="_-[$R$-416]\ * #,##0.00_-;\-[$R$-416]\ * #,##0.00_-;_-[$R$-416]\ * &quot;-&quot;??_-;_-@"/>
    <numFmt numFmtId="168" formatCode="_-* #,##0.00\ &quot;€&quot;_-;\-* #,##0.00\ &quot;€&quot;_-;_-* &quot;-&quot;??\ &quot;€&quot;_-;_-@"/>
  </numFmts>
  <fonts count="78">
    <font>
      <sz val="11"/>
      <color theme="1"/>
      <name val="Calibri"/>
      <scheme val="minor"/>
    </font>
    <font>
      <sz val="30"/>
      <color theme="1"/>
      <name val="Arial"/>
      <family val="2"/>
    </font>
    <font>
      <sz val="11"/>
      <name val="Calibri"/>
      <family val="2"/>
    </font>
    <font>
      <i/>
      <sz val="28"/>
      <color theme="1"/>
      <name val="Bell MT"/>
      <family val="1"/>
    </font>
    <font>
      <sz val="8"/>
      <color theme="1"/>
      <name val="Calibri"/>
      <family val="2"/>
    </font>
    <font>
      <sz val="12"/>
      <color theme="1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8"/>
      <color rgb="FFFF0000"/>
      <name val="Arial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1"/>
      <color theme="1"/>
      <name val="Calibri"/>
      <family val="2"/>
    </font>
    <font>
      <b/>
      <u/>
      <sz val="11"/>
      <color theme="10"/>
      <name val="Calibri"/>
      <family val="2"/>
    </font>
    <font>
      <b/>
      <u/>
      <sz val="11"/>
      <color theme="10"/>
      <name val="Calibri"/>
      <family val="2"/>
    </font>
    <font>
      <sz val="10"/>
      <color theme="1"/>
      <name val="Calibri"/>
      <family val="2"/>
    </font>
    <font>
      <i/>
      <sz val="11"/>
      <color theme="1"/>
      <name val="Calibri"/>
      <family val="2"/>
    </font>
    <font>
      <b/>
      <sz val="12"/>
      <color theme="1"/>
      <name val="Calibri"/>
      <family val="2"/>
    </font>
    <font>
      <sz val="14"/>
      <color theme="1"/>
      <name val="Arial"/>
      <family val="2"/>
    </font>
    <font>
      <b/>
      <sz val="24"/>
      <color theme="1"/>
      <name val="Calibri"/>
      <family val="2"/>
    </font>
    <font>
      <b/>
      <u/>
      <sz val="16"/>
      <color theme="1"/>
      <name val="Calibri"/>
      <family val="2"/>
    </font>
    <font>
      <b/>
      <u/>
      <sz val="16"/>
      <color theme="1"/>
      <name val="Calibri"/>
      <family val="2"/>
    </font>
    <font>
      <sz val="16"/>
      <color theme="1"/>
      <name val="Calibri"/>
      <family val="2"/>
    </font>
    <font>
      <sz val="12"/>
      <color rgb="FFFF0000"/>
      <name val="Arial"/>
      <family val="2"/>
    </font>
    <font>
      <b/>
      <sz val="22"/>
      <color theme="1"/>
      <name val="Calibri"/>
      <family val="2"/>
    </font>
    <font>
      <b/>
      <sz val="12"/>
      <color rgb="FFFF0000"/>
      <name val="Arial"/>
      <family val="2"/>
    </font>
    <font>
      <b/>
      <sz val="36"/>
      <color rgb="FF595959"/>
      <name val="Arial"/>
      <family val="2"/>
    </font>
    <font>
      <sz val="28"/>
      <color rgb="FF595959"/>
      <name val="Trebuchet MS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i/>
      <sz val="19"/>
      <color rgb="FF3F3F3F"/>
      <name val="Arimo"/>
    </font>
    <font>
      <sz val="9"/>
      <color rgb="FF3F3F3F"/>
      <name val="Eras Medium ITC"/>
      <family val="2"/>
    </font>
    <font>
      <b/>
      <sz val="9"/>
      <color rgb="FF3F3F3F"/>
      <name val="Eras Medium ITC"/>
      <family val="2"/>
    </font>
    <font>
      <sz val="20"/>
      <color rgb="FF7F7F7F"/>
      <name val="Arial"/>
      <family val="2"/>
    </font>
    <font>
      <sz val="14"/>
      <color theme="1"/>
      <name val="Calibri"/>
      <family val="2"/>
    </font>
    <font>
      <b/>
      <sz val="8"/>
      <color rgb="FFFF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7"/>
      <color theme="1"/>
      <name val="Battambang"/>
    </font>
    <font>
      <sz val="10"/>
      <color theme="1"/>
      <name val="Arial"/>
      <family val="2"/>
    </font>
    <font>
      <b/>
      <sz val="8"/>
      <color theme="1"/>
      <name val="Calibri"/>
      <family val="2"/>
    </font>
    <font>
      <sz val="7"/>
      <color theme="1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Arial"/>
      <family val="2"/>
    </font>
    <font>
      <b/>
      <sz val="10"/>
      <color theme="1"/>
      <name val="Calibri"/>
      <family val="2"/>
    </font>
    <font>
      <sz val="18"/>
      <color theme="1"/>
      <name val="Arial"/>
      <family val="2"/>
    </font>
    <font>
      <sz val="18"/>
      <color theme="1"/>
      <name val="Calibri"/>
      <family val="2"/>
    </font>
    <font>
      <b/>
      <sz val="8"/>
      <color rgb="FF0070C0"/>
      <name val="Calibri"/>
      <family val="2"/>
    </font>
    <font>
      <sz val="9"/>
      <color theme="1"/>
      <name val="Calibri"/>
      <family val="2"/>
    </font>
    <font>
      <sz val="10"/>
      <color theme="1"/>
      <name val="Calibri"/>
      <family val="2"/>
      <scheme val="minor"/>
    </font>
    <font>
      <sz val="14"/>
      <color rgb="FFFF0000"/>
      <name val="Arial"/>
      <family val="2"/>
    </font>
    <font>
      <sz val="14"/>
      <color theme="1"/>
      <name val="Calibri"/>
      <family val="2"/>
      <scheme val="minor"/>
    </font>
    <font>
      <b/>
      <u/>
      <sz val="16"/>
      <color rgb="FF3F3F3F"/>
      <name val="Eras Medium ITC"/>
      <family val="2"/>
    </font>
    <font>
      <sz val="9"/>
      <color rgb="FF3F3F3F"/>
      <name val="Arial"/>
      <family val="2"/>
    </font>
    <font>
      <sz val="14"/>
      <color rgb="FF953734"/>
      <name val="Calibri"/>
      <family val="2"/>
    </font>
    <font>
      <sz val="10"/>
      <color rgb="FFFF0000"/>
      <name val="Calibri"/>
      <family val="2"/>
    </font>
    <font>
      <sz val="12"/>
      <color rgb="FF000000"/>
      <name val="Arial"/>
      <family val="2"/>
    </font>
    <font>
      <sz val="11"/>
      <color rgb="FF000000"/>
      <name val="Calibri"/>
      <family val="2"/>
    </font>
    <font>
      <sz val="8"/>
      <color rgb="FFFF0000"/>
      <name val="Calibri"/>
      <family val="2"/>
    </font>
    <font>
      <sz val="11"/>
      <color rgb="FF3F3F3F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i/>
      <sz val="10"/>
      <color theme="1"/>
      <name val="Calibri"/>
      <family val="2"/>
    </font>
    <font>
      <sz val="8"/>
      <color rgb="FF3F3F3F"/>
      <name val="Calibri"/>
      <family val="2"/>
    </font>
    <font>
      <b/>
      <i/>
      <sz val="10"/>
      <color theme="1"/>
      <name val="Calibri"/>
      <family val="2"/>
    </font>
    <font>
      <sz val="12"/>
      <color rgb="FF3F3F3F"/>
      <name val="Calibri"/>
      <family val="2"/>
    </font>
    <font>
      <b/>
      <i/>
      <sz val="9"/>
      <color theme="1"/>
      <name val="Calibri"/>
      <family val="2"/>
    </font>
    <font>
      <sz val="8"/>
      <color rgb="FF3F3F3F"/>
      <name val="Arial"/>
      <family val="2"/>
    </font>
    <font>
      <b/>
      <sz val="12"/>
      <color rgb="FF3F3F3F"/>
      <name val="Calibri"/>
      <family val="2"/>
    </font>
    <font>
      <sz val="8"/>
      <color theme="1"/>
      <name val="Wingdings"/>
      <charset val="2"/>
    </font>
    <font>
      <b/>
      <sz val="10"/>
      <color rgb="FF000000"/>
      <name val="Calibri, Arial"/>
    </font>
    <font>
      <b/>
      <u/>
      <sz val="14"/>
      <color theme="1"/>
      <name val="Calibri"/>
      <family val="2"/>
    </font>
    <font>
      <sz val="12"/>
      <color rgb="FFFF0000"/>
      <name val="Calibri"/>
      <family val="2"/>
    </font>
    <font>
      <sz val="10"/>
      <color rgb="FF000000"/>
      <name val="Calibri, Arial"/>
    </font>
    <font>
      <i/>
      <sz val="12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9F9F9"/>
        <bgColor rgb="FFF9F9F9"/>
      </patternFill>
    </fill>
  </fills>
  <borders count="71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dotted">
        <color rgb="FF000000"/>
      </bottom>
      <diagonal/>
    </border>
    <border>
      <left/>
      <right/>
      <top style="thick">
        <color rgb="FF000000"/>
      </top>
      <bottom style="dotted">
        <color rgb="FF000000"/>
      </bottom>
      <diagonal/>
    </border>
    <border>
      <left/>
      <right style="thick">
        <color rgb="FF000000"/>
      </right>
      <top style="thick">
        <color rgb="FF000000"/>
      </top>
      <bottom style="dotted">
        <color rgb="FF000000"/>
      </bottom>
      <diagonal/>
    </border>
    <border>
      <left/>
      <right/>
      <top/>
      <bottom/>
      <diagonal/>
    </border>
    <border>
      <left style="thick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thick">
        <color rgb="FF000000"/>
      </right>
      <top style="dotted">
        <color rgb="FF000000"/>
      </top>
      <bottom/>
      <diagonal/>
    </border>
    <border>
      <left/>
      <right/>
      <top/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/>
      <top/>
      <bottom/>
      <diagonal/>
    </border>
    <border>
      <left/>
      <right style="thick">
        <color rgb="FF000000"/>
      </right>
      <top/>
      <bottom/>
      <diagonal/>
    </border>
    <border>
      <left/>
      <right/>
      <top style="thick">
        <color rgb="FF000000"/>
      </top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dotted">
        <color rgb="FF000000"/>
      </left>
      <right/>
      <top style="thin">
        <color rgb="FF000000"/>
      </top>
      <bottom/>
      <diagonal/>
    </border>
    <border>
      <left/>
      <right style="dotted">
        <color rgb="FF000000"/>
      </right>
      <top style="thin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/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/>
      <right/>
      <top style="dotted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731">
    <xf numFmtId="0" fontId="0" fillId="0" borderId="0" xfId="0"/>
    <xf numFmtId="0" fontId="3" fillId="0" borderId="1" xfId="0" applyFont="1" applyBorder="1" applyAlignment="1">
      <alignment horizontal="right"/>
    </xf>
    <xf numFmtId="0" fontId="4" fillId="0" borderId="0" xfId="0" applyFont="1"/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10" fillId="0" borderId="0" xfId="0" applyFont="1"/>
    <xf numFmtId="0" fontId="14" fillId="0" borderId="6" xfId="0" applyFont="1" applyBorder="1"/>
    <xf numFmtId="0" fontId="17" fillId="0" borderId="6" xfId="0" applyFont="1" applyBorder="1" applyAlignment="1">
      <alignment vertical="center"/>
    </xf>
    <xf numFmtId="0" fontId="18" fillId="0" borderId="6" xfId="0" applyFont="1" applyBorder="1"/>
    <xf numFmtId="0" fontId="19" fillId="3" borderId="9" xfId="0" applyFont="1" applyFill="1" applyBorder="1" applyAlignment="1">
      <alignment vertical="center"/>
    </xf>
    <xf numFmtId="0" fontId="20" fillId="0" borderId="1" xfId="0" applyFont="1" applyBorder="1"/>
    <xf numFmtId="0" fontId="3" fillId="0" borderId="1" xfId="0" applyFont="1" applyBorder="1"/>
    <xf numFmtId="0" fontId="4" fillId="3" borderId="9" xfId="0" applyFont="1" applyFill="1" applyBorder="1"/>
    <xf numFmtId="0" fontId="14" fillId="3" borderId="9" xfId="0" applyFont="1" applyFill="1" applyBorder="1"/>
    <xf numFmtId="0" fontId="4" fillId="3" borderId="0" xfId="0" applyFont="1" applyFill="1"/>
    <xf numFmtId="0" fontId="20" fillId="0" borderId="3" xfId="0" applyFont="1" applyBorder="1"/>
    <xf numFmtId="0" fontId="1" fillId="0" borderId="3" xfId="0" applyFont="1" applyBorder="1"/>
    <xf numFmtId="0" fontId="3" fillId="0" borderId="3" xfId="0" applyFont="1" applyBorder="1"/>
    <xf numFmtId="0" fontId="3" fillId="0" borderId="3" xfId="0" applyFont="1" applyBorder="1" applyAlignment="1">
      <alignment horizontal="right"/>
    </xf>
    <xf numFmtId="0" fontId="21" fillId="3" borderId="0" xfId="0" applyFont="1" applyFill="1" applyAlignment="1">
      <alignment horizontal="center"/>
    </xf>
    <xf numFmtId="0" fontId="5" fillId="0" borderId="0" xfId="0" applyFont="1" applyAlignment="1">
      <alignment vertical="center"/>
    </xf>
    <xf numFmtId="0" fontId="5" fillId="3" borderId="9" xfId="0" applyFont="1" applyFill="1" applyBorder="1" applyAlignment="1">
      <alignment horizontal="center" vertical="center"/>
    </xf>
    <xf numFmtId="0" fontId="23" fillId="3" borderId="0" xfId="0" applyFont="1" applyFill="1" applyAlignment="1">
      <alignment horizontal="center" vertical="center"/>
    </xf>
    <xf numFmtId="164" fontId="24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0" fontId="10" fillId="3" borderId="9" xfId="0" applyFont="1" applyFill="1" applyBorder="1"/>
    <xf numFmtId="0" fontId="10" fillId="4" borderId="20" xfId="0" applyFont="1" applyFill="1" applyBorder="1"/>
    <xf numFmtId="0" fontId="10" fillId="4" borderId="9" xfId="0" applyFont="1" applyFill="1" applyBorder="1"/>
    <xf numFmtId="0" fontId="10" fillId="4" borderId="23" xfId="0" applyFont="1" applyFill="1" applyBorder="1"/>
    <xf numFmtId="0" fontId="10" fillId="3" borderId="0" xfId="0" applyFont="1" applyFill="1"/>
    <xf numFmtId="49" fontId="19" fillId="4" borderId="9" xfId="0" applyNumberFormat="1" applyFont="1" applyFill="1" applyBorder="1" applyAlignment="1">
      <alignment vertical="center"/>
    </xf>
    <xf numFmtId="49" fontId="5" fillId="4" borderId="9" xfId="0" applyNumberFormat="1" applyFont="1" applyFill="1" applyBorder="1" applyAlignment="1">
      <alignment vertical="center"/>
    </xf>
    <xf numFmtId="0" fontId="27" fillId="3" borderId="0" xfId="0" applyFont="1" applyFill="1" applyAlignment="1">
      <alignment horizontal="center" vertical="center" wrapText="1"/>
    </xf>
    <xf numFmtId="0" fontId="27" fillId="3" borderId="31" xfId="0" applyFont="1" applyFill="1" applyBorder="1" applyAlignment="1">
      <alignment vertical="center" wrapText="1"/>
    </xf>
    <xf numFmtId="0" fontId="27" fillId="3" borderId="0" xfId="0" applyFont="1" applyFill="1" applyAlignment="1">
      <alignment vertical="center" wrapText="1"/>
    </xf>
    <xf numFmtId="49" fontId="28" fillId="0" borderId="0" xfId="0" applyNumberFormat="1" applyFont="1" applyAlignment="1">
      <alignment vertical="center"/>
    </xf>
    <xf numFmtId="49" fontId="17" fillId="0" borderId="0" xfId="0" applyNumberFormat="1" applyFont="1" applyAlignment="1">
      <alignment horizontal="center" vertical="center"/>
    </xf>
    <xf numFmtId="164" fontId="24" fillId="0" borderId="0" xfId="0" applyNumberFormat="1" applyFont="1" applyAlignment="1">
      <alignment vertical="center"/>
    </xf>
    <xf numFmtId="49" fontId="5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0" fontId="30" fillId="0" borderId="0" xfId="0" applyFont="1"/>
    <xf numFmtId="0" fontId="14" fillId="0" borderId="0" xfId="0" applyFont="1" applyAlignment="1">
      <alignment vertical="center"/>
    </xf>
    <xf numFmtId="0" fontId="14" fillId="0" borderId="0" xfId="0" applyFont="1"/>
    <xf numFmtId="0" fontId="4" fillId="0" borderId="1" xfId="0" applyFont="1" applyBorder="1"/>
    <xf numFmtId="0" fontId="30" fillId="0" borderId="3" xfId="0" applyFont="1" applyBorder="1"/>
    <xf numFmtId="0" fontId="5" fillId="0" borderId="3" xfId="0" applyFont="1" applyBorder="1" applyAlignment="1">
      <alignment vertical="center"/>
    </xf>
    <xf numFmtId="0" fontId="1" fillId="0" borderId="1" xfId="0" applyFont="1" applyBorder="1"/>
    <xf numFmtId="0" fontId="5" fillId="0" borderId="3" xfId="0" applyFont="1" applyBorder="1" applyAlignment="1">
      <alignment horizontal="center" vertical="center"/>
    </xf>
    <xf numFmtId="0" fontId="19" fillId="0" borderId="0" xfId="0" applyFont="1" applyAlignment="1">
      <alignment vertical="center"/>
    </xf>
    <xf numFmtId="49" fontId="19" fillId="0" borderId="0" xfId="0" applyNumberFormat="1" applyFont="1" applyAlignment="1">
      <alignment vertical="center"/>
    </xf>
    <xf numFmtId="49" fontId="71" fillId="0" borderId="0" xfId="0" applyNumberFormat="1" applyFont="1" applyAlignment="1">
      <alignment vertical="center"/>
    </xf>
    <xf numFmtId="49" fontId="68" fillId="0" borderId="0" xfId="0" applyNumberFormat="1" applyFont="1" applyAlignment="1">
      <alignment vertical="center"/>
    </xf>
    <xf numFmtId="0" fontId="64" fillId="0" borderId="0" xfId="0" applyFont="1"/>
    <xf numFmtId="164" fontId="19" fillId="0" borderId="0" xfId="0" applyNumberFormat="1" applyFont="1" applyAlignment="1">
      <alignment vertical="center"/>
    </xf>
    <xf numFmtId="0" fontId="42" fillId="0" borderId="0" xfId="0" applyFont="1"/>
    <xf numFmtId="0" fontId="5" fillId="0" borderId="1" xfId="0" applyFont="1" applyBorder="1" applyAlignment="1">
      <alignment vertical="center"/>
    </xf>
    <xf numFmtId="49" fontId="5" fillId="0" borderId="1" xfId="0" applyNumberFormat="1" applyFont="1" applyBorder="1"/>
    <xf numFmtId="49" fontId="5" fillId="0" borderId="1" xfId="0" applyNumberFormat="1" applyFont="1" applyBorder="1" applyAlignment="1">
      <alignment vertical="center"/>
    </xf>
    <xf numFmtId="0" fontId="41" fillId="3" borderId="9" xfId="0" applyFont="1" applyFill="1" applyBorder="1"/>
    <xf numFmtId="0" fontId="4" fillId="0" borderId="4" xfId="0" applyFont="1" applyBorder="1"/>
    <xf numFmtId="0" fontId="31" fillId="3" borderId="0" xfId="0" applyFont="1" applyFill="1" applyAlignment="1" applyProtection="1">
      <alignment horizontal="left" vertical="center"/>
      <protection hidden="1"/>
    </xf>
    <xf numFmtId="0" fontId="1" fillId="5" borderId="1" xfId="0" applyFont="1" applyFill="1" applyBorder="1" applyAlignment="1" applyProtection="1">
      <alignment horizontal="left"/>
      <protection hidden="1"/>
    </xf>
    <xf numFmtId="0" fontId="4" fillId="3" borderId="0" xfId="0" applyFont="1" applyFill="1" applyProtection="1">
      <protection hidden="1"/>
    </xf>
    <xf numFmtId="0" fontId="0" fillId="0" borderId="0" xfId="0" applyProtection="1">
      <protection hidden="1"/>
    </xf>
    <xf numFmtId="0" fontId="14" fillId="3" borderId="32" xfId="0" applyFont="1" applyFill="1" applyBorder="1" applyProtection="1">
      <protection hidden="1"/>
    </xf>
    <xf numFmtId="0" fontId="33" fillId="5" borderId="33" xfId="0" applyFont="1" applyFill="1" applyBorder="1" applyAlignment="1" applyProtection="1">
      <alignment horizontal="center" vertical="center"/>
      <protection hidden="1"/>
    </xf>
    <xf numFmtId="0" fontId="34" fillId="5" borderId="33" xfId="0" applyFont="1" applyFill="1" applyBorder="1" applyAlignment="1" applyProtection="1">
      <alignment horizontal="center" vertical="center" wrapText="1"/>
      <protection hidden="1"/>
    </xf>
    <xf numFmtId="0" fontId="33" fillId="5" borderId="33" xfId="0" applyFont="1" applyFill="1" applyBorder="1" applyAlignment="1" applyProtection="1">
      <alignment horizontal="center" vertical="center" wrapText="1"/>
      <protection hidden="1"/>
    </xf>
    <xf numFmtId="0" fontId="14" fillId="3" borderId="9" xfId="0" applyFont="1" applyFill="1" applyBorder="1" applyProtection="1">
      <protection hidden="1"/>
    </xf>
    <xf numFmtId="0" fontId="35" fillId="5" borderId="3" xfId="0" applyFont="1" applyFill="1" applyBorder="1" applyAlignment="1" applyProtection="1">
      <alignment horizontal="left" vertical="top"/>
      <protection hidden="1"/>
    </xf>
    <xf numFmtId="0" fontId="10" fillId="5" borderId="3" xfId="0" applyFont="1" applyFill="1" applyBorder="1" applyProtection="1">
      <protection hidden="1"/>
    </xf>
    <xf numFmtId="0" fontId="4" fillId="5" borderId="3" xfId="0" applyFont="1" applyFill="1" applyBorder="1" applyAlignment="1" applyProtection="1">
      <alignment vertical="center"/>
      <protection hidden="1"/>
    </xf>
    <xf numFmtId="0" fontId="17" fillId="5" borderId="0" xfId="0" applyFont="1" applyFill="1" applyAlignment="1" applyProtection="1">
      <alignment wrapText="1"/>
      <protection hidden="1"/>
    </xf>
    <xf numFmtId="165" fontId="4" fillId="5" borderId="0" xfId="0" applyNumberFormat="1" applyFont="1" applyFill="1" applyAlignment="1" applyProtection="1">
      <alignment vertical="center" wrapText="1"/>
      <protection hidden="1"/>
    </xf>
    <xf numFmtId="0" fontId="4" fillId="5" borderId="0" xfId="0" applyFont="1" applyFill="1" applyAlignment="1" applyProtection="1">
      <alignment vertical="center"/>
      <protection hidden="1"/>
    </xf>
    <xf numFmtId="164" fontId="36" fillId="5" borderId="0" xfId="0" applyNumberFormat="1" applyFont="1" applyFill="1" applyAlignment="1" applyProtection="1">
      <alignment horizontal="center"/>
      <protection hidden="1"/>
    </xf>
    <xf numFmtId="0" fontId="10" fillId="3" borderId="9" xfId="0" applyFont="1" applyFill="1" applyBorder="1" applyProtection="1">
      <protection hidden="1"/>
    </xf>
    <xf numFmtId="0" fontId="10" fillId="5" borderId="0" xfId="0" applyFont="1" applyFill="1" applyProtection="1">
      <protection hidden="1"/>
    </xf>
    <xf numFmtId="0" fontId="10" fillId="5" borderId="0" xfId="0" applyFont="1" applyFill="1" applyAlignment="1" applyProtection="1">
      <alignment horizontal="center"/>
      <protection hidden="1"/>
    </xf>
    <xf numFmtId="165" fontId="4" fillId="5" borderId="0" xfId="0" applyNumberFormat="1" applyFont="1" applyFill="1" applyAlignment="1" applyProtection="1">
      <alignment horizontal="center" vertical="center" wrapText="1"/>
      <protection hidden="1"/>
    </xf>
    <xf numFmtId="165" fontId="4" fillId="5" borderId="5" xfId="0" applyNumberFormat="1" applyFont="1" applyFill="1" applyBorder="1" applyAlignment="1" applyProtection="1">
      <alignment horizontal="center" vertical="center" wrapText="1"/>
      <protection hidden="1"/>
    </xf>
    <xf numFmtId="0" fontId="4" fillId="5" borderId="0" xfId="0" applyFont="1" applyFill="1" applyProtection="1">
      <protection hidden="1"/>
    </xf>
    <xf numFmtId="0" fontId="30" fillId="5" borderId="0" xfId="0" applyFont="1" applyFill="1" applyAlignment="1" applyProtection="1">
      <alignment horizontal="center" vertical="center"/>
      <protection hidden="1"/>
    </xf>
    <xf numFmtId="164" fontId="4" fillId="5" borderId="0" xfId="0" applyNumberFormat="1" applyFont="1" applyFill="1" applyAlignment="1" applyProtection="1">
      <alignment horizontal="center" vertical="center"/>
      <protection hidden="1"/>
    </xf>
    <xf numFmtId="0" fontId="38" fillId="5" borderId="0" xfId="0" applyFont="1" applyFill="1" applyProtection="1">
      <protection hidden="1"/>
    </xf>
    <xf numFmtId="0" fontId="39" fillId="5" borderId="0" xfId="0" applyFont="1" applyFill="1" applyAlignment="1" applyProtection="1">
      <alignment horizontal="center"/>
      <protection hidden="1"/>
    </xf>
    <xf numFmtId="0" fontId="4" fillId="5" borderId="0" xfId="0" applyFont="1" applyFill="1" applyAlignment="1" applyProtection="1">
      <alignment horizontal="center"/>
      <protection hidden="1"/>
    </xf>
    <xf numFmtId="0" fontId="17" fillId="5" borderId="0" xfId="0" applyFont="1" applyFill="1" applyAlignment="1" applyProtection="1">
      <alignment horizontal="left" vertical="center" wrapText="1"/>
      <protection hidden="1"/>
    </xf>
    <xf numFmtId="0" fontId="10" fillId="5" borderId="0" xfId="0" applyFont="1" applyFill="1" applyAlignment="1" applyProtection="1">
      <alignment vertical="center"/>
      <protection hidden="1"/>
    </xf>
    <xf numFmtId="0" fontId="10" fillId="5" borderId="1" xfId="0" applyFont="1" applyFill="1" applyBorder="1" applyProtection="1">
      <protection hidden="1"/>
    </xf>
    <xf numFmtId="0" fontId="10" fillId="5" borderId="1" xfId="0" applyFont="1" applyFill="1" applyBorder="1" applyAlignment="1" applyProtection="1">
      <alignment horizontal="center"/>
      <protection hidden="1"/>
    </xf>
    <xf numFmtId="0" fontId="10" fillId="5" borderId="9" xfId="0" applyFont="1" applyFill="1" applyBorder="1" applyProtection="1">
      <protection hidden="1"/>
    </xf>
    <xf numFmtId="0" fontId="4" fillId="5" borderId="9" xfId="0" applyFont="1" applyFill="1" applyBorder="1" applyProtection="1">
      <protection hidden="1"/>
    </xf>
    <xf numFmtId="164" fontId="36" fillId="5" borderId="39" xfId="0" applyNumberFormat="1" applyFont="1" applyFill="1" applyBorder="1" applyAlignment="1" applyProtection="1">
      <alignment horizontal="center"/>
      <protection hidden="1"/>
    </xf>
    <xf numFmtId="165" fontId="4" fillId="5" borderId="9" xfId="0" applyNumberFormat="1" applyFont="1" applyFill="1" applyBorder="1" applyAlignment="1" applyProtection="1">
      <alignment vertical="center" wrapText="1"/>
      <protection hidden="1"/>
    </xf>
    <xf numFmtId="165" fontId="4" fillId="5" borderId="9" xfId="0" applyNumberFormat="1" applyFont="1" applyFill="1" applyBorder="1" applyAlignment="1" applyProtection="1">
      <alignment horizontal="center" vertical="center"/>
      <protection hidden="1"/>
    </xf>
    <xf numFmtId="165" fontId="4" fillId="5" borderId="9" xfId="0" applyNumberFormat="1" applyFont="1" applyFill="1" applyBorder="1" applyAlignment="1" applyProtection="1">
      <alignment horizontal="center" vertical="center" wrapText="1"/>
      <protection hidden="1"/>
    </xf>
    <xf numFmtId="164" fontId="37" fillId="5" borderId="9" xfId="0" applyNumberFormat="1" applyFont="1" applyFill="1" applyBorder="1" applyAlignment="1" applyProtection="1">
      <alignment vertical="center"/>
      <protection hidden="1"/>
    </xf>
    <xf numFmtId="0" fontId="19" fillId="3" borderId="9" xfId="0" applyFont="1" applyFill="1" applyBorder="1" applyAlignment="1" applyProtection="1">
      <alignment vertical="center"/>
      <protection hidden="1"/>
    </xf>
    <xf numFmtId="0" fontId="5" fillId="5" borderId="0" xfId="0" applyFont="1" applyFill="1" applyAlignment="1" applyProtection="1">
      <alignment horizontal="center" vertical="center"/>
      <protection hidden="1"/>
    </xf>
    <xf numFmtId="165" fontId="4" fillId="5" borderId="3" xfId="0" applyNumberFormat="1" applyFont="1" applyFill="1" applyBorder="1" applyAlignment="1" applyProtection="1">
      <alignment vertical="center" wrapText="1"/>
      <protection hidden="1"/>
    </xf>
    <xf numFmtId="165" fontId="4" fillId="5" borderId="4" xfId="0" applyNumberFormat="1" applyFont="1" applyFill="1" applyBorder="1" applyAlignment="1" applyProtection="1">
      <alignment horizontal="center" vertical="center" wrapText="1"/>
      <protection hidden="1"/>
    </xf>
    <xf numFmtId="0" fontId="17" fillId="0" borderId="0" xfId="0" applyFont="1" applyProtection="1">
      <protection hidden="1"/>
    </xf>
    <xf numFmtId="165" fontId="4" fillId="5" borderId="1" xfId="0" applyNumberFormat="1" applyFont="1" applyFill="1" applyBorder="1" applyAlignment="1" applyProtection="1">
      <alignment vertical="center" wrapText="1"/>
      <protection hidden="1"/>
    </xf>
    <xf numFmtId="0" fontId="17" fillId="0" borderId="1" xfId="0" applyFont="1" applyBorder="1" applyProtection="1">
      <protection hidden="1"/>
    </xf>
    <xf numFmtId="0" fontId="30" fillId="5" borderId="3" xfId="0" applyFont="1" applyFill="1" applyBorder="1" applyAlignment="1" applyProtection="1">
      <alignment horizontal="center"/>
      <protection hidden="1"/>
    </xf>
    <xf numFmtId="165" fontId="4" fillId="5" borderId="3" xfId="0" applyNumberFormat="1" applyFont="1" applyFill="1" applyBorder="1" applyAlignment="1" applyProtection="1">
      <alignment horizontal="center" vertical="center" wrapText="1"/>
      <protection hidden="1"/>
    </xf>
    <xf numFmtId="0" fontId="35" fillId="5" borderId="3" xfId="0" applyFont="1" applyFill="1" applyBorder="1" applyAlignment="1" applyProtection="1">
      <alignment vertical="top"/>
      <protection hidden="1"/>
    </xf>
    <xf numFmtId="164" fontId="4" fillId="5" borderId="3" xfId="0" applyNumberFormat="1" applyFont="1" applyFill="1" applyBorder="1" applyAlignment="1" applyProtection="1">
      <alignment horizontal="center" vertical="center"/>
      <protection hidden="1"/>
    </xf>
    <xf numFmtId="0" fontId="35" fillId="5" borderId="0" xfId="0" applyFont="1" applyFill="1" applyAlignment="1" applyProtection="1">
      <alignment vertical="top"/>
      <protection hidden="1"/>
    </xf>
    <xf numFmtId="165" fontId="42" fillId="5" borderId="0" xfId="0" applyNumberFormat="1" applyFont="1" applyFill="1" applyAlignment="1" applyProtection="1">
      <alignment horizontal="center" vertical="center" wrapText="1"/>
      <protection hidden="1"/>
    </xf>
    <xf numFmtId="165" fontId="4" fillId="5" borderId="1" xfId="0" applyNumberFormat="1" applyFont="1" applyFill="1" applyBorder="1" applyAlignment="1" applyProtection="1">
      <alignment horizontal="center" vertical="center" wrapText="1"/>
      <protection hidden="1"/>
    </xf>
    <xf numFmtId="0" fontId="35" fillId="5" borderId="1" xfId="0" applyFont="1" applyFill="1" applyBorder="1" applyAlignment="1" applyProtection="1">
      <alignment vertical="top"/>
      <protection hidden="1"/>
    </xf>
    <xf numFmtId="164" fontId="4" fillId="5" borderId="1" xfId="0" applyNumberFormat="1" applyFont="1" applyFill="1" applyBorder="1" applyAlignment="1" applyProtection="1">
      <alignment horizontal="center" vertical="center"/>
      <protection hidden="1"/>
    </xf>
    <xf numFmtId="0" fontId="30" fillId="5" borderId="3" xfId="0" applyFont="1" applyFill="1" applyBorder="1" applyAlignment="1" applyProtection="1">
      <alignment vertical="center"/>
      <protection hidden="1"/>
    </xf>
    <xf numFmtId="0" fontId="17" fillId="5" borderId="0" xfId="0" applyFont="1" applyFill="1" applyAlignment="1" applyProtection="1">
      <alignment vertical="center" wrapText="1"/>
      <protection hidden="1"/>
    </xf>
    <xf numFmtId="0" fontId="30" fillId="5" borderId="0" xfId="0" applyFont="1" applyFill="1" applyAlignment="1" applyProtection="1">
      <alignment vertical="center"/>
      <protection hidden="1"/>
    </xf>
    <xf numFmtId="164" fontId="37" fillId="5" borderId="0" xfId="0" applyNumberFormat="1" applyFont="1" applyFill="1" applyAlignment="1" applyProtection="1">
      <alignment vertical="center"/>
      <protection hidden="1"/>
    </xf>
    <xf numFmtId="0" fontId="35" fillId="5" borderId="0" xfId="0" applyFont="1" applyFill="1" applyAlignment="1" applyProtection="1">
      <alignment horizontal="center"/>
      <protection hidden="1"/>
    </xf>
    <xf numFmtId="0" fontId="35" fillId="5" borderId="0" xfId="0" applyFont="1" applyFill="1" applyAlignment="1" applyProtection="1">
      <alignment horizontal="left" vertical="top"/>
      <protection hidden="1"/>
    </xf>
    <xf numFmtId="0" fontId="35" fillId="5" borderId="1" xfId="0" applyFont="1" applyFill="1" applyBorder="1" applyAlignment="1" applyProtection="1">
      <alignment horizontal="left" vertical="top"/>
      <protection hidden="1"/>
    </xf>
    <xf numFmtId="0" fontId="33" fillId="5" borderId="36" xfId="0" applyFont="1" applyFill="1" applyBorder="1" applyAlignment="1" applyProtection="1">
      <alignment horizontal="center" vertical="center"/>
      <protection hidden="1"/>
    </xf>
    <xf numFmtId="0" fontId="19" fillId="3" borderId="39" xfId="0" applyFont="1" applyFill="1" applyBorder="1" applyAlignment="1" applyProtection="1">
      <alignment vertical="center"/>
      <protection hidden="1"/>
    </xf>
    <xf numFmtId="165" fontId="42" fillId="5" borderId="0" xfId="0" applyNumberFormat="1" applyFont="1" applyFill="1" applyAlignment="1" applyProtection="1">
      <alignment vertical="center" wrapText="1"/>
      <protection hidden="1"/>
    </xf>
    <xf numFmtId="164" fontId="4" fillId="5" borderId="0" xfId="0" applyNumberFormat="1" applyFont="1" applyFill="1" applyAlignment="1" applyProtection="1">
      <alignment vertical="center"/>
      <protection hidden="1"/>
    </xf>
    <xf numFmtId="0" fontId="38" fillId="5" borderId="1" xfId="0" applyFont="1" applyFill="1" applyBorder="1" applyProtection="1">
      <protection hidden="1"/>
    </xf>
    <xf numFmtId="0" fontId="10" fillId="5" borderId="0" xfId="0" applyFont="1" applyFill="1" applyAlignment="1" applyProtection="1">
      <alignment wrapText="1"/>
      <protection hidden="1"/>
    </xf>
    <xf numFmtId="0" fontId="10" fillId="5" borderId="1" xfId="0" applyFont="1" applyFill="1" applyBorder="1" applyAlignment="1" applyProtection="1">
      <alignment vertical="center"/>
      <protection hidden="1"/>
    </xf>
    <xf numFmtId="0" fontId="34" fillId="5" borderId="36" xfId="0" applyFont="1" applyFill="1" applyBorder="1" applyAlignment="1" applyProtection="1">
      <alignment horizontal="center" vertical="center" wrapText="1"/>
      <protection hidden="1"/>
    </xf>
    <xf numFmtId="0" fontId="33" fillId="5" borderId="36" xfId="0" applyFont="1" applyFill="1" applyBorder="1" applyAlignment="1" applyProtection="1">
      <alignment horizontal="center" vertical="center" wrapText="1"/>
      <protection hidden="1"/>
    </xf>
    <xf numFmtId="0" fontId="14" fillId="5" borderId="0" xfId="0" applyFont="1" applyFill="1" applyProtection="1">
      <protection hidden="1"/>
    </xf>
    <xf numFmtId="165" fontId="4" fillId="5" borderId="0" xfId="0" applyNumberFormat="1" applyFont="1" applyFill="1" applyAlignment="1" applyProtection="1">
      <alignment horizontal="center" wrapText="1"/>
      <protection hidden="1"/>
    </xf>
    <xf numFmtId="0" fontId="43" fillId="5" borderId="0" xfId="0" applyFont="1" applyFill="1" applyAlignment="1" applyProtection="1">
      <alignment vertical="center" wrapText="1"/>
      <protection hidden="1"/>
    </xf>
    <xf numFmtId="0" fontId="43" fillId="5" borderId="1" xfId="0" applyFont="1" applyFill="1" applyBorder="1" applyAlignment="1" applyProtection="1">
      <alignment vertical="center" wrapText="1"/>
      <protection hidden="1"/>
    </xf>
    <xf numFmtId="0" fontId="33" fillId="5" borderId="41" xfId="0" applyFont="1" applyFill="1" applyBorder="1" applyAlignment="1" applyProtection="1">
      <alignment horizontal="center" vertical="center" wrapText="1"/>
      <protection hidden="1"/>
    </xf>
    <xf numFmtId="0" fontId="4" fillId="5" borderId="0" xfId="0" applyFont="1" applyFill="1" applyAlignment="1" applyProtection="1">
      <alignment vertical="center" wrapText="1"/>
      <protection hidden="1"/>
    </xf>
    <xf numFmtId="0" fontId="36" fillId="5" borderId="0" xfId="0" applyFont="1" applyFill="1" applyAlignment="1" applyProtection="1">
      <alignment vertical="top"/>
      <protection hidden="1"/>
    </xf>
    <xf numFmtId="0" fontId="10" fillId="3" borderId="39" xfId="0" applyFont="1" applyFill="1" applyBorder="1" applyProtection="1">
      <protection hidden="1"/>
    </xf>
    <xf numFmtId="0" fontId="4" fillId="5" borderId="0" xfId="0" applyFont="1" applyFill="1" applyAlignment="1" applyProtection="1">
      <alignment horizontal="center" vertical="center" wrapText="1"/>
      <protection hidden="1"/>
    </xf>
    <xf numFmtId="164" fontId="36" fillId="5" borderId="0" xfId="0" applyNumberFormat="1" applyFont="1" applyFill="1" applyAlignment="1" applyProtection="1">
      <alignment vertical="top"/>
      <protection hidden="1"/>
    </xf>
    <xf numFmtId="0" fontId="30" fillId="5" borderId="0" xfId="0" applyFont="1" applyFill="1" applyProtection="1">
      <protection hidden="1"/>
    </xf>
    <xf numFmtId="164" fontId="17" fillId="5" borderId="0" xfId="0" applyNumberFormat="1" applyFont="1" applyFill="1" applyAlignment="1" applyProtection="1">
      <alignment vertical="top"/>
      <protection hidden="1"/>
    </xf>
    <xf numFmtId="0" fontId="17" fillId="5" borderId="0" xfId="0" applyFont="1" applyFill="1" applyAlignment="1" applyProtection="1">
      <alignment vertical="top"/>
      <protection hidden="1"/>
    </xf>
    <xf numFmtId="0" fontId="38" fillId="5" borderId="0" xfId="0" applyFont="1" applyFill="1" applyAlignment="1" applyProtection="1">
      <alignment vertical="center"/>
      <protection hidden="1"/>
    </xf>
    <xf numFmtId="164" fontId="36" fillId="5" borderId="0" xfId="0" applyNumberFormat="1" applyFont="1" applyFill="1" applyAlignment="1" applyProtection="1">
      <alignment horizontal="center" vertical="center"/>
      <protection hidden="1"/>
    </xf>
    <xf numFmtId="0" fontId="10" fillId="5" borderId="0" xfId="0" applyFont="1" applyFill="1" applyAlignment="1" applyProtection="1">
      <alignment horizontal="center" vertical="center"/>
      <protection hidden="1"/>
    </xf>
    <xf numFmtId="0" fontId="38" fillId="0" borderId="0" xfId="0" applyFont="1" applyAlignment="1" applyProtection="1">
      <alignment vertical="center"/>
      <protection hidden="1"/>
    </xf>
    <xf numFmtId="0" fontId="10" fillId="5" borderId="3" xfId="0" applyFont="1" applyFill="1" applyBorder="1" applyAlignment="1" applyProtection="1">
      <alignment horizontal="center"/>
      <protection hidden="1"/>
    </xf>
    <xf numFmtId="0" fontId="4" fillId="3" borderId="9" xfId="0" applyFont="1" applyFill="1" applyBorder="1" applyProtection="1">
      <protection hidden="1"/>
    </xf>
    <xf numFmtId="0" fontId="5" fillId="3" borderId="9" xfId="0" applyFont="1" applyFill="1" applyBorder="1" applyAlignment="1" applyProtection="1">
      <alignment horizontal="center" vertical="center"/>
      <protection hidden="1"/>
    </xf>
    <xf numFmtId="0" fontId="17" fillId="3" borderId="39" xfId="0" applyFont="1" applyFill="1" applyBorder="1" applyAlignment="1" applyProtection="1">
      <alignment vertical="center" wrapText="1"/>
      <protection hidden="1"/>
    </xf>
    <xf numFmtId="0" fontId="35" fillId="5" borderId="0" xfId="0" applyFont="1" applyFill="1" applyAlignment="1" applyProtection="1">
      <alignment horizontal="center" vertical="center"/>
      <protection hidden="1"/>
    </xf>
    <xf numFmtId="0" fontId="38" fillId="0" borderId="1" xfId="0" applyFont="1" applyBorder="1" applyAlignment="1" applyProtection="1">
      <alignment vertical="center"/>
      <protection hidden="1"/>
    </xf>
    <xf numFmtId="0" fontId="4" fillId="5" borderId="4" xfId="0" applyFont="1" applyFill="1" applyBorder="1" applyProtection="1">
      <protection hidden="1"/>
    </xf>
    <xf numFmtId="0" fontId="4" fillId="5" borderId="42" xfId="0" applyFont="1" applyFill="1" applyBorder="1" applyProtection="1">
      <protection hidden="1"/>
    </xf>
    <xf numFmtId="0" fontId="4" fillId="5" borderId="4" xfId="0" applyFont="1" applyFill="1" applyBorder="1" applyAlignment="1" applyProtection="1">
      <alignment horizontal="center"/>
      <protection hidden="1"/>
    </xf>
    <xf numFmtId="0" fontId="38" fillId="5" borderId="0" xfId="0" applyFont="1" applyFill="1" applyAlignment="1" applyProtection="1">
      <alignment vertical="top"/>
      <protection hidden="1"/>
    </xf>
    <xf numFmtId="0" fontId="10" fillId="5" borderId="0" xfId="0" applyFont="1" applyFill="1" applyAlignment="1" applyProtection="1">
      <alignment horizontal="center" vertical="top"/>
      <protection hidden="1"/>
    </xf>
    <xf numFmtId="0" fontId="17" fillId="0" borderId="0" xfId="0" applyFont="1" applyAlignment="1" applyProtection="1">
      <alignment vertical="top"/>
      <protection hidden="1"/>
    </xf>
    <xf numFmtId="0" fontId="36" fillId="5" borderId="0" xfId="0" applyFont="1" applyFill="1" applyProtection="1">
      <protection hidden="1"/>
    </xf>
    <xf numFmtId="0" fontId="10" fillId="5" borderId="43" xfId="0" applyFont="1" applyFill="1" applyBorder="1" applyProtection="1">
      <protection hidden="1"/>
    </xf>
    <xf numFmtId="164" fontId="36" fillId="5" borderId="0" xfId="0" applyNumberFormat="1" applyFont="1" applyFill="1" applyProtection="1">
      <protection hidden="1"/>
    </xf>
    <xf numFmtId="0" fontId="36" fillId="0" borderId="1" xfId="0" applyFont="1" applyBorder="1" applyProtection="1">
      <protection hidden="1"/>
    </xf>
    <xf numFmtId="0" fontId="14" fillId="0" borderId="0" xfId="0" applyFont="1" applyAlignment="1" applyProtection="1">
      <alignment vertical="center"/>
      <protection hidden="1"/>
    </xf>
    <xf numFmtId="0" fontId="14" fillId="5" borderId="0" xfId="0" applyFont="1" applyFill="1" applyAlignment="1" applyProtection="1">
      <alignment vertical="center"/>
      <protection hidden="1"/>
    </xf>
    <xf numFmtId="0" fontId="39" fillId="5" borderId="3" xfId="0" applyFont="1" applyFill="1" applyBorder="1" applyProtection="1">
      <protection hidden="1"/>
    </xf>
    <xf numFmtId="0" fontId="30" fillId="5" borderId="3" xfId="0" applyFont="1" applyFill="1" applyBorder="1" applyAlignment="1" applyProtection="1">
      <alignment horizontal="center" vertical="center"/>
      <protection hidden="1"/>
    </xf>
    <xf numFmtId="165" fontId="4" fillId="5" borderId="3" xfId="0" applyNumberFormat="1" applyFont="1" applyFill="1" applyBorder="1" applyAlignment="1" applyProtection="1">
      <alignment vertical="center"/>
      <protection hidden="1"/>
    </xf>
    <xf numFmtId="165" fontId="4" fillId="5" borderId="3" xfId="0" applyNumberFormat="1" applyFont="1" applyFill="1" applyBorder="1" applyAlignment="1" applyProtection="1">
      <alignment horizontal="center" vertical="center"/>
      <protection hidden="1"/>
    </xf>
    <xf numFmtId="165" fontId="42" fillId="5" borderId="3" xfId="0" applyNumberFormat="1" applyFont="1" applyFill="1" applyBorder="1" applyAlignment="1" applyProtection="1">
      <alignment vertical="center" wrapText="1"/>
      <protection hidden="1"/>
    </xf>
    <xf numFmtId="165" fontId="4" fillId="5" borderId="0" xfId="0" applyNumberFormat="1" applyFont="1" applyFill="1" applyAlignment="1" applyProtection="1">
      <alignment vertical="center"/>
      <protection hidden="1"/>
    </xf>
    <xf numFmtId="165" fontId="4" fillId="5" borderId="0" xfId="0" applyNumberFormat="1" applyFont="1" applyFill="1" applyAlignment="1" applyProtection="1">
      <alignment horizontal="center" vertical="center"/>
      <protection hidden="1"/>
    </xf>
    <xf numFmtId="0" fontId="4" fillId="5" borderId="0" xfId="0" applyFont="1" applyFill="1" applyAlignment="1" applyProtection="1">
      <alignment horizontal="center" vertical="center"/>
      <protection hidden="1"/>
    </xf>
    <xf numFmtId="167" fontId="4" fillId="5" borderId="0" xfId="0" applyNumberFormat="1" applyFont="1" applyFill="1" applyAlignment="1" applyProtection="1">
      <alignment horizontal="center" vertical="center" wrapText="1"/>
      <protection hidden="1"/>
    </xf>
    <xf numFmtId="165" fontId="4" fillId="5" borderId="4" xfId="0" applyNumberFormat="1" applyFont="1" applyFill="1" applyBorder="1" applyAlignment="1" applyProtection="1">
      <alignment vertical="center" wrapText="1"/>
      <protection hidden="1"/>
    </xf>
    <xf numFmtId="0" fontId="4" fillId="5" borderId="1" xfId="0" applyFont="1" applyFill="1" applyBorder="1" applyAlignment="1" applyProtection="1">
      <alignment horizontal="center" vertical="center"/>
      <protection hidden="1"/>
    </xf>
    <xf numFmtId="0" fontId="35" fillId="5" borderId="0" xfId="0" applyFont="1" applyFill="1" applyAlignment="1" applyProtection="1">
      <alignment vertical="center"/>
      <protection hidden="1"/>
    </xf>
    <xf numFmtId="0" fontId="35" fillId="5" borderId="1" xfId="0" applyFont="1" applyFill="1" applyBorder="1" applyAlignment="1" applyProtection="1">
      <alignment horizontal="center"/>
      <protection hidden="1"/>
    </xf>
    <xf numFmtId="0" fontId="35" fillId="5" borderId="1" xfId="0" applyFont="1" applyFill="1" applyBorder="1" applyAlignment="1" applyProtection="1">
      <alignment vertical="center"/>
      <protection hidden="1"/>
    </xf>
    <xf numFmtId="0" fontId="33" fillId="5" borderId="44" xfId="0" applyFont="1" applyFill="1" applyBorder="1" applyAlignment="1" applyProtection="1">
      <alignment horizontal="center" vertical="center"/>
      <protection hidden="1"/>
    </xf>
    <xf numFmtId="0" fontId="34" fillId="5" borderId="44" xfId="0" applyFont="1" applyFill="1" applyBorder="1" applyAlignment="1" applyProtection="1">
      <alignment horizontal="center" vertical="center" wrapText="1"/>
      <protection hidden="1"/>
    </xf>
    <xf numFmtId="0" fontId="33" fillId="5" borderId="44" xfId="0" applyFont="1" applyFill="1" applyBorder="1" applyAlignment="1" applyProtection="1">
      <alignment horizontal="center" vertical="center" wrapText="1"/>
      <protection hidden="1"/>
    </xf>
    <xf numFmtId="167" fontId="4" fillId="5" borderId="3" xfId="0" applyNumberFormat="1" applyFont="1" applyFill="1" applyBorder="1" applyAlignment="1" applyProtection="1">
      <alignment horizontal="center" vertical="center" wrapText="1"/>
      <protection hidden="1"/>
    </xf>
    <xf numFmtId="167" fontId="4" fillId="5" borderId="3" xfId="0" applyNumberFormat="1" applyFont="1" applyFill="1" applyBorder="1" applyAlignment="1" applyProtection="1">
      <alignment vertical="center"/>
      <protection hidden="1"/>
    </xf>
    <xf numFmtId="167" fontId="4" fillId="5" borderId="3" xfId="0" applyNumberFormat="1" applyFont="1" applyFill="1" applyBorder="1" applyAlignment="1" applyProtection="1">
      <alignment horizontal="center" vertical="center"/>
      <protection hidden="1"/>
    </xf>
    <xf numFmtId="167" fontId="4" fillId="5" borderId="3" xfId="0" applyNumberFormat="1" applyFont="1" applyFill="1" applyBorder="1" applyAlignment="1" applyProtection="1">
      <alignment vertical="center" wrapText="1"/>
      <protection hidden="1"/>
    </xf>
    <xf numFmtId="167" fontId="4" fillId="5" borderId="0" xfId="0" applyNumberFormat="1" applyFont="1" applyFill="1" applyAlignment="1" applyProtection="1">
      <alignment vertical="center"/>
      <protection hidden="1"/>
    </xf>
    <xf numFmtId="167" fontId="4" fillId="5" borderId="0" xfId="0" applyNumberFormat="1" applyFont="1" applyFill="1" applyAlignment="1" applyProtection="1">
      <alignment horizontal="center" vertical="center"/>
      <protection hidden="1"/>
    </xf>
    <xf numFmtId="167" fontId="4" fillId="5" borderId="0" xfId="0" applyNumberFormat="1" applyFont="1" applyFill="1" applyAlignment="1" applyProtection="1">
      <alignment vertical="center" wrapText="1"/>
      <protection hidden="1"/>
    </xf>
    <xf numFmtId="164" fontId="14" fillId="0" borderId="0" xfId="0" applyNumberFormat="1" applyFont="1" applyProtection="1">
      <protection hidden="1"/>
    </xf>
    <xf numFmtId="0" fontId="14" fillId="0" borderId="0" xfId="0" applyFont="1" applyProtection="1">
      <protection hidden="1"/>
    </xf>
    <xf numFmtId="164" fontId="14" fillId="5" borderId="0" xfId="0" applyNumberFormat="1" applyFont="1" applyFill="1" applyProtection="1">
      <protection hidden="1"/>
    </xf>
    <xf numFmtId="164" fontId="14" fillId="5" borderId="0" xfId="0" applyNumberFormat="1" applyFont="1" applyFill="1" applyAlignment="1" applyProtection="1">
      <alignment vertical="top"/>
      <protection hidden="1"/>
    </xf>
    <xf numFmtId="0" fontId="14" fillId="5" borderId="0" xfId="0" applyFont="1" applyFill="1" applyAlignment="1" applyProtection="1">
      <alignment vertical="top"/>
      <protection hidden="1"/>
    </xf>
    <xf numFmtId="0" fontId="14" fillId="0" borderId="1" xfId="0" applyFont="1" applyBorder="1" applyProtection="1">
      <protection hidden="1"/>
    </xf>
    <xf numFmtId="0" fontId="33" fillId="5" borderId="45" xfId="0" applyFont="1" applyFill="1" applyBorder="1" applyAlignment="1" applyProtection="1">
      <alignment horizontal="center" vertical="center"/>
      <protection hidden="1"/>
    </xf>
    <xf numFmtId="0" fontId="34" fillId="5" borderId="45" xfId="0" applyFont="1" applyFill="1" applyBorder="1" applyAlignment="1" applyProtection="1">
      <alignment horizontal="center" vertical="center" wrapText="1"/>
      <protection hidden="1"/>
    </xf>
    <xf numFmtId="0" fontId="33" fillId="5" borderId="45" xfId="0" applyFont="1" applyFill="1" applyBorder="1" applyAlignment="1" applyProtection="1">
      <alignment horizontal="center" vertical="center" wrapText="1"/>
      <protection hidden="1"/>
    </xf>
    <xf numFmtId="0" fontId="48" fillId="5" borderId="0" xfId="0" applyFont="1" applyFill="1" applyAlignment="1" applyProtection="1">
      <alignment vertical="center"/>
      <protection hidden="1"/>
    </xf>
    <xf numFmtId="0" fontId="49" fillId="5" borderId="0" xfId="0" applyFont="1" applyFill="1" applyAlignment="1" applyProtection="1">
      <alignment vertical="center"/>
      <protection hidden="1"/>
    </xf>
    <xf numFmtId="0" fontId="39" fillId="5" borderId="1" xfId="0" applyFont="1" applyFill="1" applyBorder="1" applyProtection="1">
      <protection hidden="1"/>
    </xf>
    <xf numFmtId="0" fontId="49" fillId="5" borderId="1" xfId="0" applyFont="1" applyFill="1" applyBorder="1" applyAlignment="1" applyProtection="1">
      <alignment vertical="center"/>
      <protection hidden="1"/>
    </xf>
    <xf numFmtId="0" fontId="14" fillId="3" borderId="9" xfId="0" applyFont="1" applyFill="1" applyBorder="1" applyAlignment="1" applyProtection="1">
      <alignment vertical="center"/>
      <protection hidden="1"/>
    </xf>
    <xf numFmtId="0" fontId="14" fillId="5" borderId="0" xfId="0" applyFont="1" applyFill="1" applyAlignment="1" applyProtection="1">
      <alignment wrapText="1"/>
      <protection hidden="1"/>
    </xf>
    <xf numFmtId="164" fontId="36" fillId="5" borderId="0" xfId="0" applyNumberFormat="1" applyFont="1" applyFill="1" applyAlignment="1" applyProtection="1">
      <alignment vertical="center"/>
      <protection hidden="1"/>
    </xf>
    <xf numFmtId="0" fontId="38" fillId="0" borderId="0" xfId="0" applyFont="1" applyProtection="1">
      <protection hidden="1"/>
    </xf>
    <xf numFmtId="0" fontId="17" fillId="5" borderId="0" xfId="0" applyFont="1" applyFill="1" applyAlignment="1" applyProtection="1">
      <alignment vertical="center"/>
      <protection hidden="1"/>
    </xf>
    <xf numFmtId="165" fontId="4" fillId="5" borderId="5" xfId="0" applyNumberFormat="1" applyFont="1" applyFill="1" applyBorder="1" applyAlignment="1" applyProtection="1">
      <alignment vertical="center" wrapText="1"/>
      <protection hidden="1"/>
    </xf>
    <xf numFmtId="165" fontId="14" fillId="5" borderId="0" xfId="0" applyNumberFormat="1" applyFont="1" applyFill="1" applyProtection="1">
      <protection hidden="1"/>
    </xf>
    <xf numFmtId="0" fontId="14" fillId="0" borderId="4" xfId="0" applyFont="1" applyBorder="1" applyProtection="1">
      <protection hidden="1"/>
    </xf>
    <xf numFmtId="165" fontId="4" fillId="5" borderId="4" xfId="0" applyNumberFormat="1" applyFont="1" applyFill="1" applyBorder="1" applyAlignment="1" applyProtection="1">
      <alignment horizontal="center" wrapText="1"/>
      <protection hidden="1"/>
    </xf>
    <xf numFmtId="164" fontId="14" fillId="5" borderId="4" xfId="0" applyNumberFormat="1" applyFont="1" applyFill="1" applyBorder="1" applyProtection="1">
      <protection hidden="1"/>
    </xf>
    <xf numFmtId="165" fontId="14" fillId="5" borderId="0" xfId="0" applyNumberFormat="1" applyFont="1" applyFill="1" applyAlignment="1" applyProtection="1">
      <alignment vertical="center"/>
      <protection hidden="1"/>
    </xf>
    <xf numFmtId="164" fontId="4" fillId="5" borderId="0" xfId="0" applyNumberFormat="1" applyFont="1" applyFill="1" applyAlignment="1" applyProtection="1">
      <alignment vertical="center" wrapText="1"/>
      <protection hidden="1"/>
    </xf>
    <xf numFmtId="0" fontId="36" fillId="0" borderId="0" xfId="0" applyFont="1" applyProtection="1">
      <protection hidden="1"/>
    </xf>
    <xf numFmtId="0" fontId="38" fillId="5" borderId="3" xfId="0" applyFont="1" applyFill="1" applyBorder="1" applyProtection="1">
      <protection hidden="1"/>
    </xf>
    <xf numFmtId="0" fontId="39" fillId="5" borderId="0" xfId="0" applyFont="1" applyFill="1" applyProtection="1">
      <protection hidden="1"/>
    </xf>
    <xf numFmtId="164" fontId="42" fillId="5" borderId="0" xfId="0" applyNumberFormat="1" applyFont="1" applyFill="1" applyAlignment="1" applyProtection="1">
      <alignment vertical="center"/>
      <protection hidden="1"/>
    </xf>
    <xf numFmtId="0" fontId="30" fillId="5" borderId="0" xfId="0" applyFont="1" applyFill="1" applyAlignment="1" applyProtection="1">
      <alignment vertical="center" wrapText="1"/>
      <protection hidden="1"/>
    </xf>
    <xf numFmtId="0" fontId="14" fillId="5" borderId="1" xfId="0" applyFont="1" applyFill="1" applyBorder="1" applyProtection="1">
      <protection hidden="1"/>
    </xf>
    <xf numFmtId="0" fontId="14" fillId="5" borderId="0" xfId="0" applyFont="1" applyFill="1" applyAlignment="1" applyProtection="1">
      <alignment horizontal="center"/>
      <protection hidden="1"/>
    </xf>
    <xf numFmtId="0" fontId="36" fillId="5" borderId="1" xfId="0" applyFont="1" applyFill="1" applyBorder="1" applyProtection="1">
      <protection hidden="1"/>
    </xf>
    <xf numFmtId="0" fontId="43" fillId="3" borderId="9" xfId="0" applyFont="1" applyFill="1" applyBorder="1" applyAlignment="1" applyProtection="1">
      <alignment horizontal="center" vertical="center" wrapText="1"/>
      <protection hidden="1"/>
    </xf>
    <xf numFmtId="165" fontId="4" fillId="5" borderId="4" xfId="0" applyNumberFormat="1" applyFont="1" applyFill="1" applyBorder="1" applyAlignment="1" applyProtection="1">
      <alignment horizontal="center" vertical="center"/>
      <protection hidden="1"/>
    </xf>
    <xf numFmtId="0" fontId="30" fillId="5" borderId="0" xfId="0" applyFont="1" applyFill="1" applyAlignment="1" applyProtection="1">
      <alignment horizontal="center"/>
      <protection hidden="1"/>
    </xf>
    <xf numFmtId="0" fontId="14" fillId="5" borderId="3" xfId="0" applyFont="1" applyFill="1" applyBorder="1" applyProtection="1">
      <protection hidden="1"/>
    </xf>
    <xf numFmtId="0" fontId="14" fillId="3" borderId="39" xfId="0" applyFont="1" applyFill="1" applyBorder="1" applyProtection="1">
      <protection hidden="1"/>
    </xf>
    <xf numFmtId="0" fontId="50" fillId="5" borderId="0" xfId="0" applyFont="1" applyFill="1" applyProtection="1">
      <protection hidden="1"/>
    </xf>
    <xf numFmtId="0" fontId="14" fillId="5" borderId="5" xfId="0" applyFont="1" applyFill="1" applyBorder="1" applyProtection="1">
      <protection hidden="1"/>
    </xf>
    <xf numFmtId="0" fontId="14" fillId="5" borderId="1" xfId="0" applyFont="1" applyFill="1" applyBorder="1" applyAlignment="1" applyProtection="1">
      <alignment horizontal="center"/>
      <protection hidden="1"/>
    </xf>
    <xf numFmtId="0" fontId="14" fillId="5" borderId="1" xfId="0" applyFont="1" applyFill="1" applyBorder="1" applyAlignment="1" applyProtection="1">
      <alignment vertical="center"/>
      <protection hidden="1"/>
    </xf>
    <xf numFmtId="164" fontId="14" fillId="5" borderId="1" xfId="0" applyNumberFormat="1" applyFont="1" applyFill="1" applyBorder="1" applyProtection="1">
      <protection hidden="1"/>
    </xf>
    <xf numFmtId="0" fontId="14" fillId="5" borderId="13" xfId="0" applyFont="1" applyFill="1" applyBorder="1" applyProtection="1">
      <protection hidden="1"/>
    </xf>
    <xf numFmtId="0" fontId="14" fillId="5" borderId="9" xfId="0" applyFont="1" applyFill="1" applyBorder="1" applyProtection="1">
      <protection hidden="1"/>
    </xf>
    <xf numFmtId="164" fontId="36" fillId="5" borderId="1" xfId="0" applyNumberFormat="1" applyFont="1" applyFill="1" applyBorder="1" applyAlignment="1" applyProtection="1">
      <alignment horizontal="center"/>
      <protection hidden="1"/>
    </xf>
    <xf numFmtId="0" fontId="17" fillId="5" borderId="1" xfId="0" applyFont="1" applyFill="1" applyBorder="1" applyAlignment="1" applyProtection="1">
      <alignment horizontal="left" vertical="center" wrapText="1"/>
      <protection hidden="1"/>
    </xf>
    <xf numFmtId="0" fontId="14" fillId="5" borderId="3" xfId="0" applyFont="1" applyFill="1" applyBorder="1" applyAlignment="1" applyProtection="1">
      <alignment vertical="center"/>
      <protection hidden="1"/>
    </xf>
    <xf numFmtId="165" fontId="14" fillId="5" borderId="3" xfId="0" applyNumberFormat="1" applyFont="1" applyFill="1" applyBorder="1" applyAlignment="1" applyProtection="1">
      <alignment vertical="center"/>
      <protection hidden="1"/>
    </xf>
    <xf numFmtId="164" fontId="14" fillId="5" borderId="0" xfId="0" applyNumberFormat="1" applyFont="1" applyFill="1" applyAlignment="1" applyProtection="1">
      <alignment vertical="center"/>
      <protection hidden="1"/>
    </xf>
    <xf numFmtId="0" fontId="14" fillId="0" borderId="4" xfId="0" applyFont="1" applyBorder="1" applyAlignment="1" applyProtection="1">
      <alignment vertical="center"/>
      <protection hidden="1"/>
    </xf>
    <xf numFmtId="165" fontId="14" fillId="5" borderId="4" xfId="0" applyNumberFormat="1" applyFont="1" applyFill="1" applyBorder="1" applyAlignment="1" applyProtection="1">
      <alignment vertical="center"/>
      <protection hidden="1"/>
    </xf>
    <xf numFmtId="164" fontId="36" fillId="5" borderId="1" xfId="0" applyNumberFormat="1" applyFont="1" applyFill="1" applyBorder="1" applyAlignment="1" applyProtection="1">
      <alignment horizontal="center" vertical="center"/>
      <protection hidden="1"/>
    </xf>
    <xf numFmtId="0" fontId="17" fillId="5" borderId="1" xfId="0" applyFont="1" applyFill="1" applyBorder="1" applyAlignment="1" applyProtection="1">
      <alignment vertical="center" wrapText="1"/>
      <protection hidden="1"/>
    </xf>
    <xf numFmtId="0" fontId="30" fillId="5" borderId="1" xfId="0" applyFont="1" applyFill="1" applyBorder="1" applyAlignment="1" applyProtection="1">
      <alignment horizontal="center" vertical="center"/>
      <protection hidden="1"/>
    </xf>
    <xf numFmtId="0" fontId="4" fillId="5" borderId="1" xfId="0" applyFont="1" applyFill="1" applyBorder="1" applyAlignment="1" applyProtection="1">
      <alignment horizontal="center"/>
      <protection hidden="1"/>
    </xf>
    <xf numFmtId="168" fontId="17" fillId="5" borderId="1" xfId="0" applyNumberFormat="1" applyFont="1" applyFill="1" applyBorder="1" applyAlignment="1" applyProtection="1">
      <alignment vertical="center" wrapText="1"/>
      <protection hidden="1"/>
    </xf>
    <xf numFmtId="0" fontId="38" fillId="3" borderId="0" xfId="0" applyFont="1" applyFill="1" applyProtection="1">
      <protection hidden="1"/>
    </xf>
    <xf numFmtId="0" fontId="52" fillId="5" borderId="0" xfId="0" applyFont="1" applyFill="1" applyProtection="1">
      <protection hidden="1"/>
    </xf>
    <xf numFmtId="0" fontId="30" fillId="5" borderId="1" xfId="0" applyFont="1" applyFill="1" applyBorder="1" applyAlignment="1" applyProtection="1">
      <alignment vertical="center"/>
      <protection hidden="1"/>
    </xf>
    <xf numFmtId="0" fontId="5" fillId="5" borderId="0" xfId="0" applyFont="1" applyFill="1" applyAlignment="1" applyProtection="1">
      <alignment horizontal="center"/>
      <protection hidden="1"/>
    </xf>
    <xf numFmtId="165" fontId="17" fillId="5" borderId="0" xfId="0" applyNumberFormat="1" applyFont="1" applyFill="1" applyAlignment="1" applyProtection="1">
      <alignment vertical="center" wrapText="1"/>
      <protection hidden="1"/>
    </xf>
    <xf numFmtId="165" fontId="17" fillId="5" borderId="0" xfId="0" applyNumberFormat="1" applyFont="1" applyFill="1" applyAlignment="1" applyProtection="1">
      <alignment horizontal="center" vertical="center" wrapText="1"/>
      <protection hidden="1"/>
    </xf>
    <xf numFmtId="165" fontId="17" fillId="5" borderId="1" xfId="0" applyNumberFormat="1" applyFont="1" applyFill="1" applyBorder="1" applyAlignment="1" applyProtection="1">
      <alignment vertical="center" wrapText="1"/>
      <protection hidden="1"/>
    </xf>
    <xf numFmtId="165" fontId="17" fillId="5" borderId="1" xfId="0" applyNumberFormat="1" applyFont="1" applyFill="1" applyBorder="1" applyAlignment="1" applyProtection="1">
      <alignment horizontal="center" vertical="center" wrapText="1"/>
      <protection hidden="1"/>
    </xf>
    <xf numFmtId="168" fontId="17" fillId="5" borderId="0" xfId="0" applyNumberFormat="1" applyFont="1" applyFill="1" applyAlignment="1" applyProtection="1">
      <alignment vertical="center" wrapText="1"/>
      <protection hidden="1"/>
    </xf>
    <xf numFmtId="165" fontId="42" fillId="5" borderId="3" xfId="0" applyNumberFormat="1" applyFont="1" applyFill="1" applyBorder="1" applyAlignment="1" applyProtection="1">
      <alignment wrapText="1"/>
      <protection hidden="1"/>
    </xf>
    <xf numFmtId="165" fontId="42" fillId="5" borderId="0" xfId="0" applyNumberFormat="1" applyFont="1" applyFill="1" applyAlignment="1" applyProtection="1">
      <alignment wrapText="1"/>
      <protection hidden="1"/>
    </xf>
    <xf numFmtId="0" fontId="30" fillId="5" borderId="9" xfId="0" applyFont="1" applyFill="1" applyBorder="1" applyAlignment="1" applyProtection="1">
      <alignment horizontal="center" vertical="center"/>
      <protection hidden="1"/>
    </xf>
    <xf numFmtId="165" fontId="4" fillId="5" borderId="9" xfId="0" applyNumberFormat="1" applyFont="1" applyFill="1" applyBorder="1" applyAlignment="1" applyProtection="1">
      <alignment vertical="center"/>
      <protection hidden="1"/>
    </xf>
    <xf numFmtId="165" fontId="42" fillId="5" borderId="9" xfId="0" applyNumberFormat="1" applyFont="1" applyFill="1" applyBorder="1" applyAlignment="1" applyProtection="1">
      <alignment vertical="center" wrapText="1"/>
      <protection hidden="1"/>
    </xf>
    <xf numFmtId="0" fontId="30" fillId="5" borderId="49" xfId="0" applyFont="1" applyFill="1" applyBorder="1" applyAlignment="1" applyProtection="1">
      <alignment horizontal="center" vertical="center"/>
      <protection hidden="1"/>
    </xf>
    <xf numFmtId="165" fontId="4" fillId="5" borderId="49" xfId="0" applyNumberFormat="1" applyFont="1" applyFill="1" applyBorder="1" applyAlignment="1" applyProtection="1">
      <alignment vertical="center"/>
      <protection hidden="1"/>
    </xf>
    <xf numFmtId="165" fontId="4" fillId="5" borderId="49" xfId="0" applyNumberFormat="1" applyFont="1" applyFill="1" applyBorder="1" applyAlignment="1" applyProtection="1">
      <alignment horizontal="center" vertical="center"/>
      <protection hidden="1"/>
    </xf>
    <xf numFmtId="165" fontId="4" fillId="5" borderId="49" xfId="0" applyNumberFormat="1" applyFont="1" applyFill="1" applyBorder="1" applyAlignment="1" applyProtection="1">
      <alignment vertical="center" wrapText="1"/>
      <protection hidden="1"/>
    </xf>
    <xf numFmtId="165" fontId="42" fillId="5" borderId="49" xfId="0" applyNumberFormat="1" applyFont="1" applyFill="1" applyBorder="1" applyAlignment="1" applyProtection="1">
      <alignment vertical="center" wrapText="1"/>
      <protection hidden="1"/>
    </xf>
    <xf numFmtId="165" fontId="4" fillId="5" borderId="49" xfId="0" applyNumberFormat="1" applyFont="1" applyFill="1" applyBorder="1" applyAlignment="1" applyProtection="1">
      <alignment horizontal="center" vertical="center" wrapText="1"/>
      <protection hidden="1"/>
    </xf>
    <xf numFmtId="164" fontId="36" fillId="5" borderId="49" xfId="0" applyNumberFormat="1" applyFont="1" applyFill="1" applyBorder="1" applyAlignment="1" applyProtection="1">
      <alignment horizontal="center"/>
      <protection hidden="1"/>
    </xf>
    <xf numFmtId="0" fontId="17" fillId="5" borderId="13" xfId="0" applyFont="1" applyFill="1" applyBorder="1" applyAlignment="1" applyProtection="1">
      <alignment vertical="center" wrapText="1"/>
      <protection hidden="1"/>
    </xf>
    <xf numFmtId="165" fontId="4" fillId="5" borderId="1" xfId="0" applyNumberFormat="1" applyFont="1" applyFill="1" applyBorder="1" applyAlignment="1" applyProtection="1">
      <alignment vertical="center"/>
      <protection hidden="1"/>
    </xf>
    <xf numFmtId="165" fontId="4" fillId="5" borderId="1" xfId="0" applyNumberFormat="1" applyFont="1" applyFill="1" applyBorder="1" applyAlignment="1" applyProtection="1">
      <alignment horizontal="center" vertical="center"/>
      <protection hidden="1"/>
    </xf>
    <xf numFmtId="0" fontId="53" fillId="5" borderId="9" xfId="0" applyFont="1" applyFill="1" applyBorder="1" applyAlignment="1" applyProtection="1">
      <alignment horizontal="center"/>
      <protection hidden="1"/>
    </xf>
    <xf numFmtId="164" fontId="36" fillId="5" borderId="13" xfId="0" applyNumberFormat="1" applyFont="1" applyFill="1" applyBorder="1" applyAlignment="1" applyProtection="1">
      <alignment horizontal="center"/>
      <protection hidden="1"/>
    </xf>
    <xf numFmtId="164" fontId="36" fillId="5" borderId="9" xfId="0" applyNumberFormat="1" applyFont="1" applyFill="1" applyBorder="1" applyAlignment="1" applyProtection="1">
      <alignment horizontal="center"/>
      <protection hidden="1"/>
    </xf>
    <xf numFmtId="0" fontId="54" fillId="5" borderId="0" xfId="0" applyFont="1" applyFill="1" applyProtection="1">
      <protection hidden="1"/>
    </xf>
    <xf numFmtId="165" fontId="37" fillId="5" borderId="0" xfId="0" applyNumberFormat="1" applyFont="1" applyFill="1" applyAlignment="1" applyProtection="1">
      <alignment vertical="center" wrapText="1"/>
      <protection hidden="1"/>
    </xf>
    <xf numFmtId="0" fontId="53" fillId="5" borderId="37" xfId="0" applyFont="1" applyFill="1" applyBorder="1" applyAlignment="1" applyProtection="1">
      <alignment horizontal="center"/>
      <protection hidden="1"/>
    </xf>
    <xf numFmtId="0" fontId="36" fillId="0" borderId="0" xfId="0" applyFont="1" applyAlignment="1" applyProtection="1">
      <alignment vertical="center"/>
      <protection hidden="1"/>
    </xf>
    <xf numFmtId="164" fontId="36" fillId="0" borderId="0" xfId="0" applyNumberFormat="1" applyFont="1" applyAlignment="1" applyProtection="1">
      <alignment horizontal="center" vertical="center"/>
      <protection hidden="1"/>
    </xf>
    <xf numFmtId="168" fontId="17" fillId="5" borderId="1" xfId="0" applyNumberFormat="1" applyFont="1" applyFill="1" applyBorder="1" applyAlignment="1" applyProtection="1">
      <alignment horizontal="left" vertical="center" wrapText="1"/>
      <protection hidden="1"/>
    </xf>
    <xf numFmtId="0" fontId="14" fillId="5" borderId="4" xfId="0" applyFont="1" applyFill="1" applyBorder="1" applyAlignment="1" applyProtection="1">
      <alignment vertical="center"/>
      <protection hidden="1"/>
    </xf>
    <xf numFmtId="0" fontId="36" fillId="5" borderId="0" xfId="0" applyFont="1" applyFill="1" applyAlignment="1" applyProtection="1">
      <alignment horizontal="center" vertical="center"/>
      <protection hidden="1"/>
    </xf>
    <xf numFmtId="164" fontId="14" fillId="5" borderId="1" xfId="0" applyNumberFormat="1" applyFont="1" applyFill="1" applyBorder="1" applyAlignment="1" applyProtection="1">
      <alignment vertical="center"/>
      <protection hidden="1"/>
    </xf>
    <xf numFmtId="0" fontId="30" fillId="5" borderId="41" xfId="0" applyFont="1" applyFill="1" applyBorder="1" applyAlignment="1" applyProtection="1">
      <alignment horizontal="center"/>
      <protection hidden="1"/>
    </xf>
    <xf numFmtId="167" fontId="4" fillId="5" borderId="4" xfId="0" applyNumberFormat="1" applyFont="1" applyFill="1" applyBorder="1" applyAlignment="1" applyProtection="1">
      <alignment vertical="center" wrapText="1"/>
      <protection hidden="1"/>
    </xf>
    <xf numFmtId="0" fontId="30" fillId="5" borderId="32" xfId="0" applyFont="1" applyFill="1" applyBorder="1" applyAlignment="1" applyProtection="1">
      <alignment horizontal="center"/>
      <protection hidden="1"/>
    </xf>
    <xf numFmtId="164" fontId="4" fillId="5" borderId="1" xfId="0" applyNumberFormat="1" applyFont="1" applyFill="1" applyBorder="1" applyAlignment="1" applyProtection="1">
      <alignment vertical="center"/>
      <protection hidden="1"/>
    </xf>
    <xf numFmtId="0" fontId="38" fillId="0" borderId="3" xfId="0" applyFont="1" applyBorder="1" applyProtection="1">
      <protection hidden="1"/>
    </xf>
    <xf numFmtId="0" fontId="38" fillId="0" borderId="1" xfId="0" applyFont="1" applyBorder="1" applyProtection="1">
      <protection hidden="1"/>
    </xf>
    <xf numFmtId="0" fontId="38" fillId="0" borderId="21" xfId="0" applyFont="1" applyBorder="1" applyProtection="1">
      <protection hidden="1"/>
    </xf>
    <xf numFmtId="0" fontId="36" fillId="5" borderId="0" xfId="0" applyFont="1" applyFill="1" applyAlignment="1" applyProtection="1">
      <alignment horizontal="center"/>
      <protection hidden="1"/>
    </xf>
    <xf numFmtId="0" fontId="14" fillId="5" borderId="9" xfId="0" applyFont="1" applyFill="1" applyBorder="1" applyAlignment="1" applyProtection="1">
      <alignment vertical="top"/>
      <protection hidden="1"/>
    </xf>
    <xf numFmtId="0" fontId="14" fillId="5" borderId="56" xfId="0" applyFont="1" applyFill="1" applyBorder="1" applyProtection="1">
      <protection hidden="1"/>
    </xf>
    <xf numFmtId="0" fontId="14" fillId="5" borderId="57" xfId="0" applyFont="1" applyFill="1" applyBorder="1" applyProtection="1">
      <protection hidden="1"/>
    </xf>
    <xf numFmtId="0" fontId="14" fillId="5" borderId="58" xfId="0" applyFont="1" applyFill="1" applyBorder="1" applyProtection="1">
      <protection hidden="1"/>
    </xf>
    <xf numFmtId="0" fontId="14" fillId="5" borderId="5" xfId="0" applyFont="1" applyFill="1" applyBorder="1" applyAlignment="1" applyProtection="1">
      <alignment horizontal="center"/>
      <protection hidden="1"/>
    </xf>
    <xf numFmtId="0" fontId="14" fillId="5" borderId="5" xfId="0" applyFont="1" applyFill="1" applyBorder="1" applyAlignment="1" applyProtection="1">
      <alignment vertical="center"/>
      <protection hidden="1"/>
    </xf>
    <xf numFmtId="0" fontId="14" fillId="5" borderId="59" xfId="0" applyFont="1" applyFill="1" applyBorder="1" applyProtection="1">
      <protection hidden="1"/>
    </xf>
    <xf numFmtId="0" fontId="14" fillId="5" borderId="60" xfId="0" applyFont="1" applyFill="1" applyBorder="1" applyProtection="1">
      <protection hidden="1"/>
    </xf>
    <xf numFmtId="0" fontId="39" fillId="5" borderId="0" xfId="0" applyFont="1" applyFill="1" applyAlignment="1" applyProtection="1">
      <alignment vertical="center"/>
      <protection hidden="1"/>
    </xf>
    <xf numFmtId="0" fontId="35" fillId="5" borderId="9" xfId="0" applyFont="1" applyFill="1" applyBorder="1" applyAlignment="1" applyProtection="1">
      <alignment vertical="top"/>
      <protection hidden="1"/>
    </xf>
    <xf numFmtId="0" fontId="14" fillId="5" borderId="59" xfId="0" applyFont="1" applyFill="1" applyBorder="1" applyAlignment="1" applyProtection="1">
      <alignment vertical="top"/>
      <protection hidden="1"/>
    </xf>
    <xf numFmtId="0" fontId="35" fillId="5" borderId="60" xfId="0" applyFont="1" applyFill="1" applyBorder="1" applyAlignment="1" applyProtection="1">
      <alignment vertical="top"/>
      <protection hidden="1"/>
    </xf>
    <xf numFmtId="0" fontId="35" fillId="5" borderId="59" xfId="0" applyFont="1" applyFill="1" applyBorder="1" applyAlignment="1" applyProtection="1">
      <alignment horizontal="center"/>
      <protection hidden="1"/>
    </xf>
    <xf numFmtId="0" fontId="35" fillId="5" borderId="61" xfId="0" applyFont="1" applyFill="1" applyBorder="1" applyAlignment="1" applyProtection="1">
      <alignment vertical="top"/>
      <protection hidden="1"/>
    </xf>
    <xf numFmtId="0" fontId="35" fillId="5" borderId="62" xfId="0" applyFont="1" applyFill="1" applyBorder="1" applyAlignment="1" applyProtection="1">
      <alignment vertical="top"/>
      <protection hidden="1"/>
    </xf>
    <xf numFmtId="0" fontId="14" fillId="5" borderId="63" xfId="0" applyFont="1" applyFill="1" applyBorder="1" applyAlignment="1" applyProtection="1">
      <alignment vertical="top"/>
      <protection hidden="1"/>
    </xf>
    <xf numFmtId="0" fontId="35" fillId="5" borderId="64" xfId="0" applyFont="1" applyFill="1" applyBorder="1" applyAlignment="1" applyProtection="1">
      <alignment vertical="top"/>
      <protection hidden="1"/>
    </xf>
    <xf numFmtId="0" fontId="35" fillId="5" borderId="63" xfId="0" applyFont="1" applyFill="1" applyBorder="1" applyAlignment="1" applyProtection="1">
      <alignment horizontal="center"/>
      <protection hidden="1"/>
    </xf>
    <xf numFmtId="0" fontId="35" fillId="5" borderId="61" xfId="0" applyFont="1" applyFill="1" applyBorder="1" applyAlignment="1" applyProtection="1">
      <alignment vertical="center"/>
      <protection hidden="1"/>
    </xf>
    <xf numFmtId="0" fontId="14" fillId="5" borderId="15" xfId="0" applyFont="1" applyFill="1" applyBorder="1" applyAlignment="1" applyProtection="1">
      <alignment vertical="top"/>
      <protection hidden="1"/>
    </xf>
    <xf numFmtId="0" fontId="14" fillId="5" borderId="65" xfId="0" applyFont="1" applyFill="1" applyBorder="1" applyAlignment="1" applyProtection="1">
      <alignment vertical="top"/>
      <protection hidden="1"/>
    </xf>
    <xf numFmtId="0" fontId="14" fillId="5" borderId="3" xfId="0" applyFont="1" applyFill="1" applyBorder="1" applyAlignment="1" applyProtection="1">
      <alignment horizontal="center"/>
      <protection hidden="1"/>
    </xf>
    <xf numFmtId="0" fontId="35" fillId="5" borderId="13" xfId="0" applyFont="1" applyFill="1" applyBorder="1" applyAlignment="1" applyProtection="1">
      <alignment vertical="top"/>
      <protection hidden="1"/>
    </xf>
    <xf numFmtId="0" fontId="35" fillId="5" borderId="32" xfId="0" applyFont="1" applyFill="1" applyBorder="1" applyAlignment="1" applyProtection="1">
      <alignment vertical="top"/>
      <protection hidden="1"/>
    </xf>
    <xf numFmtId="0" fontId="39" fillId="5" borderId="59" xfId="0" applyFont="1" applyFill="1" applyBorder="1" applyProtection="1">
      <protection hidden="1"/>
    </xf>
    <xf numFmtId="0" fontId="39" fillId="5" borderId="60" xfId="0" applyFont="1" applyFill="1" applyBorder="1" applyProtection="1">
      <protection hidden="1"/>
    </xf>
    <xf numFmtId="0" fontId="47" fillId="5" borderId="1" xfId="0" applyFont="1" applyFill="1" applyBorder="1" applyAlignment="1" applyProtection="1">
      <alignment horizontal="left" vertical="center" wrapText="1"/>
      <protection hidden="1"/>
    </xf>
    <xf numFmtId="0" fontId="4" fillId="5" borderId="1" xfId="0" applyFont="1" applyFill="1" applyBorder="1" applyAlignment="1" applyProtection="1">
      <alignment vertical="center"/>
      <protection hidden="1"/>
    </xf>
    <xf numFmtId="0" fontId="56" fillId="5" borderId="33" xfId="0" applyFont="1" applyFill="1" applyBorder="1" applyAlignment="1" applyProtection="1">
      <alignment horizontal="center" vertical="center"/>
      <protection hidden="1"/>
    </xf>
    <xf numFmtId="0" fontId="30" fillId="5" borderId="41" xfId="0" applyFont="1" applyFill="1" applyBorder="1" applyAlignment="1" applyProtection="1">
      <alignment vertical="center"/>
      <protection hidden="1"/>
    </xf>
    <xf numFmtId="0" fontId="30" fillId="5" borderId="9" xfId="0" applyFont="1" applyFill="1" applyBorder="1" applyAlignment="1" applyProtection="1">
      <alignment vertical="center"/>
      <protection hidden="1"/>
    </xf>
    <xf numFmtId="0" fontId="10" fillId="5" borderId="39" xfId="0" applyFont="1" applyFill="1" applyBorder="1" applyAlignment="1" applyProtection="1">
      <alignment horizontal="center"/>
      <protection hidden="1"/>
    </xf>
    <xf numFmtId="0" fontId="14" fillId="5" borderId="39" xfId="0" applyFont="1" applyFill="1" applyBorder="1" applyAlignment="1" applyProtection="1">
      <alignment horizontal="center"/>
      <protection hidden="1"/>
    </xf>
    <xf numFmtId="164" fontId="4" fillId="5" borderId="9" xfId="0" applyNumberFormat="1" applyFont="1" applyFill="1" applyBorder="1" applyAlignment="1" applyProtection="1">
      <alignment horizontal="center" vertical="center"/>
      <protection hidden="1"/>
    </xf>
    <xf numFmtId="0" fontId="17" fillId="5" borderId="32" xfId="0" applyFont="1" applyFill="1" applyBorder="1" applyAlignment="1" applyProtection="1">
      <alignment horizontal="left" vertical="center" wrapText="1"/>
      <protection hidden="1"/>
    </xf>
    <xf numFmtId="0" fontId="10" fillId="5" borderId="9" xfId="0" applyFont="1" applyFill="1" applyBorder="1" applyAlignment="1" applyProtection="1">
      <alignment horizontal="center"/>
      <protection hidden="1"/>
    </xf>
    <xf numFmtId="0" fontId="10" fillId="5" borderId="9" xfId="0" applyFont="1" applyFill="1" applyBorder="1" applyAlignment="1" applyProtection="1">
      <alignment vertical="center"/>
      <protection hidden="1"/>
    </xf>
    <xf numFmtId="164" fontId="4" fillId="5" borderId="49" xfId="0" applyNumberFormat="1" applyFont="1" applyFill="1" applyBorder="1" applyAlignment="1" applyProtection="1">
      <alignment horizontal="center" vertical="center"/>
      <protection hidden="1"/>
    </xf>
    <xf numFmtId="0" fontId="10" fillId="5" borderId="49" xfId="0" applyFont="1" applyFill="1" applyBorder="1" applyAlignment="1" applyProtection="1">
      <alignment horizontal="center"/>
      <protection hidden="1"/>
    </xf>
    <xf numFmtId="0" fontId="10" fillId="5" borderId="13" xfId="0" applyFont="1" applyFill="1" applyBorder="1" applyAlignment="1" applyProtection="1">
      <alignment vertical="center"/>
      <protection hidden="1"/>
    </xf>
    <xf numFmtId="0" fontId="10" fillId="5" borderId="39" xfId="0" applyFont="1" applyFill="1" applyBorder="1" applyAlignment="1" applyProtection="1">
      <alignment horizontal="center" vertical="center"/>
      <protection hidden="1"/>
    </xf>
    <xf numFmtId="164" fontId="57" fillId="5" borderId="39" xfId="0" applyNumberFormat="1" applyFont="1" applyFill="1" applyBorder="1" applyAlignment="1" applyProtection="1">
      <alignment horizontal="center" vertical="center"/>
      <protection hidden="1"/>
    </xf>
    <xf numFmtId="0" fontId="14" fillId="5" borderId="39" xfId="0" applyFont="1" applyFill="1" applyBorder="1" applyAlignment="1" applyProtection="1">
      <alignment horizontal="center" vertical="center"/>
      <protection hidden="1"/>
    </xf>
    <xf numFmtId="0" fontId="14" fillId="5" borderId="9" xfId="0" applyFont="1" applyFill="1" applyBorder="1" applyAlignment="1" applyProtection="1">
      <alignment horizontal="center"/>
      <protection hidden="1"/>
    </xf>
    <xf numFmtId="0" fontId="14" fillId="5" borderId="9" xfId="0" applyFont="1" applyFill="1" applyBorder="1" applyAlignment="1" applyProtection="1">
      <alignment vertical="center"/>
      <protection hidden="1"/>
    </xf>
    <xf numFmtId="168" fontId="37" fillId="5" borderId="9" xfId="0" applyNumberFormat="1" applyFont="1" applyFill="1" applyBorder="1" applyAlignment="1" applyProtection="1">
      <alignment horizontal="left" vertical="center" wrapText="1"/>
      <protection hidden="1"/>
    </xf>
    <xf numFmtId="0" fontId="47" fillId="5" borderId="0" xfId="0" applyFont="1" applyFill="1" applyAlignment="1" applyProtection="1">
      <alignment horizontal="left" vertical="center" wrapText="1"/>
      <protection hidden="1"/>
    </xf>
    <xf numFmtId="0" fontId="36" fillId="5" borderId="1" xfId="0" applyFont="1" applyFill="1" applyBorder="1" applyAlignment="1" applyProtection="1">
      <alignment horizontal="center"/>
      <protection hidden="1"/>
    </xf>
    <xf numFmtId="0" fontId="36" fillId="5" borderId="0" xfId="0" applyFont="1" applyFill="1" applyAlignment="1" applyProtection="1">
      <alignment vertical="center"/>
      <protection hidden="1"/>
    </xf>
    <xf numFmtId="0" fontId="30" fillId="5" borderId="3" xfId="0" applyFont="1" applyFill="1" applyBorder="1" applyProtection="1">
      <protection hidden="1"/>
    </xf>
    <xf numFmtId="0" fontId="4" fillId="3" borderId="39" xfId="0" applyFont="1" applyFill="1" applyBorder="1" applyProtection="1">
      <protection hidden="1"/>
    </xf>
    <xf numFmtId="0" fontId="58" fillId="5" borderId="0" xfId="0" applyFont="1" applyFill="1" applyAlignment="1" applyProtection="1">
      <alignment vertical="center"/>
      <protection hidden="1"/>
    </xf>
    <xf numFmtId="0" fontId="17" fillId="5" borderId="1" xfId="0" applyFont="1" applyFill="1" applyBorder="1" applyAlignment="1" applyProtection="1">
      <alignment vertical="center"/>
      <protection hidden="1"/>
    </xf>
    <xf numFmtId="0" fontId="59" fillId="3" borderId="9" xfId="0" applyFont="1" applyFill="1" applyBorder="1" applyProtection="1">
      <protection hidden="1"/>
    </xf>
    <xf numFmtId="0" fontId="35" fillId="5" borderId="0" xfId="0" applyFont="1" applyFill="1" applyProtection="1">
      <protection hidden="1"/>
    </xf>
    <xf numFmtId="0" fontId="10" fillId="3" borderId="43" xfId="0" applyFont="1" applyFill="1" applyBorder="1" applyProtection="1">
      <protection hidden="1"/>
    </xf>
    <xf numFmtId="0" fontId="5" fillId="3" borderId="43" xfId="0" applyFont="1" applyFill="1" applyBorder="1" applyAlignment="1" applyProtection="1">
      <alignment horizontal="center" vertical="center"/>
      <protection hidden="1"/>
    </xf>
    <xf numFmtId="0" fontId="4" fillId="3" borderId="43" xfId="0" applyFont="1" applyFill="1" applyBorder="1" applyProtection="1">
      <protection hidden="1"/>
    </xf>
    <xf numFmtId="0" fontId="39" fillId="3" borderId="0" xfId="0" applyFont="1" applyFill="1" applyProtection="1">
      <protection hidden="1"/>
    </xf>
    <xf numFmtId="164" fontId="17" fillId="5" borderId="0" xfId="0" applyNumberFormat="1" applyFont="1" applyFill="1" applyAlignment="1" applyProtection="1">
      <alignment horizontal="center"/>
      <protection hidden="1"/>
    </xf>
    <xf numFmtId="0" fontId="10" fillId="5" borderId="0" xfId="0" applyFont="1" applyFill="1" applyAlignment="1" applyProtection="1">
      <alignment vertical="top"/>
      <protection hidden="1"/>
    </xf>
    <xf numFmtId="0" fontId="17" fillId="5" borderId="0" xfId="0" applyFont="1" applyFill="1" applyAlignment="1" applyProtection="1">
      <alignment horizontal="left" vertical="top" wrapText="1"/>
      <protection hidden="1"/>
    </xf>
    <xf numFmtId="0" fontId="35" fillId="5" borderId="1" xfId="0" applyFont="1" applyFill="1" applyBorder="1" applyProtection="1">
      <protection hidden="1"/>
    </xf>
    <xf numFmtId="0" fontId="10" fillId="5" borderId="39" xfId="0" applyFont="1" applyFill="1" applyBorder="1" applyProtection="1">
      <protection hidden="1"/>
    </xf>
    <xf numFmtId="0" fontId="4" fillId="5" borderId="39" xfId="0" applyFont="1" applyFill="1" applyBorder="1" applyProtection="1">
      <protection hidden="1"/>
    </xf>
    <xf numFmtId="0" fontId="10" fillId="5" borderId="4" xfId="0" applyFont="1" applyFill="1" applyBorder="1" applyProtection="1">
      <protection hidden="1"/>
    </xf>
    <xf numFmtId="0" fontId="4" fillId="5" borderId="5" xfId="0" applyFont="1" applyFill="1" applyBorder="1" applyAlignment="1" applyProtection="1">
      <alignment horizontal="center" vertical="center"/>
      <protection hidden="1"/>
    </xf>
    <xf numFmtId="0" fontId="4" fillId="5" borderId="4" xfId="0" applyFont="1" applyFill="1" applyBorder="1" applyAlignment="1" applyProtection="1">
      <alignment horizontal="center" vertical="center"/>
      <protection hidden="1"/>
    </xf>
    <xf numFmtId="0" fontId="10" fillId="5" borderId="3" xfId="0" applyFont="1" applyFill="1" applyBorder="1" applyAlignment="1" applyProtection="1">
      <alignment vertical="center"/>
      <protection hidden="1"/>
    </xf>
    <xf numFmtId="164" fontId="36" fillId="5" borderId="0" xfId="0" applyNumberFormat="1" applyFont="1" applyFill="1" applyAlignment="1" applyProtection="1">
      <alignment wrapText="1"/>
      <protection hidden="1"/>
    </xf>
    <xf numFmtId="165" fontId="61" fillId="5" borderId="0" xfId="0" applyNumberFormat="1" applyFont="1" applyFill="1" applyAlignment="1" applyProtection="1">
      <alignment vertical="center" wrapText="1"/>
      <protection hidden="1"/>
    </xf>
    <xf numFmtId="0" fontId="1" fillId="0" borderId="0" xfId="0" applyFont="1" applyProtection="1"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33" fillId="7" borderId="13" xfId="0" applyFont="1" applyFill="1" applyBorder="1" applyAlignment="1" applyProtection="1">
      <alignment horizontal="center" vertical="center"/>
      <protection hidden="1"/>
    </xf>
    <xf numFmtId="0" fontId="33" fillId="7" borderId="9" xfId="0" applyFont="1" applyFill="1" applyBorder="1" applyAlignment="1" applyProtection="1">
      <alignment horizontal="center" vertical="center"/>
      <protection hidden="1"/>
    </xf>
    <xf numFmtId="0" fontId="4" fillId="0" borderId="3" xfId="0" applyFont="1" applyBorder="1" applyProtection="1">
      <protection hidden="1"/>
    </xf>
    <xf numFmtId="0" fontId="62" fillId="3" borderId="9" xfId="0" applyFont="1" applyFill="1" applyBorder="1" applyProtection="1">
      <protection hidden="1"/>
    </xf>
    <xf numFmtId="0" fontId="62" fillId="0" borderId="0" xfId="0" applyFont="1" applyProtection="1">
      <protection hidden="1"/>
    </xf>
    <xf numFmtId="49" fontId="14" fillId="0" borderId="0" xfId="0" applyNumberFormat="1" applyFont="1" applyProtection="1">
      <protection hidden="1"/>
    </xf>
    <xf numFmtId="0" fontId="4" fillId="0" borderId="0" xfId="0" applyFont="1" applyProtection="1">
      <protection hidden="1"/>
    </xf>
    <xf numFmtId="49" fontId="14" fillId="2" borderId="0" xfId="0" applyNumberFormat="1" applyFont="1" applyFill="1" applyProtection="1">
      <protection hidden="1"/>
    </xf>
    <xf numFmtId="49" fontId="14" fillId="2" borderId="35" xfId="0" applyNumberFormat="1" applyFont="1" applyFill="1" applyBorder="1" applyProtection="1">
      <protection hidden="1"/>
    </xf>
    <xf numFmtId="0" fontId="14" fillId="2" borderId="0" xfId="0" applyFont="1" applyFill="1" applyProtection="1">
      <protection hidden="1"/>
    </xf>
    <xf numFmtId="164" fontId="14" fillId="2" borderId="0" xfId="0" applyNumberFormat="1" applyFont="1" applyFill="1" applyProtection="1">
      <protection hidden="1"/>
    </xf>
    <xf numFmtId="49" fontId="14" fillId="2" borderId="1" xfId="0" applyNumberFormat="1" applyFont="1" applyFill="1" applyBorder="1" applyProtection="1">
      <protection hidden="1"/>
    </xf>
    <xf numFmtId="164" fontId="14" fillId="2" borderId="0" xfId="0" applyNumberFormat="1" applyFont="1" applyFill="1" applyAlignment="1" applyProtection="1">
      <alignment vertical="top"/>
      <protection hidden="1"/>
    </xf>
    <xf numFmtId="164" fontId="14" fillId="2" borderId="1" xfId="0" applyNumberFormat="1" applyFont="1" applyFill="1" applyBorder="1" applyAlignment="1" applyProtection="1">
      <alignment vertical="top"/>
      <protection hidden="1"/>
    </xf>
    <xf numFmtId="0" fontId="66" fillId="0" borderId="0" xfId="0" applyFont="1" applyProtection="1">
      <protection hidden="1"/>
    </xf>
    <xf numFmtId="0" fontId="14" fillId="2" borderId="1" xfId="0" applyFont="1" applyFill="1" applyBorder="1" applyProtection="1">
      <protection hidden="1"/>
    </xf>
    <xf numFmtId="49" fontId="14" fillId="5" borderId="0" xfId="0" applyNumberFormat="1" applyFont="1" applyFill="1" applyProtection="1">
      <protection hidden="1"/>
    </xf>
    <xf numFmtId="0" fontId="62" fillId="0" borderId="1" xfId="0" applyFont="1" applyBorder="1" applyProtection="1">
      <protection hidden="1"/>
    </xf>
    <xf numFmtId="0" fontId="14" fillId="5" borderId="35" xfId="0" applyFont="1" applyFill="1" applyBorder="1" applyProtection="1">
      <protection hidden="1"/>
    </xf>
    <xf numFmtId="49" fontId="65" fillId="5" borderId="35" xfId="0" applyNumberFormat="1" applyFont="1" applyFill="1" applyBorder="1" applyAlignment="1" applyProtection="1">
      <alignment vertical="center" wrapText="1"/>
      <protection hidden="1"/>
    </xf>
    <xf numFmtId="0" fontId="4" fillId="0" borderId="1" xfId="0" applyFont="1" applyBorder="1" applyProtection="1">
      <protection hidden="1"/>
    </xf>
    <xf numFmtId="0" fontId="10" fillId="0" borderId="3" xfId="0" applyFont="1" applyBorder="1" applyProtection="1">
      <protection hidden="1"/>
    </xf>
    <xf numFmtId="0" fontId="30" fillId="0" borderId="3" xfId="0" applyFont="1" applyBorder="1" applyProtection="1">
      <protection hidden="1"/>
    </xf>
    <xf numFmtId="0" fontId="4" fillId="0" borderId="4" xfId="0" applyFont="1" applyBorder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5" fillId="0" borderId="3" xfId="0" applyFont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49" fontId="19" fillId="5" borderId="0" xfId="0" applyNumberFormat="1" applyFont="1" applyFill="1" applyAlignment="1" applyProtection="1">
      <alignment horizontal="center" vertical="center"/>
      <protection hidden="1"/>
    </xf>
    <xf numFmtId="49" fontId="64" fillId="2" borderId="32" xfId="0" applyNumberFormat="1" applyFont="1" applyFill="1" applyBorder="1" applyAlignment="1" applyProtection="1">
      <alignment horizontal="left" vertical="center"/>
      <protection hidden="1"/>
    </xf>
    <xf numFmtId="49" fontId="64" fillId="2" borderId="9" xfId="0" applyNumberFormat="1" applyFont="1" applyFill="1" applyBorder="1" applyAlignment="1" applyProtection="1">
      <alignment horizontal="left" vertical="center"/>
      <protection hidden="1"/>
    </xf>
    <xf numFmtId="0" fontId="4" fillId="3" borderId="9" xfId="0" applyFont="1" applyFill="1" applyBorder="1" applyAlignment="1" applyProtection="1">
      <alignment wrapText="1"/>
      <protection hidden="1"/>
    </xf>
    <xf numFmtId="49" fontId="5" fillId="2" borderId="37" xfId="0" applyNumberFormat="1" applyFont="1" applyFill="1" applyBorder="1" applyAlignment="1" applyProtection="1">
      <alignment vertical="center"/>
      <protection hidden="1"/>
    </xf>
    <xf numFmtId="164" fontId="14" fillId="2" borderId="35" xfId="0" applyNumberFormat="1" applyFont="1" applyFill="1" applyBorder="1" applyProtection="1">
      <protection hidden="1"/>
    </xf>
    <xf numFmtId="49" fontId="5" fillId="2" borderId="39" xfId="0" applyNumberFormat="1" applyFont="1" applyFill="1" applyBorder="1" applyAlignment="1" applyProtection="1">
      <alignment horizontal="center" vertical="center"/>
      <protection hidden="1"/>
    </xf>
    <xf numFmtId="0" fontId="10" fillId="0" borderId="0" xfId="0" applyFont="1" applyProtection="1">
      <protection hidden="1"/>
    </xf>
    <xf numFmtId="0" fontId="5" fillId="5" borderId="0" xfId="0" applyFont="1" applyFill="1" applyAlignment="1" applyProtection="1">
      <alignment vertical="center"/>
      <protection hidden="1"/>
    </xf>
    <xf numFmtId="49" fontId="5" fillId="2" borderId="0" xfId="0" applyNumberFormat="1" applyFont="1" applyFill="1" applyAlignment="1" applyProtection="1">
      <alignment vertical="center"/>
      <protection hidden="1"/>
    </xf>
    <xf numFmtId="49" fontId="19" fillId="5" borderId="0" xfId="0" applyNumberFormat="1" applyFont="1" applyFill="1" applyAlignment="1" applyProtection="1">
      <alignment vertical="center"/>
      <protection hidden="1"/>
    </xf>
    <xf numFmtId="0" fontId="5" fillId="2" borderId="0" xfId="0" applyFont="1" applyFill="1" applyAlignment="1" applyProtection="1">
      <alignment vertical="center"/>
      <protection hidden="1"/>
    </xf>
    <xf numFmtId="0" fontId="5" fillId="2" borderId="1" xfId="0" applyFont="1" applyFill="1" applyBorder="1" applyAlignment="1" applyProtection="1">
      <alignment vertical="center"/>
      <protection hidden="1"/>
    </xf>
    <xf numFmtId="49" fontId="14" fillId="5" borderId="0" xfId="0" applyNumberFormat="1" applyFont="1" applyFill="1" applyAlignment="1" applyProtection="1">
      <alignment vertical="center"/>
      <protection hidden="1"/>
    </xf>
    <xf numFmtId="49" fontId="65" fillId="0" borderId="0" xfId="0" applyNumberFormat="1" applyFont="1" applyAlignment="1" applyProtection="1">
      <alignment horizontal="left" vertical="top" wrapText="1"/>
      <protection hidden="1"/>
    </xf>
    <xf numFmtId="49" fontId="5" fillId="5" borderId="0" xfId="0" applyNumberFormat="1" applyFont="1" applyFill="1" applyAlignment="1" applyProtection="1">
      <alignment vertical="center"/>
      <protection hidden="1"/>
    </xf>
    <xf numFmtId="49" fontId="67" fillId="5" borderId="0" xfId="0" applyNumberFormat="1" applyFont="1" applyFill="1" applyAlignment="1" applyProtection="1">
      <alignment vertical="center" wrapText="1"/>
      <protection hidden="1"/>
    </xf>
    <xf numFmtId="0" fontId="62" fillId="5" borderId="0" xfId="0" applyFont="1" applyFill="1" applyProtection="1">
      <protection hidden="1"/>
    </xf>
    <xf numFmtId="0" fontId="62" fillId="3" borderId="39" xfId="0" applyFont="1" applyFill="1" applyBorder="1" applyProtection="1">
      <protection hidden="1"/>
    </xf>
    <xf numFmtId="0" fontId="68" fillId="0" borderId="3" xfId="0" applyFont="1" applyBorder="1" applyAlignment="1" applyProtection="1">
      <alignment horizontal="center" vertical="center"/>
      <protection hidden="1"/>
    </xf>
    <xf numFmtId="0" fontId="30" fillId="0" borderId="0" xfId="0" applyFont="1" applyProtection="1">
      <protection hidden="1"/>
    </xf>
    <xf numFmtId="0" fontId="14" fillId="7" borderId="35" xfId="0" applyFont="1" applyFill="1" applyBorder="1" applyProtection="1">
      <protection hidden="1"/>
    </xf>
    <xf numFmtId="0" fontId="14" fillId="7" borderId="66" xfId="0" applyFont="1" applyFill="1" applyBorder="1" applyProtection="1">
      <protection hidden="1"/>
    </xf>
    <xf numFmtId="164" fontId="14" fillId="2" borderId="66" xfId="0" applyNumberFormat="1" applyFont="1" applyFill="1" applyBorder="1" applyProtection="1">
      <protection hidden="1"/>
    </xf>
    <xf numFmtId="0" fontId="14" fillId="2" borderId="66" xfId="0" applyFont="1" applyFill="1" applyBorder="1" applyProtection="1">
      <protection hidden="1"/>
    </xf>
    <xf numFmtId="164" fontId="14" fillId="2" borderId="66" xfId="0" applyNumberFormat="1" applyFont="1" applyFill="1" applyBorder="1" applyAlignment="1" applyProtection="1">
      <alignment vertical="top"/>
      <protection hidden="1"/>
    </xf>
    <xf numFmtId="49" fontId="14" fillId="2" borderId="66" xfId="0" applyNumberFormat="1" applyFont="1" applyFill="1" applyBorder="1" applyProtection="1">
      <protection hidden="1"/>
    </xf>
    <xf numFmtId="0" fontId="38" fillId="2" borderId="0" xfId="0" applyFont="1" applyFill="1" applyProtection="1">
      <protection hidden="1"/>
    </xf>
    <xf numFmtId="49" fontId="19" fillId="5" borderId="0" xfId="0" applyNumberFormat="1" applyFont="1" applyFill="1" applyProtection="1">
      <protection hidden="1"/>
    </xf>
    <xf numFmtId="49" fontId="14" fillId="2" borderId="0" xfId="0" applyNumberFormat="1" applyFont="1" applyFill="1" applyAlignment="1" applyProtection="1">
      <alignment vertical="center"/>
      <protection hidden="1"/>
    </xf>
    <xf numFmtId="164" fontId="24" fillId="5" borderId="0" xfId="0" applyNumberFormat="1" applyFont="1" applyFill="1" applyAlignment="1" applyProtection="1">
      <alignment horizontal="center"/>
      <protection hidden="1"/>
    </xf>
    <xf numFmtId="49" fontId="5" fillId="5" borderId="0" xfId="0" applyNumberFormat="1" applyFont="1" applyFill="1" applyProtection="1">
      <protection hidden="1"/>
    </xf>
    <xf numFmtId="0" fontId="14" fillId="2" borderId="69" xfId="0" applyFont="1" applyFill="1" applyBorder="1" applyProtection="1">
      <protection hidden="1"/>
    </xf>
    <xf numFmtId="49" fontId="69" fillId="5" borderId="0" xfId="0" applyNumberFormat="1" applyFont="1" applyFill="1" applyAlignment="1" applyProtection="1">
      <alignment vertical="center" wrapText="1"/>
      <protection hidden="1"/>
    </xf>
    <xf numFmtId="0" fontId="4" fillId="3" borderId="43" xfId="0" applyFont="1" applyFill="1" applyBorder="1" applyAlignment="1" applyProtection="1">
      <alignment wrapText="1"/>
      <protection hidden="1"/>
    </xf>
    <xf numFmtId="164" fontId="14" fillId="2" borderId="1" xfId="0" applyNumberFormat="1" applyFont="1" applyFill="1" applyBorder="1" applyProtection="1">
      <protection hidden="1"/>
    </xf>
    <xf numFmtId="0" fontId="33" fillId="0" borderId="0" xfId="0" applyFont="1" applyAlignment="1" applyProtection="1">
      <alignment vertical="center"/>
      <protection hidden="1"/>
    </xf>
    <xf numFmtId="49" fontId="14" fillId="5" borderId="4" xfId="0" applyNumberFormat="1" applyFont="1" applyFill="1" applyBorder="1" applyProtection="1">
      <protection hidden="1"/>
    </xf>
    <xf numFmtId="49" fontId="69" fillId="5" borderId="4" xfId="0" applyNumberFormat="1" applyFont="1" applyFill="1" applyBorder="1" applyAlignment="1" applyProtection="1">
      <alignment vertical="center" wrapText="1"/>
      <protection hidden="1"/>
    </xf>
    <xf numFmtId="0" fontId="70" fillId="0" borderId="0" xfId="0" applyFont="1" applyProtection="1">
      <protection hidden="1"/>
    </xf>
    <xf numFmtId="164" fontId="24" fillId="2" borderId="9" xfId="0" applyNumberFormat="1" applyFont="1" applyFill="1" applyBorder="1" applyAlignment="1" applyProtection="1">
      <alignment vertical="center"/>
      <protection hidden="1"/>
    </xf>
    <xf numFmtId="164" fontId="24" fillId="2" borderId="49" xfId="0" applyNumberFormat="1" applyFont="1" applyFill="1" applyBorder="1" applyAlignment="1" applyProtection="1">
      <alignment vertical="center"/>
      <protection hidden="1"/>
    </xf>
    <xf numFmtId="164" fontId="24" fillId="0" borderId="0" xfId="0" applyNumberFormat="1" applyFont="1" applyAlignment="1" applyProtection="1">
      <alignment horizontal="center" vertical="center"/>
      <protection hidden="1"/>
    </xf>
    <xf numFmtId="49" fontId="19" fillId="0" borderId="1" xfId="0" applyNumberFormat="1" applyFont="1" applyBorder="1" applyAlignment="1" applyProtection="1">
      <alignment vertical="center" wrapText="1"/>
      <protection hidden="1"/>
    </xf>
    <xf numFmtId="49" fontId="19" fillId="0" borderId="0" xfId="0" applyNumberFormat="1" applyFont="1" applyAlignment="1" applyProtection="1">
      <alignment vertical="center" wrapText="1"/>
      <protection hidden="1"/>
    </xf>
    <xf numFmtId="0" fontId="33" fillId="0" borderId="3" xfId="0" applyFont="1" applyBorder="1" applyAlignment="1" applyProtection="1">
      <alignment vertical="center"/>
      <protection hidden="1"/>
    </xf>
    <xf numFmtId="164" fontId="24" fillId="0" borderId="0" xfId="0" applyNumberFormat="1" applyFont="1" applyAlignment="1" applyProtection="1">
      <alignment vertical="center"/>
      <protection hidden="1"/>
    </xf>
    <xf numFmtId="0" fontId="14" fillId="2" borderId="9" xfId="0" applyFont="1" applyFill="1" applyBorder="1" applyProtection="1">
      <protection hidden="1"/>
    </xf>
    <xf numFmtId="49" fontId="5" fillId="2" borderId="9" xfId="0" applyNumberFormat="1" applyFont="1" applyFill="1" applyBorder="1" applyAlignment="1" applyProtection="1">
      <alignment horizontal="center" vertical="center"/>
      <protection hidden="1"/>
    </xf>
    <xf numFmtId="49" fontId="5" fillId="2" borderId="9" xfId="0" applyNumberFormat="1" applyFont="1" applyFill="1" applyBorder="1" applyAlignment="1" applyProtection="1">
      <alignment vertical="center"/>
      <protection hidden="1"/>
    </xf>
    <xf numFmtId="0" fontId="14" fillId="2" borderId="49" xfId="0" applyFont="1" applyFill="1" applyBorder="1" applyProtection="1">
      <protection hidden="1"/>
    </xf>
    <xf numFmtId="49" fontId="5" fillId="2" borderId="49" xfId="0" applyNumberFormat="1" applyFont="1" applyFill="1" applyBorder="1" applyAlignment="1" applyProtection="1">
      <alignment horizontal="center" vertical="center"/>
      <protection hidden="1"/>
    </xf>
    <xf numFmtId="164" fontId="63" fillId="2" borderId="9" xfId="0" applyNumberFormat="1" applyFont="1" applyFill="1" applyBorder="1" applyAlignment="1" applyProtection="1">
      <alignment vertical="top"/>
      <protection hidden="1"/>
    </xf>
    <xf numFmtId="164" fontId="63" fillId="2" borderId="49" xfId="0" applyNumberFormat="1" applyFont="1" applyFill="1" applyBorder="1" applyAlignment="1" applyProtection="1">
      <alignment vertical="top"/>
      <protection hidden="1"/>
    </xf>
    <xf numFmtId="164" fontId="63" fillId="6" borderId="0" xfId="0" applyNumberFormat="1" applyFont="1" applyFill="1" applyAlignment="1" applyProtection="1">
      <alignment vertical="top"/>
      <protection hidden="1"/>
    </xf>
    <xf numFmtId="164" fontId="5" fillId="6" borderId="0" xfId="0" applyNumberFormat="1" applyFont="1" applyFill="1" applyAlignment="1" applyProtection="1">
      <alignment horizontal="left" vertical="center" wrapText="1"/>
      <protection hidden="1"/>
    </xf>
    <xf numFmtId="49" fontId="5" fillId="2" borderId="49" xfId="0" applyNumberFormat="1" applyFont="1" applyFill="1" applyBorder="1" applyAlignment="1" applyProtection="1">
      <alignment vertical="center"/>
      <protection hidden="1"/>
    </xf>
    <xf numFmtId="49" fontId="5" fillId="0" borderId="0" xfId="0" applyNumberFormat="1" applyFont="1" applyAlignment="1" applyProtection="1">
      <alignment horizontal="center" vertical="center"/>
      <protection hidden="1"/>
    </xf>
    <xf numFmtId="49" fontId="5" fillId="0" borderId="0" xfId="0" applyNumberFormat="1" applyFont="1" applyAlignment="1" applyProtection="1">
      <alignment vertical="top"/>
      <protection hidden="1"/>
    </xf>
    <xf numFmtId="0" fontId="4" fillId="0" borderId="5" xfId="0" applyFont="1" applyBorder="1" applyAlignment="1">
      <alignment horizontal="center"/>
    </xf>
    <xf numFmtId="0" fontId="2" fillId="0" borderId="5" xfId="0" applyFont="1" applyBorder="1"/>
    <xf numFmtId="0" fontId="15" fillId="2" borderId="7" xfId="0" applyFont="1" applyFill="1" applyBorder="1" applyAlignment="1">
      <alignment horizontal="left"/>
    </xf>
    <xf numFmtId="0" fontId="2" fillId="0" borderId="3" xfId="0" applyFont="1" applyBorder="1"/>
    <xf numFmtId="0" fontId="2" fillId="0" borderId="8" xfId="0" applyFont="1" applyBorder="1"/>
    <xf numFmtId="0" fontId="2" fillId="0" borderId="1" xfId="0" applyFont="1" applyBorder="1"/>
    <xf numFmtId="0" fontId="16" fillId="2" borderId="7" xfId="0" applyFont="1" applyFill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9" fillId="0" borderId="5" xfId="0" applyFont="1" applyBorder="1" applyAlignment="1">
      <alignment horizontal="right"/>
    </xf>
    <xf numFmtId="0" fontId="2" fillId="0" borderId="4" xfId="0" applyFont="1" applyBorder="1"/>
    <xf numFmtId="0" fontId="1" fillId="0" borderId="1" xfId="0" applyFont="1" applyBorder="1" applyAlignment="1">
      <alignment horizontal="left"/>
    </xf>
    <xf numFmtId="0" fontId="5" fillId="0" borderId="2" xfId="0" applyFont="1" applyBorder="1" applyAlignment="1">
      <alignment horizontal="center" vertical="center"/>
    </xf>
    <xf numFmtId="0" fontId="2" fillId="0" borderId="2" xfId="0" applyFont="1" applyBorder="1"/>
    <xf numFmtId="0" fontId="12" fillId="0" borderId="0" xfId="0" applyFont="1" applyAlignment="1">
      <alignment horizontal="right"/>
    </xf>
    <xf numFmtId="0" fontId="0" fillId="0" borderId="0" xfId="0"/>
    <xf numFmtId="0" fontId="8" fillId="0" borderId="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7" fillId="0" borderId="3" xfId="0" applyFont="1" applyBorder="1" applyAlignment="1">
      <alignment horizontal="right"/>
    </xf>
    <xf numFmtId="0" fontId="11" fillId="0" borderId="0" xfId="0" applyFont="1" applyAlignment="1">
      <alignment horizontal="left"/>
    </xf>
    <xf numFmtId="0" fontId="13" fillId="0" borderId="5" xfId="0" applyFont="1" applyBorder="1" applyAlignment="1">
      <alignment horizontal="left"/>
    </xf>
    <xf numFmtId="0" fontId="20" fillId="0" borderId="1" xfId="0" applyFont="1" applyBorder="1"/>
    <xf numFmtId="0" fontId="21" fillId="4" borderId="10" xfId="0" applyFont="1" applyFill="1" applyBorder="1" applyAlignment="1">
      <alignment horizontal="center"/>
    </xf>
    <xf numFmtId="0" fontId="2" fillId="0" borderId="11" xfId="0" applyFont="1" applyBorder="1"/>
    <xf numFmtId="0" fontId="2" fillId="0" borderId="12" xfId="0" applyFont="1" applyBorder="1"/>
    <xf numFmtId="0" fontId="19" fillId="3" borderId="13" xfId="0" applyFont="1" applyFill="1" applyBorder="1" applyAlignment="1">
      <alignment horizontal="center" vertical="center"/>
    </xf>
    <xf numFmtId="0" fontId="2" fillId="0" borderId="17" xfId="0" applyFont="1" applyBorder="1"/>
    <xf numFmtId="0" fontId="22" fillId="4" borderId="14" xfId="0" applyFont="1" applyFill="1" applyBorder="1" applyAlignment="1">
      <alignment horizontal="center" vertical="center"/>
    </xf>
    <xf numFmtId="0" fontId="2" fillId="0" borderId="15" xfId="0" applyFont="1" applyBorder="1"/>
    <xf numFmtId="0" fontId="2" fillId="0" borderId="16" xfId="0" applyFont="1" applyBorder="1"/>
    <xf numFmtId="0" fontId="2" fillId="0" borderId="18" xfId="0" applyFont="1" applyBorder="1"/>
    <xf numFmtId="0" fontId="2" fillId="0" borderId="19" xfId="0" applyFont="1" applyBorder="1"/>
    <xf numFmtId="49" fontId="19" fillId="0" borderId="0" xfId="0" applyNumberFormat="1" applyFont="1" applyAlignment="1">
      <alignment horizontal="left" vertical="center"/>
    </xf>
    <xf numFmtId="164" fontId="24" fillId="0" borderId="0" xfId="0" applyNumberFormat="1" applyFont="1" applyAlignment="1">
      <alignment horizontal="center" vertical="center"/>
    </xf>
    <xf numFmtId="2" fontId="25" fillId="3" borderId="13" xfId="0" applyNumberFormat="1" applyFont="1" applyFill="1" applyBorder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center" vertical="center"/>
    </xf>
    <xf numFmtId="0" fontId="10" fillId="3" borderId="13" xfId="0" applyFont="1" applyFill="1" applyBorder="1" applyAlignment="1">
      <alignment horizontal="left" vertical="center" wrapText="1"/>
    </xf>
    <xf numFmtId="0" fontId="27" fillId="4" borderId="28" xfId="0" applyFont="1" applyFill="1" applyBorder="1" applyAlignment="1">
      <alignment horizontal="center" vertical="center" wrapText="1"/>
    </xf>
    <xf numFmtId="0" fontId="2" fillId="0" borderId="29" xfId="0" applyFont="1" applyBorder="1"/>
    <xf numFmtId="0" fontId="2" fillId="0" borderId="30" xfId="0" applyFont="1" applyBorder="1"/>
    <xf numFmtId="0" fontId="5" fillId="0" borderId="0" xfId="0" applyFont="1" applyAlignment="1">
      <alignment horizontal="center" vertical="center"/>
    </xf>
    <xf numFmtId="2" fontId="26" fillId="4" borderId="21" xfId="0" applyNumberFormat="1" applyFont="1" applyFill="1" applyBorder="1" applyAlignment="1">
      <alignment horizontal="center" vertical="center"/>
    </xf>
    <xf numFmtId="0" fontId="2" fillId="0" borderId="22" xfId="0" applyFont="1" applyBorder="1"/>
    <xf numFmtId="0" fontId="2" fillId="0" borderId="24" xfId="0" applyFont="1" applyBorder="1"/>
    <xf numFmtId="0" fontId="2" fillId="0" borderId="25" xfId="0" applyFont="1" applyBorder="1"/>
    <xf numFmtId="0" fontId="2" fillId="0" borderId="26" xfId="0" applyFont="1" applyBorder="1"/>
    <xf numFmtId="0" fontId="2" fillId="0" borderId="27" xfId="0" applyFont="1" applyBorder="1"/>
    <xf numFmtId="49" fontId="5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49" fontId="29" fillId="0" borderId="0" xfId="0" applyNumberFormat="1" applyFont="1" applyAlignment="1">
      <alignment horizontal="right" vertical="center"/>
    </xf>
    <xf numFmtId="165" fontId="37" fillId="5" borderId="0" xfId="0" applyNumberFormat="1" applyFont="1" applyFill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5" fontId="4" fillId="5" borderId="5" xfId="0" applyNumberFormat="1" applyFont="1" applyFill="1" applyBorder="1" applyAlignment="1" applyProtection="1">
      <alignment horizontal="center" vertical="center" wrapText="1"/>
      <protection hidden="1"/>
    </xf>
    <xf numFmtId="0" fontId="2" fillId="0" borderId="4" xfId="0" applyFont="1" applyBorder="1" applyProtection="1">
      <protection hidden="1"/>
    </xf>
    <xf numFmtId="167" fontId="4" fillId="5" borderId="5" xfId="0" applyNumberFormat="1" applyFont="1" applyFill="1" applyBorder="1" applyAlignment="1" applyProtection="1">
      <alignment horizontal="center" vertical="center" wrapText="1"/>
      <protection hidden="1"/>
    </xf>
    <xf numFmtId="0" fontId="46" fillId="5" borderId="0" xfId="0" applyFont="1" applyFill="1" applyAlignment="1" applyProtection="1">
      <alignment horizontal="center" vertical="center"/>
      <protection hidden="1"/>
    </xf>
    <xf numFmtId="0" fontId="36" fillId="0" borderId="0" xfId="0" applyFont="1" applyAlignment="1" applyProtection="1">
      <alignment vertical="center"/>
      <protection hidden="1"/>
    </xf>
    <xf numFmtId="0" fontId="47" fillId="5" borderId="0" xfId="0" applyFont="1" applyFill="1" applyAlignment="1" applyProtection="1">
      <alignment vertical="center" wrapText="1"/>
      <protection hidden="1"/>
    </xf>
    <xf numFmtId="0" fontId="36" fillId="5" borderId="0" xfId="0" applyFont="1" applyFill="1" applyAlignment="1" applyProtection="1">
      <alignment horizontal="center" vertical="center"/>
      <protection hidden="1"/>
    </xf>
    <xf numFmtId="0" fontId="17" fillId="5" borderId="0" xfId="0" applyFont="1" applyFill="1" applyAlignment="1" applyProtection="1">
      <alignment vertical="center" wrapText="1"/>
      <protection hidden="1"/>
    </xf>
    <xf numFmtId="167" fontId="4" fillId="5" borderId="0" xfId="0" applyNumberFormat="1" applyFont="1" applyFill="1" applyAlignment="1" applyProtection="1">
      <alignment horizontal="center" vertical="center" wrapText="1"/>
      <protection hidden="1"/>
    </xf>
    <xf numFmtId="0" fontId="35" fillId="5" borderId="3" xfId="0" applyFont="1" applyFill="1" applyBorder="1" applyAlignment="1" applyProtection="1">
      <alignment horizontal="left" vertical="top"/>
      <protection hidden="1"/>
    </xf>
    <xf numFmtId="0" fontId="2" fillId="0" borderId="1" xfId="0" applyFont="1" applyBorder="1" applyProtection="1">
      <protection hidden="1"/>
    </xf>
    <xf numFmtId="0" fontId="17" fillId="5" borderId="3" xfId="0" applyFont="1" applyFill="1" applyBorder="1" applyAlignment="1" applyProtection="1">
      <alignment horizontal="center" vertical="center" wrapText="1"/>
      <protection hidden="1"/>
    </xf>
    <xf numFmtId="0" fontId="4" fillId="5" borderId="3" xfId="0" applyFont="1" applyFill="1" applyBorder="1" applyAlignment="1" applyProtection="1">
      <alignment horizontal="center" vertical="center"/>
      <protection hidden="1"/>
    </xf>
    <xf numFmtId="165" fontId="4" fillId="5" borderId="3" xfId="0" applyNumberFormat="1" applyFont="1" applyFill="1" applyBorder="1" applyAlignment="1" applyProtection="1">
      <alignment horizontal="center" vertical="center" wrapText="1"/>
      <protection hidden="1"/>
    </xf>
    <xf numFmtId="165" fontId="37" fillId="5" borderId="5" xfId="0" applyNumberFormat="1" applyFont="1" applyFill="1" applyBorder="1" applyAlignment="1" applyProtection="1">
      <alignment horizontal="center" vertical="center" wrapText="1"/>
      <protection hidden="1"/>
    </xf>
    <xf numFmtId="0" fontId="40" fillId="5" borderId="0" xfId="0" applyFont="1" applyFill="1" applyAlignment="1" applyProtection="1">
      <alignment horizontal="center" vertical="center" wrapText="1"/>
      <protection hidden="1"/>
    </xf>
    <xf numFmtId="0" fontId="36" fillId="5" borderId="0" xfId="0" applyFont="1" applyFill="1" applyAlignment="1" applyProtection="1">
      <alignment horizontal="center"/>
      <protection hidden="1"/>
    </xf>
    <xf numFmtId="0" fontId="36" fillId="5" borderId="3" xfId="0" applyFont="1" applyFill="1" applyBorder="1" applyAlignment="1" applyProtection="1">
      <alignment horizontal="center"/>
      <protection hidden="1"/>
    </xf>
    <xf numFmtId="0" fontId="17" fillId="5" borderId="3" xfId="0" applyFont="1" applyFill="1" applyBorder="1" applyAlignment="1" applyProtection="1">
      <alignment vertical="center" wrapText="1"/>
      <protection hidden="1"/>
    </xf>
    <xf numFmtId="0" fontId="17" fillId="5" borderId="0" xfId="0" applyFont="1" applyFill="1" applyAlignment="1" applyProtection="1">
      <alignment vertical="center"/>
      <protection hidden="1"/>
    </xf>
    <xf numFmtId="0" fontId="41" fillId="5" borderId="0" xfId="0" applyFont="1" applyFill="1" applyAlignment="1" applyProtection="1">
      <alignment horizontal="right"/>
      <protection hidden="1"/>
    </xf>
    <xf numFmtId="0" fontId="33" fillId="5" borderId="34" xfId="0" applyFont="1" applyFill="1" applyBorder="1" applyAlignment="1" applyProtection="1">
      <alignment horizontal="center" vertical="center"/>
      <protection hidden="1"/>
    </xf>
    <xf numFmtId="0" fontId="2" fillId="0" borderId="2" xfId="0" applyFont="1" applyBorder="1" applyProtection="1">
      <protection hidden="1"/>
    </xf>
    <xf numFmtId="0" fontId="30" fillId="5" borderId="3" xfId="0" applyFont="1" applyFill="1" applyBorder="1" applyAlignment="1" applyProtection="1">
      <alignment horizontal="center"/>
      <protection hidden="1"/>
    </xf>
    <xf numFmtId="0" fontId="2" fillId="0" borderId="3" xfId="0" applyFont="1" applyBorder="1" applyProtection="1">
      <protection hidden="1"/>
    </xf>
    <xf numFmtId="0" fontId="4" fillId="5" borderId="5" xfId="0" applyFont="1" applyFill="1" applyBorder="1" applyAlignment="1" applyProtection="1">
      <alignment horizontal="center"/>
      <protection hidden="1"/>
    </xf>
    <xf numFmtId="0" fontId="2" fillId="0" borderId="5" xfId="0" applyFont="1" applyBorder="1" applyProtection="1">
      <protection hidden="1"/>
    </xf>
    <xf numFmtId="0" fontId="1" fillId="5" borderId="1" xfId="0" applyFont="1" applyFill="1" applyBorder="1" applyAlignment="1" applyProtection="1">
      <alignment horizontal="left"/>
      <protection hidden="1"/>
    </xf>
    <xf numFmtId="0" fontId="32" fillId="5" borderId="1" xfId="0" applyFont="1" applyFill="1" applyBorder="1" applyAlignment="1" applyProtection="1">
      <alignment horizontal="right"/>
      <protection hidden="1"/>
    </xf>
    <xf numFmtId="164" fontId="36" fillId="5" borderId="0" xfId="0" applyNumberFormat="1" applyFont="1" applyFill="1" applyAlignment="1" applyProtection="1">
      <alignment horizontal="center"/>
      <protection hidden="1"/>
    </xf>
    <xf numFmtId="165" fontId="4" fillId="5" borderId="0" xfId="0" applyNumberFormat="1" applyFont="1" applyFill="1" applyAlignment="1" applyProtection="1">
      <alignment horizontal="center" vertical="center" wrapText="1"/>
      <protection hidden="1"/>
    </xf>
    <xf numFmtId="164" fontId="36" fillId="5" borderId="3" xfId="0" applyNumberFormat="1" applyFont="1" applyFill="1" applyBorder="1" applyAlignment="1" applyProtection="1">
      <alignment horizontal="center"/>
      <protection hidden="1"/>
    </xf>
    <xf numFmtId="0" fontId="17" fillId="0" borderId="3" xfId="0" applyFont="1" applyBorder="1" applyAlignment="1" applyProtection="1">
      <alignment wrapText="1"/>
      <protection hidden="1"/>
    </xf>
    <xf numFmtId="0" fontId="17" fillId="5" borderId="0" xfId="0" applyFont="1" applyFill="1" applyAlignment="1" applyProtection="1">
      <alignment wrapText="1"/>
      <protection hidden="1"/>
    </xf>
    <xf numFmtId="0" fontId="41" fillId="5" borderId="3" xfId="0" applyFont="1" applyFill="1" applyBorder="1" applyAlignment="1" applyProtection="1">
      <alignment horizontal="right"/>
      <protection hidden="1"/>
    </xf>
    <xf numFmtId="0" fontId="17" fillId="0" borderId="0" xfId="0" applyFont="1" applyAlignment="1" applyProtection="1">
      <alignment vertical="center" wrapText="1"/>
      <protection hidden="1"/>
    </xf>
    <xf numFmtId="0" fontId="17" fillId="0" borderId="0" xfId="0" applyFont="1" applyAlignment="1" applyProtection="1">
      <alignment wrapText="1"/>
      <protection hidden="1"/>
    </xf>
    <xf numFmtId="0" fontId="4" fillId="5" borderId="0" xfId="0" applyFont="1" applyFill="1" applyAlignment="1" applyProtection="1">
      <alignment horizontal="center" vertical="center"/>
      <protection hidden="1"/>
    </xf>
    <xf numFmtId="165" fontId="4" fillId="5" borderId="13" xfId="0" applyNumberFormat="1" applyFont="1" applyFill="1" applyBorder="1" applyAlignment="1" applyProtection="1">
      <alignment horizontal="center" vertical="center" wrapText="1"/>
      <protection hidden="1"/>
    </xf>
    <xf numFmtId="0" fontId="2" fillId="0" borderId="17" xfId="0" applyFont="1" applyBorder="1" applyProtection="1">
      <protection hidden="1"/>
    </xf>
    <xf numFmtId="165" fontId="17" fillId="5" borderId="0" xfId="0" applyNumberFormat="1" applyFont="1" applyFill="1" applyAlignment="1" applyProtection="1">
      <alignment horizontal="center" vertical="center" wrapText="1"/>
      <protection hidden="1"/>
    </xf>
    <xf numFmtId="164" fontId="42" fillId="5" borderId="5" xfId="0" applyNumberFormat="1" applyFont="1" applyFill="1" applyBorder="1" applyAlignment="1" applyProtection="1">
      <alignment horizontal="center" vertical="center"/>
      <protection hidden="1"/>
    </xf>
    <xf numFmtId="0" fontId="35" fillId="5" borderId="0" xfId="0" applyFont="1" applyFill="1" applyAlignment="1" applyProtection="1">
      <alignment vertical="top"/>
      <protection hidden="1"/>
    </xf>
    <xf numFmtId="0" fontId="17" fillId="5" borderId="0" xfId="0" applyFont="1" applyFill="1" applyAlignment="1" applyProtection="1">
      <alignment horizontal="center" vertical="center" wrapText="1"/>
      <protection hidden="1"/>
    </xf>
    <xf numFmtId="0" fontId="17" fillId="5" borderId="3" xfId="0" applyFont="1" applyFill="1" applyBorder="1" applyAlignment="1" applyProtection="1">
      <alignment wrapText="1"/>
      <protection hidden="1"/>
    </xf>
    <xf numFmtId="165" fontId="4" fillId="5" borderId="36" xfId="0" applyNumberFormat="1" applyFont="1" applyFill="1" applyBorder="1" applyAlignment="1" applyProtection="1">
      <alignment horizontal="center" vertical="center" wrapText="1"/>
      <protection hidden="1"/>
    </xf>
    <xf numFmtId="0" fontId="2" fillId="0" borderId="48" xfId="0" applyFont="1" applyBorder="1" applyProtection="1">
      <protection hidden="1"/>
    </xf>
    <xf numFmtId="0" fontId="39" fillId="5" borderId="3" xfId="0" applyFont="1" applyFill="1" applyBorder="1" applyAlignment="1" applyProtection="1">
      <alignment horizontal="center" vertical="center" wrapText="1"/>
      <protection hidden="1"/>
    </xf>
    <xf numFmtId="0" fontId="35" fillId="5" borderId="3" xfId="0" applyFont="1" applyFill="1" applyBorder="1" applyAlignment="1" applyProtection="1">
      <alignment vertical="top"/>
      <protection hidden="1"/>
    </xf>
    <xf numFmtId="0" fontId="33" fillId="5" borderId="2" xfId="0" applyFont="1" applyFill="1" applyBorder="1" applyAlignment="1" applyProtection="1">
      <alignment horizontal="center" vertical="center"/>
      <protection hidden="1"/>
    </xf>
    <xf numFmtId="0" fontId="35" fillId="5" borderId="0" xfId="0" applyFont="1" applyFill="1" applyAlignment="1" applyProtection="1">
      <alignment horizontal="left" vertical="top"/>
      <protection hidden="1"/>
    </xf>
    <xf numFmtId="0" fontId="33" fillId="5" borderId="3" xfId="0" applyFont="1" applyFill="1" applyBorder="1" applyAlignment="1" applyProtection="1">
      <alignment horizontal="center" vertical="center"/>
      <protection hidden="1"/>
    </xf>
    <xf numFmtId="0" fontId="17" fillId="0" borderId="0" xfId="0" applyFont="1" applyProtection="1">
      <protection hidden="1"/>
    </xf>
    <xf numFmtId="0" fontId="45" fillId="5" borderId="0" xfId="0" applyFont="1" applyFill="1" applyAlignment="1" applyProtection="1">
      <alignment vertical="center" wrapText="1"/>
      <protection hidden="1"/>
    </xf>
    <xf numFmtId="164" fontId="36" fillId="5" borderId="0" xfId="0" applyNumberFormat="1" applyFont="1" applyFill="1" applyAlignment="1" applyProtection="1">
      <alignment horizontal="center" vertical="center"/>
      <protection hidden="1"/>
    </xf>
    <xf numFmtId="164" fontId="36" fillId="5" borderId="3" xfId="0" applyNumberFormat="1" applyFont="1" applyFill="1" applyBorder="1" applyAlignment="1" applyProtection="1">
      <alignment horizontal="center" vertical="center"/>
      <protection hidden="1"/>
    </xf>
    <xf numFmtId="164" fontId="36" fillId="0" borderId="0" xfId="0" applyNumberFormat="1" applyFont="1" applyAlignment="1" applyProtection="1">
      <alignment horizontal="center" vertical="center"/>
      <protection hidden="1"/>
    </xf>
    <xf numFmtId="0" fontId="4" fillId="5" borderId="3" xfId="0" applyFont="1" applyFill="1" applyBorder="1" applyAlignment="1" applyProtection="1">
      <alignment horizontal="center" vertical="center" wrapText="1"/>
      <protection hidden="1"/>
    </xf>
    <xf numFmtId="165" fontId="4" fillId="5" borderId="3" xfId="0" applyNumberFormat="1" applyFont="1" applyFill="1" applyBorder="1" applyAlignment="1" applyProtection="1">
      <alignment horizontal="center" vertical="center"/>
      <protection hidden="1"/>
    </xf>
    <xf numFmtId="0" fontId="30" fillId="5" borderId="3" xfId="0" applyFont="1" applyFill="1" applyBorder="1" applyAlignment="1" applyProtection="1">
      <alignment horizontal="center" vertical="center"/>
      <protection hidden="1"/>
    </xf>
    <xf numFmtId="0" fontId="30" fillId="5" borderId="0" xfId="0" applyFont="1" applyFill="1" applyAlignment="1" applyProtection="1">
      <alignment horizontal="center" vertical="center"/>
      <protection hidden="1"/>
    </xf>
    <xf numFmtId="165" fontId="4" fillId="5" borderId="0" xfId="0" applyNumberFormat="1" applyFont="1" applyFill="1" applyAlignment="1" applyProtection="1">
      <alignment horizontal="center" vertical="center"/>
      <protection hidden="1"/>
    </xf>
    <xf numFmtId="0" fontId="43" fillId="5" borderId="0" xfId="0" applyFont="1" applyFill="1" applyAlignment="1" applyProtection="1">
      <alignment horizontal="center" vertical="center" wrapText="1"/>
      <protection hidden="1"/>
    </xf>
    <xf numFmtId="0" fontId="4" fillId="5" borderId="0" xfId="0" applyFont="1" applyFill="1" applyAlignment="1" applyProtection="1">
      <alignment horizontal="center" vertical="center" wrapText="1"/>
      <protection hidden="1"/>
    </xf>
    <xf numFmtId="0" fontId="4" fillId="5" borderId="36" xfId="0" applyFont="1" applyFill="1" applyBorder="1" applyAlignment="1" applyProtection="1">
      <alignment horizontal="center" vertical="center"/>
      <protection hidden="1"/>
    </xf>
    <xf numFmtId="0" fontId="35" fillId="5" borderId="36" xfId="0" applyFont="1" applyFill="1" applyBorder="1" applyAlignment="1" applyProtection="1">
      <alignment horizontal="left" vertical="top"/>
      <protection hidden="1"/>
    </xf>
    <xf numFmtId="165" fontId="4" fillId="5" borderId="50" xfId="0" applyNumberFormat="1" applyFont="1" applyFill="1" applyBorder="1" applyAlignment="1" applyProtection="1">
      <alignment horizontal="center" vertical="center" wrapText="1"/>
      <protection hidden="1"/>
    </xf>
    <xf numFmtId="0" fontId="2" fillId="0" borderId="35" xfId="0" applyFont="1" applyBorder="1" applyProtection="1">
      <protection hidden="1"/>
    </xf>
    <xf numFmtId="0" fontId="17" fillId="5" borderId="0" xfId="0" applyFont="1" applyFill="1" applyAlignment="1" applyProtection="1">
      <alignment horizontal="left" vertical="center" wrapText="1"/>
      <protection hidden="1"/>
    </xf>
    <xf numFmtId="0" fontId="17" fillId="5" borderId="0" xfId="0" applyFont="1" applyFill="1" applyAlignment="1" applyProtection="1">
      <alignment horizontal="left" vertical="center"/>
      <protection hidden="1"/>
    </xf>
    <xf numFmtId="0" fontId="17" fillId="5" borderId="3" xfId="0" applyFont="1" applyFill="1" applyBorder="1" applyProtection="1">
      <protection hidden="1"/>
    </xf>
    <xf numFmtId="0" fontId="33" fillId="5" borderId="34" xfId="0" applyFont="1" applyFill="1" applyBorder="1" applyAlignment="1" applyProtection="1">
      <alignment horizontal="center"/>
      <protection hidden="1"/>
    </xf>
    <xf numFmtId="0" fontId="5" fillId="5" borderId="37" xfId="0" applyFont="1" applyFill="1" applyBorder="1" applyAlignment="1" applyProtection="1">
      <alignment horizontal="left" vertical="top" wrapText="1"/>
      <protection hidden="1"/>
    </xf>
    <xf numFmtId="0" fontId="2" fillId="0" borderId="29" xfId="0" applyFont="1" applyBorder="1" applyProtection="1">
      <protection hidden="1"/>
    </xf>
    <xf numFmtId="0" fontId="2" fillId="0" borderId="38" xfId="0" applyFont="1" applyBorder="1" applyProtection="1">
      <protection hidden="1"/>
    </xf>
    <xf numFmtId="168" fontId="17" fillId="5" borderId="0" xfId="0" applyNumberFormat="1" applyFont="1" applyFill="1" applyAlignment="1" applyProtection="1">
      <alignment vertical="center" wrapText="1"/>
      <protection hidden="1"/>
    </xf>
    <xf numFmtId="0" fontId="17" fillId="5" borderId="3" xfId="0" applyFont="1" applyFill="1" applyBorder="1" applyAlignment="1" applyProtection="1">
      <alignment horizontal="left" vertical="center" wrapText="1"/>
      <protection hidden="1"/>
    </xf>
    <xf numFmtId="165" fontId="4" fillId="5" borderId="0" xfId="0" applyNumberFormat="1" applyFont="1" applyFill="1" applyAlignment="1" applyProtection="1">
      <alignment horizontal="center" wrapText="1"/>
      <protection hidden="1"/>
    </xf>
    <xf numFmtId="0" fontId="33" fillId="5" borderId="7" xfId="0" applyFont="1" applyFill="1" applyBorder="1" applyAlignment="1" applyProtection="1">
      <alignment horizontal="center" vertical="center"/>
      <protection hidden="1"/>
    </xf>
    <xf numFmtId="0" fontId="30" fillId="5" borderId="0" xfId="0" applyFont="1" applyFill="1" applyAlignment="1" applyProtection="1">
      <alignment horizontal="center"/>
      <protection hidden="1"/>
    </xf>
    <xf numFmtId="0" fontId="36" fillId="0" borderId="3" xfId="0" applyFont="1" applyBorder="1" applyAlignment="1" applyProtection="1">
      <alignment horizontal="center" vertical="center"/>
      <protection hidden="1"/>
    </xf>
    <xf numFmtId="0" fontId="17" fillId="5" borderId="3" xfId="0" applyFont="1" applyFill="1" applyBorder="1" applyAlignment="1" applyProtection="1">
      <alignment horizontal="left" vertical="center"/>
      <protection hidden="1"/>
    </xf>
    <xf numFmtId="0" fontId="47" fillId="5" borderId="0" xfId="0" applyFont="1" applyFill="1" applyAlignment="1" applyProtection="1">
      <alignment wrapText="1"/>
      <protection hidden="1"/>
    </xf>
    <xf numFmtId="0" fontId="36" fillId="5" borderId="0" xfId="0" applyFont="1" applyFill="1" applyAlignment="1" applyProtection="1">
      <alignment vertical="center"/>
      <protection hidden="1"/>
    </xf>
    <xf numFmtId="0" fontId="2" fillId="0" borderId="54" xfId="0" applyFont="1" applyBorder="1" applyProtection="1">
      <protection hidden="1"/>
    </xf>
    <xf numFmtId="0" fontId="36" fillId="5" borderId="0" xfId="0" applyFont="1" applyFill="1" applyProtection="1">
      <protection hidden="1"/>
    </xf>
    <xf numFmtId="0" fontId="36" fillId="5" borderId="3" xfId="0" applyFont="1" applyFill="1" applyBorder="1" applyAlignment="1" applyProtection="1">
      <alignment horizontal="center" vertical="center"/>
      <protection hidden="1"/>
    </xf>
    <xf numFmtId="167" fontId="4" fillId="5" borderId="54" xfId="0" applyNumberFormat="1" applyFont="1" applyFill="1" applyBorder="1" applyAlignment="1" applyProtection="1">
      <alignment horizontal="center" vertical="center" wrapText="1"/>
      <protection hidden="1"/>
    </xf>
    <xf numFmtId="0" fontId="2" fillId="0" borderId="55" xfId="0" applyFont="1" applyBorder="1" applyProtection="1">
      <protection hidden="1"/>
    </xf>
    <xf numFmtId="0" fontId="35" fillId="5" borderId="36" xfId="0" applyFont="1" applyFill="1" applyBorder="1" applyAlignment="1" applyProtection="1">
      <alignment vertical="top"/>
      <protection hidden="1"/>
    </xf>
    <xf numFmtId="164" fontId="4" fillId="5" borderId="13" xfId="0" applyNumberFormat="1" applyFont="1" applyFill="1" applyBorder="1" applyAlignment="1" applyProtection="1">
      <alignment horizontal="center" vertical="center"/>
      <protection hidden="1"/>
    </xf>
    <xf numFmtId="0" fontId="47" fillId="0" borderId="0" xfId="0" applyFont="1" applyAlignment="1" applyProtection="1">
      <alignment vertical="center" wrapText="1"/>
      <protection hidden="1"/>
    </xf>
    <xf numFmtId="0" fontId="36" fillId="5" borderId="37" xfId="0" applyFont="1" applyFill="1" applyBorder="1" applyAlignment="1" applyProtection="1">
      <alignment horizontal="center"/>
      <protection hidden="1"/>
    </xf>
    <xf numFmtId="164" fontId="36" fillId="5" borderId="7" xfId="0" applyNumberFormat="1" applyFont="1" applyFill="1" applyBorder="1" applyAlignment="1" applyProtection="1">
      <alignment horizontal="center" vertical="center"/>
      <protection hidden="1"/>
    </xf>
    <xf numFmtId="0" fontId="36" fillId="5" borderId="37" xfId="0" applyFont="1" applyFill="1" applyBorder="1" applyAlignment="1" applyProtection="1">
      <alignment horizontal="center" vertical="center"/>
      <protection hidden="1"/>
    </xf>
    <xf numFmtId="0" fontId="36" fillId="5" borderId="7" xfId="0" applyFont="1" applyFill="1" applyBorder="1" applyAlignment="1" applyProtection="1">
      <alignment horizontal="center"/>
      <protection hidden="1"/>
    </xf>
    <xf numFmtId="0" fontId="17" fillId="0" borderId="3" xfId="0" applyFont="1" applyBorder="1" applyAlignment="1" applyProtection="1">
      <alignment vertical="center" wrapText="1"/>
      <protection hidden="1"/>
    </xf>
    <xf numFmtId="0" fontId="47" fillId="0" borderId="0" xfId="0" applyFont="1" applyAlignment="1" applyProtection="1">
      <alignment wrapText="1"/>
      <protection hidden="1"/>
    </xf>
    <xf numFmtId="165" fontId="37" fillId="5" borderId="3" xfId="0" applyNumberFormat="1" applyFont="1" applyFill="1" applyBorder="1" applyAlignment="1" applyProtection="1">
      <alignment horizontal="center" vertical="center" wrapText="1"/>
      <protection hidden="1"/>
    </xf>
    <xf numFmtId="0" fontId="14" fillId="5" borderId="53" xfId="0" applyFont="1" applyFill="1" applyBorder="1" applyAlignment="1" applyProtection="1">
      <alignment horizontal="center" vertical="top"/>
      <protection hidden="1"/>
    </xf>
    <xf numFmtId="0" fontId="2" fillId="0" borderId="52" xfId="0" applyFont="1" applyBorder="1" applyProtection="1">
      <protection hidden="1"/>
    </xf>
    <xf numFmtId="0" fontId="2" fillId="0" borderId="46" xfId="0" applyFont="1" applyBorder="1" applyProtection="1">
      <protection hidden="1"/>
    </xf>
    <xf numFmtId="0" fontId="55" fillId="5" borderId="34" xfId="0" applyFont="1" applyFill="1" applyBorder="1" applyAlignment="1" applyProtection="1">
      <alignment horizontal="center" vertical="center"/>
      <protection hidden="1"/>
    </xf>
    <xf numFmtId="0" fontId="14" fillId="5" borderId="51" xfId="0" applyFont="1" applyFill="1" applyBorder="1" applyAlignment="1" applyProtection="1">
      <alignment horizontal="center" vertical="top"/>
      <protection hidden="1"/>
    </xf>
    <xf numFmtId="0" fontId="2" fillId="0" borderId="47" xfId="0" applyFont="1" applyBorder="1" applyProtection="1">
      <protection hidden="1"/>
    </xf>
    <xf numFmtId="0" fontId="14" fillId="5" borderId="53" xfId="0" applyFont="1" applyFill="1" applyBorder="1" applyAlignment="1" applyProtection="1">
      <alignment horizontal="center"/>
      <protection hidden="1"/>
    </xf>
    <xf numFmtId="0" fontId="45" fillId="5" borderId="0" xfId="0" applyFont="1" applyFill="1" applyAlignment="1" applyProtection="1">
      <alignment wrapText="1"/>
      <protection hidden="1"/>
    </xf>
    <xf numFmtId="168" fontId="17" fillId="5" borderId="0" xfId="0" applyNumberFormat="1" applyFont="1" applyFill="1" applyAlignment="1" applyProtection="1">
      <alignment wrapText="1"/>
      <protection hidden="1"/>
    </xf>
    <xf numFmtId="164" fontId="36" fillId="0" borderId="3" xfId="0" applyNumberFormat="1" applyFont="1" applyBorder="1" applyAlignment="1" applyProtection="1">
      <alignment horizontal="center" vertical="center"/>
      <protection hidden="1"/>
    </xf>
    <xf numFmtId="0" fontId="17" fillId="5" borderId="35" xfId="0" applyFont="1" applyFill="1" applyBorder="1" applyAlignment="1" applyProtection="1">
      <alignment wrapText="1"/>
      <protection hidden="1"/>
    </xf>
    <xf numFmtId="164" fontId="36" fillId="5" borderId="17" xfId="0" applyNumberFormat="1" applyFont="1" applyFill="1" applyBorder="1" applyAlignment="1" applyProtection="1">
      <alignment horizontal="center"/>
      <protection hidden="1"/>
    </xf>
    <xf numFmtId="0" fontId="17" fillId="5" borderId="44" xfId="0" applyFont="1" applyFill="1" applyBorder="1" applyAlignment="1" applyProtection="1">
      <alignment wrapText="1"/>
      <protection hidden="1"/>
    </xf>
    <xf numFmtId="164" fontId="36" fillId="5" borderId="13" xfId="0" applyNumberFormat="1" applyFont="1" applyFill="1" applyBorder="1" applyAlignment="1" applyProtection="1">
      <alignment horizontal="center"/>
      <protection hidden="1"/>
    </xf>
    <xf numFmtId="164" fontId="36" fillId="5" borderId="37" xfId="0" applyNumberFormat="1" applyFont="1" applyFill="1" applyBorder="1" applyAlignment="1" applyProtection="1">
      <alignment horizontal="center"/>
      <protection hidden="1"/>
    </xf>
    <xf numFmtId="164" fontId="37" fillId="5" borderId="5" xfId="0" applyNumberFormat="1" applyFont="1" applyFill="1" applyBorder="1" applyAlignment="1" applyProtection="1">
      <alignment horizontal="center" vertical="center"/>
      <protection hidden="1"/>
    </xf>
    <xf numFmtId="165" fontId="14" fillId="5" borderId="0" xfId="0" applyNumberFormat="1" applyFont="1" applyFill="1" applyAlignment="1" applyProtection="1">
      <alignment vertical="center"/>
      <protection hidden="1"/>
    </xf>
    <xf numFmtId="0" fontId="51" fillId="5" borderId="0" xfId="0" applyFont="1" applyFill="1" applyAlignment="1" applyProtection="1">
      <alignment wrapText="1"/>
      <protection hidden="1"/>
    </xf>
    <xf numFmtId="0" fontId="51" fillId="5" borderId="3" xfId="0" applyFont="1" applyFill="1" applyBorder="1" applyAlignment="1" applyProtection="1">
      <alignment wrapText="1"/>
      <protection hidden="1"/>
    </xf>
    <xf numFmtId="166" fontId="50" fillId="5" borderId="5" xfId="0" applyNumberFormat="1" applyFont="1" applyFill="1" applyBorder="1" applyAlignment="1" applyProtection="1">
      <alignment horizontal="center" vertical="center"/>
      <protection hidden="1"/>
    </xf>
    <xf numFmtId="164" fontId="36" fillId="5" borderId="0" xfId="0" applyNumberFormat="1" applyFont="1" applyFill="1" applyAlignment="1" applyProtection="1">
      <alignment vertical="center"/>
      <protection hidden="1"/>
    </xf>
    <xf numFmtId="164" fontId="36" fillId="5" borderId="0" xfId="0" applyNumberFormat="1" applyFont="1" applyFill="1" applyProtection="1">
      <protection hidden="1"/>
    </xf>
    <xf numFmtId="0" fontId="17" fillId="5" borderId="0" xfId="0" applyFont="1" applyFill="1" applyAlignment="1" applyProtection="1">
      <alignment vertical="top" wrapText="1"/>
      <protection hidden="1"/>
    </xf>
    <xf numFmtId="166" fontId="4" fillId="5" borderId="5" xfId="0" applyNumberFormat="1" applyFont="1" applyFill="1" applyBorder="1" applyAlignment="1" applyProtection="1">
      <alignment horizontal="center" vertical="center"/>
      <protection hidden="1"/>
    </xf>
    <xf numFmtId="0" fontId="48" fillId="5" borderId="0" xfId="0" applyFont="1" applyFill="1" applyAlignment="1" applyProtection="1">
      <alignment vertical="center"/>
      <protection hidden="1"/>
    </xf>
    <xf numFmtId="0" fontId="48" fillId="5" borderId="3" xfId="0" applyFont="1" applyFill="1" applyBorder="1" applyAlignment="1" applyProtection="1">
      <alignment horizontal="center" vertical="center"/>
      <protection hidden="1"/>
    </xf>
    <xf numFmtId="0" fontId="47" fillId="5" borderId="3" xfId="0" applyFont="1" applyFill="1" applyBorder="1" applyAlignment="1" applyProtection="1">
      <alignment vertical="center" wrapText="1"/>
      <protection hidden="1"/>
    </xf>
    <xf numFmtId="164" fontId="48" fillId="5" borderId="0" xfId="0" applyNumberFormat="1" applyFont="1" applyFill="1" applyAlignment="1" applyProtection="1">
      <alignment horizontal="center" vertical="center"/>
      <protection hidden="1"/>
    </xf>
    <xf numFmtId="167" fontId="4" fillId="5" borderId="46" xfId="0" applyNumberFormat="1" applyFont="1" applyFill="1" applyBorder="1" applyAlignment="1" applyProtection="1">
      <alignment horizontal="center" vertical="center" wrapText="1"/>
      <protection hidden="1"/>
    </xf>
    <xf numFmtId="0" fontId="46" fillId="5" borderId="46" xfId="0" applyFont="1" applyFill="1" applyBorder="1" applyAlignment="1" applyProtection="1">
      <alignment horizontal="center" vertical="center"/>
      <protection hidden="1"/>
    </xf>
    <xf numFmtId="0" fontId="44" fillId="5" borderId="0" xfId="0" applyFont="1" applyFill="1" applyAlignment="1" applyProtection="1">
      <alignment vertical="center" wrapText="1"/>
      <protection hidden="1"/>
    </xf>
    <xf numFmtId="164" fontId="36" fillId="0" borderId="0" xfId="0" applyNumberFormat="1" applyFont="1" applyAlignment="1" applyProtection="1">
      <alignment horizontal="center"/>
      <protection hidden="1"/>
    </xf>
    <xf numFmtId="0" fontId="4" fillId="5" borderId="0" xfId="0" applyFont="1" applyFill="1" applyAlignment="1" applyProtection="1">
      <alignment horizontal="center"/>
      <protection hidden="1"/>
    </xf>
    <xf numFmtId="164" fontId="4" fillId="5" borderId="5" xfId="0" applyNumberFormat="1" applyFont="1" applyFill="1" applyBorder="1" applyAlignment="1" applyProtection="1">
      <alignment horizontal="center" vertical="center"/>
      <protection hidden="1"/>
    </xf>
    <xf numFmtId="164" fontId="36" fillId="5" borderId="0" xfId="0" applyNumberFormat="1" applyFont="1" applyFill="1" applyAlignment="1" applyProtection="1">
      <alignment horizontal="center" vertical="top"/>
      <protection hidden="1"/>
    </xf>
    <xf numFmtId="164" fontId="36" fillId="5" borderId="3" xfId="0" applyNumberFormat="1" applyFont="1" applyFill="1" applyBorder="1" applyAlignment="1" applyProtection="1">
      <alignment horizontal="center" vertical="top"/>
      <protection hidden="1"/>
    </xf>
    <xf numFmtId="165" fontId="42" fillId="5" borderId="0" xfId="0" applyNumberFormat="1" applyFont="1" applyFill="1" applyAlignment="1" applyProtection="1">
      <alignment horizontal="center" vertical="center" wrapText="1"/>
      <protection hidden="1"/>
    </xf>
    <xf numFmtId="0" fontId="17" fillId="5" borderId="35" xfId="0" applyFont="1" applyFill="1" applyBorder="1" applyAlignment="1" applyProtection="1">
      <alignment horizontal="center" vertical="center" wrapText="1"/>
      <protection hidden="1"/>
    </xf>
    <xf numFmtId="0" fontId="43" fillId="3" borderId="37" xfId="0" applyFont="1" applyFill="1" applyBorder="1" applyAlignment="1" applyProtection="1">
      <alignment horizontal="center" vertical="center" wrapText="1"/>
      <protection hidden="1"/>
    </xf>
    <xf numFmtId="0" fontId="43" fillId="3" borderId="13" xfId="0" applyFont="1" applyFill="1" applyBorder="1" applyAlignment="1" applyProtection="1">
      <alignment horizontal="center" vertical="center" wrapText="1"/>
      <protection hidden="1"/>
    </xf>
    <xf numFmtId="167" fontId="4" fillId="5" borderId="3" xfId="0" applyNumberFormat="1" applyFont="1" applyFill="1" applyBorder="1" applyAlignment="1" applyProtection="1">
      <alignment horizontal="center" vertical="center" wrapText="1"/>
      <protection hidden="1"/>
    </xf>
    <xf numFmtId="0" fontId="17" fillId="5" borderId="17" xfId="0" applyFont="1" applyFill="1" applyBorder="1" applyAlignment="1" applyProtection="1">
      <alignment horizontal="center" vertical="center" wrapText="1"/>
      <protection hidden="1"/>
    </xf>
    <xf numFmtId="0" fontId="2" fillId="0" borderId="40" xfId="0" applyFont="1" applyBorder="1" applyProtection="1">
      <protection hidden="1"/>
    </xf>
    <xf numFmtId="0" fontId="17" fillId="5" borderId="3" xfId="0" applyFont="1" applyFill="1" applyBorder="1" applyAlignment="1" applyProtection="1">
      <alignment vertical="top" wrapText="1"/>
      <protection hidden="1"/>
    </xf>
    <xf numFmtId="164" fontId="4" fillId="5" borderId="0" xfId="0" applyNumberFormat="1" applyFont="1" applyFill="1" applyAlignment="1" applyProtection="1">
      <alignment horizontal="center" vertical="center"/>
      <protection hidden="1"/>
    </xf>
    <xf numFmtId="164" fontId="36" fillId="5" borderId="0" xfId="0" applyNumberFormat="1" applyFont="1" applyFill="1" applyAlignment="1" applyProtection="1">
      <alignment horizontal="left" wrapText="1"/>
      <protection hidden="1"/>
    </xf>
    <xf numFmtId="164" fontId="36" fillId="5" borderId="3" xfId="0" applyNumberFormat="1" applyFont="1" applyFill="1" applyBorder="1" applyAlignment="1" applyProtection="1">
      <alignment horizontal="left" wrapText="1"/>
      <protection hidden="1"/>
    </xf>
    <xf numFmtId="164" fontId="17" fillId="5" borderId="0" xfId="0" applyNumberFormat="1" applyFont="1" applyFill="1" applyAlignment="1" applyProtection="1">
      <alignment vertical="center" wrapText="1"/>
      <protection hidden="1"/>
    </xf>
    <xf numFmtId="0" fontId="44" fillId="5" borderId="0" xfId="0" applyFont="1" applyFill="1" applyAlignment="1" applyProtection="1">
      <alignment vertical="top" wrapText="1"/>
      <protection hidden="1"/>
    </xf>
    <xf numFmtId="0" fontId="39" fillId="5" borderId="0" xfId="0" applyFont="1" applyFill="1" applyAlignment="1" applyProtection="1">
      <alignment vertical="center" wrapText="1"/>
      <protection hidden="1"/>
    </xf>
    <xf numFmtId="0" fontId="39" fillId="5" borderId="3" xfId="0" applyFont="1" applyFill="1" applyBorder="1" applyAlignment="1" applyProtection="1">
      <alignment vertical="center" wrapText="1"/>
      <protection hidden="1"/>
    </xf>
    <xf numFmtId="0" fontId="60" fillId="5" borderId="0" xfId="0" applyFont="1" applyFill="1" applyAlignment="1" applyProtection="1">
      <alignment vertical="center" wrapText="1"/>
      <protection hidden="1"/>
    </xf>
    <xf numFmtId="0" fontId="39" fillId="5" borderId="0" xfId="0" applyFont="1" applyFill="1" applyAlignment="1" applyProtection="1">
      <alignment vertical="top" wrapText="1"/>
      <protection hidden="1"/>
    </xf>
    <xf numFmtId="0" fontId="47" fillId="5" borderId="0" xfId="0" applyFont="1" applyFill="1" applyAlignment="1" applyProtection="1">
      <alignment horizontal="left" vertical="center" wrapText="1"/>
      <protection hidden="1"/>
    </xf>
    <xf numFmtId="0" fontId="39" fillId="5" borderId="0" xfId="0" applyFont="1" applyFill="1" applyAlignment="1" applyProtection="1">
      <alignment horizontal="center" vertical="center" wrapText="1"/>
      <protection hidden="1"/>
    </xf>
    <xf numFmtId="49" fontId="5" fillId="2" borderId="0" xfId="0" applyNumberFormat="1" applyFont="1" applyFill="1" applyProtection="1">
      <protection hidden="1"/>
    </xf>
    <xf numFmtId="164" fontId="24" fillId="4" borderId="35" xfId="0" applyNumberFormat="1" applyFont="1" applyFill="1" applyBorder="1" applyAlignment="1" applyProtection="1">
      <alignment horizontal="center"/>
      <protection hidden="1"/>
    </xf>
    <xf numFmtId="0" fontId="2" fillId="0" borderId="68" xfId="0" applyFont="1" applyBorder="1" applyProtection="1">
      <protection hidden="1"/>
    </xf>
    <xf numFmtId="49" fontId="19" fillId="4" borderId="54" xfId="0" applyNumberFormat="1" applyFont="1" applyFill="1" applyBorder="1" applyProtection="1">
      <protection hidden="1"/>
    </xf>
    <xf numFmtId="49" fontId="5" fillId="2" borderId="35" xfId="0" applyNumberFormat="1" applyFont="1" applyFill="1" applyBorder="1" applyProtection="1">
      <protection hidden="1"/>
    </xf>
    <xf numFmtId="49" fontId="5" fillId="2" borderId="37" xfId="0" applyNumberFormat="1" applyFont="1" applyFill="1" applyBorder="1" applyAlignment="1" applyProtection="1">
      <alignment vertical="center"/>
      <protection hidden="1"/>
    </xf>
    <xf numFmtId="164" fontId="63" fillId="2" borderId="37" xfId="0" applyNumberFormat="1" applyFont="1" applyFill="1" applyBorder="1" applyAlignment="1" applyProtection="1">
      <alignment horizontal="center" vertical="top"/>
      <protection hidden="1"/>
    </xf>
    <xf numFmtId="49" fontId="65" fillId="2" borderId="0" xfId="0" applyNumberFormat="1" applyFont="1" applyFill="1" applyAlignment="1" applyProtection="1">
      <alignment horizontal="left" vertical="center" wrapText="1"/>
      <protection hidden="1"/>
    </xf>
    <xf numFmtId="164" fontId="24" fillId="4" borderId="0" xfId="0" applyNumberFormat="1" applyFont="1" applyFill="1" applyAlignment="1" applyProtection="1">
      <alignment horizontal="center" vertical="center"/>
      <protection hidden="1"/>
    </xf>
    <xf numFmtId="49" fontId="19" fillId="4" borderId="0" xfId="0" applyNumberFormat="1" applyFont="1" applyFill="1" applyAlignment="1" applyProtection="1">
      <alignment horizontal="left" vertical="center"/>
      <protection hidden="1"/>
    </xf>
    <xf numFmtId="49" fontId="14" fillId="2" borderId="0" xfId="0" applyNumberFormat="1" applyFont="1" applyFill="1" applyProtection="1">
      <protection hidden="1"/>
    </xf>
    <xf numFmtId="49" fontId="14" fillId="2" borderId="35" xfId="0" applyNumberFormat="1" applyFont="1" applyFill="1" applyBorder="1" applyProtection="1">
      <protection hidden="1"/>
    </xf>
    <xf numFmtId="49" fontId="63" fillId="2" borderId="35" xfId="0" applyNumberFormat="1" applyFont="1" applyFill="1" applyBorder="1" applyAlignment="1" applyProtection="1">
      <alignment horizontal="center"/>
      <protection hidden="1"/>
    </xf>
    <xf numFmtId="0" fontId="2" fillId="0" borderId="66" xfId="0" applyFont="1" applyBorder="1" applyProtection="1">
      <protection hidden="1"/>
    </xf>
    <xf numFmtId="49" fontId="64" fillId="2" borderId="0" xfId="0" applyNumberFormat="1" applyFont="1" applyFill="1" applyProtection="1">
      <protection hidden="1"/>
    </xf>
    <xf numFmtId="0" fontId="2" fillId="0" borderId="67" xfId="0" applyFont="1" applyBorder="1" applyProtection="1">
      <protection hidden="1"/>
    </xf>
    <xf numFmtId="164" fontId="5" fillId="2" borderId="35" xfId="0" applyNumberFormat="1" applyFont="1" applyFill="1" applyBorder="1" applyAlignment="1" applyProtection="1">
      <alignment horizontal="center"/>
      <protection hidden="1"/>
    </xf>
    <xf numFmtId="49" fontId="65" fillId="2" borderId="35" xfId="0" applyNumberFormat="1" applyFont="1" applyFill="1" applyBorder="1" applyAlignment="1" applyProtection="1">
      <alignment vertical="center" wrapText="1"/>
      <protection hidden="1"/>
    </xf>
    <xf numFmtId="0" fontId="2" fillId="0" borderId="69" xfId="0" applyFont="1" applyBorder="1" applyProtection="1">
      <protection hidden="1"/>
    </xf>
    <xf numFmtId="0" fontId="41" fillId="0" borderId="3" xfId="0" applyFont="1" applyBorder="1" applyAlignment="1" applyProtection="1">
      <alignment horizontal="right"/>
      <protection hidden="1"/>
    </xf>
    <xf numFmtId="49" fontId="65" fillId="2" borderId="0" xfId="0" applyNumberFormat="1" applyFont="1" applyFill="1" applyAlignment="1" applyProtection="1">
      <alignment vertical="center" wrapText="1"/>
      <protection hidden="1"/>
    </xf>
    <xf numFmtId="49" fontId="19" fillId="4" borderId="0" xfId="0" applyNumberFormat="1" applyFont="1" applyFill="1" applyProtection="1">
      <protection hidden="1"/>
    </xf>
    <xf numFmtId="49" fontId="14" fillId="2" borderId="35" xfId="0" applyNumberFormat="1" applyFont="1" applyFill="1" applyBorder="1" applyAlignment="1" applyProtection="1">
      <alignment vertical="top"/>
      <protection hidden="1"/>
    </xf>
    <xf numFmtId="164" fontId="24" fillId="4" borderId="0" xfId="0" applyNumberFormat="1" applyFont="1" applyFill="1" applyAlignment="1" applyProtection="1">
      <alignment horizontal="center"/>
      <protection hidden="1"/>
    </xf>
    <xf numFmtId="0" fontId="14" fillId="0" borderId="0" xfId="0" applyFont="1" applyProtection="1">
      <protection hidden="1"/>
    </xf>
    <xf numFmtId="0" fontId="1" fillId="6" borderId="1" xfId="0" applyFont="1" applyFill="1" applyBorder="1" applyAlignment="1" applyProtection="1">
      <alignment horizontal="left"/>
      <protection hidden="1"/>
    </xf>
    <xf numFmtId="0" fontId="32" fillId="0" borderId="1" xfId="0" applyFont="1" applyBorder="1" applyAlignment="1" applyProtection="1">
      <alignment horizontal="right"/>
      <protection hidden="1"/>
    </xf>
    <xf numFmtId="0" fontId="33" fillId="7" borderId="34" xfId="0" applyFont="1" applyFill="1" applyBorder="1" applyAlignment="1" applyProtection="1">
      <alignment horizontal="center" vertical="center"/>
      <protection hidden="1"/>
    </xf>
    <xf numFmtId="49" fontId="19" fillId="4" borderId="0" xfId="0" applyNumberFormat="1" applyFont="1" applyFill="1" applyAlignment="1" applyProtection="1">
      <alignment horizontal="center"/>
      <protection hidden="1"/>
    </xf>
    <xf numFmtId="164" fontId="24" fillId="4" borderId="35" xfId="0" applyNumberFormat="1" applyFont="1" applyFill="1" applyBorder="1" applyAlignment="1" applyProtection="1">
      <alignment horizontal="center" vertical="center"/>
      <protection hidden="1"/>
    </xf>
    <xf numFmtId="164" fontId="36" fillId="2" borderId="35" xfId="0" applyNumberFormat="1" applyFont="1" applyFill="1" applyBorder="1" applyAlignment="1" applyProtection="1">
      <alignment horizontal="center" vertical="top"/>
      <protection hidden="1"/>
    </xf>
    <xf numFmtId="49" fontId="5" fillId="5" borderId="37" xfId="0" applyNumberFormat="1" applyFont="1" applyFill="1" applyBorder="1" applyAlignment="1" applyProtection="1">
      <alignment horizontal="left" vertical="center"/>
      <protection hidden="1"/>
    </xf>
    <xf numFmtId="49" fontId="5" fillId="5" borderId="0" xfId="0" applyNumberFormat="1" applyFont="1" applyFill="1" applyAlignment="1" applyProtection="1">
      <alignment horizontal="left" vertical="center"/>
      <protection hidden="1"/>
    </xf>
    <xf numFmtId="0" fontId="4" fillId="0" borderId="5" xfId="0" applyFont="1" applyBorder="1" applyAlignment="1" applyProtection="1">
      <alignment horizontal="center"/>
      <protection hidden="1"/>
    </xf>
    <xf numFmtId="49" fontId="5" fillId="2" borderId="37" xfId="0" applyNumberFormat="1" applyFont="1" applyFill="1" applyBorder="1" applyAlignment="1" applyProtection="1">
      <alignment horizontal="left" vertical="center"/>
      <protection hidden="1"/>
    </xf>
    <xf numFmtId="0" fontId="2" fillId="0" borderId="8" xfId="0" applyFont="1" applyBorder="1" applyProtection="1">
      <protection hidden="1"/>
    </xf>
    <xf numFmtId="49" fontId="5" fillId="2" borderId="0" xfId="0" applyNumberFormat="1" applyFont="1" applyFill="1" applyAlignment="1" applyProtection="1">
      <alignment horizontal="left" vertical="center"/>
      <protection hidden="1"/>
    </xf>
    <xf numFmtId="49" fontId="19" fillId="4" borderId="0" xfId="0" applyNumberFormat="1" applyFont="1" applyFill="1" applyAlignment="1" applyProtection="1">
      <alignment horizontal="center" vertical="center"/>
      <protection hidden="1"/>
    </xf>
    <xf numFmtId="164" fontId="63" fillId="2" borderId="13" xfId="0" applyNumberFormat="1" applyFont="1" applyFill="1" applyBorder="1" applyAlignment="1" applyProtection="1">
      <alignment horizontal="right" vertical="top"/>
      <protection hidden="1"/>
    </xf>
    <xf numFmtId="49" fontId="5" fillId="2" borderId="0" xfId="0" applyNumberFormat="1" applyFont="1" applyFill="1" applyAlignment="1" applyProtection="1">
      <alignment vertical="top"/>
      <protection hidden="1"/>
    </xf>
    <xf numFmtId="164" fontId="14" fillId="2" borderId="35" xfId="0" applyNumberFormat="1" applyFont="1" applyFill="1" applyBorder="1" applyAlignment="1" applyProtection="1">
      <alignment vertical="top"/>
      <protection hidden="1"/>
    </xf>
    <xf numFmtId="164" fontId="14" fillId="2" borderId="0" xfId="0" applyNumberFormat="1" applyFont="1" applyFill="1" applyAlignment="1" applyProtection="1">
      <alignment vertical="top"/>
      <protection hidden="1"/>
    </xf>
    <xf numFmtId="49" fontId="65" fillId="2" borderId="0" xfId="0" applyNumberFormat="1" applyFont="1" applyFill="1" applyAlignment="1" applyProtection="1">
      <alignment wrapText="1"/>
      <protection hidden="1"/>
    </xf>
    <xf numFmtId="49" fontId="5" fillId="2" borderId="37" xfId="0" applyNumberFormat="1" applyFont="1" applyFill="1" applyBorder="1" applyAlignment="1" applyProtection="1">
      <alignment horizontal="left" vertical="top"/>
      <protection hidden="1"/>
    </xf>
    <xf numFmtId="49" fontId="65" fillId="2" borderId="37" xfId="0" applyNumberFormat="1" applyFont="1" applyFill="1" applyBorder="1" applyAlignment="1" applyProtection="1">
      <alignment horizontal="left" vertical="center" wrapText="1"/>
      <protection hidden="1"/>
    </xf>
    <xf numFmtId="164" fontId="17" fillId="2" borderId="37" xfId="0" applyNumberFormat="1" applyFont="1" applyFill="1" applyBorder="1" applyAlignment="1" applyProtection="1">
      <alignment horizontal="left" vertical="center" wrapText="1"/>
      <protection hidden="1"/>
    </xf>
    <xf numFmtId="49" fontId="5" fillId="2" borderId="37" xfId="0" applyNumberFormat="1" applyFont="1" applyFill="1" applyBorder="1" applyAlignment="1" applyProtection="1">
      <alignment horizontal="center" vertical="center"/>
      <protection hidden="1"/>
    </xf>
    <xf numFmtId="49" fontId="64" fillId="2" borderId="51" xfId="0" applyNumberFormat="1" applyFont="1" applyFill="1" applyBorder="1" applyAlignment="1" applyProtection="1">
      <alignment horizontal="left" vertical="center"/>
      <protection hidden="1"/>
    </xf>
    <xf numFmtId="49" fontId="64" fillId="2" borderId="37" xfId="0" applyNumberFormat="1" applyFont="1" applyFill="1" applyBorder="1" applyAlignment="1" applyProtection="1">
      <alignment horizontal="left" vertical="center" wrapText="1"/>
      <protection hidden="1"/>
    </xf>
    <xf numFmtId="49" fontId="63" fillId="2" borderId="35" xfId="0" applyNumberFormat="1" applyFont="1" applyFill="1" applyBorder="1" applyAlignment="1" applyProtection="1">
      <alignment horizontal="center" vertical="top"/>
      <protection hidden="1"/>
    </xf>
    <xf numFmtId="49" fontId="64" fillId="2" borderId="35" xfId="0" applyNumberFormat="1" applyFont="1" applyFill="1" applyBorder="1" applyProtection="1">
      <protection hidden="1"/>
    </xf>
    <xf numFmtId="49" fontId="5" fillId="2" borderId="0" xfId="0" applyNumberFormat="1" applyFont="1" applyFill="1" applyAlignment="1" applyProtection="1">
      <alignment vertical="center"/>
      <protection hidden="1"/>
    </xf>
    <xf numFmtId="49" fontId="69" fillId="2" borderId="0" xfId="0" applyNumberFormat="1" applyFont="1" applyFill="1" applyAlignment="1" applyProtection="1">
      <alignment vertical="center" wrapText="1"/>
      <protection hidden="1"/>
    </xf>
    <xf numFmtId="49" fontId="19" fillId="4" borderId="0" xfId="0" applyNumberFormat="1" applyFont="1" applyFill="1" applyAlignment="1" applyProtection="1">
      <alignment vertical="center"/>
      <protection hidden="1"/>
    </xf>
    <xf numFmtId="164" fontId="63" fillId="2" borderId="0" xfId="0" applyNumberFormat="1" applyFont="1" applyFill="1" applyAlignment="1" applyProtection="1">
      <alignment horizontal="center" vertical="top"/>
      <protection hidden="1"/>
    </xf>
    <xf numFmtId="164" fontId="24" fillId="2" borderId="13" xfId="0" applyNumberFormat="1" applyFont="1" applyFill="1" applyBorder="1" applyAlignment="1" applyProtection="1">
      <alignment horizontal="center" vertical="center"/>
      <protection hidden="1"/>
    </xf>
    <xf numFmtId="49" fontId="5" fillId="0" borderId="0" xfId="0" applyNumberFormat="1" applyFont="1" applyAlignment="1" applyProtection="1">
      <alignment horizontal="left" vertical="center"/>
      <protection hidden="1"/>
    </xf>
    <xf numFmtId="49" fontId="5" fillId="2" borderId="13" xfId="0" applyNumberFormat="1" applyFont="1" applyFill="1" applyBorder="1" applyAlignment="1" applyProtection="1">
      <alignment horizontal="left" vertical="center"/>
      <protection hidden="1"/>
    </xf>
    <xf numFmtId="164" fontId="63" fillId="2" borderId="35" xfId="0" applyNumberFormat="1" applyFont="1" applyFill="1" applyBorder="1" applyAlignment="1" applyProtection="1">
      <alignment horizontal="center"/>
      <protection hidden="1"/>
    </xf>
    <xf numFmtId="164" fontId="65" fillId="2" borderId="0" xfId="0" applyNumberFormat="1" applyFont="1" applyFill="1" applyAlignment="1" applyProtection="1">
      <alignment wrapText="1"/>
      <protection hidden="1"/>
    </xf>
    <xf numFmtId="164" fontId="24" fillId="2" borderId="70" xfId="0" applyNumberFormat="1" applyFont="1" applyFill="1" applyBorder="1" applyAlignment="1" applyProtection="1">
      <alignment horizontal="center" vertical="center"/>
      <protection hidden="1"/>
    </xf>
    <xf numFmtId="164" fontId="14" fillId="2" borderId="35" xfId="0" applyNumberFormat="1" applyFont="1" applyFill="1" applyBorder="1" applyProtection="1">
      <protection hidden="1"/>
    </xf>
    <xf numFmtId="164" fontId="14" fillId="0" borderId="0" xfId="0" applyNumberFormat="1" applyFont="1" applyProtection="1">
      <protection hidden="1"/>
    </xf>
    <xf numFmtId="164" fontId="5" fillId="2" borderId="35" xfId="0" applyNumberFormat="1" applyFont="1" applyFill="1" applyBorder="1" applyAlignment="1" applyProtection="1">
      <alignment horizontal="center" vertical="top"/>
      <protection hidden="1"/>
    </xf>
    <xf numFmtId="49" fontId="14" fillId="0" borderId="0" xfId="0" applyNumberFormat="1" applyFont="1" applyProtection="1">
      <protection hidden="1"/>
    </xf>
    <xf numFmtId="164" fontId="5" fillId="2" borderId="0" xfId="0" applyNumberFormat="1" applyFont="1" applyFill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49" fontId="63" fillId="2" borderId="13" xfId="0" applyNumberFormat="1" applyFont="1" applyFill="1" applyBorder="1" applyAlignment="1" applyProtection="1">
      <alignment horizontal="left" vertical="top"/>
      <protection hidden="1"/>
    </xf>
    <xf numFmtId="49" fontId="64" fillId="2" borderId="17" xfId="0" applyNumberFormat="1" applyFont="1" applyFill="1" applyBorder="1" applyAlignment="1" applyProtection="1">
      <alignment horizontal="left" vertical="center"/>
      <protection hidden="1"/>
    </xf>
    <xf numFmtId="0" fontId="1" fillId="0" borderId="1" xfId="0" applyFont="1" applyBorder="1"/>
    <xf numFmtId="0" fontId="32" fillId="0" borderId="1" xfId="0" applyFont="1" applyBorder="1" applyAlignment="1">
      <alignment horizontal="right"/>
    </xf>
    <xf numFmtId="0" fontId="20" fillId="7" borderId="34" xfId="0" applyFont="1" applyFill="1" applyBorder="1" applyAlignment="1">
      <alignment horizontal="center"/>
    </xf>
    <xf numFmtId="164" fontId="24" fillId="0" borderId="0" xfId="0" applyNumberFormat="1" applyFont="1" applyAlignment="1">
      <alignment horizontal="left" vertical="center" wrapText="1"/>
    </xf>
    <xf numFmtId="0" fontId="41" fillId="0" borderId="3" xfId="0" applyFont="1" applyBorder="1" applyAlignment="1">
      <alignment horizontal="right"/>
    </xf>
  </cellXfs>
  <cellStyles count="1"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9.png"/><Relationship Id="rId21" Type="http://schemas.openxmlformats.org/officeDocument/2006/relationships/image" Target="../media/image24.png"/><Relationship Id="rId42" Type="http://schemas.openxmlformats.org/officeDocument/2006/relationships/image" Target="../media/image45.png"/><Relationship Id="rId47" Type="http://schemas.openxmlformats.org/officeDocument/2006/relationships/image" Target="../media/image50.png"/><Relationship Id="rId63" Type="http://schemas.openxmlformats.org/officeDocument/2006/relationships/image" Target="../media/image66.png"/><Relationship Id="rId68" Type="http://schemas.openxmlformats.org/officeDocument/2006/relationships/image" Target="../media/image71.png"/><Relationship Id="rId84" Type="http://schemas.openxmlformats.org/officeDocument/2006/relationships/image" Target="../media/image87.png"/><Relationship Id="rId89" Type="http://schemas.openxmlformats.org/officeDocument/2006/relationships/image" Target="../media/image92.png"/><Relationship Id="rId112" Type="http://schemas.openxmlformats.org/officeDocument/2006/relationships/image" Target="../media/image115.png"/><Relationship Id="rId16" Type="http://schemas.openxmlformats.org/officeDocument/2006/relationships/image" Target="../media/image19.png"/><Relationship Id="rId107" Type="http://schemas.openxmlformats.org/officeDocument/2006/relationships/image" Target="../media/image110.png"/><Relationship Id="rId11" Type="http://schemas.openxmlformats.org/officeDocument/2006/relationships/image" Target="../media/image14.jpg"/><Relationship Id="rId32" Type="http://schemas.openxmlformats.org/officeDocument/2006/relationships/image" Target="../media/image35.png"/><Relationship Id="rId37" Type="http://schemas.openxmlformats.org/officeDocument/2006/relationships/image" Target="../media/image40.png"/><Relationship Id="rId53" Type="http://schemas.openxmlformats.org/officeDocument/2006/relationships/image" Target="../media/image56.png"/><Relationship Id="rId58" Type="http://schemas.openxmlformats.org/officeDocument/2006/relationships/image" Target="../media/image61.png"/><Relationship Id="rId74" Type="http://schemas.openxmlformats.org/officeDocument/2006/relationships/image" Target="../media/image77.png"/><Relationship Id="rId79" Type="http://schemas.openxmlformats.org/officeDocument/2006/relationships/image" Target="../media/image82.png"/><Relationship Id="rId102" Type="http://schemas.openxmlformats.org/officeDocument/2006/relationships/image" Target="../media/image105.png"/><Relationship Id="rId5" Type="http://schemas.openxmlformats.org/officeDocument/2006/relationships/image" Target="../media/image8.jpg"/><Relationship Id="rId90" Type="http://schemas.openxmlformats.org/officeDocument/2006/relationships/image" Target="../media/image93.png"/><Relationship Id="rId95" Type="http://schemas.openxmlformats.org/officeDocument/2006/relationships/image" Target="../media/image98.png"/><Relationship Id="rId22" Type="http://schemas.openxmlformats.org/officeDocument/2006/relationships/image" Target="../media/image25.png"/><Relationship Id="rId27" Type="http://schemas.openxmlformats.org/officeDocument/2006/relationships/image" Target="../media/image30.png"/><Relationship Id="rId43" Type="http://schemas.openxmlformats.org/officeDocument/2006/relationships/image" Target="../media/image46.png"/><Relationship Id="rId48" Type="http://schemas.openxmlformats.org/officeDocument/2006/relationships/image" Target="../media/image51.png"/><Relationship Id="rId64" Type="http://schemas.openxmlformats.org/officeDocument/2006/relationships/image" Target="../media/image67.png"/><Relationship Id="rId69" Type="http://schemas.openxmlformats.org/officeDocument/2006/relationships/image" Target="../media/image72.png"/><Relationship Id="rId113" Type="http://schemas.openxmlformats.org/officeDocument/2006/relationships/image" Target="../media/image116.png"/><Relationship Id="rId80" Type="http://schemas.openxmlformats.org/officeDocument/2006/relationships/image" Target="../media/image83.png"/><Relationship Id="rId85" Type="http://schemas.openxmlformats.org/officeDocument/2006/relationships/image" Target="../media/image88.png"/><Relationship Id="rId12" Type="http://schemas.openxmlformats.org/officeDocument/2006/relationships/image" Target="../media/image15.png"/><Relationship Id="rId17" Type="http://schemas.openxmlformats.org/officeDocument/2006/relationships/image" Target="../media/image20.png"/><Relationship Id="rId33" Type="http://schemas.openxmlformats.org/officeDocument/2006/relationships/image" Target="../media/image36.png"/><Relationship Id="rId38" Type="http://schemas.openxmlformats.org/officeDocument/2006/relationships/image" Target="../media/image41.png"/><Relationship Id="rId59" Type="http://schemas.openxmlformats.org/officeDocument/2006/relationships/image" Target="../media/image62.png"/><Relationship Id="rId103" Type="http://schemas.openxmlformats.org/officeDocument/2006/relationships/image" Target="../media/image106.png"/><Relationship Id="rId108" Type="http://schemas.openxmlformats.org/officeDocument/2006/relationships/image" Target="../media/image111.png"/><Relationship Id="rId54" Type="http://schemas.openxmlformats.org/officeDocument/2006/relationships/image" Target="../media/image57.png"/><Relationship Id="rId70" Type="http://schemas.openxmlformats.org/officeDocument/2006/relationships/image" Target="../media/image73.png"/><Relationship Id="rId75" Type="http://schemas.openxmlformats.org/officeDocument/2006/relationships/image" Target="../media/image78.png"/><Relationship Id="rId91" Type="http://schemas.openxmlformats.org/officeDocument/2006/relationships/image" Target="../media/image94.png"/><Relationship Id="rId96" Type="http://schemas.openxmlformats.org/officeDocument/2006/relationships/image" Target="../media/image99.png"/><Relationship Id="rId1" Type="http://schemas.openxmlformats.org/officeDocument/2006/relationships/image" Target="../media/image4.jpg"/><Relationship Id="rId6" Type="http://schemas.openxmlformats.org/officeDocument/2006/relationships/image" Target="../media/image9.jpg"/><Relationship Id="rId15" Type="http://schemas.openxmlformats.org/officeDocument/2006/relationships/image" Target="../media/image18.png"/><Relationship Id="rId23" Type="http://schemas.openxmlformats.org/officeDocument/2006/relationships/image" Target="../media/image26.png"/><Relationship Id="rId28" Type="http://schemas.openxmlformats.org/officeDocument/2006/relationships/image" Target="../media/image31.png"/><Relationship Id="rId36" Type="http://schemas.openxmlformats.org/officeDocument/2006/relationships/image" Target="../media/image39.png"/><Relationship Id="rId49" Type="http://schemas.openxmlformats.org/officeDocument/2006/relationships/image" Target="../media/image52.png"/><Relationship Id="rId57" Type="http://schemas.openxmlformats.org/officeDocument/2006/relationships/image" Target="../media/image60.png"/><Relationship Id="rId106" Type="http://schemas.openxmlformats.org/officeDocument/2006/relationships/image" Target="../media/image109.png"/><Relationship Id="rId114" Type="http://schemas.openxmlformats.org/officeDocument/2006/relationships/image" Target="../media/image117.png"/><Relationship Id="rId10" Type="http://schemas.openxmlformats.org/officeDocument/2006/relationships/image" Target="../media/image13.jpg"/><Relationship Id="rId31" Type="http://schemas.openxmlformats.org/officeDocument/2006/relationships/image" Target="../media/image34.png"/><Relationship Id="rId44" Type="http://schemas.openxmlformats.org/officeDocument/2006/relationships/image" Target="../media/image47.png"/><Relationship Id="rId52" Type="http://schemas.openxmlformats.org/officeDocument/2006/relationships/image" Target="../media/image55.png"/><Relationship Id="rId60" Type="http://schemas.openxmlformats.org/officeDocument/2006/relationships/image" Target="../media/image63.png"/><Relationship Id="rId65" Type="http://schemas.openxmlformats.org/officeDocument/2006/relationships/image" Target="../media/image68.png"/><Relationship Id="rId73" Type="http://schemas.openxmlformats.org/officeDocument/2006/relationships/image" Target="../media/image76.png"/><Relationship Id="rId78" Type="http://schemas.openxmlformats.org/officeDocument/2006/relationships/image" Target="../media/image81.png"/><Relationship Id="rId81" Type="http://schemas.openxmlformats.org/officeDocument/2006/relationships/image" Target="../media/image84.png"/><Relationship Id="rId86" Type="http://schemas.openxmlformats.org/officeDocument/2006/relationships/image" Target="../media/image89.png"/><Relationship Id="rId94" Type="http://schemas.openxmlformats.org/officeDocument/2006/relationships/image" Target="../media/image97.png"/><Relationship Id="rId99" Type="http://schemas.openxmlformats.org/officeDocument/2006/relationships/image" Target="../media/image102.png"/><Relationship Id="rId101" Type="http://schemas.openxmlformats.org/officeDocument/2006/relationships/image" Target="../media/image104.png"/><Relationship Id="rId4" Type="http://schemas.openxmlformats.org/officeDocument/2006/relationships/image" Target="../media/image7.jpg"/><Relationship Id="rId9" Type="http://schemas.openxmlformats.org/officeDocument/2006/relationships/image" Target="../media/image12.jpg"/><Relationship Id="rId13" Type="http://schemas.openxmlformats.org/officeDocument/2006/relationships/image" Target="../media/image16.png"/><Relationship Id="rId18" Type="http://schemas.openxmlformats.org/officeDocument/2006/relationships/image" Target="../media/image21.png"/><Relationship Id="rId39" Type="http://schemas.openxmlformats.org/officeDocument/2006/relationships/image" Target="../media/image42.png"/><Relationship Id="rId109" Type="http://schemas.openxmlformats.org/officeDocument/2006/relationships/image" Target="../media/image112.png"/><Relationship Id="rId34" Type="http://schemas.openxmlformats.org/officeDocument/2006/relationships/image" Target="../media/image37.png"/><Relationship Id="rId50" Type="http://schemas.openxmlformats.org/officeDocument/2006/relationships/image" Target="../media/image53.png"/><Relationship Id="rId55" Type="http://schemas.openxmlformats.org/officeDocument/2006/relationships/image" Target="../media/image58.png"/><Relationship Id="rId76" Type="http://schemas.openxmlformats.org/officeDocument/2006/relationships/image" Target="../media/image79.png"/><Relationship Id="rId97" Type="http://schemas.openxmlformats.org/officeDocument/2006/relationships/image" Target="../media/image100.png"/><Relationship Id="rId104" Type="http://schemas.openxmlformats.org/officeDocument/2006/relationships/image" Target="../media/image107.png"/><Relationship Id="rId7" Type="http://schemas.openxmlformats.org/officeDocument/2006/relationships/image" Target="../media/image10.jpg"/><Relationship Id="rId71" Type="http://schemas.openxmlformats.org/officeDocument/2006/relationships/image" Target="../media/image74.png"/><Relationship Id="rId92" Type="http://schemas.openxmlformats.org/officeDocument/2006/relationships/image" Target="../media/image95.png"/><Relationship Id="rId2" Type="http://schemas.openxmlformats.org/officeDocument/2006/relationships/image" Target="../media/image5.jpg"/><Relationship Id="rId29" Type="http://schemas.openxmlformats.org/officeDocument/2006/relationships/image" Target="../media/image32.png"/><Relationship Id="rId24" Type="http://schemas.openxmlformats.org/officeDocument/2006/relationships/image" Target="../media/image27.png"/><Relationship Id="rId40" Type="http://schemas.openxmlformats.org/officeDocument/2006/relationships/image" Target="../media/image43.png"/><Relationship Id="rId45" Type="http://schemas.openxmlformats.org/officeDocument/2006/relationships/image" Target="../media/image48.png"/><Relationship Id="rId66" Type="http://schemas.openxmlformats.org/officeDocument/2006/relationships/image" Target="../media/image69.png"/><Relationship Id="rId87" Type="http://schemas.openxmlformats.org/officeDocument/2006/relationships/image" Target="../media/image90.png"/><Relationship Id="rId110" Type="http://schemas.openxmlformats.org/officeDocument/2006/relationships/image" Target="../media/image113.png"/><Relationship Id="rId115" Type="http://schemas.openxmlformats.org/officeDocument/2006/relationships/image" Target="../media/image118.png"/><Relationship Id="rId61" Type="http://schemas.openxmlformats.org/officeDocument/2006/relationships/image" Target="../media/image64.png"/><Relationship Id="rId82" Type="http://schemas.openxmlformats.org/officeDocument/2006/relationships/image" Target="../media/image85.png"/><Relationship Id="rId19" Type="http://schemas.openxmlformats.org/officeDocument/2006/relationships/image" Target="../media/image22.png"/><Relationship Id="rId14" Type="http://schemas.openxmlformats.org/officeDocument/2006/relationships/image" Target="../media/image17.png"/><Relationship Id="rId30" Type="http://schemas.openxmlformats.org/officeDocument/2006/relationships/image" Target="../media/image33.png"/><Relationship Id="rId35" Type="http://schemas.openxmlformats.org/officeDocument/2006/relationships/image" Target="../media/image38.png"/><Relationship Id="rId56" Type="http://schemas.openxmlformats.org/officeDocument/2006/relationships/image" Target="../media/image59.png"/><Relationship Id="rId77" Type="http://schemas.openxmlformats.org/officeDocument/2006/relationships/image" Target="../media/image80.png"/><Relationship Id="rId100" Type="http://schemas.openxmlformats.org/officeDocument/2006/relationships/image" Target="../media/image103.png"/><Relationship Id="rId105" Type="http://schemas.openxmlformats.org/officeDocument/2006/relationships/image" Target="../media/image108.png"/><Relationship Id="rId8" Type="http://schemas.openxmlformats.org/officeDocument/2006/relationships/image" Target="../media/image11.jpg"/><Relationship Id="rId51" Type="http://schemas.openxmlformats.org/officeDocument/2006/relationships/image" Target="../media/image54.png"/><Relationship Id="rId72" Type="http://schemas.openxmlformats.org/officeDocument/2006/relationships/image" Target="../media/image75.png"/><Relationship Id="rId93" Type="http://schemas.openxmlformats.org/officeDocument/2006/relationships/image" Target="../media/image96.png"/><Relationship Id="rId98" Type="http://schemas.openxmlformats.org/officeDocument/2006/relationships/image" Target="../media/image101.png"/><Relationship Id="rId3" Type="http://schemas.openxmlformats.org/officeDocument/2006/relationships/image" Target="../media/image6.jpg"/><Relationship Id="rId25" Type="http://schemas.openxmlformats.org/officeDocument/2006/relationships/image" Target="../media/image28.png"/><Relationship Id="rId46" Type="http://schemas.openxmlformats.org/officeDocument/2006/relationships/image" Target="../media/image49.png"/><Relationship Id="rId67" Type="http://schemas.openxmlformats.org/officeDocument/2006/relationships/image" Target="../media/image70.png"/><Relationship Id="rId20" Type="http://schemas.openxmlformats.org/officeDocument/2006/relationships/image" Target="../media/image23.png"/><Relationship Id="rId41" Type="http://schemas.openxmlformats.org/officeDocument/2006/relationships/image" Target="../media/image44.png"/><Relationship Id="rId62" Type="http://schemas.openxmlformats.org/officeDocument/2006/relationships/image" Target="../media/image65.png"/><Relationship Id="rId83" Type="http://schemas.openxmlformats.org/officeDocument/2006/relationships/image" Target="../media/image86.png"/><Relationship Id="rId88" Type="http://schemas.openxmlformats.org/officeDocument/2006/relationships/image" Target="../media/image91.png"/><Relationship Id="rId111" Type="http://schemas.openxmlformats.org/officeDocument/2006/relationships/image" Target="../media/image11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6.png"/><Relationship Id="rId3" Type="http://schemas.openxmlformats.org/officeDocument/2006/relationships/image" Target="../media/image121.png"/><Relationship Id="rId7" Type="http://schemas.openxmlformats.org/officeDocument/2006/relationships/image" Target="../media/image125.png"/><Relationship Id="rId2" Type="http://schemas.openxmlformats.org/officeDocument/2006/relationships/image" Target="../media/image120.png"/><Relationship Id="rId1" Type="http://schemas.openxmlformats.org/officeDocument/2006/relationships/image" Target="../media/image119.jpg"/><Relationship Id="rId6" Type="http://schemas.openxmlformats.org/officeDocument/2006/relationships/image" Target="../media/image124.png"/><Relationship Id="rId11" Type="http://schemas.openxmlformats.org/officeDocument/2006/relationships/image" Target="../media/image118.png"/><Relationship Id="rId5" Type="http://schemas.openxmlformats.org/officeDocument/2006/relationships/image" Target="../media/image123.png"/><Relationship Id="rId10" Type="http://schemas.openxmlformats.org/officeDocument/2006/relationships/image" Target="../media/image128.png"/><Relationship Id="rId4" Type="http://schemas.openxmlformats.org/officeDocument/2006/relationships/image" Target="../media/image122.png"/><Relationship Id="rId9" Type="http://schemas.openxmlformats.org/officeDocument/2006/relationships/image" Target="../media/image127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1.png"/><Relationship Id="rId2" Type="http://schemas.openxmlformats.org/officeDocument/2006/relationships/image" Target="../media/image130.png"/><Relationship Id="rId1" Type="http://schemas.openxmlformats.org/officeDocument/2006/relationships/image" Target="../media/image129.png"/><Relationship Id="rId4" Type="http://schemas.openxmlformats.org/officeDocument/2006/relationships/image" Target="../media/image118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8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838200</xdr:colOff>
      <xdr:row>17</xdr:row>
      <xdr:rowOff>9525</xdr:rowOff>
    </xdr:from>
    <xdr:ext cx="1209675" cy="3848100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38</xdr:row>
      <xdr:rowOff>38100</xdr:rowOff>
    </xdr:from>
    <xdr:ext cx="1209675" cy="1819275"/>
    <xdr:pic>
      <xdr:nvPicPr>
        <xdr:cNvPr id="3" name="image6.png" title="Imagem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0</xdr:row>
      <xdr:rowOff>0</xdr:rowOff>
    </xdr:from>
    <xdr:ext cx="952500" cy="142875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1806</xdr:row>
      <xdr:rowOff>9525</xdr:rowOff>
    </xdr:from>
    <xdr:ext cx="466725" cy="466725"/>
    <xdr:grpSp>
      <xdr:nvGrpSpPr>
        <xdr:cNvPr id="2" name="Shape 2" title="Desenh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66675" y="209035650"/>
          <a:ext cx="466725" cy="466725"/>
          <a:chOff x="5122163" y="3523325"/>
          <a:chExt cx="447675" cy="447175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/>
        </xdr:nvSpPr>
        <xdr:spPr>
          <a:xfrm>
            <a:off x="5122163" y="3589500"/>
            <a:ext cx="447675" cy="381000"/>
          </a:xfrm>
          <a:prstGeom prst="ellipse">
            <a:avLst/>
          </a:prstGeom>
          <a:noFill/>
          <a:ln w="9525" cap="flat" cmpd="sng">
            <a:solidFill>
              <a:srgbClr val="FF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45700" rIns="91425" bIns="45700" anchor="t" anchorCtr="0">
            <a:noAutofit/>
          </a:bodyPr>
          <a:lstStyle/>
          <a:p>
            <a:pPr marL="120232" lvl="0" indent="0" algn="ctr" rtl="0">
              <a:spcBef>
                <a:spcPts val="0"/>
              </a:spcBef>
              <a:spcAft>
                <a:spcPts val="0"/>
              </a:spcAft>
              <a:buSzPts val="1100"/>
              <a:buFont typeface="Arial"/>
              <a:buNone/>
            </a:pPr>
            <a:endParaRPr sz="1100"/>
          </a:p>
        </xdr:txBody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 txBox="1"/>
        </xdr:nvSpPr>
        <xdr:spPr>
          <a:xfrm>
            <a:off x="5122212" y="3523325"/>
            <a:ext cx="447600" cy="3387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sp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 b="1">
                <a:solidFill>
                  <a:srgbClr val="FF0000"/>
                </a:solidFill>
              </a:rPr>
              <a:t>A</a:t>
            </a:r>
            <a:endParaRPr sz="600" b="1">
              <a:solidFill>
                <a:srgbClr val="FF0000"/>
              </a:solidFill>
            </a:endParaRPr>
          </a:p>
        </xdr:txBody>
      </xdr:sp>
    </xdr:grpSp>
    <xdr:clientData fLocksWithSheet="0"/>
  </xdr:oneCellAnchor>
  <xdr:oneCellAnchor>
    <xdr:from>
      <xdr:col>1</xdr:col>
      <xdr:colOff>533400</xdr:colOff>
      <xdr:row>1806</xdr:row>
      <xdr:rowOff>76200</xdr:rowOff>
    </xdr:from>
    <xdr:ext cx="390525" cy="476250"/>
    <xdr:grpSp>
      <xdr:nvGrpSpPr>
        <xdr:cNvPr id="5" name="Shape 2" title="Desenho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pSpPr/>
      </xdr:nvGrpSpPr>
      <xdr:grpSpPr>
        <a:xfrm>
          <a:off x="533400" y="209102325"/>
          <a:ext cx="390525" cy="476250"/>
          <a:chOff x="5203125" y="3516700"/>
          <a:chExt cx="375900" cy="453800"/>
        </a:xfrm>
      </xdr:grpSpPr>
      <xdr:sp macro="" textlink="">
        <xdr:nvSpPr>
          <xdr:cNvPr id="6" name="Shape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5203125" y="3589500"/>
            <a:ext cx="285750" cy="381000"/>
          </a:xfrm>
          <a:prstGeom prst="ellipse">
            <a:avLst/>
          </a:prstGeom>
          <a:noFill/>
          <a:ln w="9525" cap="flat" cmpd="sng">
            <a:solidFill>
              <a:srgbClr val="FF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45700" rIns="91425" bIns="45700" anchor="t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SzPts val="1100"/>
              <a:buFont typeface="Arial"/>
              <a:buNone/>
            </a:pPr>
            <a:endParaRPr sz="1100"/>
          </a:p>
        </xdr:txBody>
      </xdr:sp>
      <xdr:sp macro="" textlink="">
        <xdr:nvSpPr>
          <xdr:cNvPr id="7" name="Shape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 txBox="1"/>
        </xdr:nvSpPr>
        <xdr:spPr>
          <a:xfrm>
            <a:off x="5203125" y="3516700"/>
            <a:ext cx="375900" cy="3387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sp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 b="1">
                <a:solidFill>
                  <a:srgbClr val="FF0000"/>
                </a:solidFill>
              </a:rPr>
              <a:t>B</a:t>
            </a:r>
            <a:endParaRPr sz="1000" b="1">
              <a:solidFill>
                <a:srgbClr val="FF0000"/>
              </a:solidFill>
            </a:endParaRPr>
          </a:p>
        </xdr:txBody>
      </xdr:sp>
    </xdr:grpSp>
    <xdr:clientData fLocksWithSheet="0"/>
  </xdr:oneCellAnchor>
  <xdr:oneCellAnchor>
    <xdr:from>
      <xdr:col>1</xdr:col>
      <xdr:colOff>19050</xdr:colOff>
      <xdr:row>170</xdr:row>
      <xdr:rowOff>57150</xdr:rowOff>
    </xdr:from>
    <xdr:ext cx="1019175" cy="552450"/>
    <xdr:pic>
      <xdr:nvPicPr>
        <xdr:cNvPr id="8" name="image7.jpg" title="Imagem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464</xdr:row>
      <xdr:rowOff>9525</xdr:rowOff>
    </xdr:from>
    <xdr:ext cx="933450" cy="914400"/>
    <xdr:pic>
      <xdr:nvPicPr>
        <xdr:cNvPr id="9" name="image16.jpg" title="Imagem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740</xdr:row>
      <xdr:rowOff>38100</xdr:rowOff>
    </xdr:from>
    <xdr:ext cx="838200" cy="838200"/>
    <xdr:pic>
      <xdr:nvPicPr>
        <xdr:cNvPr id="10" name="image4.jpg" title="Imagem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755</xdr:row>
      <xdr:rowOff>85725</xdr:rowOff>
    </xdr:from>
    <xdr:ext cx="895350" cy="895350"/>
    <xdr:pic>
      <xdr:nvPicPr>
        <xdr:cNvPr id="11" name="image14.jpg" title="Imagem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772</xdr:row>
      <xdr:rowOff>66675</xdr:rowOff>
    </xdr:from>
    <xdr:ext cx="742950" cy="1076325"/>
    <xdr:pic>
      <xdr:nvPicPr>
        <xdr:cNvPr id="12" name="image10.jpg" title="Imagem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798</xdr:row>
      <xdr:rowOff>95250</xdr:rowOff>
    </xdr:from>
    <xdr:ext cx="904875" cy="828675"/>
    <xdr:pic>
      <xdr:nvPicPr>
        <xdr:cNvPr id="13" name="image24.jpg" title="Imagem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897</xdr:row>
      <xdr:rowOff>47625</xdr:rowOff>
    </xdr:from>
    <xdr:ext cx="695325" cy="981075"/>
    <xdr:pic>
      <xdr:nvPicPr>
        <xdr:cNvPr id="14" name="image12.jpg" title="Imagem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1483</xdr:row>
      <xdr:rowOff>28575</xdr:rowOff>
    </xdr:from>
    <xdr:ext cx="590550" cy="590550"/>
    <xdr:pic>
      <xdr:nvPicPr>
        <xdr:cNvPr id="15" name="image5.jpg" title="Imagem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2032</xdr:row>
      <xdr:rowOff>57150</xdr:rowOff>
    </xdr:from>
    <xdr:ext cx="942975" cy="895350"/>
    <xdr:pic>
      <xdr:nvPicPr>
        <xdr:cNvPr id="16" name="image15.jpg" title="Imagem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2280</xdr:row>
      <xdr:rowOff>76200</xdr:rowOff>
    </xdr:from>
    <xdr:ext cx="971550" cy="971550"/>
    <xdr:pic>
      <xdr:nvPicPr>
        <xdr:cNvPr id="17" name="image22.jpg" title="Imagem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2754</xdr:row>
      <xdr:rowOff>38100</xdr:rowOff>
    </xdr:from>
    <xdr:ext cx="942975" cy="666750"/>
    <xdr:pic>
      <xdr:nvPicPr>
        <xdr:cNvPr id="18" name="image25.jpg" title="Imagem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5</xdr:row>
      <xdr:rowOff>85725</xdr:rowOff>
    </xdr:from>
    <xdr:ext cx="581025" cy="1266825"/>
    <xdr:pic>
      <xdr:nvPicPr>
        <xdr:cNvPr id="19" name="image23.png" title="Imagem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29</xdr:row>
      <xdr:rowOff>85725</xdr:rowOff>
    </xdr:from>
    <xdr:ext cx="695325" cy="733425"/>
    <xdr:pic>
      <xdr:nvPicPr>
        <xdr:cNvPr id="20" name="image21.png" title="Imagem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49</xdr:row>
      <xdr:rowOff>47625</xdr:rowOff>
    </xdr:from>
    <xdr:ext cx="742950" cy="771525"/>
    <xdr:pic>
      <xdr:nvPicPr>
        <xdr:cNvPr id="21" name="image21.png" title="Imagem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72</xdr:row>
      <xdr:rowOff>38100</xdr:rowOff>
    </xdr:from>
    <xdr:ext cx="723900" cy="838200"/>
    <xdr:pic>
      <xdr:nvPicPr>
        <xdr:cNvPr id="22" name="image11.png" title="Imagem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88</xdr:row>
      <xdr:rowOff>28575</xdr:rowOff>
    </xdr:from>
    <xdr:ext cx="819150" cy="1123950"/>
    <xdr:pic>
      <xdr:nvPicPr>
        <xdr:cNvPr id="23" name="image9.png" title="Imagem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105</xdr:row>
      <xdr:rowOff>95250</xdr:rowOff>
    </xdr:from>
    <xdr:ext cx="485775" cy="1047750"/>
    <xdr:pic>
      <xdr:nvPicPr>
        <xdr:cNvPr id="24" name="image2.png" title="Imagem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137</xdr:row>
      <xdr:rowOff>38100</xdr:rowOff>
    </xdr:from>
    <xdr:ext cx="866775" cy="781050"/>
    <xdr:pic>
      <xdr:nvPicPr>
        <xdr:cNvPr id="25" name="image17.png" title="Imagem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295275</xdr:colOff>
      <xdr:row>151</xdr:row>
      <xdr:rowOff>9525</xdr:rowOff>
    </xdr:from>
    <xdr:ext cx="200025" cy="1143000"/>
    <xdr:pic>
      <xdr:nvPicPr>
        <xdr:cNvPr id="26" name="image20.png" title="Imagem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187</xdr:row>
      <xdr:rowOff>95250</xdr:rowOff>
    </xdr:from>
    <xdr:ext cx="428625" cy="1438275"/>
    <xdr:pic>
      <xdr:nvPicPr>
        <xdr:cNvPr id="27" name="image18.png" title="Imagem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208</xdr:row>
      <xdr:rowOff>76200</xdr:rowOff>
    </xdr:from>
    <xdr:ext cx="790575" cy="695325"/>
    <xdr:pic>
      <xdr:nvPicPr>
        <xdr:cNvPr id="28" name="image19.png" title="Imagem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255</xdr:row>
      <xdr:rowOff>19050</xdr:rowOff>
    </xdr:from>
    <xdr:ext cx="676275" cy="847725"/>
    <xdr:pic>
      <xdr:nvPicPr>
        <xdr:cNvPr id="29" name="image13.png" title="Imagem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279</xdr:row>
      <xdr:rowOff>66675</xdr:rowOff>
    </xdr:from>
    <xdr:ext cx="685800" cy="819150"/>
    <xdr:pic>
      <xdr:nvPicPr>
        <xdr:cNvPr id="30" name="image8.png" title="Imagem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329</xdr:row>
      <xdr:rowOff>19050</xdr:rowOff>
    </xdr:from>
    <xdr:ext cx="676275" cy="847725"/>
    <xdr:pic>
      <xdr:nvPicPr>
        <xdr:cNvPr id="31" name="image13.png" title="Imagem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386</xdr:row>
      <xdr:rowOff>85725</xdr:rowOff>
    </xdr:from>
    <xdr:ext cx="685800" cy="819150"/>
    <xdr:pic>
      <xdr:nvPicPr>
        <xdr:cNvPr id="32" name="image8.png" title="Imagem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405</xdr:row>
      <xdr:rowOff>95250</xdr:rowOff>
    </xdr:from>
    <xdr:ext cx="485775" cy="1228725"/>
    <xdr:pic>
      <xdr:nvPicPr>
        <xdr:cNvPr id="33" name="image52.png" title="Imagem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438</xdr:row>
      <xdr:rowOff>9525</xdr:rowOff>
    </xdr:from>
    <xdr:ext cx="533400" cy="1343025"/>
    <xdr:pic>
      <xdr:nvPicPr>
        <xdr:cNvPr id="34" name="image26.png" title="Imagem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515</xdr:row>
      <xdr:rowOff>95250</xdr:rowOff>
    </xdr:from>
    <xdr:ext cx="695325" cy="981075"/>
    <xdr:pic>
      <xdr:nvPicPr>
        <xdr:cNvPr id="35" name="image60.png" title="Imagem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617</xdr:row>
      <xdr:rowOff>85725</xdr:rowOff>
    </xdr:from>
    <xdr:ext cx="266700" cy="895350"/>
    <xdr:pic>
      <xdr:nvPicPr>
        <xdr:cNvPr id="36" name="image35.png" title="Imagem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631</xdr:row>
      <xdr:rowOff>66675</xdr:rowOff>
    </xdr:from>
    <xdr:ext cx="314325" cy="914400"/>
    <xdr:pic>
      <xdr:nvPicPr>
        <xdr:cNvPr id="37" name="image31.png" title="Imagem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648</xdr:row>
      <xdr:rowOff>28575</xdr:rowOff>
    </xdr:from>
    <xdr:ext cx="381000" cy="666750"/>
    <xdr:pic>
      <xdr:nvPicPr>
        <xdr:cNvPr id="38" name="image38.png" title="Imagem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677</xdr:row>
      <xdr:rowOff>104775</xdr:rowOff>
    </xdr:from>
    <xdr:ext cx="371475" cy="952500"/>
    <xdr:pic>
      <xdr:nvPicPr>
        <xdr:cNvPr id="39" name="image36.png" title="Imagem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694</xdr:row>
      <xdr:rowOff>47625</xdr:rowOff>
    </xdr:from>
    <xdr:ext cx="409575" cy="695325"/>
    <xdr:pic>
      <xdr:nvPicPr>
        <xdr:cNvPr id="40" name="image63.png" title="Imagem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711</xdr:row>
      <xdr:rowOff>57150</xdr:rowOff>
    </xdr:from>
    <xdr:ext cx="800100" cy="638175"/>
    <xdr:pic>
      <xdr:nvPicPr>
        <xdr:cNvPr id="41" name="image27.png" title="Imagem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809</xdr:row>
      <xdr:rowOff>9525</xdr:rowOff>
    </xdr:from>
    <xdr:ext cx="276225" cy="1038225"/>
    <xdr:pic>
      <xdr:nvPicPr>
        <xdr:cNvPr id="42" name="image49.png" title="Imagem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825</xdr:row>
      <xdr:rowOff>19050</xdr:rowOff>
    </xdr:from>
    <xdr:ext cx="466725" cy="1066800"/>
    <xdr:pic>
      <xdr:nvPicPr>
        <xdr:cNvPr id="43" name="image42.png" title="Imagem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859</xdr:row>
      <xdr:rowOff>85725</xdr:rowOff>
    </xdr:from>
    <xdr:ext cx="619125" cy="962025"/>
    <xdr:pic>
      <xdr:nvPicPr>
        <xdr:cNvPr id="44" name="image28.png" title="Imagem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869</xdr:row>
      <xdr:rowOff>19050</xdr:rowOff>
    </xdr:from>
    <xdr:ext cx="352425" cy="342900"/>
    <xdr:pic>
      <xdr:nvPicPr>
        <xdr:cNvPr id="45" name="image41.png" title="Imagem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542925</xdr:colOff>
      <xdr:row>868</xdr:row>
      <xdr:rowOff>85725</xdr:rowOff>
    </xdr:from>
    <xdr:ext cx="352425" cy="409575"/>
    <xdr:pic>
      <xdr:nvPicPr>
        <xdr:cNvPr id="46" name="image32.png" title="Imagem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876</xdr:row>
      <xdr:rowOff>95250</xdr:rowOff>
    </xdr:from>
    <xdr:ext cx="619125" cy="952500"/>
    <xdr:pic>
      <xdr:nvPicPr>
        <xdr:cNvPr id="47" name="image33.png" title="Imagem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285750</xdr:colOff>
      <xdr:row>886</xdr:row>
      <xdr:rowOff>85725</xdr:rowOff>
    </xdr:from>
    <xdr:ext cx="409575" cy="438150"/>
    <xdr:pic>
      <xdr:nvPicPr>
        <xdr:cNvPr id="48" name="image47.png" title="Imagem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936</xdr:row>
      <xdr:rowOff>38100</xdr:rowOff>
    </xdr:from>
    <xdr:ext cx="762000" cy="809625"/>
    <xdr:pic>
      <xdr:nvPicPr>
        <xdr:cNvPr id="49" name="image44.png" title="Imagem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438150</xdr:colOff>
      <xdr:row>948</xdr:row>
      <xdr:rowOff>28575</xdr:rowOff>
    </xdr:from>
    <xdr:ext cx="276225" cy="962025"/>
    <xdr:pic>
      <xdr:nvPicPr>
        <xdr:cNvPr id="50" name="image37.png" title="Imagem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1106</xdr:row>
      <xdr:rowOff>38100</xdr:rowOff>
    </xdr:from>
    <xdr:ext cx="552450" cy="771525"/>
    <xdr:pic>
      <xdr:nvPicPr>
        <xdr:cNvPr id="51" name="image45.png" title="Imagem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1118</xdr:row>
      <xdr:rowOff>95250</xdr:rowOff>
    </xdr:from>
    <xdr:ext cx="266700" cy="952500"/>
    <xdr:pic>
      <xdr:nvPicPr>
        <xdr:cNvPr id="52" name="image48.png" title="Imagem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1136</xdr:row>
      <xdr:rowOff>76200</xdr:rowOff>
    </xdr:from>
    <xdr:ext cx="504825" cy="866775"/>
    <xdr:pic>
      <xdr:nvPicPr>
        <xdr:cNvPr id="53" name="image29.png" title="Imagem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1172</xdr:row>
      <xdr:rowOff>95250</xdr:rowOff>
    </xdr:from>
    <xdr:ext cx="561975" cy="742950"/>
    <xdr:pic>
      <xdr:nvPicPr>
        <xdr:cNvPr id="54" name="image30.png" title="Imagem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1192</xdr:row>
      <xdr:rowOff>38100</xdr:rowOff>
    </xdr:from>
    <xdr:ext cx="1047750" cy="609600"/>
    <xdr:pic>
      <xdr:nvPicPr>
        <xdr:cNvPr id="55" name="image43.png" title="Imagem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1230</xdr:row>
      <xdr:rowOff>28575</xdr:rowOff>
    </xdr:from>
    <xdr:ext cx="885825" cy="914400"/>
    <xdr:pic>
      <xdr:nvPicPr>
        <xdr:cNvPr id="56" name="image53.png" title="Imagem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1252</xdr:row>
      <xdr:rowOff>38100</xdr:rowOff>
    </xdr:from>
    <xdr:ext cx="790575" cy="866775"/>
    <xdr:pic>
      <xdr:nvPicPr>
        <xdr:cNvPr id="57" name="image65.png" title="Imagem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314325</xdr:colOff>
      <xdr:row>1291</xdr:row>
      <xdr:rowOff>95250</xdr:rowOff>
    </xdr:from>
    <xdr:ext cx="466725" cy="742950"/>
    <xdr:pic>
      <xdr:nvPicPr>
        <xdr:cNvPr id="58" name="image46.png" title="Imagem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266700</xdr:colOff>
      <xdr:row>1306</xdr:row>
      <xdr:rowOff>95250</xdr:rowOff>
    </xdr:from>
    <xdr:ext cx="619125" cy="733425"/>
    <xdr:pic>
      <xdr:nvPicPr>
        <xdr:cNvPr id="59" name="image40.png" title="Imagem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PicPr preferRelativeResize="0"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1321</xdr:row>
      <xdr:rowOff>47625</xdr:rowOff>
    </xdr:from>
    <xdr:ext cx="619125" cy="695325"/>
    <xdr:pic>
      <xdr:nvPicPr>
        <xdr:cNvPr id="60" name="image51.png" title="Imagem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PicPr preferRelativeResize="0"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1352</xdr:row>
      <xdr:rowOff>95250</xdr:rowOff>
    </xdr:from>
    <xdr:ext cx="676275" cy="914400"/>
    <xdr:pic>
      <xdr:nvPicPr>
        <xdr:cNvPr id="61" name="image62.png" title="Imagem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PicPr preferRelativeResize="0"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1368</xdr:row>
      <xdr:rowOff>19050</xdr:rowOff>
    </xdr:from>
    <xdr:ext cx="409575" cy="1400175"/>
    <xdr:pic>
      <xdr:nvPicPr>
        <xdr:cNvPr id="62" name="image34.png" title="Imagem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PicPr preferRelativeResize="0"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1390</xdr:row>
      <xdr:rowOff>28575</xdr:rowOff>
    </xdr:from>
    <xdr:ext cx="723900" cy="857250"/>
    <xdr:pic>
      <xdr:nvPicPr>
        <xdr:cNvPr id="63" name="image54.png" title="Imagem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PicPr preferRelativeResize="0"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1411</xdr:row>
      <xdr:rowOff>9525</xdr:rowOff>
    </xdr:from>
    <xdr:ext cx="581025" cy="1314450"/>
    <xdr:pic>
      <xdr:nvPicPr>
        <xdr:cNvPr id="64" name="image39.png" title="Imagem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PicPr preferRelativeResize="0"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1500</xdr:row>
      <xdr:rowOff>19050</xdr:rowOff>
    </xdr:from>
    <xdr:ext cx="942975" cy="561975"/>
    <xdr:pic>
      <xdr:nvPicPr>
        <xdr:cNvPr id="65" name="image57.png" title="Imagem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PicPr preferRelativeResize="0"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1554</xdr:row>
      <xdr:rowOff>66675</xdr:rowOff>
    </xdr:from>
    <xdr:ext cx="866775" cy="809625"/>
    <xdr:pic>
      <xdr:nvPicPr>
        <xdr:cNvPr id="66" name="image50.png" title="Imagem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PicPr preferRelativeResize="0"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1569</xdr:row>
      <xdr:rowOff>95250</xdr:rowOff>
    </xdr:from>
    <xdr:ext cx="647700" cy="1000125"/>
    <xdr:pic>
      <xdr:nvPicPr>
        <xdr:cNvPr id="67" name="image56.png" title="Imagem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PicPr preferRelativeResize="0"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1595</xdr:row>
      <xdr:rowOff>57150</xdr:rowOff>
    </xdr:from>
    <xdr:ext cx="685800" cy="1066800"/>
    <xdr:pic>
      <xdr:nvPicPr>
        <xdr:cNvPr id="68" name="image56.png" title="Imagem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PicPr preferRelativeResize="0"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1613</xdr:row>
      <xdr:rowOff>28575</xdr:rowOff>
    </xdr:from>
    <xdr:ext cx="314325" cy="1352550"/>
    <xdr:pic>
      <xdr:nvPicPr>
        <xdr:cNvPr id="69" name="image76.png" title="Imagem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PicPr preferRelativeResize="0"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1655</xdr:row>
      <xdr:rowOff>66675</xdr:rowOff>
    </xdr:from>
    <xdr:ext cx="819150" cy="1352550"/>
    <xdr:pic>
      <xdr:nvPicPr>
        <xdr:cNvPr id="70" name="image61.png" title="Imagem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PicPr preferRelativeResize="0"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1678</xdr:row>
      <xdr:rowOff>57150</xdr:rowOff>
    </xdr:from>
    <xdr:ext cx="904875" cy="1076325"/>
    <xdr:pic>
      <xdr:nvPicPr>
        <xdr:cNvPr id="71" name="image69.png" title="Imagem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PicPr preferRelativeResize="0"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1717</xdr:row>
      <xdr:rowOff>66675</xdr:rowOff>
    </xdr:from>
    <xdr:ext cx="904875" cy="1047750"/>
    <xdr:pic>
      <xdr:nvPicPr>
        <xdr:cNvPr id="72" name="image66.png" title="Imagem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PicPr preferRelativeResize="0"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1736</xdr:row>
      <xdr:rowOff>9525</xdr:rowOff>
    </xdr:from>
    <xdr:ext cx="933450" cy="1438275"/>
    <xdr:pic>
      <xdr:nvPicPr>
        <xdr:cNvPr id="73" name="image67.png" title="Imagem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PicPr preferRelativeResize="0"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1782</xdr:row>
      <xdr:rowOff>28575</xdr:rowOff>
    </xdr:from>
    <xdr:ext cx="962025" cy="847725"/>
    <xdr:pic>
      <xdr:nvPicPr>
        <xdr:cNvPr id="74" name="image84.png" title="Imagem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PicPr preferRelativeResize="0"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1809</xdr:row>
      <xdr:rowOff>19050</xdr:rowOff>
    </xdr:from>
    <xdr:ext cx="1076325" cy="609600"/>
    <xdr:pic>
      <xdr:nvPicPr>
        <xdr:cNvPr id="75" name="image75.png" title="Imagem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PicPr preferRelativeResize="0"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1842</xdr:row>
      <xdr:rowOff>9525</xdr:rowOff>
    </xdr:from>
    <xdr:ext cx="2276475" cy="609600"/>
    <xdr:pic>
      <xdr:nvPicPr>
        <xdr:cNvPr id="76" name="image71.png" title="Imagem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PicPr preferRelativeResize="0"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1851</xdr:row>
      <xdr:rowOff>19050</xdr:rowOff>
    </xdr:from>
    <xdr:ext cx="1371600" cy="2314575"/>
    <xdr:pic>
      <xdr:nvPicPr>
        <xdr:cNvPr id="77" name="image73.png" title="Imagem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PicPr preferRelativeResize="0"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504825</xdr:colOff>
      <xdr:row>1851</xdr:row>
      <xdr:rowOff>57150</xdr:rowOff>
    </xdr:from>
    <xdr:ext cx="1047750" cy="2266950"/>
    <xdr:pic>
      <xdr:nvPicPr>
        <xdr:cNvPr id="78" name="image68.png" title="Imagem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PicPr preferRelativeResize="0"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123825</xdr:colOff>
      <xdr:row>1841</xdr:row>
      <xdr:rowOff>28575</xdr:rowOff>
    </xdr:from>
    <xdr:ext cx="1428750" cy="676275"/>
    <xdr:pic>
      <xdr:nvPicPr>
        <xdr:cNvPr id="79" name="image64.png" title="Imagem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PicPr preferRelativeResize="0"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238125</xdr:colOff>
      <xdr:row>1849</xdr:row>
      <xdr:rowOff>28575</xdr:rowOff>
    </xdr:from>
    <xdr:ext cx="476250" cy="2495550"/>
    <xdr:pic>
      <xdr:nvPicPr>
        <xdr:cNvPr id="80" name="image88.png" title="Imagem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PicPr preferRelativeResize="0"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438150</xdr:colOff>
      <xdr:row>1848</xdr:row>
      <xdr:rowOff>85725</xdr:rowOff>
    </xdr:from>
    <xdr:ext cx="571500" cy="2552700"/>
    <xdr:pic>
      <xdr:nvPicPr>
        <xdr:cNvPr id="81" name="image55.png" title="Imagem"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PicPr preferRelativeResize="0"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57150</xdr:colOff>
      <xdr:row>1840</xdr:row>
      <xdr:rowOff>28575</xdr:rowOff>
    </xdr:from>
    <xdr:ext cx="2476500" cy="238125"/>
    <xdr:pic>
      <xdr:nvPicPr>
        <xdr:cNvPr id="82" name="image89.png" title="Imagem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38100</xdr:colOff>
      <xdr:row>1843</xdr:row>
      <xdr:rowOff>85725</xdr:rowOff>
    </xdr:from>
    <xdr:ext cx="2476500" cy="1028700"/>
    <xdr:pic>
      <xdr:nvPicPr>
        <xdr:cNvPr id="83" name="image70.png" title="Imagem"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PicPr preferRelativeResize="0"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171450</xdr:colOff>
      <xdr:row>1854</xdr:row>
      <xdr:rowOff>66675</xdr:rowOff>
    </xdr:from>
    <xdr:ext cx="942975" cy="1895475"/>
    <xdr:pic>
      <xdr:nvPicPr>
        <xdr:cNvPr id="84" name="image100.png" title="Imagem"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PicPr preferRelativeResize="0"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9525</xdr:colOff>
      <xdr:row>1840</xdr:row>
      <xdr:rowOff>28575</xdr:rowOff>
    </xdr:from>
    <xdr:ext cx="1895475" cy="1123950"/>
    <xdr:pic>
      <xdr:nvPicPr>
        <xdr:cNvPr id="85" name="image58.png" title="Imagem"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PicPr preferRelativeResize="0"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76200</xdr:colOff>
      <xdr:row>1854</xdr:row>
      <xdr:rowOff>9525</xdr:rowOff>
    </xdr:from>
    <xdr:ext cx="1190625" cy="1619250"/>
    <xdr:pic>
      <xdr:nvPicPr>
        <xdr:cNvPr id="86" name="image59.png" title="Imagem"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PicPr preferRelativeResize="0"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1133475</xdr:colOff>
      <xdr:row>1852</xdr:row>
      <xdr:rowOff>66675</xdr:rowOff>
    </xdr:from>
    <xdr:ext cx="933450" cy="2057400"/>
    <xdr:pic>
      <xdr:nvPicPr>
        <xdr:cNvPr id="87" name="image79.png" title="Imagem"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PicPr preferRelativeResize="0"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1901</xdr:row>
      <xdr:rowOff>85725</xdr:rowOff>
    </xdr:from>
    <xdr:ext cx="2371725" cy="504825"/>
    <xdr:pic>
      <xdr:nvPicPr>
        <xdr:cNvPr id="88" name="image72.png" title="Imagem"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PicPr preferRelativeResize="0"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1911</xdr:row>
      <xdr:rowOff>57150</xdr:rowOff>
    </xdr:from>
    <xdr:ext cx="2476500" cy="2209800"/>
    <xdr:pic>
      <xdr:nvPicPr>
        <xdr:cNvPr id="89" name="image90.png" title="Imagem"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PicPr preferRelativeResize="0"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200025</xdr:colOff>
      <xdr:row>1923</xdr:row>
      <xdr:rowOff>76200</xdr:rowOff>
    </xdr:from>
    <xdr:ext cx="342900" cy="2266950"/>
    <xdr:pic>
      <xdr:nvPicPr>
        <xdr:cNvPr id="90" name="image80.png" title="Imagem"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PicPr preferRelativeResize="0"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104775</xdr:colOff>
      <xdr:row>1901</xdr:row>
      <xdr:rowOff>38100</xdr:rowOff>
    </xdr:from>
    <xdr:ext cx="2114550" cy="828675"/>
    <xdr:pic>
      <xdr:nvPicPr>
        <xdr:cNvPr id="91" name="image107.png" title="Imagem"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PicPr preferRelativeResize="0"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47625</xdr:colOff>
      <xdr:row>1911</xdr:row>
      <xdr:rowOff>19050</xdr:rowOff>
    </xdr:from>
    <xdr:ext cx="2238375" cy="2057400"/>
    <xdr:pic>
      <xdr:nvPicPr>
        <xdr:cNvPr id="92" name="image86.png" title="Imagem">
          <a:extLst>
            <a:ext uri="{FF2B5EF4-FFF2-40B4-BE49-F238E27FC236}">
              <a16:creationId xmlns:a16="http://schemas.microsoft.com/office/drawing/2014/main" id="{00000000-0008-0000-0200-00005C000000}"/>
            </a:ext>
          </a:extLst>
        </xdr:cNvPr>
        <xdr:cNvPicPr preferRelativeResize="0"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609600</xdr:colOff>
      <xdr:row>1919</xdr:row>
      <xdr:rowOff>76200</xdr:rowOff>
    </xdr:from>
    <xdr:ext cx="628650" cy="2362200"/>
    <xdr:pic>
      <xdr:nvPicPr>
        <xdr:cNvPr id="93" name="image81.png" title="Imagem">
          <a:extLst>
            <a:ext uri="{FF2B5EF4-FFF2-40B4-BE49-F238E27FC236}">
              <a16:creationId xmlns:a16="http://schemas.microsoft.com/office/drawing/2014/main" id="{00000000-0008-0000-0200-00005D000000}"/>
            </a:ext>
          </a:extLst>
        </xdr:cNvPr>
        <xdr:cNvPicPr preferRelativeResize="0"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104775</xdr:colOff>
      <xdr:row>1901</xdr:row>
      <xdr:rowOff>38100</xdr:rowOff>
    </xdr:from>
    <xdr:ext cx="3981450" cy="1066800"/>
    <xdr:pic>
      <xdr:nvPicPr>
        <xdr:cNvPr id="94" name="image74.png" title="Imagem"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PicPr preferRelativeResize="0"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161925</xdr:colOff>
      <xdr:row>1912</xdr:row>
      <xdr:rowOff>57150</xdr:rowOff>
    </xdr:from>
    <xdr:ext cx="3981450" cy="1619250"/>
    <xdr:pic>
      <xdr:nvPicPr>
        <xdr:cNvPr id="95" name="image105.png" title="Imagem">
          <a:extLst>
            <a:ext uri="{FF2B5EF4-FFF2-40B4-BE49-F238E27FC236}">
              <a16:creationId xmlns:a16="http://schemas.microsoft.com/office/drawing/2014/main" id="{00000000-0008-0000-0200-00005F000000}"/>
            </a:ext>
          </a:extLst>
        </xdr:cNvPr>
        <xdr:cNvPicPr preferRelativeResize="0"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171450</xdr:colOff>
      <xdr:row>1929</xdr:row>
      <xdr:rowOff>57150</xdr:rowOff>
    </xdr:from>
    <xdr:ext cx="1571625" cy="1895475"/>
    <xdr:pic>
      <xdr:nvPicPr>
        <xdr:cNvPr id="96" name="image94.png" title="Imagem">
          <a:extLst>
            <a:ext uri="{FF2B5EF4-FFF2-40B4-BE49-F238E27FC236}">
              <a16:creationId xmlns:a16="http://schemas.microsoft.com/office/drawing/2014/main" id="{00000000-0008-0000-0200-000060000000}"/>
            </a:ext>
          </a:extLst>
        </xdr:cNvPr>
        <xdr:cNvPicPr preferRelativeResize="0"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285750</xdr:colOff>
      <xdr:row>2017</xdr:row>
      <xdr:rowOff>95250</xdr:rowOff>
    </xdr:from>
    <xdr:ext cx="190500" cy="971550"/>
    <xdr:pic>
      <xdr:nvPicPr>
        <xdr:cNvPr id="97" name="image101.png" title="Imagem"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PicPr preferRelativeResize="0"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2047</xdr:row>
      <xdr:rowOff>85725</xdr:rowOff>
    </xdr:from>
    <xdr:ext cx="762000" cy="914400"/>
    <xdr:pic>
      <xdr:nvPicPr>
        <xdr:cNvPr id="98" name="image87.png" title="Imagem"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PicPr preferRelativeResize="0"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2061</xdr:row>
      <xdr:rowOff>57150</xdr:rowOff>
    </xdr:from>
    <xdr:ext cx="590550" cy="1028700"/>
    <xdr:pic>
      <xdr:nvPicPr>
        <xdr:cNvPr id="99" name="image78.png" title="Imagem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PicPr preferRelativeResize="0"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2083</xdr:row>
      <xdr:rowOff>19050</xdr:rowOff>
    </xdr:from>
    <xdr:ext cx="628650" cy="1038225"/>
    <xdr:pic>
      <xdr:nvPicPr>
        <xdr:cNvPr id="100" name="image77.png" title="Imagem">
          <a:extLst>
            <a:ext uri="{FF2B5EF4-FFF2-40B4-BE49-F238E27FC236}">
              <a16:creationId xmlns:a16="http://schemas.microsoft.com/office/drawing/2014/main" id="{00000000-0008-0000-0200-000064000000}"/>
            </a:ext>
          </a:extLst>
        </xdr:cNvPr>
        <xdr:cNvPicPr preferRelativeResize="0"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2097</xdr:row>
      <xdr:rowOff>57150</xdr:rowOff>
    </xdr:from>
    <xdr:ext cx="504825" cy="1171575"/>
    <xdr:pic>
      <xdr:nvPicPr>
        <xdr:cNvPr id="101" name="image82.png" title="Imagem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PicPr preferRelativeResize="0"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238125</xdr:colOff>
      <xdr:row>2145</xdr:row>
      <xdr:rowOff>57150</xdr:rowOff>
    </xdr:from>
    <xdr:ext cx="238125" cy="962025"/>
    <xdr:pic>
      <xdr:nvPicPr>
        <xdr:cNvPr id="102" name="image91.png" title="Imagem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PicPr preferRelativeResize="0"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2161</xdr:row>
      <xdr:rowOff>57150</xdr:rowOff>
    </xdr:from>
    <xdr:ext cx="647700" cy="1143000"/>
    <xdr:pic>
      <xdr:nvPicPr>
        <xdr:cNvPr id="103" name="image95.png" title="Imagem">
          <a:extLst>
            <a:ext uri="{FF2B5EF4-FFF2-40B4-BE49-F238E27FC236}">
              <a16:creationId xmlns:a16="http://schemas.microsoft.com/office/drawing/2014/main" id="{00000000-0008-0000-0200-000067000000}"/>
            </a:ext>
          </a:extLst>
        </xdr:cNvPr>
        <xdr:cNvPicPr preferRelativeResize="0"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2181</xdr:row>
      <xdr:rowOff>57150</xdr:rowOff>
    </xdr:from>
    <xdr:ext cx="723900" cy="809625"/>
    <xdr:pic>
      <xdr:nvPicPr>
        <xdr:cNvPr id="104" name="image97.png" title="Imagem">
          <a:extLst>
            <a:ext uri="{FF2B5EF4-FFF2-40B4-BE49-F238E27FC236}">
              <a16:creationId xmlns:a16="http://schemas.microsoft.com/office/drawing/2014/main" id="{00000000-0008-0000-0200-000068000000}"/>
            </a:ext>
          </a:extLst>
        </xdr:cNvPr>
        <xdr:cNvPicPr preferRelativeResize="0"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2213</xdr:row>
      <xdr:rowOff>47625</xdr:rowOff>
    </xdr:from>
    <xdr:ext cx="1019175" cy="638175"/>
    <xdr:pic>
      <xdr:nvPicPr>
        <xdr:cNvPr id="105" name="image83.png" title="Imagem">
          <a:extLst>
            <a:ext uri="{FF2B5EF4-FFF2-40B4-BE49-F238E27FC236}">
              <a16:creationId xmlns:a16="http://schemas.microsoft.com/office/drawing/2014/main" id="{00000000-0008-0000-0200-000069000000}"/>
            </a:ext>
          </a:extLst>
        </xdr:cNvPr>
        <xdr:cNvPicPr preferRelativeResize="0"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2240</xdr:row>
      <xdr:rowOff>104775</xdr:rowOff>
    </xdr:from>
    <xdr:ext cx="971550" cy="438150"/>
    <xdr:pic>
      <xdr:nvPicPr>
        <xdr:cNvPr id="106" name="image96.png" title="Imagem">
          <a:extLst>
            <a:ext uri="{FF2B5EF4-FFF2-40B4-BE49-F238E27FC236}">
              <a16:creationId xmlns:a16="http://schemas.microsoft.com/office/drawing/2014/main" id="{00000000-0008-0000-0200-00006A000000}"/>
            </a:ext>
          </a:extLst>
        </xdr:cNvPr>
        <xdr:cNvPicPr preferRelativeResize="0"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2265</xdr:row>
      <xdr:rowOff>95250</xdr:rowOff>
    </xdr:from>
    <xdr:ext cx="971550" cy="781050"/>
    <xdr:pic>
      <xdr:nvPicPr>
        <xdr:cNvPr id="107" name="image93.png" title="Imagem">
          <a:extLst>
            <a:ext uri="{FF2B5EF4-FFF2-40B4-BE49-F238E27FC236}">
              <a16:creationId xmlns:a16="http://schemas.microsoft.com/office/drawing/2014/main" id="{00000000-0008-0000-0200-00006B000000}"/>
            </a:ext>
          </a:extLst>
        </xdr:cNvPr>
        <xdr:cNvPicPr preferRelativeResize="0"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2343</xdr:row>
      <xdr:rowOff>47625</xdr:rowOff>
    </xdr:from>
    <xdr:ext cx="504825" cy="1000125"/>
    <xdr:pic>
      <xdr:nvPicPr>
        <xdr:cNvPr id="108" name="image92.png" title="Imagem">
          <a:extLst>
            <a:ext uri="{FF2B5EF4-FFF2-40B4-BE49-F238E27FC236}">
              <a16:creationId xmlns:a16="http://schemas.microsoft.com/office/drawing/2014/main" id="{00000000-0008-0000-0200-00006C000000}"/>
            </a:ext>
          </a:extLst>
        </xdr:cNvPr>
        <xdr:cNvPicPr preferRelativeResize="0"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590550</xdr:colOff>
      <xdr:row>2347</xdr:row>
      <xdr:rowOff>28575</xdr:rowOff>
    </xdr:from>
    <xdr:ext cx="485775" cy="981075"/>
    <xdr:pic>
      <xdr:nvPicPr>
        <xdr:cNvPr id="109" name="image85.png" title="Imagem">
          <a:extLst>
            <a:ext uri="{FF2B5EF4-FFF2-40B4-BE49-F238E27FC236}">
              <a16:creationId xmlns:a16="http://schemas.microsoft.com/office/drawing/2014/main" id="{00000000-0008-0000-0200-00006D000000}"/>
            </a:ext>
          </a:extLst>
        </xdr:cNvPr>
        <xdr:cNvPicPr preferRelativeResize="0"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2404</xdr:row>
      <xdr:rowOff>85725</xdr:rowOff>
    </xdr:from>
    <xdr:ext cx="504825" cy="1000125"/>
    <xdr:pic>
      <xdr:nvPicPr>
        <xdr:cNvPr id="110" name="image92.png" title="Imagem">
          <a:extLst>
            <a:ext uri="{FF2B5EF4-FFF2-40B4-BE49-F238E27FC236}">
              <a16:creationId xmlns:a16="http://schemas.microsoft.com/office/drawing/2014/main" id="{00000000-0008-0000-0200-00006E000000}"/>
            </a:ext>
          </a:extLst>
        </xdr:cNvPr>
        <xdr:cNvPicPr preferRelativeResize="0"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571500</xdr:colOff>
      <xdr:row>2410</xdr:row>
      <xdr:rowOff>57150</xdr:rowOff>
    </xdr:from>
    <xdr:ext cx="485775" cy="981075"/>
    <xdr:pic>
      <xdr:nvPicPr>
        <xdr:cNvPr id="111" name="image85.png" title="Imagem">
          <a:extLst>
            <a:ext uri="{FF2B5EF4-FFF2-40B4-BE49-F238E27FC236}">
              <a16:creationId xmlns:a16="http://schemas.microsoft.com/office/drawing/2014/main" id="{00000000-0008-0000-0200-00006F000000}"/>
            </a:ext>
          </a:extLst>
        </xdr:cNvPr>
        <xdr:cNvPicPr preferRelativeResize="0"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2462</xdr:row>
      <xdr:rowOff>85725</xdr:rowOff>
    </xdr:from>
    <xdr:ext cx="504825" cy="1000125"/>
    <xdr:pic>
      <xdr:nvPicPr>
        <xdr:cNvPr id="112" name="image92.png" title="Imagem">
          <a:extLst>
            <a:ext uri="{FF2B5EF4-FFF2-40B4-BE49-F238E27FC236}">
              <a16:creationId xmlns:a16="http://schemas.microsoft.com/office/drawing/2014/main" id="{00000000-0008-0000-0200-000070000000}"/>
            </a:ext>
          </a:extLst>
        </xdr:cNvPr>
        <xdr:cNvPicPr preferRelativeResize="0"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600075</xdr:colOff>
      <xdr:row>2468</xdr:row>
      <xdr:rowOff>19050</xdr:rowOff>
    </xdr:from>
    <xdr:ext cx="485775" cy="981075"/>
    <xdr:pic>
      <xdr:nvPicPr>
        <xdr:cNvPr id="113" name="image85.png" title="Imagem">
          <a:extLst>
            <a:ext uri="{FF2B5EF4-FFF2-40B4-BE49-F238E27FC236}">
              <a16:creationId xmlns:a16="http://schemas.microsoft.com/office/drawing/2014/main" id="{00000000-0008-0000-0200-000071000000}"/>
            </a:ext>
          </a:extLst>
        </xdr:cNvPr>
        <xdr:cNvPicPr preferRelativeResize="0"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2581</xdr:row>
      <xdr:rowOff>19050</xdr:rowOff>
    </xdr:from>
    <xdr:ext cx="466725" cy="1123950"/>
    <xdr:pic>
      <xdr:nvPicPr>
        <xdr:cNvPr id="114" name="image116.png" title="Imagem">
          <a:extLst>
            <a:ext uri="{FF2B5EF4-FFF2-40B4-BE49-F238E27FC236}">
              <a16:creationId xmlns:a16="http://schemas.microsoft.com/office/drawing/2014/main" id="{00000000-0008-0000-0200-000072000000}"/>
            </a:ext>
          </a:extLst>
        </xdr:cNvPr>
        <xdr:cNvPicPr preferRelativeResize="0"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2608</xdr:row>
      <xdr:rowOff>57150</xdr:rowOff>
    </xdr:from>
    <xdr:ext cx="485775" cy="1143000"/>
    <xdr:pic>
      <xdr:nvPicPr>
        <xdr:cNvPr id="115" name="image106.png" title="Imagem">
          <a:extLst>
            <a:ext uri="{FF2B5EF4-FFF2-40B4-BE49-F238E27FC236}">
              <a16:creationId xmlns:a16="http://schemas.microsoft.com/office/drawing/2014/main" id="{00000000-0008-0000-0200-000073000000}"/>
            </a:ext>
          </a:extLst>
        </xdr:cNvPr>
        <xdr:cNvPicPr preferRelativeResize="0"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2690</xdr:row>
      <xdr:rowOff>95250</xdr:rowOff>
    </xdr:from>
    <xdr:ext cx="371475" cy="885825"/>
    <xdr:pic>
      <xdr:nvPicPr>
        <xdr:cNvPr id="116" name="image104.png" title="Imagem">
          <a:extLst>
            <a:ext uri="{FF2B5EF4-FFF2-40B4-BE49-F238E27FC236}">
              <a16:creationId xmlns:a16="http://schemas.microsoft.com/office/drawing/2014/main" id="{00000000-0008-0000-0200-000074000000}"/>
            </a:ext>
          </a:extLst>
        </xdr:cNvPr>
        <xdr:cNvPicPr preferRelativeResize="0"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2703</xdr:row>
      <xdr:rowOff>95250</xdr:rowOff>
    </xdr:from>
    <xdr:ext cx="533400" cy="781050"/>
    <xdr:pic>
      <xdr:nvPicPr>
        <xdr:cNvPr id="117" name="image102.png" title="Imagem">
          <a:extLst>
            <a:ext uri="{FF2B5EF4-FFF2-40B4-BE49-F238E27FC236}">
              <a16:creationId xmlns:a16="http://schemas.microsoft.com/office/drawing/2014/main" id="{00000000-0008-0000-0200-000075000000}"/>
            </a:ext>
          </a:extLst>
        </xdr:cNvPr>
        <xdr:cNvPicPr preferRelativeResize="0"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2716</xdr:row>
      <xdr:rowOff>66675</xdr:rowOff>
    </xdr:from>
    <xdr:ext cx="571500" cy="828675"/>
    <xdr:pic>
      <xdr:nvPicPr>
        <xdr:cNvPr id="118" name="image108.png" title="Imagem">
          <a:extLst>
            <a:ext uri="{FF2B5EF4-FFF2-40B4-BE49-F238E27FC236}">
              <a16:creationId xmlns:a16="http://schemas.microsoft.com/office/drawing/2014/main" id="{00000000-0008-0000-0200-000076000000}"/>
            </a:ext>
          </a:extLst>
        </xdr:cNvPr>
        <xdr:cNvPicPr preferRelativeResize="0"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2730</xdr:row>
      <xdr:rowOff>47625</xdr:rowOff>
    </xdr:from>
    <xdr:ext cx="571500" cy="828675"/>
    <xdr:pic>
      <xdr:nvPicPr>
        <xdr:cNvPr id="119" name="image109.png" title="Imagem">
          <a:extLst>
            <a:ext uri="{FF2B5EF4-FFF2-40B4-BE49-F238E27FC236}">
              <a16:creationId xmlns:a16="http://schemas.microsoft.com/office/drawing/2014/main" id="{00000000-0008-0000-0200-000077000000}"/>
            </a:ext>
          </a:extLst>
        </xdr:cNvPr>
        <xdr:cNvPicPr preferRelativeResize="0"/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576</xdr:row>
      <xdr:rowOff>76200</xdr:rowOff>
    </xdr:from>
    <xdr:ext cx="723900" cy="1000125"/>
    <xdr:pic>
      <xdr:nvPicPr>
        <xdr:cNvPr id="120" name="image60.png" title="Imagem">
          <a:extLst>
            <a:ext uri="{FF2B5EF4-FFF2-40B4-BE49-F238E27FC236}">
              <a16:creationId xmlns:a16="http://schemas.microsoft.com/office/drawing/2014/main" id="{00000000-0008-0000-0200-000078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992</xdr:row>
      <xdr:rowOff>57150</xdr:rowOff>
    </xdr:from>
    <xdr:ext cx="676275" cy="1266825"/>
    <xdr:pic>
      <xdr:nvPicPr>
        <xdr:cNvPr id="121" name="image103.png" title="Imagem">
          <a:extLst>
            <a:ext uri="{FF2B5EF4-FFF2-40B4-BE49-F238E27FC236}">
              <a16:creationId xmlns:a16="http://schemas.microsoft.com/office/drawing/2014/main" id="{00000000-0008-0000-0200-000079000000}"/>
            </a:ext>
          </a:extLst>
        </xdr:cNvPr>
        <xdr:cNvPicPr preferRelativeResize="0"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1017</xdr:row>
      <xdr:rowOff>76200</xdr:rowOff>
    </xdr:from>
    <xdr:ext cx="962025" cy="847725"/>
    <xdr:pic>
      <xdr:nvPicPr>
        <xdr:cNvPr id="122" name="image99.png" title="Imagem">
          <a:extLst>
            <a:ext uri="{FF2B5EF4-FFF2-40B4-BE49-F238E27FC236}">
              <a16:creationId xmlns:a16="http://schemas.microsoft.com/office/drawing/2014/main" id="{00000000-0008-0000-0200-00007A000000}"/>
            </a:ext>
          </a:extLst>
        </xdr:cNvPr>
        <xdr:cNvPicPr preferRelativeResize="0"/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1065</xdr:row>
      <xdr:rowOff>38100</xdr:rowOff>
    </xdr:from>
    <xdr:ext cx="552450" cy="695325"/>
    <xdr:pic>
      <xdr:nvPicPr>
        <xdr:cNvPr id="123" name="image111.png" title="Imagem">
          <a:extLst>
            <a:ext uri="{FF2B5EF4-FFF2-40B4-BE49-F238E27FC236}">
              <a16:creationId xmlns:a16="http://schemas.microsoft.com/office/drawing/2014/main" id="{00000000-0008-0000-0200-00007B000000}"/>
            </a:ext>
          </a:extLst>
        </xdr:cNvPr>
        <xdr:cNvPicPr preferRelativeResize="0"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1538</xdr:row>
      <xdr:rowOff>76200</xdr:rowOff>
    </xdr:from>
    <xdr:ext cx="742950" cy="809625"/>
    <xdr:pic>
      <xdr:nvPicPr>
        <xdr:cNvPr id="124" name="image98.png" title="Imagem">
          <a:extLst>
            <a:ext uri="{FF2B5EF4-FFF2-40B4-BE49-F238E27FC236}">
              <a16:creationId xmlns:a16="http://schemas.microsoft.com/office/drawing/2014/main" id="{00000000-0008-0000-0200-00007C000000}"/>
            </a:ext>
          </a:extLst>
        </xdr:cNvPr>
        <xdr:cNvPicPr preferRelativeResize="0"/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2120</xdr:row>
      <xdr:rowOff>57150</xdr:rowOff>
    </xdr:from>
    <xdr:ext cx="542925" cy="1209675"/>
    <xdr:pic>
      <xdr:nvPicPr>
        <xdr:cNvPr id="125" name="image112.png" title="Imagem">
          <a:extLst>
            <a:ext uri="{FF2B5EF4-FFF2-40B4-BE49-F238E27FC236}">
              <a16:creationId xmlns:a16="http://schemas.microsoft.com/office/drawing/2014/main" id="{00000000-0008-0000-0200-00007D000000}"/>
            </a:ext>
          </a:extLst>
        </xdr:cNvPr>
        <xdr:cNvPicPr preferRelativeResize="0"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2512</xdr:row>
      <xdr:rowOff>19050</xdr:rowOff>
    </xdr:from>
    <xdr:ext cx="552450" cy="1304925"/>
    <xdr:pic>
      <xdr:nvPicPr>
        <xdr:cNvPr id="126" name="image110.png" title="Imagem">
          <a:extLst>
            <a:ext uri="{FF2B5EF4-FFF2-40B4-BE49-F238E27FC236}">
              <a16:creationId xmlns:a16="http://schemas.microsoft.com/office/drawing/2014/main" id="{00000000-0008-0000-0200-00007E000000}"/>
            </a:ext>
          </a:extLst>
        </xdr:cNvPr>
        <xdr:cNvPicPr preferRelativeResize="0"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1431</xdr:row>
      <xdr:rowOff>9525</xdr:rowOff>
    </xdr:from>
    <xdr:ext cx="800100" cy="952500"/>
    <xdr:pic>
      <xdr:nvPicPr>
        <xdr:cNvPr id="127" name="image115.png" title="Imagem">
          <a:extLst>
            <a:ext uri="{FF2B5EF4-FFF2-40B4-BE49-F238E27FC236}">
              <a16:creationId xmlns:a16="http://schemas.microsoft.com/office/drawing/2014/main" id="{00000000-0008-0000-0200-00007F000000}"/>
            </a:ext>
          </a:extLst>
        </xdr:cNvPr>
        <xdr:cNvPicPr preferRelativeResize="0"/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2630</xdr:row>
      <xdr:rowOff>66675</xdr:rowOff>
    </xdr:from>
    <xdr:ext cx="695325" cy="1143000"/>
    <xdr:pic>
      <xdr:nvPicPr>
        <xdr:cNvPr id="128" name="image114.png" title="Imagem">
          <a:extLst>
            <a:ext uri="{FF2B5EF4-FFF2-40B4-BE49-F238E27FC236}">
              <a16:creationId xmlns:a16="http://schemas.microsoft.com/office/drawing/2014/main" id="{00000000-0008-0000-0200-000080000000}"/>
            </a:ext>
          </a:extLst>
        </xdr:cNvPr>
        <xdr:cNvPicPr preferRelativeResize="0"/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1958</xdr:row>
      <xdr:rowOff>76200</xdr:rowOff>
    </xdr:from>
    <xdr:ext cx="238125" cy="1343025"/>
    <xdr:pic>
      <xdr:nvPicPr>
        <xdr:cNvPr id="129" name="image131.png" title="Imagem">
          <a:extLst>
            <a:ext uri="{FF2B5EF4-FFF2-40B4-BE49-F238E27FC236}">
              <a16:creationId xmlns:a16="http://schemas.microsoft.com/office/drawing/2014/main" id="{00000000-0008-0000-0200-000081000000}"/>
            </a:ext>
          </a:extLst>
        </xdr:cNvPr>
        <xdr:cNvPicPr preferRelativeResize="0"/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1051</xdr:row>
      <xdr:rowOff>85725</xdr:rowOff>
    </xdr:from>
    <xdr:ext cx="895350" cy="781050"/>
    <xdr:pic>
      <xdr:nvPicPr>
        <xdr:cNvPr id="130" name="image117.png" title="Imagem">
          <a:extLst>
            <a:ext uri="{FF2B5EF4-FFF2-40B4-BE49-F238E27FC236}">
              <a16:creationId xmlns:a16="http://schemas.microsoft.com/office/drawing/2014/main" id="{00000000-0008-0000-0200-000082000000}"/>
            </a:ext>
          </a:extLst>
        </xdr:cNvPr>
        <xdr:cNvPicPr preferRelativeResize="0"/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0</xdr:row>
      <xdr:rowOff>0</xdr:rowOff>
    </xdr:from>
    <xdr:ext cx="952500" cy="238125"/>
    <xdr:pic>
      <xdr:nvPicPr>
        <xdr:cNvPr id="131" name="image113.png">
          <a:extLst>
            <a:ext uri="{FF2B5EF4-FFF2-40B4-BE49-F238E27FC236}">
              <a16:creationId xmlns:a16="http://schemas.microsoft.com/office/drawing/2014/main" id="{00000000-0008-0000-0200-000083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</xdr:row>
      <xdr:rowOff>0</xdr:rowOff>
    </xdr:from>
    <xdr:ext cx="952500" cy="238125"/>
    <xdr:pic>
      <xdr:nvPicPr>
        <xdr:cNvPr id="132" name="image113.png">
          <a:extLst>
            <a:ext uri="{FF2B5EF4-FFF2-40B4-BE49-F238E27FC236}">
              <a16:creationId xmlns:a16="http://schemas.microsoft.com/office/drawing/2014/main" id="{00000000-0008-0000-0200-000084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123</xdr:row>
      <xdr:rowOff>0</xdr:rowOff>
    </xdr:from>
    <xdr:ext cx="952500" cy="238125"/>
    <xdr:pic>
      <xdr:nvPicPr>
        <xdr:cNvPr id="133" name="image113.png">
          <a:extLst>
            <a:ext uri="{FF2B5EF4-FFF2-40B4-BE49-F238E27FC236}">
              <a16:creationId xmlns:a16="http://schemas.microsoft.com/office/drawing/2014/main" id="{00000000-0008-0000-0200-000085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184</xdr:row>
      <xdr:rowOff>0</xdr:rowOff>
    </xdr:from>
    <xdr:ext cx="952500" cy="238125"/>
    <xdr:pic>
      <xdr:nvPicPr>
        <xdr:cNvPr id="134" name="image113.png">
          <a:extLst>
            <a:ext uri="{FF2B5EF4-FFF2-40B4-BE49-F238E27FC236}">
              <a16:creationId xmlns:a16="http://schemas.microsoft.com/office/drawing/2014/main" id="{00000000-0008-0000-0200-000086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245</xdr:row>
      <xdr:rowOff>0</xdr:rowOff>
    </xdr:from>
    <xdr:ext cx="952500" cy="238125"/>
    <xdr:pic>
      <xdr:nvPicPr>
        <xdr:cNvPr id="135" name="image113.png">
          <a:extLst>
            <a:ext uri="{FF2B5EF4-FFF2-40B4-BE49-F238E27FC236}">
              <a16:creationId xmlns:a16="http://schemas.microsoft.com/office/drawing/2014/main" id="{00000000-0008-0000-0200-000087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306</xdr:row>
      <xdr:rowOff>0</xdr:rowOff>
    </xdr:from>
    <xdr:ext cx="952500" cy="238125"/>
    <xdr:pic>
      <xdr:nvPicPr>
        <xdr:cNvPr id="136" name="image113.png">
          <a:extLst>
            <a:ext uri="{FF2B5EF4-FFF2-40B4-BE49-F238E27FC236}">
              <a16:creationId xmlns:a16="http://schemas.microsoft.com/office/drawing/2014/main" id="{00000000-0008-0000-0200-000088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367</xdr:row>
      <xdr:rowOff>0</xdr:rowOff>
    </xdr:from>
    <xdr:ext cx="952500" cy="238125"/>
    <xdr:pic>
      <xdr:nvPicPr>
        <xdr:cNvPr id="137" name="image113.png">
          <a:extLst>
            <a:ext uri="{FF2B5EF4-FFF2-40B4-BE49-F238E27FC236}">
              <a16:creationId xmlns:a16="http://schemas.microsoft.com/office/drawing/2014/main" id="{00000000-0008-0000-0200-000089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428</xdr:row>
      <xdr:rowOff>0</xdr:rowOff>
    </xdr:from>
    <xdr:ext cx="952500" cy="238125"/>
    <xdr:pic>
      <xdr:nvPicPr>
        <xdr:cNvPr id="138" name="image113.png">
          <a:extLst>
            <a:ext uri="{FF2B5EF4-FFF2-40B4-BE49-F238E27FC236}">
              <a16:creationId xmlns:a16="http://schemas.microsoft.com/office/drawing/2014/main" id="{00000000-0008-0000-0200-00008A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489</xdr:row>
      <xdr:rowOff>0</xdr:rowOff>
    </xdr:from>
    <xdr:ext cx="952500" cy="238125"/>
    <xdr:pic>
      <xdr:nvPicPr>
        <xdr:cNvPr id="139" name="image113.png">
          <a:extLst>
            <a:ext uri="{FF2B5EF4-FFF2-40B4-BE49-F238E27FC236}">
              <a16:creationId xmlns:a16="http://schemas.microsoft.com/office/drawing/2014/main" id="{00000000-0008-0000-0200-00008B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550</xdr:row>
      <xdr:rowOff>0</xdr:rowOff>
    </xdr:from>
    <xdr:ext cx="952500" cy="238125"/>
    <xdr:pic>
      <xdr:nvPicPr>
        <xdr:cNvPr id="140" name="image113.png">
          <a:extLst>
            <a:ext uri="{FF2B5EF4-FFF2-40B4-BE49-F238E27FC236}">
              <a16:creationId xmlns:a16="http://schemas.microsoft.com/office/drawing/2014/main" id="{00000000-0008-0000-0200-00008C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611</xdr:row>
      <xdr:rowOff>0</xdr:rowOff>
    </xdr:from>
    <xdr:ext cx="952500" cy="238125"/>
    <xdr:pic>
      <xdr:nvPicPr>
        <xdr:cNvPr id="141" name="image113.png">
          <a:extLst>
            <a:ext uri="{FF2B5EF4-FFF2-40B4-BE49-F238E27FC236}">
              <a16:creationId xmlns:a16="http://schemas.microsoft.com/office/drawing/2014/main" id="{00000000-0008-0000-0200-00008D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672</xdr:row>
      <xdr:rowOff>0</xdr:rowOff>
    </xdr:from>
    <xdr:ext cx="952500" cy="238125"/>
    <xdr:pic>
      <xdr:nvPicPr>
        <xdr:cNvPr id="142" name="image113.png">
          <a:extLst>
            <a:ext uri="{FF2B5EF4-FFF2-40B4-BE49-F238E27FC236}">
              <a16:creationId xmlns:a16="http://schemas.microsoft.com/office/drawing/2014/main" id="{00000000-0008-0000-0200-00008E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733</xdr:row>
      <xdr:rowOff>0</xdr:rowOff>
    </xdr:from>
    <xdr:ext cx="952500" cy="238125"/>
    <xdr:pic>
      <xdr:nvPicPr>
        <xdr:cNvPr id="143" name="image113.png">
          <a:extLst>
            <a:ext uri="{FF2B5EF4-FFF2-40B4-BE49-F238E27FC236}">
              <a16:creationId xmlns:a16="http://schemas.microsoft.com/office/drawing/2014/main" id="{00000000-0008-0000-0200-00008F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794</xdr:row>
      <xdr:rowOff>0</xdr:rowOff>
    </xdr:from>
    <xdr:ext cx="952500" cy="238125"/>
    <xdr:pic>
      <xdr:nvPicPr>
        <xdr:cNvPr id="144" name="image113.png">
          <a:extLst>
            <a:ext uri="{FF2B5EF4-FFF2-40B4-BE49-F238E27FC236}">
              <a16:creationId xmlns:a16="http://schemas.microsoft.com/office/drawing/2014/main" id="{00000000-0008-0000-0200-000090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855</xdr:row>
      <xdr:rowOff>0</xdr:rowOff>
    </xdr:from>
    <xdr:ext cx="952500" cy="238125"/>
    <xdr:pic>
      <xdr:nvPicPr>
        <xdr:cNvPr id="145" name="image113.png">
          <a:extLst>
            <a:ext uri="{FF2B5EF4-FFF2-40B4-BE49-F238E27FC236}">
              <a16:creationId xmlns:a16="http://schemas.microsoft.com/office/drawing/2014/main" id="{00000000-0008-0000-0200-000091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916</xdr:row>
      <xdr:rowOff>0</xdr:rowOff>
    </xdr:from>
    <xdr:ext cx="952500" cy="238125"/>
    <xdr:pic>
      <xdr:nvPicPr>
        <xdr:cNvPr id="146" name="image113.png">
          <a:extLst>
            <a:ext uri="{FF2B5EF4-FFF2-40B4-BE49-F238E27FC236}">
              <a16:creationId xmlns:a16="http://schemas.microsoft.com/office/drawing/2014/main" id="{00000000-0008-0000-0200-000092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977</xdr:row>
      <xdr:rowOff>0</xdr:rowOff>
    </xdr:from>
    <xdr:ext cx="952500" cy="238125"/>
    <xdr:pic>
      <xdr:nvPicPr>
        <xdr:cNvPr id="147" name="image113.png">
          <a:extLst>
            <a:ext uri="{FF2B5EF4-FFF2-40B4-BE49-F238E27FC236}">
              <a16:creationId xmlns:a16="http://schemas.microsoft.com/office/drawing/2014/main" id="{00000000-0008-0000-0200-000093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1038</xdr:row>
      <xdr:rowOff>0</xdr:rowOff>
    </xdr:from>
    <xdr:ext cx="952500" cy="238125"/>
    <xdr:pic>
      <xdr:nvPicPr>
        <xdr:cNvPr id="148" name="image113.png">
          <a:extLst>
            <a:ext uri="{FF2B5EF4-FFF2-40B4-BE49-F238E27FC236}">
              <a16:creationId xmlns:a16="http://schemas.microsoft.com/office/drawing/2014/main" id="{00000000-0008-0000-0200-000094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1099</xdr:row>
      <xdr:rowOff>0</xdr:rowOff>
    </xdr:from>
    <xdr:ext cx="952500" cy="238125"/>
    <xdr:pic>
      <xdr:nvPicPr>
        <xdr:cNvPr id="149" name="image113.png">
          <a:extLst>
            <a:ext uri="{FF2B5EF4-FFF2-40B4-BE49-F238E27FC236}">
              <a16:creationId xmlns:a16="http://schemas.microsoft.com/office/drawing/2014/main" id="{00000000-0008-0000-0200-000095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1160</xdr:row>
      <xdr:rowOff>0</xdr:rowOff>
    </xdr:from>
    <xdr:ext cx="952500" cy="238125"/>
    <xdr:pic>
      <xdr:nvPicPr>
        <xdr:cNvPr id="150" name="image113.png">
          <a:extLst>
            <a:ext uri="{FF2B5EF4-FFF2-40B4-BE49-F238E27FC236}">
              <a16:creationId xmlns:a16="http://schemas.microsoft.com/office/drawing/2014/main" id="{00000000-0008-0000-0200-000096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1221</xdr:row>
      <xdr:rowOff>0</xdr:rowOff>
    </xdr:from>
    <xdr:ext cx="952500" cy="238125"/>
    <xdr:pic>
      <xdr:nvPicPr>
        <xdr:cNvPr id="151" name="image113.png">
          <a:extLst>
            <a:ext uri="{FF2B5EF4-FFF2-40B4-BE49-F238E27FC236}">
              <a16:creationId xmlns:a16="http://schemas.microsoft.com/office/drawing/2014/main" id="{00000000-0008-0000-0200-000097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1282</xdr:row>
      <xdr:rowOff>0</xdr:rowOff>
    </xdr:from>
    <xdr:ext cx="952500" cy="238125"/>
    <xdr:pic>
      <xdr:nvPicPr>
        <xdr:cNvPr id="152" name="image113.png">
          <a:extLst>
            <a:ext uri="{FF2B5EF4-FFF2-40B4-BE49-F238E27FC236}">
              <a16:creationId xmlns:a16="http://schemas.microsoft.com/office/drawing/2014/main" id="{00000000-0008-0000-0200-000098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1343</xdr:row>
      <xdr:rowOff>0</xdr:rowOff>
    </xdr:from>
    <xdr:ext cx="952500" cy="238125"/>
    <xdr:pic>
      <xdr:nvPicPr>
        <xdr:cNvPr id="153" name="image113.png">
          <a:extLst>
            <a:ext uri="{FF2B5EF4-FFF2-40B4-BE49-F238E27FC236}">
              <a16:creationId xmlns:a16="http://schemas.microsoft.com/office/drawing/2014/main" id="{00000000-0008-0000-0200-000099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1405</xdr:row>
      <xdr:rowOff>0</xdr:rowOff>
    </xdr:from>
    <xdr:ext cx="952500" cy="238125"/>
    <xdr:pic>
      <xdr:nvPicPr>
        <xdr:cNvPr id="154" name="image113.png">
          <a:extLst>
            <a:ext uri="{FF2B5EF4-FFF2-40B4-BE49-F238E27FC236}">
              <a16:creationId xmlns:a16="http://schemas.microsoft.com/office/drawing/2014/main" id="{00000000-0008-0000-0200-00009A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1466</xdr:row>
      <xdr:rowOff>0</xdr:rowOff>
    </xdr:from>
    <xdr:ext cx="952500" cy="238125"/>
    <xdr:pic>
      <xdr:nvPicPr>
        <xdr:cNvPr id="155" name="image113.png">
          <a:extLst>
            <a:ext uri="{FF2B5EF4-FFF2-40B4-BE49-F238E27FC236}">
              <a16:creationId xmlns:a16="http://schemas.microsoft.com/office/drawing/2014/main" id="{00000000-0008-0000-0200-00009B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1527</xdr:row>
      <xdr:rowOff>0</xdr:rowOff>
    </xdr:from>
    <xdr:ext cx="952500" cy="238125"/>
    <xdr:pic>
      <xdr:nvPicPr>
        <xdr:cNvPr id="156" name="image113.png">
          <a:extLst>
            <a:ext uri="{FF2B5EF4-FFF2-40B4-BE49-F238E27FC236}">
              <a16:creationId xmlns:a16="http://schemas.microsoft.com/office/drawing/2014/main" id="{00000000-0008-0000-0200-00009C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1588</xdr:row>
      <xdr:rowOff>0</xdr:rowOff>
    </xdr:from>
    <xdr:ext cx="952500" cy="238125"/>
    <xdr:pic>
      <xdr:nvPicPr>
        <xdr:cNvPr id="157" name="image113.png">
          <a:extLst>
            <a:ext uri="{FF2B5EF4-FFF2-40B4-BE49-F238E27FC236}">
              <a16:creationId xmlns:a16="http://schemas.microsoft.com/office/drawing/2014/main" id="{00000000-0008-0000-0200-00009D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1649</xdr:row>
      <xdr:rowOff>0</xdr:rowOff>
    </xdr:from>
    <xdr:ext cx="952500" cy="238125"/>
    <xdr:pic>
      <xdr:nvPicPr>
        <xdr:cNvPr id="158" name="image113.png">
          <a:extLst>
            <a:ext uri="{FF2B5EF4-FFF2-40B4-BE49-F238E27FC236}">
              <a16:creationId xmlns:a16="http://schemas.microsoft.com/office/drawing/2014/main" id="{00000000-0008-0000-0200-00009E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1710</xdr:row>
      <xdr:rowOff>0</xdr:rowOff>
    </xdr:from>
    <xdr:ext cx="952500" cy="238125"/>
    <xdr:pic>
      <xdr:nvPicPr>
        <xdr:cNvPr id="159" name="image113.png">
          <a:extLst>
            <a:ext uri="{FF2B5EF4-FFF2-40B4-BE49-F238E27FC236}">
              <a16:creationId xmlns:a16="http://schemas.microsoft.com/office/drawing/2014/main" id="{00000000-0008-0000-0200-00009F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1771</xdr:row>
      <xdr:rowOff>0</xdr:rowOff>
    </xdr:from>
    <xdr:ext cx="952500" cy="238125"/>
    <xdr:pic>
      <xdr:nvPicPr>
        <xdr:cNvPr id="160" name="image113.png">
          <a:extLst>
            <a:ext uri="{FF2B5EF4-FFF2-40B4-BE49-F238E27FC236}">
              <a16:creationId xmlns:a16="http://schemas.microsoft.com/office/drawing/2014/main" id="{00000000-0008-0000-0200-0000A0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1832</xdr:row>
      <xdr:rowOff>0</xdr:rowOff>
    </xdr:from>
    <xdr:ext cx="952500" cy="238125"/>
    <xdr:pic>
      <xdr:nvPicPr>
        <xdr:cNvPr id="161" name="image113.png">
          <a:extLst>
            <a:ext uri="{FF2B5EF4-FFF2-40B4-BE49-F238E27FC236}">
              <a16:creationId xmlns:a16="http://schemas.microsoft.com/office/drawing/2014/main" id="{00000000-0008-0000-0200-0000A1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1893</xdr:row>
      <xdr:rowOff>0</xdr:rowOff>
    </xdr:from>
    <xdr:ext cx="952500" cy="238125"/>
    <xdr:pic>
      <xdr:nvPicPr>
        <xdr:cNvPr id="162" name="image113.png">
          <a:extLst>
            <a:ext uri="{FF2B5EF4-FFF2-40B4-BE49-F238E27FC236}">
              <a16:creationId xmlns:a16="http://schemas.microsoft.com/office/drawing/2014/main" id="{00000000-0008-0000-0200-0000A2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1954</xdr:row>
      <xdr:rowOff>0</xdr:rowOff>
    </xdr:from>
    <xdr:ext cx="952500" cy="238125"/>
    <xdr:pic>
      <xdr:nvPicPr>
        <xdr:cNvPr id="163" name="image113.png">
          <a:extLst>
            <a:ext uri="{FF2B5EF4-FFF2-40B4-BE49-F238E27FC236}">
              <a16:creationId xmlns:a16="http://schemas.microsoft.com/office/drawing/2014/main" id="{00000000-0008-0000-0200-0000A3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2015</xdr:row>
      <xdr:rowOff>0</xdr:rowOff>
    </xdr:from>
    <xdr:ext cx="952500" cy="238125"/>
    <xdr:pic>
      <xdr:nvPicPr>
        <xdr:cNvPr id="164" name="image113.png">
          <a:extLst>
            <a:ext uri="{FF2B5EF4-FFF2-40B4-BE49-F238E27FC236}">
              <a16:creationId xmlns:a16="http://schemas.microsoft.com/office/drawing/2014/main" id="{00000000-0008-0000-0200-0000A4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2076</xdr:row>
      <xdr:rowOff>0</xdr:rowOff>
    </xdr:from>
    <xdr:ext cx="952500" cy="238125"/>
    <xdr:pic>
      <xdr:nvPicPr>
        <xdr:cNvPr id="165" name="image113.png">
          <a:extLst>
            <a:ext uri="{FF2B5EF4-FFF2-40B4-BE49-F238E27FC236}">
              <a16:creationId xmlns:a16="http://schemas.microsoft.com/office/drawing/2014/main" id="{00000000-0008-0000-0200-0000A5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2137</xdr:row>
      <xdr:rowOff>0</xdr:rowOff>
    </xdr:from>
    <xdr:ext cx="952500" cy="238125"/>
    <xdr:pic>
      <xdr:nvPicPr>
        <xdr:cNvPr id="166" name="image113.png">
          <a:extLst>
            <a:ext uri="{FF2B5EF4-FFF2-40B4-BE49-F238E27FC236}">
              <a16:creationId xmlns:a16="http://schemas.microsoft.com/office/drawing/2014/main" id="{00000000-0008-0000-0200-0000A6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2198</xdr:row>
      <xdr:rowOff>0</xdr:rowOff>
    </xdr:from>
    <xdr:ext cx="952500" cy="238125"/>
    <xdr:pic>
      <xdr:nvPicPr>
        <xdr:cNvPr id="167" name="image113.png">
          <a:extLst>
            <a:ext uri="{FF2B5EF4-FFF2-40B4-BE49-F238E27FC236}">
              <a16:creationId xmlns:a16="http://schemas.microsoft.com/office/drawing/2014/main" id="{00000000-0008-0000-0200-0000A7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2259</xdr:row>
      <xdr:rowOff>0</xdr:rowOff>
    </xdr:from>
    <xdr:ext cx="952500" cy="238125"/>
    <xdr:pic>
      <xdr:nvPicPr>
        <xdr:cNvPr id="168" name="image113.png">
          <a:extLst>
            <a:ext uri="{FF2B5EF4-FFF2-40B4-BE49-F238E27FC236}">
              <a16:creationId xmlns:a16="http://schemas.microsoft.com/office/drawing/2014/main" id="{00000000-0008-0000-0200-0000A8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2320</xdr:row>
      <xdr:rowOff>0</xdr:rowOff>
    </xdr:from>
    <xdr:ext cx="952500" cy="238125"/>
    <xdr:pic>
      <xdr:nvPicPr>
        <xdr:cNvPr id="169" name="image113.png"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2381</xdr:row>
      <xdr:rowOff>0</xdr:rowOff>
    </xdr:from>
    <xdr:ext cx="952500" cy="238125"/>
    <xdr:pic>
      <xdr:nvPicPr>
        <xdr:cNvPr id="170" name="image113.png"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2442</xdr:row>
      <xdr:rowOff>0</xdr:rowOff>
    </xdr:from>
    <xdr:ext cx="952500" cy="238125"/>
    <xdr:pic>
      <xdr:nvPicPr>
        <xdr:cNvPr id="171" name="image113.png"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2503</xdr:row>
      <xdr:rowOff>0</xdr:rowOff>
    </xdr:from>
    <xdr:ext cx="952500" cy="238125"/>
    <xdr:pic>
      <xdr:nvPicPr>
        <xdr:cNvPr id="172" name="image113.png"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2564</xdr:row>
      <xdr:rowOff>0</xdr:rowOff>
    </xdr:from>
    <xdr:ext cx="952500" cy="238125"/>
    <xdr:pic>
      <xdr:nvPicPr>
        <xdr:cNvPr id="173" name="image113.png"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2625</xdr:row>
      <xdr:rowOff>0</xdr:rowOff>
    </xdr:from>
    <xdr:ext cx="952500" cy="238125"/>
    <xdr:pic>
      <xdr:nvPicPr>
        <xdr:cNvPr id="174" name="image113.png">
          <a:extLst>
            <a:ext uri="{FF2B5EF4-FFF2-40B4-BE49-F238E27FC236}">
              <a16:creationId xmlns:a16="http://schemas.microsoft.com/office/drawing/2014/main" id="{00000000-0008-0000-0200-0000AE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2686</xdr:row>
      <xdr:rowOff>0</xdr:rowOff>
    </xdr:from>
    <xdr:ext cx="952500" cy="238125"/>
    <xdr:pic>
      <xdr:nvPicPr>
        <xdr:cNvPr id="175" name="image113.png">
          <a:extLst>
            <a:ext uri="{FF2B5EF4-FFF2-40B4-BE49-F238E27FC236}">
              <a16:creationId xmlns:a16="http://schemas.microsoft.com/office/drawing/2014/main" id="{00000000-0008-0000-0200-0000AF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2747</xdr:row>
      <xdr:rowOff>0</xdr:rowOff>
    </xdr:from>
    <xdr:ext cx="952500" cy="238125"/>
    <xdr:pic>
      <xdr:nvPicPr>
        <xdr:cNvPr id="176" name="image113.png">
          <a:extLst>
            <a:ext uri="{FF2B5EF4-FFF2-40B4-BE49-F238E27FC236}">
              <a16:creationId xmlns:a16="http://schemas.microsoft.com/office/drawing/2014/main" id="{00000000-0008-0000-0200-0000B0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695325</xdr:colOff>
      <xdr:row>244</xdr:row>
      <xdr:rowOff>0</xdr:rowOff>
    </xdr:from>
    <xdr:ext cx="200025" cy="27622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</xdr:col>
      <xdr:colOff>695325</xdr:colOff>
      <xdr:row>305</xdr:row>
      <xdr:rowOff>0</xdr:rowOff>
    </xdr:from>
    <xdr:ext cx="200025" cy="276225"/>
    <xdr:sp macro="" textlink="">
      <xdr:nvSpPr>
        <xdr:cNvPr id="2" name="Shape 7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</xdr:col>
      <xdr:colOff>85725</xdr:colOff>
      <xdr:row>335</xdr:row>
      <xdr:rowOff>95250</xdr:rowOff>
    </xdr:from>
    <xdr:ext cx="704850" cy="1095375"/>
    <xdr:pic>
      <xdr:nvPicPr>
        <xdr:cNvPr id="3" name="image122.jpg" title="Imagem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16</xdr:row>
      <xdr:rowOff>57150</xdr:rowOff>
    </xdr:from>
    <xdr:ext cx="561975" cy="619125"/>
    <xdr:pic>
      <xdr:nvPicPr>
        <xdr:cNvPr id="4" name="image127.png" title="Imagem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37</xdr:row>
      <xdr:rowOff>76200</xdr:rowOff>
    </xdr:from>
    <xdr:ext cx="571500" cy="714375"/>
    <xdr:pic>
      <xdr:nvPicPr>
        <xdr:cNvPr id="5" name="image119.png" title="Imagem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83</xdr:row>
      <xdr:rowOff>28575</xdr:rowOff>
    </xdr:from>
    <xdr:ext cx="571500" cy="714375"/>
    <xdr:pic>
      <xdr:nvPicPr>
        <xdr:cNvPr id="6" name="image128.png" title="Imagem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109</xdr:row>
      <xdr:rowOff>19050</xdr:rowOff>
    </xdr:from>
    <xdr:ext cx="571500" cy="714375"/>
    <xdr:pic>
      <xdr:nvPicPr>
        <xdr:cNvPr id="8" name="image119.png" title="Imagem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135</xdr:row>
      <xdr:rowOff>19050</xdr:rowOff>
    </xdr:from>
    <xdr:ext cx="361950" cy="923925"/>
    <xdr:pic>
      <xdr:nvPicPr>
        <xdr:cNvPr id="9" name="image123.png" title="Imagem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162</xdr:row>
      <xdr:rowOff>19050</xdr:rowOff>
    </xdr:from>
    <xdr:ext cx="361950" cy="923925"/>
    <xdr:pic>
      <xdr:nvPicPr>
        <xdr:cNvPr id="10" name="image123.png" title="Imagem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192</xdr:row>
      <xdr:rowOff>38100</xdr:rowOff>
    </xdr:from>
    <xdr:ext cx="361950" cy="923925"/>
    <xdr:pic>
      <xdr:nvPicPr>
        <xdr:cNvPr id="11" name="image121.png" title="Imagem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215</xdr:row>
      <xdr:rowOff>66675</xdr:rowOff>
    </xdr:from>
    <xdr:ext cx="647700" cy="619125"/>
    <xdr:pic>
      <xdr:nvPicPr>
        <xdr:cNvPr id="12" name="image118.png" title="Imagem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264</xdr:row>
      <xdr:rowOff>9525</xdr:rowOff>
    </xdr:from>
    <xdr:ext cx="647700" cy="647700"/>
    <xdr:pic>
      <xdr:nvPicPr>
        <xdr:cNvPr id="13" name="image120.png" title="Imagem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281</xdr:row>
      <xdr:rowOff>28575</xdr:rowOff>
    </xdr:from>
    <xdr:ext cx="647700" cy="923925"/>
    <xdr:pic>
      <xdr:nvPicPr>
        <xdr:cNvPr id="14" name="image126.png" title="Imagem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315</xdr:row>
      <xdr:rowOff>28575</xdr:rowOff>
    </xdr:from>
    <xdr:ext cx="704850" cy="1038225"/>
    <xdr:pic>
      <xdr:nvPicPr>
        <xdr:cNvPr id="15" name="image125.png" title="Imagem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0</xdr:row>
      <xdr:rowOff>0</xdr:rowOff>
    </xdr:from>
    <xdr:ext cx="952500" cy="238125"/>
    <xdr:pic>
      <xdr:nvPicPr>
        <xdr:cNvPr id="16" name="image113.png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</xdr:row>
      <xdr:rowOff>0</xdr:rowOff>
    </xdr:from>
    <xdr:ext cx="952500" cy="238125"/>
    <xdr:pic>
      <xdr:nvPicPr>
        <xdr:cNvPr id="17" name="image113.png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122</xdr:row>
      <xdr:rowOff>0</xdr:rowOff>
    </xdr:from>
    <xdr:ext cx="952500" cy="238125"/>
    <xdr:pic>
      <xdr:nvPicPr>
        <xdr:cNvPr id="18" name="image113.png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183</xdr:row>
      <xdr:rowOff>0</xdr:rowOff>
    </xdr:from>
    <xdr:ext cx="952500" cy="238125"/>
    <xdr:pic>
      <xdr:nvPicPr>
        <xdr:cNvPr id="19" name="image113.png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244</xdr:row>
      <xdr:rowOff>0</xdr:rowOff>
    </xdr:from>
    <xdr:ext cx="952500" cy="238125"/>
    <xdr:pic>
      <xdr:nvPicPr>
        <xdr:cNvPr id="20" name="image113.png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305</xdr:row>
      <xdr:rowOff>0</xdr:rowOff>
    </xdr:from>
    <xdr:ext cx="952500" cy="238125"/>
    <xdr:pic>
      <xdr:nvPicPr>
        <xdr:cNvPr id="21" name="image113.png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695325</xdr:colOff>
      <xdr:row>61</xdr:row>
      <xdr:rowOff>0</xdr:rowOff>
    </xdr:from>
    <xdr:ext cx="200025" cy="27622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</xdr:col>
      <xdr:colOff>695325</xdr:colOff>
      <xdr:row>61</xdr:row>
      <xdr:rowOff>0</xdr:rowOff>
    </xdr:from>
    <xdr:ext cx="200025" cy="276225"/>
    <xdr:sp macro="" textlink="">
      <xdr:nvSpPr>
        <xdr:cNvPr id="2" name="Shape 7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</xdr:col>
      <xdr:colOff>552450</xdr:colOff>
      <xdr:row>14</xdr:row>
      <xdr:rowOff>76200</xdr:rowOff>
    </xdr:from>
    <xdr:ext cx="542925" cy="695325"/>
    <xdr:pic>
      <xdr:nvPicPr>
        <xdr:cNvPr id="3" name="image129.png" title="Imagem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47625</xdr:rowOff>
    </xdr:from>
    <xdr:ext cx="581025" cy="714375"/>
    <xdr:pic>
      <xdr:nvPicPr>
        <xdr:cNvPr id="4" name="image130.png" title="Imagem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41</xdr:row>
      <xdr:rowOff>57150</xdr:rowOff>
    </xdr:from>
    <xdr:ext cx="742950" cy="876300"/>
    <xdr:pic>
      <xdr:nvPicPr>
        <xdr:cNvPr id="5" name="image132.png" title="Imagem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0</xdr:row>
      <xdr:rowOff>0</xdr:rowOff>
    </xdr:from>
    <xdr:ext cx="952500" cy="238125"/>
    <xdr:pic>
      <xdr:nvPicPr>
        <xdr:cNvPr id="6" name="image113.png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04775" cy="19050"/>
    <xdr:pic>
      <xdr:nvPicPr>
        <xdr:cNvPr id="2" name="image124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</xdr:row>
      <xdr:rowOff>0</xdr:rowOff>
    </xdr:from>
    <xdr:ext cx="104775" cy="19050"/>
    <xdr:pic>
      <xdr:nvPicPr>
        <xdr:cNvPr id="3" name="image124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122</xdr:row>
      <xdr:rowOff>0</xdr:rowOff>
    </xdr:from>
    <xdr:ext cx="104775" cy="19050"/>
    <xdr:pic>
      <xdr:nvPicPr>
        <xdr:cNvPr id="4" name="image124.pn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183</xdr:row>
      <xdr:rowOff>0</xdr:rowOff>
    </xdr:from>
    <xdr:ext cx="104775" cy="19050"/>
    <xdr:pic>
      <xdr:nvPicPr>
        <xdr:cNvPr id="5" name="image124.png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952500" cy="14287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Z1000"/>
  <sheetViews>
    <sheetView showGridLines="0" workbookViewId="0">
      <selection sqref="A1:F1"/>
    </sheetView>
  </sheetViews>
  <sheetFormatPr defaultColWidth="14.42578125" defaultRowHeight="15" customHeight="1"/>
  <cols>
    <col min="1" max="1" width="18.7109375" customWidth="1"/>
    <col min="2" max="2" width="11.7109375" customWidth="1"/>
    <col min="3" max="3" width="13.28515625" customWidth="1"/>
    <col min="4" max="4" width="7" customWidth="1"/>
    <col min="5" max="6" width="12.28515625" customWidth="1"/>
    <col min="7" max="7" width="2.28515625" customWidth="1"/>
    <col min="8" max="9" width="12.28515625" customWidth="1"/>
    <col min="10" max="10" width="30.7109375" customWidth="1"/>
    <col min="11" max="26" width="9.140625" customWidth="1"/>
  </cols>
  <sheetData>
    <row r="1" spans="1:26" ht="61.5" customHeight="1">
      <c r="A1" s="461"/>
      <c r="B1" s="456"/>
      <c r="C1" s="456"/>
      <c r="D1" s="456"/>
      <c r="E1" s="456"/>
      <c r="F1" s="456"/>
      <c r="G1" s="458" t="s">
        <v>0</v>
      </c>
      <c r="H1" s="456"/>
      <c r="I1" s="456"/>
      <c r="J1" s="456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4.5" customHeight="1">
      <c r="A2" s="462" t="s">
        <v>1</v>
      </c>
      <c r="B2" s="463"/>
      <c r="C2" s="462"/>
      <c r="D2" s="463"/>
      <c r="E2" s="3"/>
      <c r="F2" s="3"/>
      <c r="G2" s="3"/>
      <c r="H2" s="4"/>
      <c r="I2" s="4"/>
      <c r="J2" s="4" t="s">
        <v>2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9.75" customHeight="1">
      <c r="A3" s="467" t="s">
        <v>3</v>
      </c>
      <c r="B3" s="454"/>
      <c r="C3" s="454"/>
      <c r="D3" s="468" t="s">
        <v>4</v>
      </c>
      <c r="E3" s="454"/>
      <c r="F3" s="454"/>
      <c r="G3" s="454"/>
      <c r="H3" s="454"/>
      <c r="I3" s="454"/>
      <c r="J3" s="454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9.75" customHeight="1">
      <c r="A4" s="460"/>
      <c r="B4" s="460"/>
      <c r="C4" s="460"/>
      <c r="D4" s="460"/>
      <c r="E4" s="460"/>
      <c r="F4" s="460"/>
      <c r="G4" s="460"/>
      <c r="H4" s="460"/>
      <c r="I4" s="460"/>
      <c r="J4" s="460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9.75" customHeight="1">
      <c r="A5" s="466" t="s">
        <v>5</v>
      </c>
      <c r="B5" s="452"/>
      <c r="C5" s="452"/>
      <c r="D5" s="459" t="s">
        <v>4</v>
      </c>
      <c r="E5" s="452"/>
      <c r="F5" s="452"/>
      <c r="G5" s="452"/>
      <c r="H5" s="452"/>
      <c r="I5" s="452"/>
      <c r="J5" s="452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9.75" customHeight="1">
      <c r="A6" s="460"/>
      <c r="B6" s="460"/>
      <c r="C6" s="460"/>
      <c r="D6" s="460"/>
      <c r="E6" s="460"/>
      <c r="F6" s="460"/>
      <c r="G6" s="460"/>
      <c r="H6" s="460"/>
      <c r="I6" s="460"/>
      <c r="J6" s="460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9.75" customHeight="1">
      <c r="A7" s="466" t="s">
        <v>6</v>
      </c>
      <c r="B7" s="452"/>
      <c r="C7" s="452"/>
      <c r="D7" s="459" t="s">
        <v>4</v>
      </c>
      <c r="E7" s="452"/>
      <c r="F7" s="452"/>
      <c r="G7" s="452"/>
      <c r="H7" s="452"/>
      <c r="I7" s="452"/>
      <c r="J7" s="452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9.75" customHeight="1">
      <c r="A8" s="460"/>
      <c r="B8" s="460"/>
      <c r="C8" s="460"/>
      <c r="D8" s="460"/>
      <c r="E8" s="460"/>
      <c r="F8" s="460"/>
      <c r="G8" s="460"/>
      <c r="H8" s="460"/>
      <c r="I8" s="460"/>
      <c r="J8" s="460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9.75" customHeight="1">
      <c r="A9" s="466" t="s">
        <v>7</v>
      </c>
      <c r="B9" s="452"/>
      <c r="C9" s="452"/>
      <c r="D9" s="459" t="s">
        <v>4</v>
      </c>
      <c r="E9" s="452"/>
      <c r="F9" s="452"/>
      <c r="G9" s="452"/>
      <c r="H9" s="452"/>
      <c r="I9" s="452"/>
      <c r="J9" s="45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9.75" customHeight="1">
      <c r="A10" s="460"/>
      <c r="B10" s="460"/>
      <c r="C10" s="460"/>
      <c r="D10" s="460"/>
      <c r="E10" s="460"/>
      <c r="F10" s="460"/>
      <c r="G10" s="460"/>
      <c r="H10" s="460"/>
      <c r="I10" s="460"/>
      <c r="J10" s="460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9.75" customHeight="1">
      <c r="A11" s="466" t="s">
        <v>8</v>
      </c>
      <c r="B11" s="452"/>
      <c r="C11" s="452"/>
      <c r="D11" s="459" t="s">
        <v>9</v>
      </c>
      <c r="E11" s="452"/>
      <c r="F11" s="452"/>
      <c r="G11" s="452"/>
      <c r="H11" s="452"/>
      <c r="I11" s="452"/>
      <c r="J11" s="45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9.75" customHeight="1">
      <c r="A12" s="460"/>
      <c r="B12" s="460"/>
      <c r="C12" s="460"/>
      <c r="D12" s="460"/>
      <c r="E12" s="460"/>
      <c r="F12" s="460"/>
      <c r="G12" s="460"/>
      <c r="H12" s="460"/>
      <c r="I12" s="460"/>
      <c r="J12" s="460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9.75" customHeight="1">
      <c r="A13" s="466" t="s">
        <v>10</v>
      </c>
      <c r="B13" s="452"/>
      <c r="C13" s="452"/>
      <c r="D13" s="459" t="s">
        <v>9</v>
      </c>
      <c r="E13" s="452"/>
      <c r="F13" s="452"/>
      <c r="G13" s="452"/>
      <c r="H13" s="452"/>
      <c r="I13" s="452"/>
      <c r="J13" s="45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9.75" customHeight="1">
      <c r="A14" s="460"/>
      <c r="B14" s="460"/>
      <c r="C14" s="460"/>
      <c r="D14" s="460"/>
      <c r="E14" s="460"/>
      <c r="F14" s="460"/>
      <c r="G14" s="460"/>
      <c r="H14" s="460"/>
      <c r="I14" s="460"/>
      <c r="J14" s="460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9.75" customHeight="1">
      <c r="A15" s="466" t="s">
        <v>11</v>
      </c>
      <c r="B15" s="452"/>
      <c r="C15" s="452"/>
      <c r="D15" s="459" t="s">
        <v>9</v>
      </c>
      <c r="E15" s="452"/>
      <c r="F15" s="452"/>
      <c r="G15" s="452"/>
      <c r="H15" s="452"/>
      <c r="I15" s="452"/>
      <c r="J15" s="45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9.75" customHeight="1">
      <c r="A16" s="460"/>
      <c r="B16" s="460"/>
      <c r="C16" s="460"/>
      <c r="D16" s="460"/>
      <c r="E16" s="460"/>
      <c r="F16" s="460"/>
      <c r="G16" s="460"/>
      <c r="H16" s="460"/>
      <c r="I16" s="460"/>
      <c r="J16" s="460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9.75" customHeight="1">
      <c r="A17" s="466" t="s">
        <v>12</v>
      </c>
      <c r="B17" s="452"/>
      <c r="C17" s="452"/>
      <c r="D17" s="459" t="s">
        <v>9</v>
      </c>
      <c r="E17" s="452"/>
      <c r="F17" s="452"/>
      <c r="G17" s="452"/>
      <c r="H17" s="452"/>
      <c r="I17" s="452"/>
      <c r="J17" s="45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9.75" customHeight="1">
      <c r="A18" s="460"/>
      <c r="B18" s="460"/>
      <c r="C18" s="460"/>
      <c r="D18" s="460"/>
      <c r="E18" s="460"/>
      <c r="F18" s="460"/>
      <c r="G18" s="460"/>
      <c r="H18" s="460"/>
      <c r="I18" s="460"/>
      <c r="J18" s="460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9.75" customHeight="1">
      <c r="A19" s="466" t="s">
        <v>13</v>
      </c>
      <c r="B19" s="452"/>
      <c r="C19" s="452"/>
      <c r="D19" s="459" t="s">
        <v>14</v>
      </c>
      <c r="E19" s="452"/>
      <c r="F19" s="452"/>
      <c r="G19" s="452"/>
      <c r="H19" s="452"/>
      <c r="I19" s="452"/>
      <c r="J19" s="45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9.75" customHeight="1">
      <c r="A20" s="460"/>
      <c r="B20" s="460"/>
      <c r="C20" s="460"/>
      <c r="D20" s="460"/>
      <c r="E20" s="460"/>
      <c r="F20" s="460"/>
      <c r="G20" s="460"/>
      <c r="H20" s="460"/>
      <c r="I20" s="460"/>
      <c r="J20" s="460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9.75" customHeight="1">
      <c r="A21" s="466" t="s">
        <v>15</v>
      </c>
      <c r="B21" s="452"/>
      <c r="C21" s="452"/>
      <c r="D21" s="459" t="s">
        <v>14</v>
      </c>
      <c r="E21" s="452"/>
      <c r="F21" s="452"/>
      <c r="G21" s="452"/>
      <c r="H21" s="452"/>
      <c r="I21" s="452"/>
      <c r="J21" s="45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9.75" customHeight="1">
      <c r="A22" s="460"/>
      <c r="B22" s="460"/>
      <c r="C22" s="460"/>
      <c r="D22" s="460"/>
      <c r="E22" s="460"/>
      <c r="F22" s="460"/>
      <c r="G22" s="460"/>
      <c r="H22" s="460"/>
      <c r="I22" s="460"/>
      <c r="J22" s="460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9.75" customHeight="1">
      <c r="A23" s="466" t="s">
        <v>16</v>
      </c>
      <c r="B23" s="452"/>
      <c r="C23" s="452"/>
      <c r="D23" s="459" t="s">
        <v>14</v>
      </c>
      <c r="E23" s="452"/>
      <c r="F23" s="452"/>
      <c r="G23" s="452"/>
      <c r="H23" s="452"/>
      <c r="I23" s="452"/>
      <c r="J23" s="45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9.75" customHeight="1">
      <c r="A24" s="460"/>
      <c r="B24" s="460"/>
      <c r="C24" s="460"/>
      <c r="D24" s="460"/>
      <c r="E24" s="460"/>
      <c r="F24" s="460"/>
      <c r="G24" s="460"/>
      <c r="H24" s="460"/>
      <c r="I24" s="460"/>
      <c r="J24" s="460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9.75" customHeight="1">
      <c r="A25" s="466" t="s">
        <v>17</v>
      </c>
      <c r="B25" s="452"/>
      <c r="C25" s="452"/>
      <c r="D25" s="459" t="s">
        <v>14</v>
      </c>
      <c r="E25" s="452"/>
      <c r="F25" s="452"/>
      <c r="G25" s="452"/>
      <c r="H25" s="452"/>
      <c r="I25" s="452"/>
      <c r="J25" s="45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9.75" customHeight="1">
      <c r="A26" s="460"/>
      <c r="B26" s="460"/>
      <c r="C26" s="460"/>
      <c r="D26" s="460"/>
      <c r="E26" s="460"/>
      <c r="F26" s="460"/>
      <c r="G26" s="460"/>
      <c r="H26" s="460"/>
      <c r="I26" s="460"/>
      <c r="J26" s="460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9.75" customHeight="1">
      <c r="A27" s="466" t="s">
        <v>18</v>
      </c>
      <c r="B27" s="452"/>
      <c r="C27" s="452"/>
      <c r="D27" s="459" t="s">
        <v>19</v>
      </c>
      <c r="E27" s="452"/>
      <c r="F27" s="452"/>
      <c r="G27" s="452"/>
      <c r="H27" s="452"/>
      <c r="I27" s="452"/>
      <c r="J27" s="45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9.75" customHeight="1">
      <c r="A28" s="460"/>
      <c r="B28" s="460"/>
      <c r="C28" s="460"/>
      <c r="D28" s="460"/>
      <c r="E28" s="460"/>
      <c r="F28" s="460"/>
      <c r="G28" s="460"/>
      <c r="H28" s="460"/>
      <c r="I28" s="460"/>
      <c r="J28" s="460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9.75" customHeight="1">
      <c r="A29" s="466" t="s">
        <v>20</v>
      </c>
      <c r="B29" s="452"/>
      <c r="C29" s="452"/>
      <c r="D29" s="459" t="s">
        <v>19</v>
      </c>
      <c r="E29" s="452"/>
      <c r="F29" s="452"/>
      <c r="G29" s="452"/>
      <c r="H29" s="452"/>
      <c r="I29" s="452"/>
      <c r="J29" s="45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9.75" customHeight="1">
      <c r="A30" s="460"/>
      <c r="B30" s="460"/>
      <c r="C30" s="460"/>
      <c r="D30" s="460"/>
      <c r="E30" s="460"/>
      <c r="F30" s="460"/>
      <c r="G30" s="460"/>
      <c r="H30" s="460"/>
      <c r="I30" s="460"/>
      <c r="J30" s="460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9.75" customHeight="1">
      <c r="A31" s="466" t="s">
        <v>21</v>
      </c>
      <c r="B31" s="452"/>
      <c r="C31" s="452"/>
      <c r="D31" s="459" t="s">
        <v>19</v>
      </c>
      <c r="E31" s="452"/>
      <c r="F31" s="452"/>
      <c r="G31" s="452"/>
      <c r="H31" s="452"/>
      <c r="I31" s="452"/>
      <c r="J31" s="45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9.75" customHeight="1">
      <c r="A32" s="460"/>
      <c r="B32" s="460"/>
      <c r="C32" s="460"/>
      <c r="D32" s="460"/>
      <c r="E32" s="460"/>
      <c r="F32" s="460"/>
      <c r="G32" s="460"/>
      <c r="H32" s="460"/>
      <c r="I32" s="460"/>
      <c r="J32" s="460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9.75" customHeight="1">
      <c r="A33" s="466" t="s">
        <v>22</v>
      </c>
      <c r="B33" s="452"/>
      <c r="C33" s="452"/>
      <c r="D33" s="459" t="s">
        <v>19</v>
      </c>
      <c r="E33" s="452"/>
      <c r="F33" s="452"/>
      <c r="G33" s="452"/>
      <c r="H33" s="452"/>
      <c r="I33" s="452"/>
      <c r="J33" s="45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9.75" customHeight="1">
      <c r="A34" s="460"/>
      <c r="B34" s="460"/>
      <c r="C34" s="460"/>
      <c r="D34" s="460"/>
      <c r="E34" s="460"/>
      <c r="F34" s="460"/>
      <c r="G34" s="460"/>
      <c r="H34" s="460"/>
      <c r="I34" s="460"/>
      <c r="J34" s="460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9.75" customHeight="1">
      <c r="A35" s="466" t="s">
        <v>23</v>
      </c>
      <c r="B35" s="452"/>
      <c r="C35" s="452"/>
      <c r="D35" s="459" t="s">
        <v>24</v>
      </c>
      <c r="E35" s="452"/>
      <c r="F35" s="452"/>
      <c r="G35" s="452"/>
      <c r="H35" s="452"/>
      <c r="I35" s="452"/>
      <c r="J35" s="45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1.25" customHeight="1">
      <c r="A36" s="460"/>
      <c r="B36" s="460"/>
      <c r="C36" s="460"/>
      <c r="D36" s="460"/>
      <c r="E36" s="460"/>
      <c r="F36" s="460"/>
      <c r="G36" s="460"/>
      <c r="H36" s="460"/>
      <c r="I36" s="460"/>
      <c r="J36" s="460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9.75" customHeight="1">
      <c r="A37" s="466" t="s">
        <v>25</v>
      </c>
      <c r="B37" s="452"/>
      <c r="C37" s="452"/>
      <c r="D37" s="459" t="s">
        <v>24</v>
      </c>
      <c r="E37" s="452"/>
      <c r="F37" s="452"/>
      <c r="G37" s="452"/>
      <c r="H37" s="452"/>
      <c r="I37" s="452"/>
      <c r="J37" s="45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1.25" customHeight="1">
      <c r="A38" s="460"/>
      <c r="B38" s="460"/>
      <c r="C38" s="460"/>
      <c r="D38" s="460"/>
      <c r="E38" s="460"/>
      <c r="F38" s="460"/>
      <c r="G38" s="460"/>
      <c r="H38" s="460"/>
      <c r="I38" s="460"/>
      <c r="J38" s="460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9.75" customHeight="1">
      <c r="A39" s="466" t="s">
        <v>26</v>
      </c>
      <c r="B39" s="452"/>
      <c r="C39" s="452"/>
      <c r="D39" s="459" t="s">
        <v>24</v>
      </c>
      <c r="E39" s="452"/>
      <c r="F39" s="452"/>
      <c r="G39" s="452"/>
      <c r="H39" s="452"/>
      <c r="I39" s="452"/>
      <c r="J39" s="45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9.75" customHeight="1">
      <c r="A40" s="460"/>
      <c r="B40" s="460"/>
      <c r="C40" s="460"/>
      <c r="D40" s="460"/>
      <c r="E40" s="460"/>
      <c r="F40" s="460"/>
      <c r="G40" s="460"/>
      <c r="H40" s="460"/>
      <c r="I40" s="460"/>
      <c r="J40" s="460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9.75" customHeight="1">
      <c r="A41" s="466" t="s">
        <v>27</v>
      </c>
      <c r="B41" s="452"/>
      <c r="C41" s="452"/>
      <c r="D41" s="459" t="s">
        <v>24</v>
      </c>
      <c r="E41" s="452"/>
      <c r="F41" s="452"/>
      <c r="G41" s="452"/>
      <c r="H41" s="452"/>
      <c r="I41" s="452"/>
      <c r="J41" s="45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9.75" customHeight="1">
      <c r="A42" s="460"/>
      <c r="B42" s="460"/>
      <c r="C42" s="460"/>
      <c r="D42" s="460"/>
      <c r="E42" s="460"/>
      <c r="F42" s="460"/>
      <c r="G42" s="460"/>
      <c r="H42" s="460"/>
      <c r="I42" s="460"/>
      <c r="J42" s="460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9.75" customHeight="1">
      <c r="A43" s="466" t="s">
        <v>28</v>
      </c>
      <c r="B43" s="452"/>
      <c r="C43" s="452"/>
      <c r="D43" s="459" t="s">
        <v>29</v>
      </c>
      <c r="E43" s="452"/>
      <c r="F43" s="452"/>
      <c r="G43" s="452"/>
      <c r="H43" s="452"/>
      <c r="I43" s="452"/>
      <c r="J43" s="45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9.75" customHeight="1">
      <c r="A44" s="460"/>
      <c r="B44" s="460"/>
      <c r="C44" s="460"/>
      <c r="D44" s="460"/>
      <c r="E44" s="460"/>
      <c r="F44" s="460"/>
      <c r="G44" s="460"/>
      <c r="H44" s="460"/>
      <c r="I44" s="460"/>
      <c r="J44" s="460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9.75" customHeight="1">
      <c r="A45" s="466" t="s">
        <v>30</v>
      </c>
      <c r="B45" s="452"/>
      <c r="C45" s="452"/>
      <c r="D45" s="459" t="s">
        <v>29</v>
      </c>
      <c r="E45" s="452"/>
      <c r="F45" s="452"/>
      <c r="G45" s="452"/>
      <c r="H45" s="452"/>
      <c r="I45" s="452"/>
      <c r="J45" s="45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9.75" customHeight="1">
      <c r="A46" s="460"/>
      <c r="B46" s="460"/>
      <c r="C46" s="460"/>
      <c r="D46" s="460"/>
      <c r="E46" s="460"/>
      <c r="F46" s="460"/>
      <c r="G46" s="460"/>
      <c r="H46" s="460"/>
      <c r="I46" s="460"/>
      <c r="J46" s="460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9.75" customHeight="1">
      <c r="A47" s="466" t="s">
        <v>31</v>
      </c>
      <c r="B47" s="452"/>
      <c r="C47" s="452"/>
      <c r="D47" s="459" t="s">
        <v>29</v>
      </c>
      <c r="E47" s="452"/>
      <c r="F47" s="452"/>
      <c r="G47" s="452"/>
      <c r="H47" s="452"/>
      <c r="I47" s="452"/>
      <c r="J47" s="45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1.25" customHeight="1">
      <c r="A48" s="460"/>
      <c r="B48" s="460"/>
      <c r="C48" s="460"/>
      <c r="D48" s="460"/>
      <c r="E48" s="460"/>
      <c r="F48" s="460"/>
      <c r="G48" s="460"/>
      <c r="H48" s="460"/>
      <c r="I48" s="460"/>
      <c r="J48" s="460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1.25" customHeight="1">
      <c r="A49" s="466" t="s">
        <v>32</v>
      </c>
      <c r="B49" s="452"/>
      <c r="C49" s="452"/>
      <c r="D49" s="459" t="s">
        <v>29</v>
      </c>
      <c r="E49" s="452"/>
      <c r="F49" s="452"/>
      <c r="G49" s="452"/>
      <c r="H49" s="452"/>
      <c r="I49" s="452"/>
      <c r="J49" s="45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>
      <c r="A50" s="456"/>
      <c r="B50" s="456"/>
      <c r="C50" s="456"/>
      <c r="D50" s="456"/>
      <c r="E50" s="456"/>
      <c r="F50" s="456"/>
      <c r="G50" s="456"/>
      <c r="H50" s="456"/>
      <c r="I50" s="456"/>
      <c r="J50" s="456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1.25" customHeight="1">
      <c r="A51" s="451" t="s">
        <v>33</v>
      </c>
      <c r="B51" s="452"/>
      <c r="C51" s="452"/>
      <c r="D51" s="452"/>
      <c r="E51" s="452"/>
      <c r="F51" s="452"/>
      <c r="G51" s="452"/>
      <c r="H51" s="452"/>
      <c r="I51" s="452"/>
      <c r="J51" s="452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61.5" customHeight="1">
      <c r="A52" s="461"/>
      <c r="B52" s="456"/>
      <c r="C52" s="456"/>
      <c r="D52" s="456"/>
      <c r="E52" s="456"/>
      <c r="F52" s="456"/>
      <c r="G52" s="458" t="s">
        <v>0</v>
      </c>
      <c r="H52" s="456"/>
      <c r="I52" s="456"/>
      <c r="J52" s="456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34.5" customHeight="1">
      <c r="A53" s="462" t="s">
        <v>1</v>
      </c>
      <c r="B53" s="463"/>
      <c r="C53" s="462"/>
      <c r="D53" s="463"/>
      <c r="E53" s="3"/>
      <c r="F53" s="3"/>
      <c r="G53" s="3"/>
      <c r="H53" s="4"/>
      <c r="I53" s="4"/>
      <c r="J53" s="4" t="s">
        <v>2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9.75" customHeight="1">
      <c r="A54" s="467" t="s">
        <v>34</v>
      </c>
      <c r="B54" s="454"/>
      <c r="C54" s="454"/>
      <c r="D54" s="468" t="s">
        <v>35</v>
      </c>
      <c r="E54" s="454"/>
      <c r="F54" s="454"/>
      <c r="G54" s="454"/>
      <c r="H54" s="454"/>
      <c r="I54" s="454"/>
      <c r="J54" s="454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1.25" customHeight="1">
      <c r="A55" s="460"/>
      <c r="B55" s="460"/>
      <c r="C55" s="460"/>
      <c r="D55" s="460"/>
      <c r="E55" s="460"/>
      <c r="F55" s="460"/>
      <c r="G55" s="460"/>
      <c r="H55" s="460"/>
      <c r="I55" s="460"/>
      <c r="J55" s="460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9.75" customHeight="1">
      <c r="A56" s="466" t="s">
        <v>36</v>
      </c>
      <c r="B56" s="452"/>
      <c r="C56" s="452"/>
      <c r="D56" s="459" t="s">
        <v>35</v>
      </c>
      <c r="E56" s="452"/>
      <c r="F56" s="452"/>
      <c r="G56" s="452"/>
      <c r="H56" s="452"/>
      <c r="I56" s="452"/>
      <c r="J56" s="45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9.75" customHeight="1">
      <c r="A57" s="460"/>
      <c r="B57" s="460"/>
      <c r="C57" s="460"/>
      <c r="D57" s="460"/>
      <c r="E57" s="460"/>
      <c r="F57" s="460"/>
      <c r="G57" s="460"/>
      <c r="H57" s="460"/>
      <c r="I57" s="460"/>
      <c r="J57" s="460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9.75" customHeight="1">
      <c r="A58" s="466" t="s">
        <v>37</v>
      </c>
      <c r="B58" s="452"/>
      <c r="C58" s="452"/>
      <c r="D58" s="459" t="s">
        <v>35</v>
      </c>
      <c r="E58" s="452"/>
      <c r="F58" s="452"/>
      <c r="G58" s="452"/>
      <c r="H58" s="452"/>
      <c r="I58" s="452"/>
      <c r="J58" s="45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9.75" customHeight="1">
      <c r="A59" s="460"/>
      <c r="B59" s="460"/>
      <c r="C59" s="460"/>
      <c r="D59" s="460"/>
      <c r="E59" s="460"/>
      <c r="F59" s="460"/>
      <c r="G59" s="460"/>
      <c r="H59" s="460"/>
      <c r="I59" s="460"/>
      <c r="J59" s="460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9.75" customHeight="1">
      <c r="A60" s="466" t="s">
        <v>38</v>
      </c>
      <c r="B60" s="452"/>
      <c r="C60" s="452"/>
      <c r="D60" s="459" t="s">
        <v>35</v>
      </c>
      <c r="E60" s="452"/>
      <c r="F60" s="452"/>
      <c r="G60" s="452"/>
      <c r="H60" s="452"/>
      <c r="I60" s="452"/>
      <c r="J60" s="45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9.75" customHeight="1">
      <c r="A61" s="460"/>
      <c r="B61" s="460"/>
      <c r="C61" s="460"/>
      <c r="D61" s="460"/>
      <c r="E61" s="460"/>
      <c r="F61" s="460"/>
      <c r="G61" s="460"/>
      <c r="H61" s="460"/>
      <c r="I61" s="460"/>
      <c r="J61" s="460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9.75" customHeight="1">
      <c r="A62" s="466" t="s">
        <v>39</v>
      </c>
      <c r="B62" s="452"/>
      <c r="C62" s="452"/>
      <c r="D62" s="459" t="s">
        <v>40</v>
      </c>
      <c r="E62" s="452"/>
      <c r="F62" s="452"/>
      <c r="G62" s="452"/>
      <c r="H62" s="452"/>
      <c r="I62" s="452"/>
      <c r="J62" s="45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9.75" customHeight="1">
      <c r="A63" s="460"/>
      <c r="B63" s="460"/>
      <c r="C63" s="460"/>
      <c r="D63" s="460"/>
      <c r="E63" s="460"/>
      <c r="F63" s="460"/>
      <c r="G63" s="460"/>
      <c r="H63" s="460"/>
      <c r="I63" s="460"/>
      <c r="J63" s="460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9.75" customHeight="1">
      <c r="A64" s="466" t="s">
        <v>41</v>
      </c>
      <c r="B64" s="452"/>
      <c r="C64" s="452"/>
      <c r="D64" s="459" t="s">
        <v>40</v>
      </c>
      <c r="E64" s="452"/>
      <c r="F64" s="452"/>
      <c r="G64" s="452"/>
      <c r="H64" s="452"/>
      <c r="I64" s="452"/>
      <c r="J64" s="45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9.75" customHeight="1">
      <c r="A65" s="460"/>
      <c r="B65" s="460"/>
      <c r="C65" s="460"/>
      <c r="D65" s="460"/>
      <c r="E65" s="460"/>
      <c r="F65" s="460"/>
      <c r="G65" s="460"/>
      <c r="H65" s="460"/>
      <c r="I65" s="460"/>
      <c r="J65" s="460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9.75" customHeight="1">
      <c r="A66" s="469" t="s">
        <v>42</v>
      </c>
      <c r="B66" s="465"/>
      <c r="C66" s="465"/>
      <c r="D66" s="464" t="s">
        <v>40</v>
      </c>
      <c r="E66" s="465"/>
      <c r="F66" s="465"/>
      <c r="G66" s="465"/>
      <c r="H66" s="465"/>
      <c r="I66" s="465"/>
      <c r="J66" s="465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9.75" customHeight="1">
      <c r="A67" s="465"/>
      <c r="B67" s="465"/>
      <c r="C67" s="465"/>
      <c r="D67" s="465"/>
      <c r="E67" s="465"/>
      <c r="F67" s="465"/>
      <c r="G67" s="465"/>
      <c r="H67" s="465"/>
      <c r="I67" s="465"/>
      <c r="J67" s="465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9.75" customHeight="1">
      <c r="A68" s="470" t="s">
        <v>43</v>
      </c>
      <c r="B68" s="452"/>
      <c r="C68" s="452"/>
      <c r="D68" s="459" t="s">
        <v>40</v>
      </c>
      <c r="E68" s="452"/>
      <c r="F68" s="452"/>
      <c r="G68" s="452"/>
      <c r="H68" s="452"/>
      <c r="I68" s="452"/>
      <c r="J68" s="45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9.75" customHeight="1">
      <c r="A69" s="460"/>
      <c r="B69" s="460"/>
      <c r="C69" s="460"/>
      <c r="D69" s="460"/>
      <c r="E69" s="460"/>
      <c r="F69" s="460"/>
      <c r="G69" s="460"/>
      <c r="H69" s="460"/>
      <c r="I69" s="460"/>
      <c r="J69" s="460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9.75" customHeight="1">
      <c r="A70" s="466" t="s">
        <v>44</v>
      </c>
      <c r="B70" s="452"/>
      <c r="C70" s="452"/>
      <c r="D70" s="459" t="s">
        <v>45</v>
      </c>
      <c r="E70" s="452"/>
      <c r="F70" s="452"/>
      <c r="G70" s="452"/>
      <c r="H70" s="452"/>
      <c r="I70" s="452"/>
      <c r="J70" s="45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9.75" customHeight="1">
      <c r="A71" s="460"/>
      <c r="B71" s="460"/>
      <c r="C71" s="460"/>
      <c r="D71" s="460"/>
      <c r="E71" s="460"/>
      <c r="F71" s="460"/>
      <c r="G71" s="460"/>
      <c r="H71" s="460"/>
      <c r="I71" s="460"/>
      <c r="J71" s="460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9.75" customHeight="1">
      <c r="A72" s="466" t="s">
        <v>46</v>
      </c>
      <c r="B72" s="452"/>
      <c r="C72" s="452"/>
      <c r="D72" s="459" t="s">
        <v>45</v>
      </c>
      <c r="E72" s="452"/>
      <c r="F72" s="452"/>
      <c r="G72" s="452"/>
      <c r="H72" s="452"/>
      <c r="I72" s="452"/>
      <c r="J72" s="45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9.75" customHeight="1">
      <c r="A73" s="460"/>
      <c r="B73" s="460"/>
      <c r="C73" s="460"/>
      <c r="D73" s="460"/>
      <c r="E73" s="460"/>
      <c r="F73" s="460"/>
      <c r="G73" s="460"/>
      <c r="H73" s="460"/>
      <c r="I73" s="460"/>
      <c r="J73" s="460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9.75" customHeight="1">
      <c r="A74" s="466" t="s">
        <v>47</v>
      </c>
      <c r="B74" s="452"/>
      <c r="C74" s="452"/>
      <c r="D74" s="459" t="s">
        <v>45</v>
      </c>
      <c r="E74" s="452"/>
      <c r="F74" s="452"/>
      <c r="G74" s="452"/>
      <c r="H74" s="452"/>
      <c r="I74" s="452"/>
      <c r="J74" s="45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9.75" customHeight="1">
      <c r="A75" s="460"/>
      <c r="B75" s="460"/>
      <c r="C75" s="460"/>
      <c r="D75" s="460"/>
      <c r="E75" s="460"/>
      <c r="F75" s="460"/>
      <c r="G75" s="460"/>
      <c r="H75" s="460"/>
      <c r="I75" s="460"/>
      <c r="J75" s="460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9.75" customHeight="1">
      <c r="A76" s="466" t="s">
        <v>48</v>
      </c>
      <c r="B76" s="452"/>
      <c r="C76" s="452"/>
      <c r="D76" s="459" t="s">
        <v>45</v>
      </c>
      <c r="E76" s="452"/>
      <c r="F76" s="452"/>
      <c r="G76" s="452"/>
      <c r="H76" s="452"/>
      <c r="I76" s="452"/>
      <c r="J76" s="45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9.75" customHeight="1">
      <c r="A77" s="460"/>
      <c r="B77" s="460"/>
      <c r="C77" s="460"/>
      <c r="D77" s="460"/>
      <c r="E77" s="460"/>
      <c r="F77" s="460"/>
      <c r="G77" s="460"/>
      <c r="H77" s="460"/>
      <c r="I77" s="460"/>
      <c r="J77" s="460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9.75" customHeight="1">
      <c r="A78" s="466" t="s">
        <v>49</v>
      </c>
      <c r="B78" s="452"/>
      <c r="C78" s="452"/>
      <c r="D78" s="459" t="s">
        <v>50</v>
      </c>
      <c r="E78" s="452"/>
      <c r="F78" s="452"/>
      <c r="G78" s="452"/>
      <c r="H78" s="452"/>
      <c r="I78" s="452"/>
      <c r="J78" s="45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9.75" customHeight="1">
      <c r="A79" s="460"/>
      <c r="B79" s="460"/>
      <c r="C79" s="460"/>
      <c r="D79" s="460"/>
      <c r="E79" s="460"/>
      <c r="F79" s="460"/>
      <c r="G79" s="460"/>
      <c r="H79" s="460"/>
      <c r="I79" s="460"/>
      <c r="J79" s="460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9.75" customHeight="1">
      <c r="A80" s="466" t="s">
        <v>51</v>
      </c>
      <c r="B80" s="452"/>
      <c r="C80" s="452"/>
      <c r="D80" s="459" t="s">
        <v>50</v>
      </c>
      <c r="E80" s="452"/>
      <c r="F80" s="452"/>
      <c r="G80" s="452"/>
      <c r="H80" s="452"/>
      <c r="I80" s="452"/>
      <c r="J80" s="45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9.75" customHeight="1">
      <c r="A81" s="460"/>
      <c r="B81" s="460"/>
      <c r="C81" s="460"/>
      <c r="D81" s="460"/>
      <c r="E81" s="460"/>
      <c r="F81" s="460"/>
      <c r="G81" s="460"/>
      <c r="H81" s="460"/>
      <c r="I81" s="460"/>
      <c r="J81" s="460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9.75" customHeight="1">
      <c r="A82" s="466" t="s">
        <v>52</v>
      </c>
      <c r="B82" s="452"/>
      <c r="C82" s="452"/>
      <c r="D82" s="459" t="s">
        <v>50</v>
      </c>
      <c r="E82" s="452"/>
      <c r="F82" s="452"/>
      <c r="G82" s="452"/>
      <c r="H82" s="452"/>
      <c r="I82" s="452"/>
      <c r="J82" s="45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9.75" customHeight="1">
      <c r="A83" s="460"/>
      <c r="B83" s="460"/>
      <c r="C83" s="460"/>
      <c r="D83" s="460"/>
      <c r="E83" s="460"/>
      <c r="F83" s="460"/>
      <c r="G83" s="460"/>
      <c r="H83" s="460"/>
      <c r="I83" s="460"/>
      <c r="J83" s="460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9.75" customHeight="1">
      <c r="A84" s="466" t="s">
        <v>53</v>
      </c>
      <c r="B84" s="452"/>
      <c r="C84" s="452"/>
      <c r="D84" s="459" t="s">
        <v>50</v>
      </c>
      <c r="E84" s="452"/>
      <c r="F84" s="452"/>
      <c r="G84" s="452"/>
      <c r="H84" s="452"/>
      <c r="I84" s="452"/>
      <c r="J84" s="45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9.75" customHeight="1">
      <c r="A85" s="460"/>
      <c r="B85" s="460"/>
      <c r="C85" s="460"/>
      <c r="D85" s="460"/>
      <c r="E85" s="460"/>
      <c r="F85" s="460"/>
      <c r="G85" s="460"/>
      <c r="H85" s="460"/>
      <c r="I85" s="460"/>
      <c r="J85" s="460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9.75" customHeight="1">
      <c r="A86" s="466" t="s">
        <v>54</v>
      </c>
      <c r="B86" s="452"/>
      <c r="C86" s="452"/>
      <c r="D86" s="459" t="s">
        <v>55</v>
      </c>
      <c r="E86" s="452"/>
      <c r="F86" s="452"/>
      <c r="G86" s="452"/>
      <c r="H86" s="452"/>
      <c r="I86" s="452"/>
      <c r="J86" s="45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9.75" customHeight="1">
      <c r="A87" s="460"/>
      <c r="B87" s="460"/>
      <c r="C87" s="460"/>
      <c r="D87" s="460"/>
      <c r="E87" s="460"/>
      <c r="F87" s="460"/>
      <c r="G87" s="460"/>
      <c r="H87" s="460"/>
      <c r="I87" s="460"/>
      <c r="J87" s="460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9.75" customHeight="1">
      <c r="A88" s="466" t="s">
        <v>56</v>
      </c>
      <c r="B88" s="452"/>
      <c r="C88" s="452"/>
      <c r="D88" s="459" t="s">
        <v>55</v>
      </c>
      <c r="E88" s="452"/>
      <c r="F88" s="452"/>
      <c r="G88" s="452"/>
      <c r="H88" s="452"/>
      <c r="I88" s="452"/>
      <c r="J88" s="45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9.75" customHeight="1">
      <c r="A89" s="460"/>
      <c r="B89" s="460"/>
      <c r="C89" s="460"/>
      <c r="D89" s="460"/>
      <c r="E89" s="460"/>
      <c r="F89" s="460"/>
      <c r="G89" s="460"/>
      <c r="H89" s="460"/>
      <c r="I89" s="460"/>
      <c r="J89" s="460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9.75" customHeight="1">
      <c r="A90" s="466" t="s">
        <v>57</v>
      </c>
      <c r="B90" s="452"/>
      <c r="C90" s="452"/>
      <c r="D90" s="459" t="s">
        <v>55</v>
      </c>
      <c r="E90" s="452"/>
      <c r="F90" s="452"/>
      <c r="G90" s="452"/>
      <c r="H90" s="452"/>
      <c r="I90" s="452"/>
      <c r="J90" s="45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9.75" customHeight="1">
      <c r="A91" s="460"/>
      <c r="B91" s="460"/>
      <c r="C91" s="460"/>
      <c r="D91" s="460"/>
      <c r="E91" s="460"/>
      <c r="F91" s="460"/>
      <c r="G91" s="460"/>
      <c r="H91" s="460"/>
      <c r="I91" s="460"/>
      <c r="J91" s="460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9.75" customHeight="1">
      <c r="A92" s="466" t="s">
        <v>58</v>
      </c>
      <c r="B92" s="452"/>
      <c r="C92" s="452"/>
      <c r="D92" s="459" t="s">
        <v>55</v>
      </c>
      <c r="E92" s="452"/>
      <c r="F92" s="452"/>
      <c r="G92" s="452"/>
      <c r="H92" s="452"/>
      <c r="I92" s="452"/>
      <c r="J92" s="45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9.75" customHeight="1">
      <c r="A93" s="460"/>
      <c r="B93" s="460"/>
      <c r="C93" s="460"/>
      <c r="D93" s="460"/>
      <c r="E93" s="460"/>
      <c r="F93" s="460"/>
      <c r="G93" s="460"/>
      <c r="H93" s="460"/>
      <c r="I93" s="460"/>
      <c r="J93" s="460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9.75" customHeight="1">
      <c r="A94" s="466" t="s">
        <v>59</v>
      </c>
      <c r="B94" s="452"/>
      <c r="C94" s="452"/>
      <c r="D94" s="459" t="s">
        <v>60</v>
      </c>
      <c r="E94" s="452"/>
      <c r="F94" s="452"/>
      <c r="G94" s="452"/>
      <c r="H94" s="452"/>
      <c r="I94" s="452"/>
      <c r="J94" s="45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9.75" customHeight="1">
      <c r="A95" s="460"/>
      <c r="B95" s="460"/>
      <c r="C95" s="460"/>
      <c r="D95" s="460"/>
      <c r="E95" s="460"/>
      <c r="F95" s="460"/>
      <c r="G95" s="460"/>
      <c r="H95" s="460"/>
      <c r="I95" s="460"/>
      <c r="J95" s="460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9.75" customHeight="1">
      <c r="A96" s="466" t="s">
        <v>61</v>
      </c>
      <c r="B96" s="452"/>
      <c r="C96" s="452"/>
      <c r="D96" s="459" t="s">
        <v>60</v>
      </c>
      <c r="E96" s="452"/>
      <c r="F96" s="452"/>
      <c r="G96" s="452"/>
      <c r="H96" s="452"/>
      <c r="I96" s="452"/>
      <c r="J96" s="45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9.75" customHeight="1">
      <c r="A97" s="460"/>
      <c r="B97" s="460"/>
      <c r="C97" s="460"/>
      <c r="D97" s="460"/>
      <c r="E97" s="460"/>
      <c r="F97" s="460"/>
      <c r="G97" s="460"/>
      <c r="H97" s="460"/>
      <c r="I97" s="460"/>
      <c r="J97" s="460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9.75" customHeight="1">
      <c r="A98" s="466" t="s">
        <v>62</v>
      </c>
      <c r="B98" s="452"/>
      <c r="C98" s="452"/>
      <c r="D98" s="459" t="s">
        <v>60</v>
      </c>
      <c r="E98" s="452"/>
      <c r="F98" s="452"/>
      <c r="G98" s="452"/>
      <c r="H98" s="452"/>
      <c r="I98" s="452"/>
      <c r="J98" s="45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9.75" customHeight="1">
      <c r="A99" s="456"/>
      <c r="B99" s="456"/>
      <c r="C99" s="456"/>
      <c r="D99" s="456"/>
      <c r="E99" s="456"/>
      <c r="F99" s="456"/>
      <c r="G99" s="456"/>
      <c r="H99" s="456"/>
      <c r="I99" s="456"/>
      <c r="J99" s="456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1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1.25" customHeight="1">
      <c r="A102" s="451" t="s">
        <v>63</v>
      </c>
      <c r="B102" s="452"/>
      <c r="C102" s="452"/>
      <c r="D102" s="452"/>
      <c r="E102" s="452"/>
      <c r="F102" s="452"/>
      <c r="G102" s="452"/>
      <c r="H102" s="452"/>
      <c r="I102" s="452"/>
      <c r="J102" s="452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61.5" customHeight="1">
      <c r="A103" s="461"/>
      <c r="B103" s="456"/>
      <c r="C103" s="456"/>
      <c r="D103" s="456"/>
      <c r="E103" s="456"/>
      <c r="F103" s="456"/>
      <c r="G103" s="458" t="s">
        <v>0</v>
      </c>
      <c r="H103" s="456"/>
      <c r="I103" s="456"/>
      <c r="J103" s="456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34.5" customHeight="1">
      <c r="A104" s="462" t="s">
        <v>1</v>
      </c>
      <c r="B104" s="463"/>
      <c r="C104" s="462"/>
      <c r="D104" s="463"/>
      <c r="E104" s="3"/>
      <c r="F104" s="3"/>
      <c r="G104" s="3"/>
      <c r="H104" s="4"/>
      <c r="I104" s="4"/>
      <c r="J104" s="4" t="s">
        <v>2</v>
      </c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9.75" customHeight="1">
      <c r="A105" s="467" t="s">
        <v>64</v>
      </c>
      <c r="B105" s="454"/>
      <c r="C105" s="454"/>
      <c r="D105" s="468" t="s">
        <v>60</v>
      </c>
      <c r="E105" s="454"/>
      <c r="F105" s="454"/>
      <c r="G105" s="454"/>
      <c r="H105" s="454"/>
      <c r="I105" s="454"/>
      <c r="J105" s="454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9.75" customHeight="1">
      <c r="A106" s="460"/>
      <c r="B106" s="460"/>
      <c r="C106" s="460"/>
      <c r="D106" s="460"/>
      <c r="E106" s="460"/>
      <c r="F106" s="460"/>
      <c r="G106" s="460"/>
      <c r="H106" s="460"/>
      <c r="I106" s="460"/>
      <c r="J106" s="460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9.75" customHeight="1">
      <c r="A107" s="466" t="s">
        <v>65</v>
      </c>
      <c r="B107" s="452"/>
      <c r="C107" s="452"/>
      <c r="D107" s="459" t="s">
        <v>66</v>
      </c>
      <c r="E107" s="452"/>
      <c r="F107" s="452"/>
      <c r="G107" s="452"/>
      <c r="H107" s="452"/>
      <c r="I107" s="452"/>
      <c r="J107" s="45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9.75" customHeight="1">
      <c r="A108" s="460"/>
      <c r="B108" s="460"/>
      <c r="C108" s="460"/>
      <c r="D108" s="460"/>
      <c r="E108" s="460"/>
      <c r="F108" s="460"/>
      <c r="G108" s="460"/>
      <c r="H108" s="460"/>
      <c r="I108" s="460"/>
      <c r="J108" s="460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9.75" customHeight="1">
      <c r="A109" s="466" t="s">
        <v>67</v>
      </c>
      <c r="B109" s="452"/>
      <c r="C109" s="452"/>
      <c r="D109" s="459" t="s">
        <v>66</v>
      </c>
      <c r="E109" s="452"/>
      <c r="F109" s="452"/>
      <c r="G109" s="452"/>
      <c r="H109" s="452"/>
      <c r="I109" s="452"/>
      <c r="J109" s="45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9.75" customHeight="1">
      <c r="A110" s="460"/>
      <c r="B110" s="460"/>
      <c r="C110" s="460"/>
      <c r="D110" s="460"/>
      <c r="E110" s="460"/>
      <c r="F110" s="460"/>
      <c r="G110" s="460"/>
      <c r="H110" s="460"/>
      <c r="I110" s="460"/>
      <c r="J110" s="460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9.75" customHeight="1">
      <c r="A111" s="466" t="s">
        <v>68</v>
      </c>
      <c r="B111" s="452"/>
      <c r="C111" s="452"/>
      <c r="D111" s="459" t="s">
        <v>66</v>
      </c>
      <c r="E111" s="452"/>
      <c r="F111" s="452"/>
      <c r="G111" s="452"/>
      <c r="H111" s="452"/>
      <c r="I111" s="452"/>
      <c r="J111" s="45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9.75" customHeight="1">
      <c r="A112" s="460"/>
      <c r="B112" s="460"/>
      <c r="C112" s="460"/>
      <c r="D112" s="460"/>
      <c r="E112" s="460"/>
      <c r="F112" s="460"/>
      <c r="G112" s="460"/>
      <c r="H112" s="460"/>
      <c r="I112" s="460"/>
      <c r="J112" s="460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9.75" customHeight="1">
      <c r="A113" s="466" t="s">
        <v>69</v>
      </c>
      <c r="B113" s="452"/>
      <c r="C113" s="452"/>
      <c r="D113" s="459" t="s">
        <v>66</v>
      </c>
      <c r="E113" s="452"/>
      <c r="F113" s="452"/>
      <c r="G113" s="452"/>
      <c r="H113" s="452"/>
      <c r="I113" s="452"/>
      <c r="J113" s="45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9.75" customHeight="1">
      <c r="A114" s="460"/>
      <c r="B114" s="460"/>
      <c r="C114" s="460"/>
      <c r="D114" s="460"/>
      <c r="E114" s="460"/>
      <c r="F114" s="460"/>
      <c r="G114" s="460"/>
      <c r="H114" s="460"/>
      <c r="I114" s="460"/>
      <c r="J114" s="460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9.75" customHeight="1">
      <c r="A115" s="466" t="s">
        <v>70</v>
      </c>
      <c r="B115" s="452"/>
      <c r="C115" s="452"/>
      <c r="D115" s="459" t="s">
        <v>71</v>
      </c>
      <c r="E115" s="452"/>
      <c r="F115" s="452"/>
      <c r="G115" s="452"/>
      <c r="H115" s="452"/>
      <c r="I115" s="452"/>
      <c r="J115" s="45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9.75" customHeight="1">
      <c r="A116" s="460"/>
      <c r="B116" s="460"/>
      <c r="C116" s="460"/>
      <c r="D116" s="460"/>
      <c r="E116" s="460"/>
      <c r="F116" s="460"/>
      <c r="G116" s="460"/>
      <c r="H116" s="460"/>
      <c r="I116" s="460"/>
      <c r="J116" s="460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9.75" customHeight="1">
      <c r="A117" s="466" t="s">
        <v>72</v>
      </c>
      <c r="B117" s="452"/>
      <c r="C117" s="452"/>
      <c r="D117" s="459" t="s">
        <v>71</v>
      </c>
      <c r="E117" s="452"/>
      <c r="F117" s="452"/>
      <c r="G117" s="452"/>
      <c r="H117" s="452"/>
      <c r="I117" s="452"/>
      <c r="J117" s="45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9.75" customHeight="1">
      <c r="A118" s="460"/>
      <c r="B118" s="460"/>
      <c r="C118" s="460"/>
      <c r="D118" s="460"/>
      <c r="E118" s="460"/>
      <c r="F118" s="460"/>
      <c r="G118" s="460"/>
      <c r="H118" s="460"/>
      <c r="I118" s="460"/>
      <c r="J118" s="460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9.75" customHeight="1">
      <c r="A119" s="466" t="s">
        <v>73</v>
      </c>
      <c r="B119" s="452"/>
      <c r="C119" s="452"/>
      <c r="D119" s="459" t="s">
        <v>71</v>
      </c>
      <c r="E119" s="452"/>
      <c r="F119" s="452"/>
      <c r="G119" s="452"/>
      <c r="H119" s="452"/>
      <c r="I119" s="452"/>
      <c r="J119" s="45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9.75" customHeight="1">
      <c r="A120" s="460"/>
      <c r="B120" s="460"/>
      <c r="C120" s="460"/>
      <c r="D120" s="460"/>
      <c r="E120" s="460"/>
      <c r="F120" s="460"/>
      <c r="G120" s="460"/>
      <c r="H120" s="460"/>
      <c r="I120" s="460"/>
      <c r="J120" s="460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9.75" customHeight="1">
      <c r="A121" s="466" t="s">
        <v>74</v>
      </c>
      <c r="B121" s="452"/>
      <c r="C121" s="452"/>
      <c r="D121" s="459" t="s">
        <v>71</v>
      </c>
      <c r="E121" s="452"/>
      <c r="F121" s="452"/>
      <c r="G121" s="452"/>
      <c r="H121" s="452"/>
      <c r="I121" s="452"/>
      <c r="J121" s="45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9.75" customHeight="1">
      <c r="A122" s="460"/>
      <c r="B122" s="460"/>
      <c r="C122" s="460"/>
      <c r="D122" s="460"/>
      <c r="E122" s="460"/>
      <c r="F122" s="460"/>
      <c r="G122" s="460"/>
      <c r="H122" s="460"/>
      <c r="I122" s="460"/>
      <c r="J122" s="460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9.75" customHeight="1">
      <c r="A123" s="466" t="s">
        <v>75</v>
      </c>
      <c r="B123" s="452"/>
      <c r="C123" s="452"/>
      <c r="D123" s="459" t="s">
        <v>76</v>
      </c>
      <c r="E123" s="452"/>
      <c r="F123" s="452"/>
      <c r="G123" s="452"/>
      <c r="H123" s="452"/>
      <c r="I123" s="452"/>
      <c r="J123" s="45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9.75" customHeight="1">
      <c r="A124" s="460"/>
      <c r="B124" s="460"/>
      <c r="C124" s="460"/>
      <c r="D124" s="460"/>
      <c r="E124" s="460"/>
      <c r="F124" s="460"/>
      <c r="G124" s="460"/>
      <c r="H124" s="460"/>
      <c r="I124" s="460"/>
      <c r="J124" s="460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9.75" customHeight="1">
      <c r="A125" s="466" t="s">
        <v>77</v>
      </c>
      <c r="B125" s="452"/>
      <c r="C125" s="452"/>
      <c r="D125" s="459" t="s">
        <v>76</v>
      </c>
      <c r="E125" s="452"/>
      <c r="F125" s="452"/>
      <c r="G125" s="452"/>
      <c r="H125" s="452"/>
      <c r="I125" s="452"/>
      <c r="J125" s="45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1.25" customHeight="1">
      <c r="A126" s="460"/>
      <c r="B126" s="460"/>
      <c r="C126" s="460"/>
      <c r="D126" s="460"/>
      <c r="E126" s="460"/>
      <c r="F126" s="460"/>
      <c r="G126" s="460"/>
      <c r="H126" s="460"/>
      <c r="I126" s="460"/>
      <c r="J126" s="460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9.75" customHeight="1">
      <c r="A127" s="466" t="s">
        <v>78</v>
      </c>
      <c r="B127" s="452"/>
      <c r="C127" s="452"/>
      <c r="D127" s="459" t="s">
        <v>76</v>
      </c>
      <c r="E127" s="452"/>
      <c r="F127" s="452"/>
      <c r="G127" s="452"/>
      <c r="H127" s="452"/>
      <c r="I127" s="452"/>
      <c r="J127" s="45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9.75" customHeight="1">
      <c r="A128" s="460"/>
      <c r="B128" s="460"/>
      <c r="C128" s="460"/>
      <c r="D128" s="460"/>
      <c r="E128" s="460"/>
      <c r="F128" s="460"/>
      <c r="G128" s="460"/>
      <c r="H128" s="460"/>
      <c r="I128" s="460"/>
      <c r="J128" s="460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9.75" customHeight="1">
      <c r="A129" s="466" t="s">
        <v>79</v>
      </c>
      <c r="B129" s="452"/>
      <c r="C129" s="452"/>
      <c r="D129" s="459" t="s">
        <v>76</v>
      </c>
      <c r="E129" s="452"/>
      <c r="F129" s="452"/>
      <c r="G129" s="452"/>
      <c r="H129" s="452"/>
      <c r="I129" s="452"/>
      <c r="J129" s="45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9.75" customHeight="1">
      <c r="A130" s="460"/>
      <c r="B130" s="460"/>
      <c r="C130" s="460"/>
      <c r="D130" s="460"/>
      <c r="E130" s="460"/>
      <c r="F130" s="460"/>
      <c r="G130" s="460"/>
      <c r="H130" s="460"/>
      <c r="I130" s="460"/>
      <c r="J130" s="460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9.75" customHeight="1">
      <c r="A131" s="466" t="s">
        <v>80</v>
      </c>
      <c r="B131" s="452"/>
      <c r="C131" s="452"/>
      <c r="D131" s="459" t="s">
        <v>81</v>
      </c>
      <c r="E131" s="452"/>
      <c r="F131" s="452"/>
      <c r="G131" s="452"/>
      <c r="H131" s="452"/>
      <c r="I131" s="452"/>
      <c r="J131" s="45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9.75" customHeight="1">
      <c r="A132" s="460"/>
      <c r="B132" s="460"/>
      <c r="C132" s="460"/>
      <c r="D132" s="460"/>
      <c r="E132" s="460"/>
      <c r="F132" s="460"/>
      <c r="G132" s="460"/>
      <c r="H132" s="460"/>
      <c r="I132" s="460"/>
      <c r="J132" s="460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9.75" customHeight="1">
      <c r="A133" s="466" t="s">
        <v>82</v>
      </c>
      <c r="B133" s="452"/>
      <c r="C133" s="452"/>
      <c r="D133" s="459" t="s">
        <v>81</v>
      </c>
      <c r="E133" s="452"/>
      <c r="F133" s="452"/>
      <c r="G133" s="452"/>
      <c r="H133" s="452"/>
      <c r="I133" s="452"/>
      <c r="J133" s="45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9.75" customHeight="1">
      <c r="A134" s="460"/>
      <c r="B134" s="460"/>
      <c r="C134" s="460"/>
      <c r="D134" s="460"/>
      <c r="E134" s="460"/>
      <c r="F134" s="460"/>
      <c r="G134" s="460"/>
      <c r="H134" s="460"/>
      <c r="I134" s="460"/>
      <c r="J134" s="460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9.75" customHeight="1">
      <c r="A135" s="466" t="s">
        <v>83</v>
      </c>
      <c r="B135" s="452"/>
      <c r="C135" s="452"/>
      <c r="D135" s="459" t="s">
        <v>81</v>
      </c>
      <c r="E135" s="452"/>
      <c r="F135" s="452"/>
      <c r="G135" s="452"/>
      <c r="H135" s="452"/>
      <c r="I135" s="452"/>
      <c r="J135" s="45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9.75" customHeight="1">
      <c r="A136" s="460"/>
      <c r="B136" s="460"/>
      <c r="C136" s="460"/>
      <c r="D136" s="460"/>
      <c r="E136" s="460"/>
      <c r="F136" s="460"/>
      <c r="G136" s="460"/>
      <c r="H136" s="460"/>
      <c r="I136" s="460"/>
      <c r="J136" s="460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9.75" customHeight="1">
      <c r="A137" s="466" t="s">
        <v>84</v>
      </c>
      <c r="B137" s="452"/>
      <c r="C137" s="452"/>
      <c r="D137" s="459" t="s">
        <v>81</v>
      </c>
      <c r="E137" s="452"/>
      <c r="F137" s="452"/>
      <c r="G137" s="452"/>
      <c r="H137" s="452"/>
      <c r="I137" s="452"/>
      <c r="J137" s="45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9.75" customHeight="1">
      <c r="A138" s="460"/>
      <c r="B138" s="460"/>
      <c r="C138" s="460"/>
      <c r="D138" s="460"/>
      <c r="E138" s="460"/>
      <c r="F138" s="460"/>
      <c r="G138" s="460"/>
      <c r="H138" s="460"/>
      <c r="I138" s="460"/>
      <c r="J138" s="460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9.75" customHeight="1">
      <c r="A139" s="466" t="s">
        <v>85</v>
      </c>
      <c r="B139" s="452"/>
      <c r="C139" s="452"/>
      <c r="D139" s="459" t="s">
        <v>81</v>
      </c>
      <c r="E139" s="452"/>
      <c r="F139" s="452"/>
      <c r="G139" s="452"/>
      <c r="H139" s="452"/>
      <c r="I139" s="452"/>
      <c r="J139" s="45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9.75" customHeight="1">
      <c r="A140" s="460"/>
      <c r="B140" s="460"/>
      <c r="C140" s="460"/>
      <c r="D140" s="460"/>
      <c r="E140" s="460"/>
      <c r="F140" s="460"/>
      <c r="G140" s="460"/>
      <c r="H140" s="460"/>
      <c r="I140" s="460"/>
      <c r="J140" s="460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9.75" customHeight="1">
      <c r="A141" s="466" t="s">
        <v>86</v>
      </c>
      <c r="B141" s="452"/>
      <c r="C141" s="452"/>
      <c r="D141" s="459" t="s">
        <v>87</v>
      </c>
      <c r="E141" s="452"/>
      <c r="F141" s="452"/>
      <c r="G141" s="452"/>
      <c r="H141" s="452"/>
      <c r="I141" s="452"/>
      <c r="J141" s="45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9.75" customHeight="1">
      <c r="A142" s="456"/>
      <c r="B142" s="456"/>
      <c r="C142" s="456"/>
      <c r="D142" s="456"/>
      <c r="E142" s="456"/>
      <c r="F142" s="456"/>
      <c r="G142" s="456"/>
      <c r="H142" s="456"/>
      <c r="I142" s="456"/>
      <c r="J142" s="456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9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9.75" customHeight="1">
      <c r="A144" s="453" t="s">
        <v>88</v>
      </c>
      <c r="B144" s="454"/>
      <c r="C144" s="454"/>
      <c r="D144" s="457" t="s">
        <v>89</v>
      </c>
      <c r="E144" s="454"/>
      <c r="F144" s="454"/>
      <c r="G144" s="454"/>
      <c r="H144" s="454"/>
      <c r="I144" s="454"/>
      <c r="J144" s="454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9.75" customHeight="1">
      <c r="A145" s="455"/>
      <c r="B145" s="456"/>
      <c r="C145" s="456"/>
      <c r="D145" s="455"/>
      <c r="E145" s="456"/>
      <c r="F145" s="456"/>
      <c r="G145" s="456"/>
      <c r="H145" s="456"/>
      <c r="I145" s="456"/>
      <c r="J145" s="456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9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9.75" customHeight="1">
      <c r="A147" s="453" t="s">
        <v>90</v>
      </c>
      <c r="B147" s="454"/>
      <c r="C147" s="454"/>
      <c r="D147" s="457" t="s">
        <v>91</v>
      </c>
      <c r="E147" s="454"/>
      <c r="F147" s="454"/>
      <c r="G147" s="454"/>
      <c r="H147" s="454"/>
      <c r="I147" s="454"/>
      <c r="J147" s="454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9.75" customHeight="1">
      <c r="A148" s="455"/>
      <c r="B148" s="456"/>
      <c r="C148" s="456"/>
      <c r="D148" s="455"/>
      <c r="E148" s="456"/>
      <c r="F148" s="456"/>
      <c r="G148" s="456"/>
      <c r="H148" s="456"/>
      <c r="I148" s="456"/>
      <c r="J148" s="456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9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9.75" customHeight="1">
      <c r="A150" s="453" t="s">
        <v>92</v>
      </c>
      <c r="B150" s="454"/>
      <c r="C150" s="454"/>
      <c r="D150" s="457" t="s">
        <v>93</v>
      </c>
      <c r="E150" s="454"/>
      <c r="F150" s="454"/>
      <c r="G150" s="454"/>
      <c r="H150" s="454"/>
      <c r="I150" s="454"/>
      <c r="J150" s="454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1.25" customHeight="1">
      <c r="A151" s="455"/>
      <c r="B151" s="456"/>
      <c r="C151" s="456"/>
      <c r="D151" s="455"/>
      <c r="E151" s="456"/>
      <c r="F151" s="456"/>
      <c r="G151" s="456"/>
      <c r="H151" s="456"/>
      <c r="I151" s="456"/>
      <c r="J151" s="456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>
      <c r="A152" s="8"/>
      <c r="B152" s="8"/>
      <c r="C152" s="8"/>
      <c r="D152" s="9"/>
      <c r="E152" s="9"/>
      <c r="F152" s="9"/>
      <c r="G152" s="9"/>
      <c r="H152" s="9"/>
      <c r="I152" s="9"/>
      <c r="J152" s="9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1.25" customHeight="1">
      <c r="A153" s="451" t="s">
        <v>94</v>
      </c>
      <c r="B153" s="452"/>
      <c r="C153" s="452"/>
      <c r="D153" s="452"/>
      <c r="E153" s="452"/>
      <c r="F153" s="452"/>
      <c r="G153" s="452"/>
      <c r="H153" s="452"/>
      <c r="I153" s="452"/>
      <c r="J153" s="452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61.5" customHeight="1">
      <c r="A154" s="461"/>
      <c r="B154" s="456"/>
      <c r="C154" s="456"/>
      <c r="D154" s="456"/>
      <c r="E154" s="456"/>
      <c r="F154" s="456"/>
      <c r="G154" s="458" t="s">
        <v>0</v>
      </c>
      <c r="H154" s="456"/>
      <c r="I154" s="456"/>
      <c r="J154" s="456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34.5" customHeight="1">
      <c r="A155" s="462" t="s">
        <v>1</v>
      </c>
      <c r="B155" s="463"/>
      <c r="C155" s="462"/>
      <c r="D155" s="463"/>
      <c r="E155" s="3"/>
      <c r="F155" s="3"/>
      <c r="G155" s="3"/>
      <c r="H155" s="4"/>
      <c r="I155" s="4"/>
      <c r="J155" s="4" t="s">
        <v>2</v>
      </c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9.75" customHeight="1">
      <c r="A156" s="453" t="s">
        <v>95</v>
      </c>
      <c r="B156" s="454"/>
      <c r="C156" s="454"/>
      <c r="D156" s="457" t="s">
        <v>96</v>
      </c>
      <c r="E156" s="454"/>
      <c r="F156" s="454"/>
      <c r="G156" s="454"/>
      <c r="H156" s="454"/>
      <c r="I156" s="454"/>
      <c r="J156" s="454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9.75" customHeight="1">
      <c r="A157" s="455"/>
      <c r="B157" s="456"/>
      <c r="C157" s="456"/>
      <c r="D157" s="455"/>
      <c r="E157" s="456"/>
      <c r="F157" s="456"/>
      <c r="G157" s="456"/>
      <c r="H157" s="456"/>
      <c r="I157" s="456"/>
      <c r="J157" s="456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9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9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9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9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9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9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9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9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9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9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9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9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9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9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9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9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9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9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9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1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9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9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9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9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9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9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9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9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9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9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9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9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9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9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9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9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9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9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9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9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9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9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9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9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1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>
      <c r="A203" s="8"/>
      <c r="B203" s="8"/>
      <c r="C203" s="8"/>
      <c r="D203" s="9"/>
      <c r="E203" s="9"/>
      <c r="F203" s="9"/>
      <c r="G203" s="9"/>
      <c r="H203" s="9"/>
      <c r="I203" s="9"/>
      <c r="J203" s="9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1.25" customHeight="1">
      <c r="A204" s="451" t="s">
        <v>97</v>
      </c>
      <c r="B204" s="452"/>
      <c r="C204" s="452"/>
      <c r="D204" s="452"/>
      <c r="E204" s="452"/>
      <c r="F204" s="452"/>
      <c r="G204" s="452"/>
      <c r="H204" s="452"/>
      <c r="I204" s="452"/>
      <c r="J204" s="452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1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1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1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1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1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1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1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1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1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1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1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1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1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1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1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1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1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1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1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1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1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1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1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1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1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1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1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1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1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1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1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1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1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1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1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1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1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1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1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1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1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1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1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1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1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1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1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1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1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1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1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1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1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1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1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1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1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1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1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1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1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1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1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1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1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1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1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1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1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1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1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1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1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1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1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1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1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1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1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1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1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1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1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1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1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1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1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1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1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1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1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1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1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1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1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1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1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1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1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1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1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1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1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1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1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1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1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1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1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1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1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1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1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1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1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1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1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1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1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1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1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1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1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1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1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1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1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1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1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1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1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1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1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1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1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1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1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1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1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1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1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1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1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1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1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1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1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1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1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1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1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1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1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1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1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1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1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1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1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1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1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1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1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1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1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1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1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1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1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1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1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1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1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1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1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1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1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1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1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1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1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1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1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1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1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1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1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1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1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1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1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1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1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1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1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1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1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1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1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1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/>
    <row r="406" spans="1:26" ht="15.75" customHeight="1"/>
    <row r="407" spans="1:26" ht="15.75" customHeight="1"/>
    <row r="408" spans="1:26" ht="15.75" customHeight="1"/>
    <row r="409" spans="1:26" ht="15.75" customHeight="1"/>
    <row r="410" spans="1:26" ht="15.75" customHeight="1"/>
    <row r="411" spans="1:26" ht="15.75" customHeight="1"/>
    <row r="412" spans="1:26" ht="15.75" customHeight="1"/>
    <row r="413" spans="1:26" ht="15.75" customHeight="1"/>
    <row r="414" spans="1:26" ht="15.75" customHeight="1"/>
    <row r="415" spans="1:26" ht="15.75" customHeight="1"/>
    <row r="416" spans="1:2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0">
    <mergeCell ref="A1:F1"/>
    <mergeCell ref="G1:J1"/>
    <mergeCell ref="A2:B2"/>
    <mergeCell ref="C2:D2"/>
    <mergeCell ref="A3:C4"/>
    <mergeCell ref="D3:J4"/>
    <mergeCell ref="D5:J6"/>
    <mergeCell ref="A5:C6"/>
    <mergeCell ref="A7:C8"/>
    <mergeCell ref="A9:C10"/>
    <mergeCell ref="A11:C12"/>
    <mergeCell ref="A13:C14"/>
    <mergeCell ref="A15:C16"/>
    <mergeCell ref="A17:C18"/>
    <mergeCell ref="D7:J8"/>
    <mergeCell ref="D9:J10"/>
    <mergeCell ref="D11:J12"/>
    <mergeCell ref="D13:J14"/>
    <mergeCell ref="D15:J16"/>
    <mergeCell ref="D17:J18"/>
    <mergeCell ref="D19:J20"/>
    <mergeCell ref="A19:C20"/>
    <mergeCell ref="A21:C22"/>
    <mergeCell ref="A23:C24"/>
    <mergeCell ref="A25:C26"/>
    <mergeCell ref="A27:C28"/>
    <mergeCell ref="A29:C30"/>
    <mergeCell ref="A31:C32"/>
    <mergeCell ref="D35:J36"/>
    <mergeCell ref="A33:C34"/>
    <mergeCell ref="A35:C36"/>
    <mergeCell ref="D37:J38"/>
    <mergeCell ref="D39:J40"/>
    <mergeCell ref="D41:J42"/>
    <mergeCell ref="D43:J44"/>
    <mergeCell ref="D45:J46"/>
    <mergeCell ref="D47:J48"/>
    <mergeCell ref="D49:J50"/>
    <mergeCell ref="D21:J22"/>
    <mergeCell ref="D23:J24"/>
    <mergeCell ref="D25:J26"/>
    <mergeCell ref="D27:J28"/>
    <mergeCell ref="D29:J30"/>
    <mergeCell ref="D31:J32"/>
    <mergeCell ref="D33:J34"/>
    <mergeCell ref="A37:C38"/>
    <mergeCell ref="A39:C40"/>
    <mergeCell ref="A41:C42"/>
    <mergeCell ref="A43:C44"/>
    <mergeCell ref="A45:C46"/>
    <mergeCell ref="A88:C89"/>
    <mergeCell ref="A90:C91"/>
    <mergeCell ref="A92:C93"/>
    <mergeCell ref="A94:C95"/>
    <mergeCell ref="A82:C83"/>
    <mergeCell ref="A84:C85"/>
    <mergeCell ref="A86:C87"/>
    <mergeCell ref="A96:C97"/>
    <mergeCell ref="A98:C99"/>
    <mergeCell ref="D90:J91"/>
    <mergeCell ref="D92:J93"/>
    <mergeCell ref="D94:J95"/>
    <mergeCell ref="D96:J97"/>
    <mergeCell ref="D98:J99"/>
    <mergeCell ref="A102:J102"/>
    <mergeCell ref="G103:J103"/>
    <mergeCell ref="A103:F103"/>
    <mergeCell ref="A104:B104"/>
    <mergeCell ref="C104:D104"/>
    <mergeCell ref="A105:C106"/>
    <mergeCell ref="D105:J106"/>
    <mergeCell ref="A107:C108"/>
    <mergeCell ref="D107:J108"/>
    <mergeCell ref="A109:C110"/>
    <mergeCell ref="D109:J110"/>
    <mergeCell ref="A111:C112"/>
    <mergeCell ref="D111:J112"/>
    <mergeCell ref="A113:C114"/>
    <mergeCell ref="D113:J114"/>
    <mergeCell ref="D115:J116"/>
    <mergeCell ref="A115:C116"/>
    <mergeCell ref="A117:C118"/>
    <mergeCell ref="D117:J118"/>
    <mergeCell ref="A119:C120"/>
    <mergeCell ref="D119:J120"/>
    <mergeCell ref="A121:C122"/>
    <mergeCell ref="D121:J122"/>
    <mergeCell ref="A139:C140"/>
    <mergeCell ref="D139:J140"/>
    <mergeCell ref="A141:C142"/>
    <mergeCell ref="D141:J142"/>
    <mergeCell ref="A123:C124"/>
    <mergeCell ref="D123:J124"/>
    <mergeCell ref="A125:C126"/>
    <mergeCell ref="D125:J126"/>
    <mergeCell ref="A127:C128"/>
    <mergeCell ref="D127:J128"/>
    <mergeCell ref="D129:J130"/>
    <mergeCell ref="A129:C130"/>
    <mergeCell ref="A131:C132"/>
    <mergeCell ref="D131:J132"/>
    <mergeCell ref="A56:C57"/>
    <mergeCell ref="D56:J57"/>
    <mergeCell ref="A58:C59"/>
    <mergeCell ref="D58:J59"/>
    <mergeCell ref="D60:J61"/>
    <mergeCell ref="A60:C61"/>
    <mergeCell ref="A62:C63"/>
    <mergeCell ref="A64:C65"/>
    <mergeCell ref="A66:C67"/>
    <mergeCell ref="D62:J63"/>
    <mergeCell ref="D64:J65"/>
    <mergeCell ref="A47:C48"/>
    <mergeCell ref="A49:C50"/>
    <mergeCell ref="A51:J51"/>
    <mergeCell ref="A52:F52"/>
    <mergeCell ref="G52:J52"/>
    <mergeCell ref="A53:B53"/>
    <mergeCell ref="C53:D53"/>
    <mergeCell ref="A54:C55"/>
    <mergeCell ref="D54:J55"/>
    <mergeCell ref="D66:J67"/>
    <mergeCell ref="D68:J69"/>
    <mergeCell ref="D70:J71"/>
    <mergeCell ref="D72:J73"/>
    <mergeCell ref="D74:J75"/>
    <mergeCell ref="A74:C75"/>
    <mergeCell ref="A76:C77"/>
    <mergeCell ref="A78:C79"/>
    <mergeCell ref="A80:C81"/>
    <mergeCell ref="D76:J77"/>
    <mergeCell ref="D78:J79"/>
    <mergeCell ref="D80:J81"/>
    <mergeCell ref="A68:C69"/>
    <mergeCell ref="A70:C71"/>
    <mergeCell ref="A72:C73"/>
    <mergeCell ref="A204:J204"/>
    <mergeCell ref="A144:C145"/>
    <mergeCell ref="A147:C148"/>
    <mergeCell ref="D147:J148"/>
    <mergeCell ref="A150:C151"/>
    <mergeCell ref="D150:J151"/>
    <mergeCell ref="A153:J153"/>
    <mergeCell ref="G154:J154"/>
    <mergeCell ref="D82:J83"/>
    <mergeCell ref="D84:J85"/>
    <mergeCell ref="D86:J87"/>
    <mergeCell ref="D88:J89"/>
    <mergeCell ref="A154:F154"/>
    <mergeCell ref="A155:B155"/>
    <mergeCell ref="C155:D155"/>
    <mergeCell ref="A156:C157"/>
    <mergeCell ref="D156:J157"/>
    <mergeCell ref="D144:J145"/>
    <mergeCell ref="A133:C134"/>
    <mergeCell ref="D133:J134"/>
    <mergeCell ref="A135:C136"/>
    <mergeCell ref="D135:J136"/>
    <mergeCell ref="A137:C138"/>
    <mergeCell ref="D137:J138"/>
  </mergeCells>
  <pageMargins left="0.78740157480314965" right="0" top="0" bottom="0" header="0" footer="0"/>
  <pageSetup paperSize="9" orientation="landscape"/>
  <rowBreaks count="1" manualBreakCount="1">
    <brk id="51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AF61"/>
  <sheetViews>
    <sheetView showGridLines="0" topLeftCell="B4" workbookViewId="0">
      <selection activeCell="U12" sqref="U12:AE17"/>
    </sheetView>
  </sheetViews>
  <sheetFormatPr defaultColWidth="14.42578125" defaultRowHeight="15" customHeight="1"/>
  <cols>
    <col min="1" max="1" width="12.85546875" hidden="1" customWidth="1"/>
    <col min="2" max="3" width="14.28515625" customWidth="1"/>
    <col min="4" max="4" width="11.42578125" customWidth="1"/>
    <col min="5" max="5" width="6" customWidth="1"/>
    <col min="6" max="6" width="9.7109375" hidden="1" customWidth="1"/>
    <col min="7" max="7" width="9.7109375" customWidth="1"/>
    <col min="8" max="8" width="9.7109375" hidden="1" customWidth="1"/>
    <col min="9" max="9" width="9.7109375" customWidth="1"/>
    <col min="10" max="10" width="9.7109375" hidden="1" customWidth="1"/>
    <col min="11" max="11" width="9.7109375" customWidth="1"/>
    <col min="12" max="12" width="9.7109375" hidden="1" customWidth="1"/>
    <col min="13" max="13" width="9.7109375" customWidth="1"/>
    <col min="14" max="14" width="9.7109375" hidden="1" customWidth="1"/>
    <col min="15" max="15" width="9.7109375" customWidth="1"/>
    <col min="16" max="16" width="9.7109375" hidden="1" customWidth="1"/>
    <col min="17" max="17" width="9.7109375" customWidth="1"/>
    <col min="18" max="18" width="2" customWidth="1"/>
    <col min="19" max="19" width="32.7109375" customWidth="1"/>
    <col min="20" max="31" width="3.7109375" customWidth="1"/>
    <col min="32" max="32" width="17" customWidth="1"/>
  </cols>
  <sheetData>
    <row r="1" spans="1:32" ht="61.5" customHeight="1">
      <c r="A1" s="10"/>
      <c r="B1" s="471"/>
      <c r="C1" s="456"/>
      <c r="D1" s="456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2"/>
      <c r="R1" s="12"/>
      <c r="S1" s="1"/>
      <c r="T1" s="13"/>
      <c r="U1" s="14"/>
      <c r="V1" s="14"/>
      <c r="W1" s="14"/>
      <c r="X1" s="14"/>
      <c r="Y1" s="14"/>
      <c r="Z1" s="14"/>
      <c r="AA1" s="13"/>
      <c r="AB1" s="13"/>
      <c r="AC1" s="13"/>
      <c r="AD1" s="13"/>
      <c r="AE1" s="13"/>
      <c r="AF1" s="15"/>
    </row>
    <row r="2" spans="1:32" ht="34.5" customHeight="1">
      <c r="A2" s="10"/>
      <c r="B2" s="16"/>
      <c r="C2" s="17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8"/>
      <c r="R2" s="18"/>
      <c r="S2" s="19"/>
      <c r="T2" s="13"/>
      <c r="U2" s="472" t="s">
        <v>98</v>
      </c>
      <c r="V2" s="473"/>
      <c r="W2" s="473"/>
      <c r="X2" s="473"/>
      <c r="Y2" s="473"/>
      <c r="Z2" s="473"/>
      <c r="AA2" s="473"/>
      <c r="AB2" s="473"/>
      <c r="AC2" s="473"/>
      <c r="AD2" s="473"/>
      <c r="AE2" s="474"/>
      <c r="AF2" s="20"/>
    </row>
    <row r="3" spans="1:32" ht="7.5" customHeight="1">
      <c r="A3" s="475"/>
      <c r="B3" s="5"/>
      <c r="C3" s="21"/>
      <c r="D3" s="21"/>
      <c r="E3" s="21"/>
      <c r="F3" s="5"/>
      <c r="G3" s="21"/>
      <c r="H3" s="21"/>
      <c r="I3" s="21"/>
      <c r="J3" s="21"/>
      <c r="K3" s="21"/>
      <c r="L3" s="21"/>
      <c r="M3" s="21"/>
      <c r="N3" s="21"/>
      <c r="O3" s="21"/>
      <c r="P3" s="21"/>
      <c r="Q3" s="5"/>
      <c r="R3" s="5"/>
      <c r="S3" s="21"/>
      <c r="T3" s="22"/>
      <c r="U3" s="477" t="s">
        <v>99</v>
      </c>
      <c r="V3" s="478"/>
      <c r="W3" s="478"/>
      <c r="X3" s="478"/>
      <c r="Y3" s="478"/>
      <c r="Z3" s="478"/>
      <c r="AA3" s="478"/>
      <c r="AB3" s="478"/>
      <c r="AC3" s="478"/>
      <c r="AD3" s="478"/>
      <c r="AE3" s="479"/>
      <c r="AF3" s="23"/>
    </row>
    <row r="4" spans="1:32" ht="7.5" customHeight="1">
      <c r="A4" s="476"/>
      <c r="B4" s="483"/>
      <c r="C4" s="482"/>
      <c r="D4" s="465"/>
      <c r="E4" s="483"/>
      <c r="F4" s="482"/>
      <c r="G4" s="465"/>
      <c r="H4" s="483"/>
      <c r="I4" s="483"/>
      <c r="J4" s="24"/>
      <c r="K4" s="24"/>
      <c r="L4" s="24"/>
      <c r="M4" s="24"/>
      <c r="N4" s="24"/>
      <c r="O4" s="24"/>
      <c r="P4" s="24"/>
      <c r="Q4" s="482"/>
      <c r="R4" s="465"/>
      <c r="S4" s="465"/>
      <c r="T4" s="22"/>
      <c r="U4" s="480"/>
      <c r="V4" s="465"/>
      <c r="W4" s="465"/>
      <c r="X4" s="465"/>
      <c r="Y4" s="465"/>
      <c r="Z4" s="465"/>
      <c r="AA4" s="465"/>
      <c r="AB4" s="465"/>
      <c r="AC4" s="465"/>
      <c r="AD4" s="465"/>
      <c r="AE4" s="481"/>
      <c r="AF4" s="23"/>
    </row>
    <row r="5" spans="1:32" ht="7.5" customHeight="1">
      <c r="A5" s="484"/>
      <c r="B5" s="465"/>
      <c r="C5" s="465"/>
      <c r="D5" s="465"/>
      <c r="E5" s="465"/>
      <c r="F5" s="465"/>
      <c r="G5" s="465"/>
      <c r="H5" s="465"/>
      <c r="I5" s="465"/>
      <c r="J5" s="24"/>
      <c r="K5" s="24"/>
      <c r="L5" s="24"/>
      <c r="M5" s="24"/>
      <c r="N5" s="24"/>
      <c r="O5" s="24"/>
      <c r="P5" s="24"/>
      <c r="Q5" s="465"/>
      <c r="R5" s="465"/>
      <c r="S5" s="465"/>
      <c r="T5" s="22"/>
      <c r="U5" s="480"/>
      <c r="V5" s="465"/>
      <c r="W5" s="465"/>
      <c r="X5" s="465"/>
      <c r="Y5" s="465"/>
      <c r="Z5" s="465"/>
      <c r="AA5" s="465"/>
      <c r="AB5" s="465"/>
      <c r="AC5" s="465"/>
      <c r="AD5" s="465"/>
      <c r="AE5" s="481"/>
      <c r="AF5" s="23"/>
    </row>
    <row r="6" spans="1:32" ht="7.5" customHeight="1">
      <c r="A6" s="476"/>
      <c r="B6" s="486"/>
      <c r="C6" s="485"/>
      <c r="D6" s="465"/>
      <c r="E6" s="486"/>
      <c r="F6" s="485"/>
      <c r="G6" s="465"/>
      <c r="H6" s="491"/>
      <c r="I6" s="5"/>
      <c r="J6" s="5"/>
      <c r="K6" s="5"/>
      <c r="L6" s="5"/>
      <c r="M6" s="5"/>
      <c r="N6" s="5"/>
      <c r="O6" s="5"/>
      <c r="P6" s="5"/>
      <c r="Q6" s="485"/>
      <c r="R6" s="465"/>
      <c r="S6" s="465"/>
      <c r="T6" s="22"/>
      <c r="U6" s="480"/>
      <c r="V6" s="465"/>
      <c r="W6" s="465"/>
      <c r="X6" s="465"/>
      <c r="Y6" s="465"/>
      <c r="Z6" s="465"/>
      <c r="AA6" s="465"/>
      <c r="AB6" s="465"/>
      <c r="AC6" s="465"/>
      <c r="AD6" s="465"/>
      <c r="AE6" s="481"/>
      <c r="AF6" s="23"/>
    </row>
    <row r="7" spans="1:32" ht="7.5" customHeight="1">
      <c r="A7" s="476"/>
      <c r="B7" s="465"/>
      <c r="C7" s="465"/>
      <c r="D7" s="465"/>
      <c r="E7" s="465"/>
      <c r="F7" s="465"/>
      <c r="G7" s="465"/>
      <c r="H7" s="465"/>
      <c r="I7" s="5"/>
      <c r="J7" s="5"/>
      <c r="K7" s="5"/>
      <c r="L7" s="5"/>
      <c r="M7" s="5"/>
      <c r="N7" s="5"/>
      <c r="O7" s="5"/>
      <c r="P7" s="5"/>
      <c r="Q7" s="465"/>
      <c r="R7" s="465"/>
      <c r="S7" s="465"/>
      <c r="T7" s="27"/>
      <c r="U7" s="480"/>
      <c r="V7" s="465"/>
      <c r="W7" s="465"/>
      <c r="X7" s="465"/>
      <c r="Y7" s="465"/>
      <c r="Z7" s="465"/>
      <c r="AA7" s="465"/>
      <c r="AB7" s="465"/>
      <c r="AC7" s="465"/>
      <c r="AD7" s="465"/>
      <c r="AE7" s="481"/>
      <c r="AF7" s="23"/>
    </row>
    <row r="8" spans="1:32" ht="7.5" customHeight="1">
      <c r="A8" s="27"/>
      <c r="B8" s="486"/>
      <c r="C8" s="485"/>
      <c r="D8" s="465"/>
      <c r="E8" s="486"/>
      <c r="F8" s="485"/>
      <c r="G8" s="465"/>
      <c r="H8" s="491"/>
      <c r="I8" s="5"/>
      <c r="J8" s="5"/>
      <c r="K8" s="5"/>
      <c r="L8" s="5"/>
      <c r="M8" s="5"/>
      <c r="N8" s="5"/>
      <c r="O8" s="5"/>
      <c r="P8" s="5"/>
      <c r="Q8" s="485"/>
      <c r="R8" s="465"/>
      <c r="S8" s="465"/>
      <c r="T8" s="27"/>
      <c r="U8" s="28"/>
      <c r="V8" s="29"/>
      <c r="W8" s="492">
        <v>4.3899999999999997</v>
      </c>
      <c r="X8" s="454"/>
      <c r="Y8" s="454"/>
      <c r="Z8" s="454"/>
      <c r="AA8" s="454"/>
      <c r="AB8" s="454"/>
      <c r="AC8" s="493"/>
      <c r="AD8" s="29"/>
      <c r="AE8" s="30"/>
      <c r="AF8" s="31"/>
    </row>
    <row r="9" spans="1:32" ht="7.5" customHeight="1">
      <c r="A9" s="487"/>
      <c r="B9" s="465"/>
      <c r="C9" s="465"/>
      <c r="D9" s="465"/>
      <c r="E9" s="465"/>
      <c r="F9" s="465"/>
      <c r="G9" s="465"/>
      <c r="H9" s="465"/>
      <c r="I9" s="5"/>
      <c r="J9" s="5"/>
      <c r="K9" s="5"/>
      <c r="L9" s="5"/>
      <c r="M9" s="5"/>
      <c r="N9" s="5"/>
      <c r="O9" s="5"/>
      <c r="P9" s="5"/>
      <c r="Q9" s="465"/>
      <c r="R9" s="465"/>
      <c r="S9" s="465"/>
      <c r="T9" s="27"/>
      <c r="U9" s="28"/>
      <c r="V9" s="29"/>
      <c r="W9" s="494"/>
      <c r="X9" s="465"/>
      <c r="Y9" s="465"/>
      <c r="Z9" s="465"/>
      <c r="AA9" s="465"/>
      <c r="AB9" s="465"/>
      <c r="AC9" s="495"/>
      <c r="AD9" s="32"/>
      <c r="AE9" s="30"/>
      <c r="AF9" s="31"/>
    </row>
    <row r="10" spans="1:32" ht="7.5" customHeight="1">
      <c r="A10" s="476"/>
      <c r="B10" s="486"/>
      <c r="C10" s="485"/>
      <c r="D10" s="465"/>
      <c r="E10" s="486"/>
      <c r="F10" s="485"/>
      <c r="G10" s="465"/>
      <c r="H10" s="491"/>
      <c r="I10" s="5"/>
      <c r="J10" s="5"/>
      <c r="K10" s="5"/>
      <c r="L10" s="5"/>
      <c r="M10" s="5"/>
      <c r="N10" s="5"/>
      <c r="O10" s="5"/>
      <c r="P10" s="5"/>
      <c r="Q10" s="485"/>
      <c r="R10" s="465"/>
      <c r="S10" s="465"/>
      <c r="T10" s="27"/>
      <c r="U10" s="28"/>
      <c r="V10" s="29"/>
      <c r="W10" s="494"/>
      <c r="X10" s="465"/>
      <c r="Y10" s="465"/>
      <c r="Z10" s="465"/>
      <c r="AA10" s="465"/>
      <c r="AB10" s="465"/>
      <c r="AC10" s="495"/>
      <c r="AD10" s="32"/>
      <c r="AE10" s="30"/>
      <c r="AF10" s="31"/>
    </row>
    <row r="11" spans="1:32" ht="7.5" customHeight="1">
      <c r="A11" s="476"/>
      <c r="B11" s="465"/>
      <c r="C11" s="465"/>
      <c r="D11" s="465"/>
      <c r="E11" s="465"/>
      <c r="F11" s="465"/>
      <c r="G11" s="465"/>
      <c r="H11" s="465"/>
      <c r="I11" s="5"/>
      <c r="J11" s="5"/>
      <c r="K11" s="5"/>
      <c r="L11" s="5"/>
      <c r="M11" s="5"/>
      <c r="N11" s="5"/>
      <c r="O11" s="5"/>
      <c r="P11" s="5"/>
      <c r="Q11" s="465"/>
      <c r="R11" s="465"/>
      <c r="S11" s="465"/>
      <c r="T11" s="27"/>
      <c r="U11" s="28"/>
      <c r="V11" s="29"/>
      <c r="W11" s="496"/>
      <c r="X11" s="456"/>
      <c r="Y11" s="456"/>
      <c r="Z11" s="456"/>
      <c r="AA11" s="456"/>
      <c r="AB11" s="456"/>
      <c r="AC11" s="497"/>
      <c r="AD11" s="33"/>
      <c r="AE11" s="30"/>
      <c r="AF11" s="31"/>
    </row>
    <row r="12" spans="1:32" ht="7.5" customHeight="1">
      <c r="A12" s="476"/>
      <c r="B12" s="486"/>
      <c r="C12" s="485"/>
      <c r="D12" s="465"/>
      <c r="E12" s="486"/>
      <c r="F12" s="485"/>
      <c r="G12" s="465"/>
      <c r="H12" s="491"/>
      <c r="I12" s="5"/>
      <c r="J12" s="5"/>
      <c r="K12" s="5"/>
      <c r="L12" s="5"/>
      <c r="M12" s="5"/>
      <c r="N12" s="5"/>
      <c r="O12" s="5"/>
      <c r="P12" s="5"/>
      <c r="Q12" s="485"/>
      <c r="R12" s="465"/>
      <c r="S12" s="465"/>
      <c r="T12" s="27"/>
      <c r="U12" s="488" t="s">
        <v>100</v>
      </c>
      <c r="V12" s="489"/>
      <c r="W12" s="489"/>
      <c r="X12" s="489"/>
      <c r="Y12" s="489"/>
      <c r="Z12" s="489"/>
      <c r="AA12" s="489"/>
      <c r="AB12" s="489"/>
      <c r="AC12" s="489"/>
      <c r="AD12" s="489"/>
      <c r="AE12" s="490"/>
      <c r="AF12" s="34"/>
    </row>
    <row r="13" spans="1:32" ht="7.5" customHeight="1">
      <c r="A13" s="10"/>
      <c r="B13" s="465"/>
      <c r="C13" s="465"/>
      <c r="D13" s="465"/>
      <c r="E13" s="465"/>
      <c r="F13" s="465"/>
      <c r="G13" s="465"/>
      <c r="H13" s="465"/>
      <c r="I13" s="5"/>
      <c r="J13" s="5"/>
      <c r="K13" s="5"/>
      <c r="L13" s="5"/>
      <c r="M13" s="5"/>
      <c r="N13" s="5"/>
      <c r="O13" s="5"/>
      <c r="P13" s="5"/>
      <c r="Q13" s="465"/>
      <c r="R13" s="465"/>
      <c r="S13" s="465"/>
      <c r="T13" s="27"/>
      <c r="U13" s="480"/>
      <c r="V13" s="465"/>
      <c r="W13" s="465"/>
      <c r="X13" s="465"/>
      <c r="Y13" s="465"/>
      <c r="Z13" s="465"/>
      <c r="AA13" s="465"/>
      <c r="AB13" s="465"/>
      <c r="AC13" s="465"/>
      <c r="AD13" s="465"/>
      <c r="AE13" s="481"/>
      <c r="AF13" s="34"/>
    </row>
    <row r="14" spans="1:32" ht="7.5" customHeight="1">
      <c r="A14" s="10"/>
      <c r="B14" s="486"/>
      <c r="C14" s="485"/>
      <c r="D14" s="465"/>
      <c r="E14" s="486"/>
      <c r="F14" s="485"/>
      <c r="G14" s="465"/>
      <c r="H14" s="491"/>
      <c r="I14" s="5"/>
      <c r="J14" s="5"/>
      <c r="K14" s="5"/>
      <c r="L14" s="5"/>
      <c r="M14" s="5"/>
      <c r="N14" s="5"/>
      <c r="O14" s="5"/>
      <c r="P14" s="5"/>
      <c r="Q14" s="485"/>
      <c r="R14" s="465"/>
      <c r="S14" s="465"/>
      <c r="T14" s="27"/>
      <c r="U14" s="480"/>
      <c r="V14" s="465"/>
      <c r="W14" s="465"/>
      <c r="X14" s="465"/>
      <c r="Y14" s="465"/>
      <c r="Z14" s="465"/>
      <c r="AA14" s="465"/>
      <c r="AB14" s="465"/>
      <c r="AC14" s="465"/>
      <c r="AD14" s="465"/>
      <c r="AE14" s="481"/>
      <c r="AF14" s="34"/>
    </row>
    <row r="15" spans="1:32" ht="7.5" customHeight="1">
      <c r="A15" s="10"/>
      <c r="B15" s="465"/>
      <c r="C15" s="465"/>
      <c r="D15" s="465"/>
      <c r="E15" s="465"/>
      <c r="F15" s="465"/>
      <c r="G15" s="465"/>
      <c r="H15" s="465"/>
      <c r="I15" s="5"/>
      <c r="J15" s="5"/>
      <c r="K15" s="5"/>
      <c r="L15" s="5"/>
      <c r="M15" s="5"/>
      <c r="N15" s="5"/>
      <c r="O15" s="5"/>
      <c r="P15" s="5"/>
      <c r="Q15" s="465"/>
      <c r="R15" s="465"/>
      <c r="S15" s="465"/>
      <c r="T15" s="27"/>
      <c r="U15" s="480"/>
      <c r="V15" s="465"/>
      <c r="W15" s="465"/>
      <c r="X15" s="465"/>
      <c r="Y15" s="465"/>
      <c r="Z15" s="465"/>
      <c r="AA15" s="465"/>
      <c r="AB15" s="465"/>
      <c r="AC15" s="465"/>
      <c r="AD15" s="465"/>
      <c r="AE15" s="481"/>
      <c r="AF15" s="34"/>
    </row>
    <row r="16" spans="1:32" ht="7.5" customHeight="1">
      <c r="A16" s="10"/>
      <c r="B16" s="486"/>
      <c r="C16" s="485"/>
      <c r="D16" s="465"/>
      <c r="E16" s="486"/>
      <c r="F16" s="485"/>
      <c r="G16" s="465"/>
      <c r="H16" s="491"/>
      <c r="I16" s="5"/>
      <c r="J16" s="5"/>
      <c r="K16" s="5"/>
      <c r="L16" s="5"/>
      <c r="M16" s="5"/>
      <c r="N16" s="5"/>
      <c r="O16" s="5"/>
      <c r="P16" s="5"/>
      <c r="Q16" s="485"/>
      <c r="R16" s="465"/>
      <c r="S16" s="465"/>
      <c r="T16" s="13"/>
      <c r="U16" s="480"/>
      <c r="V16" s="465"/>
      <c r="W16" s="465"/>
      <c r="X16" s="465"/>
      <c r="Y16" s="465"/>
      <c r="Z16" s="465"/>
      <c r="AA16" s="465"/>
      <c r="AB16" s="465"/>
      <c r="AC16" s="465"/>
      <c r="AD16" s="465"/>
      <c r="AE16" s="481"/>
      <c r="AF16" s="34"/>
    </row>
    <row r="17" spans="1:32" ht="7.5" customHeight="1">
      <c r="A17" s="10"/>
      <c r="B17" s="465"/>
      <c r="C17" s="465"/>
      <c r="D17" s="465"/>
      <c r="E17" s="465"/>
      <c r="F17" s="465"/>
      <c r="G17" s="465"/>
      <c r="H17" s="465"/>
      <c r="I17" s="5"/>
      <c r="J17" s="5"/>
      <c r="K17" s="5"/>
      <c r="L17" s="5"/>
      <c r="M17" s="5"/>
      <c r="N17" s="5"/>
      <c r="O17" s="5"/>
      <c r="P17" s="5"/>
      <c r="Q17" s="465"/>
      <c r="R17" s="465"/>
      <c r="S17" s="465"/>
      <c r="T17" s="27"/>
      <c r="U17" s="480"/>
      <c r="V17" s="465"/>
      <c r="W17" s="465"/>
      <c r="X17" s="465"/>
      <c r="Y17" s="465"/>
      <c r="Z17" s="465"/>
      <c r="AA17" s="465"/>
      <c r="AB17" s="465"/>
      <c r="AC17" s="465"/>
      <c r="AD17" s="465"/>
      <c r="AE17" s="481"/>
      <c r="AF17" s="34"/>
    </row>
    <row r="18" spans="1:32" ht="7.5" customHeight="1">
      <c r="A18" s="10"/>
      <c r="B18" s="486"/>
      <c r="C18" s="485"/>
      <c r="D18" s="465"/>
      <c r="E18" s="486"/>
      <c r="F18" s="485"/>
      <c r="G18" s="465"/>
      <c r="H18" s="491"/>
      <c r="I18" s="5"/>
      <c r="J18" s="5"/>
      <c r="K18" s="5"/>
      <c r="L18" s="5"/>
      <c r="M18" s="5"/>
      <c r="N18" s="5"/>
      <c r="O18" s="5"/>
      <c r="P18" s="5"/>
      <c r="Q18" s="485"/>
      <c r="R18" s="465"/>
      <c r="S18" s="465"/>
      <c r="T18" s="27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6"/>
    </row>
    <row r="19" spans="1:32" ht="7.5" customHeight="1">
      <c r="A19" s="10"/>
      <c r="B19" s="465"/>
      <c r="C19" s="465"/>
      <c r="D19" s="465"/>
      <c r="E19" s="465"/>
      <c r="F19" s="465"/>
      <c r="G19" s="465"/>
      <c r="H19" s="465"/>
      <c r="I19" s="5"/>
      <c r="J19" s="5"/>
      <c r="K19" s="5"/>
      <c r="L19" s="5"/>
      <c r="M19" s="5"/>
      <c r="N19" s="5"/>
      <c r="O19" s="5"/>
      <c r="P19" s="5"/>
      <c r="Q19" s="465"/>
      <c r="R19" s="465"/>
      <c r="S19" s="465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31"/>
    </row>
    <row r="20" spans="1:32" ht="7.5" customHeight="1">
      <c r="A20" s="10"/>
      <c r="B20" s="486"/>
      <c r="C20" s="485"/>
      <c r="D20" s="465"/>
      <c r="E20" s="486"/>
      <c r="F20" s="485"/>
      <c r="G20" s="465"/>
      <c r="H20" s="491"/>
      <c r="I20" s="5"/>
      <c r="J20" s="5"/>
      <c r="K20" s="5"/>
      <c r="L20" s="5"/>
      <c r="M20" s="5"/>
      <c r="N20" s="5"/>
      <c r="O20" s="5"/>
      <c r="P20" s="5"/>
      <c r="Q20" s="485"/>
      <c r="R20" s="465"/>
      <c r="S20" s="465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31"/>
    </row>
    <row r="21" spans="1:32" ht="7.5" customHeight="1">
      <c r="A21" s="10"/>
      <c r="B21" s="465"/>
      <c r="C21" s="465"/>
      <c r="D21" s="465"/>
      <c r="E21" s="465"/>
      <c r="F21" s="465"/>
      <c r="G21" s="465"/>
      <c r="H21" s="465"/>
      <c r="I21" s="5"/>
      <c r="J21" s="5"/>
      <c r="K21" s="5"/>
      <c r="L21" s="5"/>
      <c r="M21" s="5"/>
      <c r="N21" s="5"/>
      <c r="O21" s="5"/>
      <c r="P21" s="5"/>
      <c r="Q21" s="465"/>
      <c r="R21" s="465"/>
      <c r="S21" s="465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31"/>
    </row>
    <row r="22" spans="1:32" ht="7.5" customHeight="1">
      <c r="A22" s="10"/>
      <c r="B22" s="486"/>
      <c r="C22" s="485"/>
      <c r="D22" s="465"/>
      <c r="E22" s="486"/>
      <c r="F22" s="485"/>
      <c r="G22" s="465"/>
      <c r="H22" s="491"/>
      <c r="I22" s="5"/>
      <c r="J22" s="5"/>
      <c r="K22" s="5"/>
      <c r="L22" s="5"/>
      <c r="M22" s="5"/>
      <c r="N22" s="5"/>
      <c r="O22" s="5"/>
      <c r="P22" s="5"/>
      <c r="Q22" s="486"/>
      <c r="R22" s="465"/>
      <c r="S22" s="465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31"/>
    </row>
    <row r="23" spans="1:32" ht="7.5" customHeight="1">
      <c r="A23" s="10"/>
      <c r="B23" s="465"/>
      <c r="C23" s="465"/>
      <c r="D23" s="465"/>
      <c r="E23" s="465"/>
      <c r="F23" s="465"/>
      <c r="G23" s="465"/>
      <c r="H23" s="465"/>
      <c r="I23" s="5"/>
      <c r="J23" s="5"/>
      <c r="K23" s="5"/>
      <c r="L23" s="5"/>
      <c r="M23" s="5"/>
      <c r="N23" s="5"/>
      <c r="O23" s="5"/>
      <c r="P23" s="5"/>
      <c r="Q23" s="465"/>
      <c r="R23" s="465"/>
      <c r="S23" s="465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31"/>
    </row>
    <row r="24" spans="1:32" ht="7.5" customHeight="1">
      <c r="A24" s="10"/>
      <c r="B24" s="37"/>
      <c r="C24" s="500" t="s">
        <v>101</v>
      </c>
      <c r="D24" s="465"/>
      <c r="E24" s="465"/>
      <c r="F24" s="465"/>
      <c r="G24" s="465"/>
      <c r="H24" s="465"/>
      <c r="I24" s="465"/>
      <c r="J24" s="465"/>
      <c r="K24" s="465"/>
      <c r="L24" s="465"/>
      <c r="M24" s="465"/>
      <c r="N24" s="465"/>
      <c r="O24" s="465"/>
      <c r="P24" s="465"/>
      <c r="Q24" s="465"/>
      <c r="R24" s="465"/>
      <c r="S24" s="465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5"/>
    </row>
    <row r="25" spans="1:32" ht="7.5" customHeight="1">
      <c r="A25" s="10"/>
      <c r="B25" s="37"/>
      <c r="C25" s="465"/>
      <c r="D25" s="465"/>
      <c r="E25" s="465"/>
      <c r="F25" s="465"/>
      <c r="G25" s="465"/>
      <c r="H25" s="465"/>
      <c r="I25" s="465"/>
      <c r="J25" s="465"/>
      <c r="K25" s="465"/>
      <c r="L25" s="465"/>
      <c r="M25" s="465"/>
      <c r="N25" s="465"/>
      <c r="O25" s="465"/>
      <c r="P25" s="465"/>
      <c r="Q25" s="465"/>
      <c r="R25" s="465"/>
      <c r="S25" s="465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5"/>
    </row>
    <row r="26" spans="1:32" ht="7.5" customHeight="1">
      <c r="A26" s="10"/>
      <c r="B26" s="37"/>
      <c r="C26" s="465"/>
      <c r="D26" s="465"/>
      <c r="E26" s="465"/>
      <c r="F26" s="465"/>
      <c r="G26" s="465"/>
      <c r="H26" s="465"/>
      <c r="I26" s="465"/>
      <c r="J26" s="465"/>
      <c r="K26" s="465"/>
      <c r="L26" s="465"/>
      <c r="M26" s="465"/>
      <c r="N26" s="465"/>
      <c r="O26" s="465"/>
      <c r="P26" s="465"/>
      <c r="Q26" s="465"/>
      <c r="R26" s="465"/>
      <c r="S26" s="465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5"/>
    </row>
    <row r="27" spans="1:32" ht="7.5" customHeight="1">
      <c r="A27" s="10"/>
      <c r="B27" s="37"/>
      <c r="C27" s="465"/>
      <c r="D27" s="465"/>
      <c r="E27" s="465"/>
      <c r="F27" s="465"/>
      <c r="G27" s="465"/>
      <c r="H27" s="465"/>
      <c r="I27" s="465"/>
      <c r="J27" s="465"/>
      <c r="K27" s="465"/>
      <c r="L27" s="465"/>
      <c r="M27" s="465"/>
      <c r="N27" s="465"/>
      <c r="O27" s="465"/>
      <c r="P27" s="465"/>
      <c r="Q27" s="465"/>
      <c r="R27" s="465"/>
      <c r="S27" s="465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5"/>
    </row>
    <row r="28" spans="1:32" ht="7.5" customHeight="1">
      <c r="A28" s="10"/>
      <c r="B28" s="37"/>
      <c r="C28" s="465"/>
      <c r="D28" s="465"/>
      <c r="E28" s="465"/>
      <c r="F28" s="465"/>
      <c r="G28" s="465"/>
      <c r="H28" s="465"/>
      <c r="I28" s="465"/>
      <c r="J28" s="465"/>
      <c r="K28" s="465"/>
      <c r="L28" s="465"/>
      <c r="M28" s="465"/>
      <c r="N28" s="465"/>
      <c r="O28" s="465"/>
      <c r="P28" s="465"/>
      <c r="Q28" s="465"/>
      <c r="R28" s="465"/>
      <c r="S28" s="465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5"/>
    </row>
    <row r="29" spans="1:32" ht="7.5" customHeight="1">
      <c r="A29" s="10"/>
      <c r="B29" s="37"/>
      <c r="C29" s="465"/>
      <c r="D29" s="465"/>
      <c r="E29" s="465"/>
      <c r="F29" s="465"/>
      <c r="G29" s="465"/>
      <c r="H29" s="465"/>
      <c r="I29" s="465"/>
      <c r="J29" s="465"/>
      <c r="K29" s="465"/>
      <c r="L29" s="465"/>
      <c r="M29" s="465"/>
      <c r="N29" s="465"/>
      <c r="O29" s="465"/>
      <c r="P29" s="465"/>
      <c r="Q29" s="465"/>
      <c r="R29" s="465"/>
      <c r="S29" s="465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31"/>
    </row>
    <row r="30" spans="1:32" ht="7.5" customHeight="1">
      <c r="A30" s="10"/>
      <c r="B30" s="25"/>
      <c r="C30" s="465"/>
      <c r="D30" s="465"/>
      <c r="E30" s="465"/>
      <c r="F30" s="465"/>
      <c r="G30" s="465"/>
      <c r="H30" s="465"/>
      <c r="I30" s="465"/>
      <c r="J30" s="465"/>
      <c r="K30" s="465"/>
      <c r="L30" s="465"/>
      <c r="M30" s="465"/>
      <c r="N30" s="465"/>
      <c r="O30" s="465"/>
      <c r="P30" s="465"/>
      <c r="Q30" s="465"/>
      <c r="R30" s="465"/>
      <c r="S30" s="465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31"/>
    </row>
    <row r="31" spans="1:32" ht="7.5" customHeight="1">
      <c r="A31" s="10"/>
      <c r="B31" s="25"/>
      <c r="C31" s="465"/>
      <c r="D31" s="465"/>
      <c r="E31" s="465"/>
      <c r="F31" s="465"/>
      <c r="G31" s="465"/>
      <c r="H31" s="465"/>
      <c r="I31" s="465"/>
      <c r="J31" s="465"/>
      <c r="K31" s="465"/>
      <c r="L31" s="465"/>
      <c r="M31" s="465"/>
      <c r="N31" s="465"/>
      <c r="O31" s="465"/>
      <c r="P31" s="465"/>
      <c r="Q31" s="465"/>
      <c r="R31" s="465"/>
      <c r="S31" s="465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31"/>
    </row>
    <row r="32" spans="1:32" ht="7.5" customHeight="1">
      <c r="A32" s="10"/>
      <c r="B32" s="25"/>
      <c r="C32" s="465"/>
      <c r="D32" s="465"/>
      <c r="E32" s="465"/>
      <c r="F32" s="465"/>
      <c r="G32" s="465"/>
      <c r="H32" s="465"/>
      <c r="I32" s="465"/>
      <c r="J32" s="465"/>
      <c r="K32" s="465"/>
      <c r="L32" s="465"/>
      <c r="M32" s="465"/>
      <c r="N32" s="465"/>
      <c r="O32" s="465"/>
      <c r="P32" s="465"/>
      <c r="Q32" s="465"/>
      <c r="R32" s="465"/>
      <c r="S32" s="465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31"/>
    </row>
    <row r="33" spans="1:32" ht="7.5" customHeight="1">
      <c r="A33" s="10"/>
      <c r="B33" s="38"/>
      <c r="C33" s="465"/>
      <c r="D33" s="465"/>
      <c r="E33" s="465"/>
      <c r="F33" s="465"/>
      <c r="G33" s="465"/>
      <c r="H33" s="465"/>
      <c r="I33" s="465"/>
      <c r="J33" s="465"/>
      <c r="K33" s="465"/>
      <c r="L33" s="465"/>
      <c r="M33" s="465"/>
      <c r="N33" s="465"/>
      <c r="O33" s="465"/>
      <c r="P33" s="465"/>
      <c r="Q33" s="465"/>
      <c r="R33" s="465"/>
      <c r="S33" s="465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31"/>
    </row>
    <row r="34" spans="1:32" ht="7.5" customHeight="1">
      <c r="A34" s="10"/>
      <c r="B34" s="6"/>
      <c r="C34" s="465"/>
      <c r="D34" s="465"/>
      <c r="E34" s="465"/>
      <c r="F34" s="465"/>
      <c r="G34" s="465"/>
      <c r="H34" s="465"/>
      <c r="I34" s="465"/>
      <c r="J34" s="465"/>
      <c r="K34" s="465"/>
      <c r="L34" s="465"/>
      <c r="M34" s="465"/>
      <c r="N34" s="465"/>
      <c r="O34" s="465"/>
      <c r="P34" s="465"/>
      <c r="Q34" s="465"/>
      <c r="R34" s="465"/>
      <c r="S34" s="465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31"/>
    </row>
    <row r="35" spans="1:32" ht="7.5" customHeight="1">
      <c r="A35" s="10"/>
      <c r="B35" s="39"/>
      <c r="C35" s="465"/>
      <c r="D35" s="465"/>
      <c r="E35" s="465"/>
      <c r="F35" s="465"/>
      <c r="G35" s="465"/>
      <c r="H35" s="465"/>
      <c r="I35" s="465"/>
      <c r="J35" s="465"/>
      <c r="K35" s="465"/>
      <c r="L35" s="465"/>
      <c r="M35" s="465"/>
      <c r="N35" s="465"/>
      <c r="O35" s="465"/>
      <c r="P35" s="465"/>
      <c r="Q35" s="465"/>
      <c r="R35" s="465"/>
      <c r="S35" s="465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31"/>
    </row>
    <row r="36" spans="1:32" ht="7.5" customHeight="1">
      <c r="A36" s="10"/>
      <c r="B36" s="39"/>
      <c r="C36" s="465"/>
      <c r="D36" s="465"/>
      <c r="E36" s="465"/>
      <c r="F36" s="465"/>
      <c r="G36" s="465"/>
      <c r="H36" s="465"/>
      <c r="I36" s="465"/>
      <c r="J36" s="465"/>
      <c r="K36" s="465"/>
      <c r="L36" s="465"/>
      <c r="M36" s="465"/>
      <c r="N36" s="465"/>
      <c r="O36" s="465"/>
      <c r="P36" s="465"/>
      <c r="Q36" s="465"/>
      <c r="R36" s="465"/>
      <c r="S36" s="465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5"/>
    </row>
    <row r="37" spans="1:32" ht="7.5" customHeight="1">
      <c r="A37" s="10"/>
      <c r="B37" s="2"/>
      <c r="C37" s="465"/>
      <c r="D37" s="465"/>
      <c r="E37" s="465"/>
      <c r="F37" s="465"/>
      <c r="G37" s="465"/>
      <c r="H37" s="465"/>
      <c r="I37" s="465"/>
      <c r="J37" s="465"/>
      <c r="K37" s="465"/>
      <c r="L37" s="465"/>
      <c r="M37" s="465"/>
      <c r="N37" s="465"/>
      <c r="O37" s="465"/>
      <c r="P37" s="465"/>
      <c r="Q37" s="465"/>
      <c r="R37" s="465"/>
      <c r="S37" s="465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5"/>
    </row>
    <row r="38" spans="1:32" ht="7.5" customHeight="1">
      <c r="A38" s="10"/>
      <c r="B38" s="483"/>
      <c r="C38" s="465"/>
      <c r="D38" s="465"/>
      <c r="E38" s="465"/>
      <c r="F38" s="465"/>
      <c r="G38" s="465"/>
      <c r="H38" s="465"/>
      <c r="I38" s="465"/>
      <c r="J38" s="465"/>
      <c r="K38" s="465"/>
      <c r="L38" s="465"/>
      <c r="M38" s="465"/>
      <c r="N38" s="465"/>
      <c r="O38" s="465"/>
      <c r="P38" s="465"/>
      <c r="Q38" s="465"/>
      <c r="R38" s="465"/>
      <c r="S38" s="465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5"/>
    </row>
    <row r="39" spans="1:32" ht="7.5" customHeight="1">
      <c r="A39" s="10"/>
      <c r="B39" s="465"/>
      <c r="C39" s="465"/>
      <c r="D39" s="465"/>
      <c r="E39" s="465"/>
      <c r="F39" s="465"/>
      <c r="G39" s="465"/>
      <c r="H39" s="465"/>
      <c r="I39" s="465"/>
      <c r="J39" s="465"/>
      <c r="K39" s="465"/>
      <c r="L39" s="465"/>
      <c r="M39" s="465"/>
      <c r="N39" s="465"/>
      <c r="O39" s="465"/>
      <c r="P39" s="465"/>
      <c r="Q39" s="465"/>
      <c r="R39" s="465"/>
      <c r="S39" s="465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5"/>
    </row>
    <row r="40" spans="1:32" ht="7.5" customHeight="1">
      <c r="A40" s="10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5"/>
    </row>
    <row r="41" spans="1:32" ht="7.5" customHeight="1">
      <c r="A41" s="10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5"/>
    </row>
    <row r="42" spans="1:32" ht="7.5" customHeight="1">
      <c r="A42" s="10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5"/>
    </row>
    <row r="43" spans="1:32" ht="7.5" customHeight="1">
      <c r="A43" s="10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5"/>
    </row>
    <row r="44" spans="1:32" ht="7.5" customHeight="1">
      <c r="A44" s="10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5"/>
    </row>
    <row r="45" spans="1:32" ht="7.5" customHeight="1">
      <c r="A45" s="10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5"/>
    </row>
    <row r="46" spans="1:32" ht="7.5" customHeight="1">
      <c r="A46" s="10"/>
      <c r="B46" s="2"/>
      <c r="C46" s="26"/>
      <c r="D46" s="26"/>
      <c r="E46" s="25"/>
      <c r="F46" s="26"/>
      <c r="G46" s="26"/>
      <c r="H46" s="26"/>
      <c r="I46" s="25"/>
      <c r="J46" s="25"/>
      <c r="K46" s="25"/>
      <c r="L46" s="25"/>
      <c r="M46" s="25"/>
      <c r="N46" s="25"/>
      <c r="O46" s="25"/>
      <c r="P46" s="25"/>
      <c r="Q46" s="40"/>
      <c r="R46" s="41"/>
      <c r="S46" s="26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5"/>
    </row>
    <row r="47" spans="1:32" ht="7.5" customHeight="1">
      <c r="A47" s="10"/>
      <c r="B47" s="2"/>
      <c r="C47" s="26"/>
      <c r="D47" s="26"/>
      <c r="E47" s="25"/>
      <c r="F47" s="26"/>
      <c r="G47" s="26"/>
      <c r="H47" s="26"/>
      <c r="I47" s="25"/>
      <c r="J47" s="25"/>
      <c r="K47" s="25"/>
      <c r="L47" s="25"/>
      <c r="M47" s="25"/>
      <c r="N47" s="25"/>
      <c r="O47" s="25"/>
      <c r="P47" s="25"/>
      <c r="Q47" s="40"/>
      <c r="R47" s="41"/>
      <c r="S47" s="26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5"/>
    </row>
    <row r="48" spans="1:32" ht="7.5" customHeight="1">
      <c r="A48" s="10"/>
      <c r="B48" s="2"/>
      <c r="C48" s="26"/>
      <c r="D48" s="26"/>
      <c r="E48" s="25"/>
      <c r="F48" s="26"/>
      <c r="G48" s="26"/>
      <c r="H48" s="26"/>
      <c r="I48" s="25"/>
      <c r="J48" s="25"/>
      <c r="K48" s="25"/>
      <c r="L48" s="25"/>
      <c r="M48" s="25"/>
      <c r="N48" s="25"/>
      <c r="O48" s="25"/>
      <c r="P48" s="25"/>
      <c r="Q48" s="40"/>
      <c r="R48" s="41"/>
      <c r="S48" s="26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5"/>
    </row>
    <row r="49" spans="1:32" ht="7.5" customHeight="1">
      <c r="A49" s="10"/>
      <c r="B49" s="2"/>
      <c r="C49" s="26"/>
      <c r="D49" s="26"/>
      <c r="E49" s="25"/>
      <c r="F49" s="26"/>
      <c r="G49" s="26"/>
      <c r="H49" s="26"/>
      <c r="I49" s="25"/>
      <c r="J49" s="25"/>
      <c r="K49" s="25"/>
      <c r="L49" s="25"/>
      <c r="M49" s="25"/>
      <c r="N49" s="25"/>
      <c r="O49" s="25"/>
      <c r="P49" s="25"/>
      <c r="Q49" s="40"/>
      <c r="R49" s="41"/>
      <c r="S49" s="26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5"/>
    </row>
    <row r="50" spans="1:32" ht="7.5" customHeight="1">
      <c r="A50" s="10"/>
      <c r="B50" s="2"/>
      <c r="C50" s="26"/>
      <c r="D50" s="26"/>
      <c r="E50" s="25"/>
      <c r="F50" s="26"/>
      <c r="G50" s="26"/>
      <c r="H50" s="26"/>
      <c r="I50" s="25"/>
      <c r="J50" s="25"/>
      <c r="K50" s="25"/>
      <c r="L50" s="25"/>
      <c r="M50" s="25"/>
      <c r="N50" s="25"/>
      <c r="O50" s="25"/>
      <c r="P50" s="25"/>
      <c r="Q50" s="40"/>
      <c r="R50" s="41"/>
      <c r="S50" s="26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5"/>
    </row>
    <row r="51" spans="1:32" ht="7.5" customHeight="1">
      <c r="A51" s="10"/>
      <c r="B51" s="2"/>
      <c r="C51" s="486"/>
      <c r="D51" s="465"/>
      <c r="E51" s="486"/>
      <c r="F51" s="485"/>
      <c r="G51" s="465"/>
      <c r="H51" s="465"/>
      <c r="I51" s="486"/>
      <c r="J51" s="25"/>
      <c r="K51" s="25"/>
      <c r="L51" s="25"/>
      <c r="M51" s="25"/>
      <c r="N51" s="25"/>
      <c r="O51" s="25"/>
      <c r="P51" s="25"/>
      <c r="Q51" s="498"/>
      <c r="R51" s="499"/>
      <c r="S51" s="485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5"/>
    </row>
    <row r="52" spans="1:32" ht="7.5" customHeight="1">
      <c r="A52" s="10"/>
      <c r="B52" s="2"/>
      <c r="C52" s="465"/>
      <c r="D52" s="465"/>
      <c r="E52" s="465"/>
      <c r="F52" s="465"/>
      <c r="G52" s="465"/>
      <c r="H52" s="465"/>
      <c r="I52" s="465"/>
      <c r="J52" s="25"/>
      <c r="K52" s="25"/>
      <c r="L52" s="25"/>
      <c r="M52" s="25"/>
      <c r="N52" s="25"/>
      <c r="O52" s="25"/>
      <c r="P52" s="25"/>
      <c r="Q52" s="465"/>
      <c r="R52" s="465"/>
      <c r="S52" s="465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5"/>
    </row>
    <row r="53" spans="1:32" ht="7.5" customHeight="1">
      <c r="A53" s="10"/>
      <c r="B53" s="2"/>
      <c r="C53" s="486"/>
      <c r="D53" s="465"/>
      <c r="E53" s="486"/>
      <c r="F53" s="485"/>
      <c r="G53" s="465"/>
      <c r="H53" s="465"/>
      <c r="I53" s="486"/>
      <c r="J53" s="25"/>
      <c r="K53" s="25"/>
      <c r="L53" s="25"/>
      <c r="M53" s="25"/>
      <c r="N53" s="25"/>
      <c r="O53" s="25"/>
      <c r="P53" s="25"/>
      <c r="Q53" s="498"/>
      <c r="R53" s="499"/>
      <c r="S53" s="485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5"/>
    </row>
    <row r="54" spans="1:32" ht="7.5" customHeight="1">
      <c r="A54" s="10"/>
      <c r="B54" s="2"/>
      <c r="C54" s="465"/>
      <c r="D54" s="465"/>
      <c r="E54" s="465"/>
      <c r="F54" s="465"/>
      <c r="G54" s="465"/>
      <c r="H54" s="465"/>
      <c r="I54" s="465"/>
      <c r="J54" s="25"/>
      <c r="K54" s="25"/>
      <c r="L54" s="25"/>
      <c r="M54" s="25"/>
      <c r="N54" s="25"/>
      <c r="O54" s="25"/>
      <c r="P54" s="25"/>
      <c r="Q54" s="465"/>
      <c r="R54" s="465"/>
      <c r="S54" s="465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5"/>
    </row>
    <row r="55" spans="1:32" ht="7.5" customHeight="1">
      <c r="A55" s="10"/>
      <c r="B55" s="42" t="s">
        <v>102</v>
      </c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5"/>
    </row>
    <row r="56" spans="1:32" ht="7.5" customHeight="1">
      <c r="A56" s="10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5"/>
    </row>
    <row r="57" spans="1:32" ht="7.5" customHeight="1">
      <c r="A57" s="10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5"/>
    </row>
    <row r="58" spans="1:32" ht="7.5" customHeight="1">
      <c r="A58" s="10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5"/>
    </row>
    <row r="59" spans="1:32" ht="11.25" customHeight="1">
      <c r="A59" s="10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31"/>
    </row>
    <row r="60" spans="1:32" ht="11.25" customHeight="1">
      <c r="A60" s="10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5"/>
    </row>
    <row r="61" spans="1:32" ht="11.25" customHeight="1">
      <c r="A61" s="10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31"/>
    </row>
  </sheetData>
  <mergeCells count="85">
    <mergeCell ref="B18:B19"/>
    <mergeCell ref="C18:D19"/>
    <mergeCell ref="E18:E19"/>
    <mergeCell ref="B14:B15"/>
    <mergeCell ref="B16:B17"/>
    <mergeCell ref="F18:G19"/>
    <mergeCell ref="H18:H19"/>
    <mergeCell ref="E22:E23"/>
    <mergeCell ref="F22:G23"/>
    <mergeCell ref="C24:S39"/>
    <mergeCell ref="H20:H21"/>
    <mergeCell ref="H22:H23"/>
    <mergeCell ref="Q20:S21"/>
    <mergeCell ref="Q22:S23"/>
    <mergeCell ref="B38:B39"/>
    <mergeCell ref="B20:B21"/>
    <mergeCell ref="C20:D21"/>
    <mergeCell ref="E20:E21"/>
    <mergeCell ref="F20:G21"/>
    <mergeCell ref="B22:B23"/>
    <mergeCell ref="C22:D23"/>
    <mergeCell ref="C16:D17"/>
    <mergeCell ref="E16:E17"/>
    <mergeCell ref="C6:D7"/>
    <mergeCell ref="E6:E7"/>
    <mergeCell ref="C8:D9"/>
    <mergeCell ref="E8:E9"/>
    <mergeCell ref="C10:D11"/>
    <mergeCell ref="E10:E11"/>
    <mergeCell ref="C14:D15"/>
    <mergeCell ref="E14:E15"/>
    <mergeCell ref="F16:G17"/>
    <mergeCell ref="H16:H17"/>
    <mergeCell ref="E12:E13"/>
    <mergeCell ref="F12:G13"/>
    <mergeCell ref="H12:H13"/>
    <mergeCell ref="F14:G15"/>
    <mergeCell ref="H14:H15"/>
    <mergeCell ref="Q53:Q54"/>
    <mergeCell ref="R53:R54"/>
    <mergeCell ref="S53:S54"/>
    <mergeCell ref="C51:D52"/>
    <mergeCell ref="E51:E52"/>
    <mergeCell ref="F51:H52"/>
    <mergeCell ref="I51:I52"/>
    <mergeCell ref="Q51:Q52"/>
    <mergeCell ref="R51:R52"/>
    <mergeCell ref="S51:S52"/>
    <mergeCell ref="C53:D54"/>
    <mergeCell ref="E53:E54"/>
    <mergeCell ref="F53:H54"/>
    <mergeCell ref="I53:I54"/>
    <mergeCell ref="H8:H9"/>
    <mergeCell ref="W8:AC11"/>
    <mergeCell ref="F10:G11"/>
    <mergeCell ref="H10:H11"/>
    <mergeCell ref="Q8:S9"/>
    <mergeCell ref="Q10:S11"/>
    <mergeCell ref="Q12:S13"/>
    <mergeCell ref="U12:AE17"/>
    <mergeCell ref="Q14:S15"/>
    <mergeCell ref="Q16:S17"/>
    <mergeCell ref="Q18:S19"/>
    <mergeCell ref="B8:B9"/>
    <mergeCell ref="A9:A12"/>
    <mergeCell ref="B10:B11"/>
    <mergeCell ref="B12:B13"/>
    <mergeCell ref="F4:G5"/>
    <mergeCell ref="B4:B5"/>
    <mergeCell ref="F6:G7"/>
    <mergeCell ref="F8:G9"/>
    <mergeCell ref="C12:D13"/>
    <mergeCell ref="B1:D1"/>
    <mergeCell ref="U2:AE2"/>
    <mergeCell ref="A3:A4"/>
    <mergeCell ref="U3:AE7"/>
    <mergeCell ref="C4:D5"/>
    <mergeCell ref="E4:E5"/>
    <mergeCell ref="A5:A7"/>
    <mergeCell ref="Q6:S7"/>
    <mergeCell ref="B6:B7"/>
    <mergeCell ref="H4:H5"/>
    <mergeCell ref="I4:I5"/>
    <mergeCell ref="Q4:S5"/>
    <mergeCell ref="H6:H7"/>
  </mergeCells>
  <pageMargins left="0.78740157480314965" right="0.74803149606299213" top="0" bottom="0" header="0" footer="0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T2808"/>
  <sheetViews>
    <sheetView showGridLines="0" tabSelected="1" topLeftCell="B2504" workbookViewId="0">
      <selection activeCell="K2516" sqref="K2516:K2517"/>
    </sheetView>
  </sheetViews>
  <sheetFormatPr defaultColWidth="14.42578125" defaultRowHeight="15" customHeight="1"/>
  <cols>
    <col min="1" max="1" width="12.85546875" style="65" hidden="1" customWidth="1"/>
    <col min="2" max="3" width="14.28515625" style="65" customWidth="1"/>
    <col min="4" max="4" width="11.42578125" style="65" customWidth="1"/>
    <col min="5" max="5" width="6" style="65" customWidth="1"/>
    <col min="6" max="6" width="10.7109375" style="65" hidden="1" customWidth="1"/>
    <col min="7" max="7" width="9.7109375" style="65" customWidth="1"/>
    <col min="8" max="8" width="9.7109375" style="65" hidden="1" customWidth="1"/>
    <col min="9" max="9" width="9.7109375" style="65" customWidth="1"/>
    <col min="10" max="10" width="9.7109375" style="65" hidden="1" customWidth="1"/>
    <col min="11" max="11" width="9.7109375" style="65" customWidth="1"/>
    <col min="12" max="12" width="9.7109375" style="65" hidden="1" customWidth="1"/>
    <col min="13" max="13" width="9.7109375" style="65" customWidth="1"/>
    <col min="14" max="14" width="9.7109375" style="65" hidden="1" customWidth="1"/>
    <col min="15" max="15" width="9.7109375" style="65" customWidth="1"/>
    <col min="16" max="16" width="9.7109375" style="65" hidden="1" customWidth="1"/>
    <col min="17" max="17" width="9.7109375" style="65" customWidth="1"/>
    <col min="18" max="18" width="2" style="65" customWidth="1"/>
    <col min="19" max="19" width="32.7109375" style="65" customWidth="1"/>
    <col min="20" max="20" width="17.7109375" style="65" hidden="1" customWidth="1"/>
    <col min="21" max="16384" width="14.42578125" style="65"/>
  </cols>
  <sheetData>
    <row r="1" spans="1:20" ht="61.5" customHeight="1">
      <c r="A1" s="62"/>
      <c r="B1" s="530"/>
      <c r="C1" s="513"/>
      <c r="D1" s="513"/>
      <c r="E1" s="63"/>
      <c r="F1" s="63"/>
      <c r="G1" s="63"/>
      <c r="H1" s="63"/>
      <c r="I1" s="63"/>
      <c r="J1" s="63"/>
      <c r="K1" s="63"/>
      <c r="L1" s="63"/>
      <c r="M1" s="63"/>
      <c r="N1" s="63"/>
      <c r="O1" s="531" t="s">
        <v>103</v>
      </c>
      <c r="P1" s="513"/>
      <c r="Q1" s="513"/>
      <c r="R1" s="513"/>
      <c r="S1" s="513"/>
      <c r="T1" s="64"/>
    </row>
    <row r="2" spans="1:20" ht="34.5" customHeight="1">
      <c r="A2" s="66"/>
      <c r="B2" s="67" t="s">
        <v>104</v>
      </c>
      <c r="C2" s="67" t="s">
        <v>105</v>
      </c>
      <c r="D2" s="67" t="s">
        <v>106</v>
      </c>
      <c r="E2" s="67" t="s">
        <v>107</v>
      </c>
      <c r="F2" s="68" t="s">
        <v>108</v>
      </c>
      <c r="G2" s="69" t="s">
        <v>109</v>
      </c>
      <c r="H2" s="68" t="s">
        <v>108</v>
      </c>
      <c r="I2" s="69" t="s">
        <v>110</v>
      </c>
      <c r="J2" s="68" t="s">
        <v>108</v>
      </c>
      <c r="K2" s="69" t="s">
        <v>111</v>
      </c>
      <c r="L2" s="68" t="s">
        <v>108</v>
      </c>
      <c r="M2" s="69" t="s">
        <v>112</v>
      </c>
      <c r="N2" s="68" t="s">
        <v>108</v>
      </c>
      <c r="O2" s="69" t="s">
        <v>113</v>
      </c>
      <c r="P2" s="68" t="s">
        <v>108</v>
      </c>
      <c r="Q2" s="69" t="s">
        <v>114</v>
      </c>
      <c r="R2" s="524" t="s">
        <v>1</v>
      </c>
      <c r="S2" s="525"/>
      <c r="T2" s="64"/>
    </row>
    <row r="3" spans="1:20" ht="7.5" customHeight="1">
      <c r="A3" s="70"/>
      <c r="B3" s="512" t="s">
        <v>115</v>
      </c>
      <c r="C3" s="639" t="s">
        <v>116</v>
      </c>
      <c r="D3" s="515" t="s">
        <v>117</v>
      </c>
      <c r="E3" s="72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534" t="s">
        <v>118</v>
      </c>
      <c r="S3" s="536" t="s">
        <v>119</v>
      </c>
      <c r="T3" s="64"/>
    </row>
    <row r="4" spans="1:20" ht="7.5" customHeight="1">
      <c r="A4" s="70"/>
      <c r="B4" s="502"/>
      <c r="C4" s="570"/>
      <c r="D4" s="502"/>
      <c r="E4" s="75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502"/>
      <c r="S4" s="502"/>
      <c r="T4" s="64"/>
    </row>
    <row r="5" spans="1:20" ht="7.5" customHeight="1">
      <c r="A5" s="70"/>
      <c r="B5" s="502"/>
      <c r="C5" s="570"/>
      <c r="D5" s="502"/>
      <c r="E5" s="75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7"/>
      <c r="S5" s="502"/>
      <c r="T5" s="64"/>
    </row>
    <row r="6" spans="1:20" ht="7.5" customHeight="1">
      <c r="A6" s="78"/>
      <c r="B6" s="502"/>
      <c r="C6" s="570"/>
      <c r="D6" s="502"/>
      <c r="E6" s="75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532" t="s">
        <v>118</v>
      </c>
      <c r="S6" s="536" t="s">
        <v>120</v>
      </c>
      <c r="T6" s="64"/>
    </row>
    <row r="7" spans="1:20" ht="7.5" customHeight="1">
      <c r="A7" s="70"/>
      <c r="B7" s="502"/>
      <c r="C7" s="570"/>
      <c r="D7" s="502"/>
      <c r="E7" s="75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502"/>
      <c r="S7" s="502"/>
      <c r="T7" s="64"/>
    </row>
    <row r="8" spans="1:20" ht="7.5" customHeight="1">
      <c r="A8" s="70"/>
      <c r="B8" s="502"/>
      <c r="C8" s="570"/>
      <c r="D8" s="502"/>
      <c r="E8" s="75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532" t="s">
        <v>118</v>
      </c>
      <c r="S8" s="536" t="s">
        <v>121</v>
      </c>
      <c r="T8" s="64"/>
    </row>
    <row r="9" spans="1:20" ht="7.5" customHeight="1">
      <c r="A9" s="70"/>
      <c r="B9" s="502"/>
      <c r="C9" s="570"/>
      <c r="D9" s="502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502"/>
      <c r="S9" s="502"/>
      <c r="T9" s="64"/>
    </row>
    <row r="10" spans="1:20" ht="9.75" customHeight="1">
      <c r="A10" s="70"/>
      <c r="B10" s="502"/>
      <c r="C10" s="570"/>
      <c r="D10" s="502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80"/>
      <c r="S10" s="502"/>
      <c r="T10" s="64"/>
    </row>
    <row r="11" spans="1:20" ht="7.5" customHeight="1">
      <c r="A11" s="70"/>
      <c r="B11" s="502"/>
      <c r="C11" s="570"/>
      <c r="D11" s="502"/>
      <c r="E11" s="533" t="s">
        <v>122</v>
      </c>
      <c r="F11" s="517">
        <v>5783.2005000000008</v>
      </c>
      <c r="G11" s="503">
        <f>ROUND(F11*mark_up,0)</f>
        <v>25388</v>
      </c>
      <c r="H11" s="503"/>
      <c r="I11" s="503" t="s">
        <v>122</v>
      </c>
      <c r="J11" s="503" t="s">
        <v>122</v>
      </c>
      <c r="K11" s="503" t="s">
        <v>122</v>
      </c>
      <c r="L11" s="517"/>
      <c r="M11" s="503" t="s">
        <v>122</v>
      </c>
      <c r="N11" s="517"/>
      <c r="O11" s="503" t="s">
        <v>122</v>
      </c>
      <c r="P11" s="517"/>
      <c r="Q11" s="503" t="s">
        <v>122</v>
      </c>
      <c r="R11" s="532" t="s">
        <v>118</v>
      </c>
      <c r="S11" s="536" t="s">
        <v>123</v>
      </c>
      <c r="T11" s="64"/>
    </row>
    <row r="12" spans="1:20" ht="7.5" customHeight="1">
      <c r="A12" s="70"/>
      <c r="B12" s="502"/>
      <c r="C12" s="570"/>
      <c r="D12" s="502"/>
      <c r="E12" s="502"/>
      <c r="F12" s="504"/>
      <c r="G12" s="504"/>
      <c r="H12" s="504"/>
      <c r="I12" s="504"/>
      <c r="J12" s="504"/>
      <c r="K12" s="504"/>
      <c r="L12" s="504"/>
      <c r="M12" s="504"/>
      <c r="N12" s="504"/>
      <c r="O12" s="504"/>
      <c r="P12" s="504"/>
      <c r="Q12" s="504"/>
      <c r="R12" s="502"/>
      <c r="S12" s="502"/>
      <c r="T12" s="64"/>
    </row>
    <row r="13" spans="1:20" ht="7.5" customHeight="1">
      <c r="A13" s="70"/>
      <c r="B13" s="502"/>
      <c r="C13" s="570"/>
      <c r="D13" s="502"/>
      <c r="E13" s="75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77"/>
      <c r="S13" s="502"/>
      <c r="T13" s="64"/>
    </row>
    <row r="14" spans="1:20" ht="7.5" customHeight="1">
      <c r="A14" s="78"/>
      <c r="B14" s="502"/>
      <c r="C14" s="570"/>
      <c r="D14" s="502"/>
      <c r="E14" s="75"/>
      <c r="F14" s="84"/>
      <c r="G14" s="85"/>
      <c r="H14" s="85"/>
      <c r="I14" s="85"/>
      <c r="J14" s="85"/>
      <c r="K14" s="81"/>
      <c r="L14" s="85"/>
      <c r="M14" s="81"/>
      <c r="N14" s="81"/>
      <c r="O14" s="81"/>
      <c r="P14" s="81"/>
      <c r="Q14" s="81"/>
      <c r="R14" s="86"/>
      <c r="S14" s="86"/>
      <c r="T14" s="64"/>
    </row>
    <row r="15" spans="1:20" ht="7.5" customHeight="1">
      <c r="A15" s="70"/>
      <c r="B15" s="502"/>
      <c r="C15" s="570"/>
      <c r="D15" s="502"/>
      <c r="E15" s="75"/>
      <c r="F15" s="84"/>
      <c r="G15" s="85"/>
      <c r="H15" s="85"/>
      <c r="I15" s="85"/>
      <c r="J15" s="85"/>
      <c r="K15" s="81"/>
      <c r="L15" s="85"/>
      <c r="M15" s="81"/>
      <c r="N15" s="81"/>
      <c r="O15" s="81"/>
      <c r="P15" s="81"/>
      <c r="Q15" s="81"/>
      <c r="R15" s="86"/>
      <c r="S15" s="86"/>
      <c r="T15" s="64"/>
    </row>
    <row r="16" spans="1:20" ht="7.5" customHeight="1">
      <c r="A16" s="70"/>
      <c r="B16" s="502"/>
      <c r="C16" s="570"/>
      <c r="D16" s="502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86"/>
      <c r="S16" s="86"/>
      <c r="T16" s="64"/>
    </row>
    <row r="17" spans="1:20" ht="7.5" customHeight="1">
      <c r="A17" s="70"/>
      <c r="B17" s="502"/>
      <c r="C17" s="570"/>
      <c r="D17" s="502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87"/>
      <c r="S17" s="86"/>
      <c r="T17" s="64"/>
    </row>
    <row r="18" spans="1:20" ht="7.5" customHeight="1">
      <c r="A18" s="70"/>
      <c r="B18" s="502"/>
      <c r="C18" s="518" t="s">
        <v>124</v>
      </c>
      <c r="D18" s="502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88"/>
      <c r="S18" s="89"/>
      <c r="T18" s="64"/>
    </row>
    <row r="19" spans="1:20" ht="7.5" customHeight="1">
      <c r="A19" s="70"/>
      <c r="B19" s="502"/>
      <c r="C19" s="502"/>
      <c r="D19" s="502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80"/>
      <c r="S19" s="90"/>
      <c r="T19" s="64"/>
    </row>
    <row r="20" spans="1:20" ht="7.5" customHeight="1">
      <c r="A20" s="70"/>
      <c r="B20" s="513"/>
      <c r="C20" s="513"/>
      <c r="D20" s="513"/>
      <c r="E20" s="91"/>
      <c r="F20" s="91"/>
      <c r="G20" s="91"/>
      <c r="H20" s="91"/>
      <c r="I20" s="91"/>
      <c r="J20" s="91"/>
      <c r="K20" s="91"/>
      <c r="L20" s="91"/>
      <c r="M20" s="91"/>
      <c r="N20" s="91"/>
      <c r="O20" s="91"/>
      <c r="P20" s="91"/>
      <c r="Q20" s="91"/>
      <c r="R20" s="92"/>
      <c r="S20" s="90"/>
      <c r="T20" s="64"/>
    </row>
    <row r="21" spans="1:20" ht="7.5" customHeight="1">
      <c r="A21" s="70"/>
      <c r="B21" s="568" t="s">
        <v>115</v>
      </c>
      <c r="C21" s="643" t="s">
        <v>125</v>
      </c>
      <c r="D21" s="567" t="s">
        <v>126</v>
      </c>
      <c r="E21" s="533" t="s">
        <v>122</v>
      </c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616" t="s">
        <v>118</v>
      </c>
      <c r="S21" s="547" t="s">
        <v>127</v>
      </c>
      <c r="T21" s="64"/>
    </row>
    <row r="22" spans="1:20" ht="7.5" customHeight="1">
      <c r="A22" s="70"/>
      <c r="B22" s="542"/>
      <c r="C22" s="542"/>
      <c r="D22" s="542"/>
      <c r="E22" s="502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577"/>
      <c r="S22" s="502"/>
      <c r="T22" s="64"/>
    </row>
    <row r="23" spans="1:20" ht="7.5" customHeight="1">
      <c r="A23" s="70"/>
      <c r="B23" s="542"/>
      <c r="C23" s="542"/>
      <c r="D23" s="542"/>
      <c r="E23" s="502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95"/>
      <c r="S23" s="502"/>
      <c r="T23" s="64"/>
    </row>
    <row r="24" spans="1:20" ht="7.5" customHeight="1">
      <c r="A24" s="70"/>
      <c r="B24" s="542"/>
      <c r="C24" s="542"/>
      <c r="D24" s="542"/>
      <c r="E24" s="502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616" t="s">
        <v>118</v>
      </c>
      <c r="S24" s="536" t="s">
        <v>128</v>
      </c>
      <c r="T24" s="64"/>
    </row>
    <row r="25" spans="1:20" ht="7.5" customHeight="1">
      <c r="A25" s="70"/>
      <c r="B25" s="542"/>
      <c r="C25" s="542"/>
      <c r="D25" s="542"/>
      <c r="E25" s="502"/>
      <c r="F25" s="96"/>
      <c r="G25" s="96"/>
      <c r="H25" s="96"/>
      <c r="I25" s="96"/>
      <c r="J25" s="96"/>
      <c r="K25" s="96"/>
      <c r="L25" s="97"/>
      <c r="M25" s="96"/>
      <c r="N25" s="98"/>
      <c r="O25" s="96"/>
      <c r="P25" s="98"/>
      <c r="Q25" s="96"/>
      <c r="R25" s="577"/>
      <c r="S25" s="502"/>
      <c r="T25" s="64"/>
    </row>
    <row r="26" spans="1:20" ht="7.5" customHeight="1">
      <c r="A26" s="70"/>
      <c r="B26" s="542"/>
      <c r="C26" s="542"/>
      <c r="D26" s="542"/>
      <c r="E26" s="502"/>
      <c r="F26" s="96"/>
      <c r="G26" s="96"/>
      <c r="H26" s="96"/>
      <c r="I26" s="96"/>
      <c r="J26" s="96"/>
      <c r="K26" s="96"/>
      <c r="L26" s="99"/>
      <c r="M26" s="96"/>
      <c r="N26" s="98"/>
      <c r="O26" s="96"/>
      <c r="P26" s="98"/>
      <c r="Q26" s="96"/>
      <c r="R26" s="616" t="s">
        <v>118</v>
      </c>
      <c r="S26" s="536" t="s">
        <v>129</v>
      </c>
      <c r="T26" s="64"/>
    </row>
    <row r="27" spans="1:20" ht="7.5" customHeight="1">
      <c r="A27" s="70"/>
      <c r="B27" s="542"/>
      <c r="C27" s="542"/>
      <c r="D27" s="542"/>
      <c r="E27" s="502"/>
      <c r="F27" s="96"/>
      <c r="G27" s="96"/>
      <c r="H27" s="96"/>
      <c r="I27" s="96"/>
      <c r="J27" s="96"/>
      <c r="K27" s="96"/>
      <c r="L27" s="93"/>
      <c r="M27" s="93"/>
      <c r="N27" s="93"/>
      <c r="O27" s="93"/>
      <c r="P27" s="93"/>
      <c r="Q27" s="93"/>
      <c r="R27" s="577"/>
      <c r="S27" s="502"/>
      <c r="T27" s="64"/>
    </row>
    <row r="28" spans="1:20" ht="7.5" customHeight="1">
      <c r="A28" s="70"/>
      <c r="B28" s="542"/>
      <c r="C28" s="542"/>
      <c r="D28" s="542"/>
      <c r="E28" s="502"/>
      <c r="F28" s="96"/>
      <c r="G28" s="96"/>
      <c r="H28" s="96"/>
      <c r="I28" s="96"/>
      <c r="J28" s="96"/>
      <c r="K28" s="96"/>
      <c r="L28" s="79"/>
      <c r="M28" s="79"/>
      <c r="N28" s="79"/>
      <c r="O28" s="79"/>
      <c r="P28" s="79"/>
      <c r="Q28" s="79"/>
      <c r="R28" s="616" t="s">
        <v>118</v>
      </c>
      <c r="S28" s="536" t="s">
        <v>130</v>
      </c>
      <c r="T28" s="64"/>
    </row>
    <row r="29" spans="1:20" ht="7.5" customHeight="1">
      <c r="A29" s="70"/>
      <c r="B29" s="542"/>
      <c r="C29" s="542"/>
      <c r="D29" s="542"/>
      <c r="E29" s="502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577"/>
      <c r="S29" s="502"/>
      <c r="T29" s="64"/>
    </row>
    <row r="30" spans="1:20" ht="7.5" customHeight="1">
      <c r="A30" s="70"/>
      <c r="B30" s="542"/>
      <c r="C30" s="542"/>
      <c r="D30" s="542"/>
      <c r="E30" s="502"/>
      <c r="F30" s="517">
        <v>4894.6012499999988</v>
      </c>
      <c r="G30" s="503">
        <f>ROUND(F30*mark_up,0)</f>
        <v>21487</v>
      </c>
      <c r="H30" s="503"/>
      <c r="I30" s="503" t="s">
        <v>122</v>
      </c>
      <c r="J30" s="517"/>
      <c r="K30" s="503" t="s">
        <v>122</v>
      </c>
      <c r="L30" s="517"/>
      <c r="M30" s="503" t="s">
        <v>122</v>
      </c>
      <c r="N30" s="517"/>
      <c r="O30" s="503" t="s">
        <v>122</v>
      </c>
      <c r="P30" s="517"/>
      <c r="Q30" s="503" t="s">
        <v>122</v>
      </c>
      <c r="R30" s="616" t="s">
        <v>118</v>
      </c>
      <c r="S30" s="536" t="s">
        <v>131</v>
      </c>
      <c r="T30" s="64"/>
    </row>
    <row r="31" spans="1:20" ht="7.5" customHeight="1">
      <c r="A31" s="100"/>
      <c r="B31" s="542"/>
      <c r="C31" s="542"/>
      <c r="D31" s="542"/>
      <c r="E31" s="502"/>
      <c r="F31" s="504"/>
      <c r="G31" s="504"/>
      <c r="H31" s="504"/>
      <c r="I31" s="504"/>
      <c r="J31" s="504"/>
      <c r="K31" s="504"/>
      <c r="L31" s="504"/>
      <c r="M31" s="504"/>
      <c r="N31" s="504"/>
      <c r="O31" s="504"/>
      <c r="P31" s="504"/>
      <c r="Q31" s="504"/>
      <c r="R31" s="577"/>
      <c r="S31" s="502"/>
      <c r="T31" s="64"/>
    </row>
    <row r="32" spans="1:20" ht="7.5" customHeight="1">
      <c r="A32" s="100"/>
      <c r="B32" s="542"/>
      <c r="C32" s="542"/>
      <c r="D32" s="542"/>
      <c r="E32" s="502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80"/>
      <c r="S32" s="502"/>
      <c r="T32" s="64"/>
    </row>
    <row r="33" spans="1:20" ht="7.5" customHeight="1">
      <c r="A33" s="70"/>
      <c r="B33" s="542"/>
      <c r="C33" s="542"/>
      <c r="D33" s="542"/>
      <c r="E33" s="502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80"/>
      <c r="S33" s="502"/>
      <c r="T33" s="64"/>
    </row>
    <row r="34" spans="1:20" ht="7.5" customHeight="1">
      <c r="A34" s="70"/>
      <c r="B34" s="542"/>
      <c r="C34" s="542"/>
      <c r="D34" s="542"/>
      <c r="E34" s="502"/>
      <c r="F34" s="101"/>
      <c r="G34" s="101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532" t="s">
        <v>118</v>
      </c>
      <c r="S34" s="536" t="s">
        <v>132</v>
      </c>
      <c r="T34" s="64"/>
    </row>
    <row r="35" spans="1:20" ht="7.5" customHeight="1">
      <c r="A35" s="70"/>
      <c r="B35" s="542"/>
      <c r="C35" s="542"/>
      <c r="D35" s="542"/>
      <c r="E35" s="502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502"/>
      <c r="S35" s="502"/>
      <c r="T35" s="64"/>
    </row>
    <row r="36" spans="1:20" ht="7.5" customHeight="1">
      <c r="A36" s="70"/>
      <c r="B36" s="542"/>
      <c r="C36" s="542"/>
      <c r="D36" s="542"/>
      <c r="E36" s="502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77"/>
      <c r="S36" s="502"/>
      <c r="T36" s="64"/>
    </row>
    <row r="37" spans="1:20" ht="7.5" customHeight="1">
      <c r="A37" s="70"/>
      <c r="B37" s="542"/>
      <c r="C37" s="518" t="s">
        <v>133</v>
      </c>
      <c r="D37" s="542"/>
      <c r="E37" s="502"/>
      <c r="F37" s="79"/>
      <c r="G37" s="86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532" t="s">
        <v>118</v>
      </c>
      <c r="S37" s="536" t="s">
        <v>134</v>
      </c>
      <c r="T37" s="64"/>
    </row>
    <row r="38" spans="1:20" ht="7.5" customHeight="1">
      <c r="A38" s="70"/>
      <c r="B38" s="542"/>
      <c r="C38" s="502"/>
      <c r="D38" s="542"/>
      <c r="E38" s="502"/>
      <c r="F38" s="79"/>
      <c r="G38" s="86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502"/>
      <c r="S38" s="502"/>
      <c r="T38" s="64"/>
    </row>
    <row r="39" spans="1:20" ht="7.5" customHeight="1">
      <c r="A39" s="70"/>
      <c r="B39" s="644"/>
      <c r="C39" s="504"/>
      <c r="D39" s="644"/>
      <c r="E39" s="504"/>
      <c r="F39" s="79"/>
      <c r="G39" s="86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86"/>
      <c r="S39" s="86"/>
      <c r="T39" s="64"/>
    </row>
    <row r="40" spans="1:20" ht="7.5" customHeight="1">
      <c r="A40" s="70"/>
      <c r="B40" s="512" t="s">
        <v>115</v>
      </c>
      <c r="C40" s="514" t="s">
        <v>135</v>
      </c>
      <c r="D40" s="515" t="s">
        <v>136</v>
      </c>
      <c r="E40" s="10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534" t="s">
        <v>118</v>
      </c>
      <c r="S40" s="547" t="s">
        <v>127</v>
      </c>
      <c r="T40" s="64"/>
    </row>
    <row r="41" spans="1:20" ht="7.5" customHeight="1">
      <c r="A41" s="70"/>
      <c r="B41" s="502"/>
      <c r="C41" s="502"/>
      <c r="D41" s="502"/>
      <c r="E41" s="75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502"/>
      <c r="S41" s="502"/>
      <c r="T41" s="64"/>
    </row>
    <row r="42" spans="1:20" ht="7.5" customHeight="1">
      <c r="A42" s="70"/>
      <c r="B42" s="502"/>
      <c r="C42" s="502"/>
      <c r="D42" s="502"/>
      <c r="E42" s="75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77"/>
      <c r="S42" s="502"/>
      <c r="T42" s="64"/>
    </row>
    <row r="43" spans="1:20" ht="7.5" customHeight="1">
      <c r="A43" s="70"/>
      <c r="B43" s="502"/>
      <c r="C43" s="502"/>
      <c r="D43" s="502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532" t="s">
        <v>118</v>
      </c>
      <c r="S43" s="536" t="s">
        <v>128</v>
      </c>
      <c r="T43" s="64"/>
    </row>
    <row r="44" spans="1:20" ht="7.5" customHeight="1">
      <c r="A44" s="70"/>
      <c r="B44" s="502"/>
      <c r="C44" s="502"/>
      <c r="D44" s="502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502"/>
      <c r="S44" s="502"/>
      <c r="T44" s="64"/>
    </row>
    <row r="45" spans="1:20" ht="7.5" customHeight="1">
      <c r="A45" s="70"/>
      <c r="B45" s="502"/>
      <c r="C45" s="502"/>
      <c r="D45" s="502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532" t="s">
        <v>118</v>
      </c>
      <c r="S45" s="536" t="s">
        <v>129</v>
      </c>
      <c r="T45" s="64"/>
    </row>
    <row r="46" spans="1:20" ht="7.5" customHeight="1">
      <c r="A46" s="70"/>
      <c r="B46" s="502"/>
      <c r="C46" s="502"/>
      <c r="D46" s="502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502"/>
      <c r="S46" s="502"/>
      <c r="T46" s="64"/>
    </row>
    <row r="47" spans="1:20" ht="7.5" customHeight="1">
      <c r="A47" s="70"/>
      <c r="B47" s="502"/>
      <c r="C47" s="502"/>
      <c r="D47" s="502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532" t="s">
        <v>118</v>
      </c>
      <c r="S47" s="536" t="s">
        <v>130</v>
      </c>
      <c r="T47" s="64"/>
    </row>
    <row r="48" spans="1:20" ht="7.5" customHeight="1">
      <c r="A48" s="70"/>
      <c r="B48" s="502"/>
      <c r="C48" s="502"/>
      <c r="D48" s="502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502"/>
      <c r="S48" s="502"/>
      <c r="T48" s="64"/>
    </row>
    <row r="49" spans="1:20" ht="7.5" customHeight="1">
      <c r="A49" s="70"/>
      <c r="B49" s="502"/>
      <c r="C49" s="502"/>
      <c r="D49" s="502"/>
      <c r="E49" s="533" t="s">
        <v>122</v>
      </c>
      <c r="F49" s="517">
        <v>6867.0525000000016</v>
      </c>
      <c r="G49" s="503">
        <f>ROUND(F49*mark_up,0)</f>
        <v>30146</v>
      </c>
      <c r="H49" s="82"/>
      <c r="I49" s="503" t="s">
        <v>122</v>
      </c>
      <c r="J49" s="517"/>
      <c r="K49" s="503" t="s">
        <v>122</v>
      </c>
      <c r="L49" s="517"/>
      <c r="M49" s="503" t="s">
        <v>122</v>
      </c>
      <c r="N49" s="517"/>
      <c r="O49" s="503" t="s">
        <v>122</v>
      </c>
      <c r="P49" s="517"/>
      <c r="Q49" s="503" t="s">
        <v>122</v>
      </c>
      <c r="R49" s="532" t="s">
        <v>118</v>
      </c>
      <c r="S49" s="536" t="s">
        <v>137</v>
      </c>
      <c r="T49" s="64"/>
    </row>
    <row r="50" spans="1:20" ht="7.5" customHeight="1">
      <c r="A50" s="70"/>
      <c r="B50" s="502"/>
      <c r="C50" s="502"/>
      <c r="D50" s="502"/>
      <c r="E50" s="502"/>
      <c r="F50" s="504"/>
      <c r="G50" s="504"/>
      <c r="H50" s="103"/>
      <c r="I50" s="504"/>
      <c r="J50" s="504"/>
      <c r="K50" s="504"/>
      <c r="L50" s="504"/>
      <c r="M50" s="504"/>
      <c r="N50" s="504"/>
      <c r="O50" s="504"/>
      <c r="P50" s="504"/>
      <c r="Q50" s="504"/>
      <c r="R50" s="502"/>
      <c r="S50" s="502"/>
      <c r="T50" s="64"/>
    </row>
    <row r="51" spans="1:20" ht="7.5" customHeight="1">
      <c r="A51" s="70"/>
      <c r="B51" s="502"/>
      <c r="C51" s="502"/>
      <c r="D51" s="502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80"/>
      <c r="S51" s="502"/>
      <c r="T51" s="64"/>
    </row>
    <row r="52" spans="1:20" ht="7.5" customHeight="1">
      <c r="A52" s="70"/>
      <c r="B52" s="502"/>
      <c r="C52" s="502"/>
      <c r="D52" s="502"/>
      <c r="E52" s="75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532" t="s">
        <v>118</v>
      </c>
      <c r="S52" s="536" t="s">
        <v>123</v>
      </c>
      <c r="T52" s="64"/>
    </row>
    <row r="53" spans="1:20" ht="7.5" customHeight="1">
      <c r="A53" s="70"/>
      <c r="B53" s="502"/>
      <c r="C53" s="502"/>
      <c r="D53" s="502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502"/>
      <c r="S53" s="502"/>
      <c r="T53" s="64"/>
    </row>
    <row r="54" spans="1:20" ht="7.5" customHeight="1">
      <c r="A54" s="70"/>
      <c r="B54" s="502"/>
      <c r="C54" s="502"/>
      <c r="D54" s="502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80"/>
      <c r="S54" s="502"/>
      <c r="T54" s="64"/>
    </row>
    <row r="55" spans="1:20" ht="7.5" customHeight="1">
      <c r="A55" s="100"/>
      <c r="B55" s="502"/>
      <c r="C55" s="502"/>
      <c r="D55" s="502"/>
      <c r="E55" s="75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532" t="s">
        <v>118</v>
      </c>
      <c r="S55" s="536" t="s">
        <v>138</v>
      </c>
      <c r="T55" s="64"/>
    </row>
    <row r="56" spans="1:20" ht="7.5" customHeight="1">
      <c r="A56" s="100"/>
      <c r="B56" s="502"/>
      <c r="C56" s="518" t="s">
        <v>139</v>
      </c>
      <c r="D56" s="502"/>
      <c r="E56" s="75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502"/>
      <c r="S56" s="502"/>
      <c r="T56" s="64"/>
    </row>
    <row r="57" spans="1:20" ht="7.5" customHeight="1">
      <c r="A57" s="100"/>
      <c r="B57" s="502"/>
      <c r="C57" s="502"/>
      <c r="D57" s="502"/>
      <c r="E57" s="75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86"/>
      <c r="S57" s="104"/>
      <c r="T57" s="64"/>
    </row>
    <row r="58" spans="1:20" ht="7.5" customHeight="1">
      <c r="A58" s="100"/>
      <c r="B58" s="513"/>
      <c r="C58" s="513"/>
      <c r="D58" s="513"/>
      <c r="E58" s="105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86"/>
      <c r="S58" s="106"/>
      <c r="T58" s="64"/>
    </row>
    <row r="59" spans="1:20" ht="11.25" customHeight="1">
      <c r="A59" s="100"/>
      <c r="B59" s="526"/>
      <c r="C59" s="527"/>
      <c r="D59" s="527"/>
      <c r="E59" s="527"/>
      <c r="F59" s="527"/>
      <c r="G59" s="527"/>
      <c r="H59" s="527"/>
      <c r="I59" s="527"/>
      <c r="J59" s="527"/>
      <c r="K59" s="527"/>
      <c r="L59" s="527"/>
      <c r="M59" s="527"/>
      <c r="N59" s="527"/>
      <c r="O59" s="527"/>
      <c r="P59" s="527"/>
      <c r="Q59" s="527"/>
      <c r="R59" s="527"/>
      <c r="S59" s="523" t="s">
        <v>140</v>
      </c>
      <c r="T59" s="64"/>
    </row>
    <row r="60" spans="1:20" ht="11.25" customHeight="1">
      <c r="A60" s="100"/>
      <c r="B60" s="83"/>
      <c r="C60" s="94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8"/>
      <c r="S60" s="504"/>
      <c r="T60" s="64"/>
    </row>
    <row r="61" spans="1:20" ht="11.25" customHeight="1">
      <c r="A61" s="100"/>
      <c r="B61" s="528" t="s">
        <v>141</v>
      </c>
      <c r="C61" s="529"/>
      <c r="D61" s="529"/>
      <c r="E61" s="529"/>
      <c r="F61" s="529"/>
      <c r="G61" s="529"/>
      <c r="H61" s="529"/>
      <c r="I61" s="529"/>
      <c r="J61" s="529"/>
      <c r="K61" s="529"/>
      <c r="L61" s="529"/>
      <c r="M61" s="529"/>
      <c r="N61" s="529"/>
      <c r="O61" s="529"/>
      <c r="P61" s="529"/>
      <c r="Q61" s="529"/>
      <c r="R61" s="529"/>
      <c r="S61" s="529"/>
      <c r="T61" s="64"/>
    </row>
    <row r="62" spans="1:20" ht="61.5" customHeight="1">
      <c r="A62" s="62"/>
      <c r="B62" s="530"/>
      <c r="C62" s="513"/>
      <c r="D62" s="51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531" t="s">
        <v>103</v>
      </c>
      <c r="P62" s="513"/>
      <c r="Q62" s="513"/>
      <c r="R62" s="513"/>
      <c r="S62" s="513"/>
      <c r="T62" s="64"/>
    </row>
    <row r="63" spans="1:20" ht="34.5" customHeight="1">
      <c r="A63" s="66"/>
      <c r="B63" s="67" t="s">
        <v>104</v>
      </c>
      <c r="C63" s="67" t="s">
        <v>105</v>
      </c>
      <c r="D63" s="67" t="s">
        <v>106</v>
      </c>
      <c r="E63" s="67" t="s">
        <v>107</v>
      </c>
      <c r="F63" s="68" t="s">
        <v>108</v>
      </c>
      <c r="G63" s="69" t="s">
        <v>109</v>
      </c>
      <c r="H63" s="68" t="s">
        <v>108</v>
      </c>
      <c r="I63" s="69" t="s">
        <v>110</v>
      </c>
      <c r="J63" s="68" t="s">
        <v>108</v>
      </c>
      <c r="K63" s="69" t="s">
        <v>111</v>
      </c>
      <c r="L63" s="68" t="s">
        <v>108</v>
      </c>
      <c r="M63" s="69" t="s">
        <v>112</v>
      </c>
      <c r="N63" s="68" t="s">
        <v>108</v>
      </c>
      <c r="O63" s="69" t="s">
        <v>113</v>
      </c>
      <c r="P63" s="68" t="s">
        <v>108</v>
      </c>
      <c r="Q63" s="69" t="s">
        <v>114</v>
      </c>
      <c r="R63" s="524" t="s">
        <v>1</v>
      </c>
      <c r="S63" s="525"/>
      <c r="T63" s="64"/>
    </row>
    <row r="64" spans="1:20" ht="7.5" customHeight="1">
      <c r="A64" s="70"/>
      <c r="B64" s="512" t="s">
        <v>115</v>
      </c>
      <c r="C64" s="514" t="s">
        <v>142</v>
      </c>
      <c r="D64" s="516" t="s">
        <v>143</v>
      </c>
      <c r="E64" s="516" t="s">
        <v>122</v>
      </c>
      <c r="F64" s="108"/>
      <c r="G64" s="109"/>
      <c r="H64" s="110"/>
      <c r="I64" s="110"/>
      <c r="J64" s="110"/>
      <c r="K64" s="110"/>
      <c r="L64" s="110"/>
      <c r="M64" s="516"/>
      <c r="N64" s="108"/>
      <c r="O64" s="516"/>
      <c r="P64" s="108"/>
      <c r="Q64" s="516"/>
      <c r="R64" s="534" t="s">
        <v>118</v>
      </c>
      <c r="S64" s="536" t="s">
        <v>144</v>
      </c>
      <c r="T64" s="64"/>
    </row>
    <row r="65" spans="1:20" ht="7.5" customHeight="1">
      <c r="A65" s="70"/>
      <c r="B65" s="502"/>
      <c r="C65" s="502"/>
      <c r="D65" s="502"/>
      <c r="E65" s="502"/>
      <c r="F65" s="81"/>
      <c r="G65" s="111"/>
      <c r="H65" s="85"/>
      <c r="I65" s="85"/>
      <c r="J65" s="85"/>
      <c r="K65" s="85"/>
      <c r="L65" s="85"/>
      <c r="M65" s="502"/>
      <c r="N65" s="81"/>
      <c r="O65" s="502"/>
      <c r="P65" s="81"/>
      <c r="Q65" s="502"/>
      <c r="R65" s="502"/>
      <c r="S65" s="502"/>
      <c r="T65" s="64"/>
    </row>
    <row r="66" spans="1:20" ht="7.5" customHeight="1">
      <c r="A66" s="70"/>
      <c r="B66" s="502"/>
      <c r="C66" s="502"/>
      <c r="D66" s="502"/>
      <c r="E66" s="502"/>
      <c r="F66" s="81"/>
      <c r="G66" s="111"/>
      <c r="H66" s="85"/>
      <c r="I66" s="85"/>
      <c r="J66" s="85"/>
      <c r="K66" s="85"/>
      <c r="L66" s="85"/>
      <c r="M66" s="638"/>
      <c r="N66" s="81"/>
      <c r="O66" s="533"/>
      <c r="P66" s="81"/>
      <c r="Q66" s="533"/>
      <c r="R66" s="532" t="s">
        <v>118</v>
      </c>
      <c r="S66" s="502"/>
      <c r="T66" s="64"/>
    </row>
    <row r="67" spans="1:20" ht="7.5" customHeight="1">
      <c r="A67" s="78"/>
      <c r="B67" s="502"/>
      <c r="C67" s="502"/>
      <c r="D67" s="502"/>
      <c r="E67" s="502"/>
      <c r="F67" s="81"/>
      <c r="G67" s="111"/>
      <c r="H67" s="85"/>
      <c r="I67" s="85"/>
      <c r="J67" s="85"/>
      <c r="K67" s="85"/>
      <c r="L67" s="85"/>
      <c r="M67" s="502"/>
      <c r="N67" s="81"/>
      <c r="O67" s="502"/>
      <c r="P67" s="81"/>
      <c r="Q67" s="502"/>
      <c r="R67" s="502"/>
      <c r="S67" s="536" t="s">
        <v>145</v>
      </c>
      <c r="T67" s="64"/>
    </row>
    <row r="68" spans="1:20" ht="7.5" customHeight="1">
      <c r="A68" s="70"/>
      <c r="B68" s="502"/>
      <c r="C68" s="502"/>
      <c r="D68" s="502"/>
      <c r="E68" s="502"/>
      <c r="F68" s="81"/>
      <c r="G68" s="111"/>
      <c r="H68" s="85"/>
      <c r="I68" s="85"/>
      <c r="J68" s="85"/>
      <c r="K68" s="85"/>
      <c r="L68" s="85"/>
      <c r="M68" s="502"/>
      <c r="N68" s="81"/>
      <c r="O68" s="533"/>
      <c r="P68" s="81"/>
      <c r="Q68" s="533"/>
      <c r="R68" s="502"/>
      <c r="S68" s="502"/>
      <c r="T68" s="64"/>
    </row>
    <row r="69" spans="1:20" ht="7.5" customHeight="1">
      <c r="A69" s="70"/>
      <c r="B69" s="502"/>
      <c r="C69" s="502"/>
      <c r="D69" s="502"/>
      <c r="E69" s="502"/>
      <c r="F69" s="81"/>
      <c r="G69" s="111"/>
      <c r="H69" s="85"/>
      <c r="I69" s="85"/>
      <c r="J69" s="85"/>
      <c r="K69" s="85"/>
      <c r="L69" s="85"/>
      <c r="M69" s="502"/>
      <c r="N69" s="81"/>
      <c r="O69" s="502"/>
      <c r="P69" s="81"/>
      <c r="Q69" s="502"/>
      <c r="R69" s="87"/>
      <c r="S69" s="502"/>
      <c r="T69" s="64"/>
    </row>
    <row r="70" spans="1:20" ht="7.5" customHeight="1">
      <c r="A70" s="70"/>
      <c r="B70" s="502"/>
      <c r="C70" s="502"/>
      <c r="D70" s="502"/>
      <c r="E70" s="502"/>
      <c r="F70" s="79"/>
      <c r="G70" s="111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532" t="s">
        <v>118</v>
      </c>
      <c r="S70" s="536" t="s">
        <v>146</v>
      </c>
      <c r="T70" s="64"/>
    </row>
    <row r="71" spans="1:20" ht="7.5" customHeight="1">
      <c r="A71" s="70"/>
      <c r="B71" s="502"/>
      <c r="C71" s="502"/>
      <c r="D71" s="502"/>
      <c r="E71" s="502"/>
      <c r="F71" s="101"/>
      <c r="G71" s="111"/>
      <c r="H71" s="101"/>
      <c r="I71" s="101"/>
      <c r="J71" s="101"/>
      <c r="K71" s="101"/>
      <c r="L71" s="101"/>
      <c r="M71" s="101"/>
      <c r="N71" s="101"/>
      <c r="O71" s="101"/>
      <c r="P71" s="101"/>
      <c r="Q71" s="101"/>
      <c r="R71" s="502"/>
      <c r="S71" s="502"/>
      <c r="T71" s="64"/>
    </row>
    <row r="72" spans="1:20" ht="7.5" customHeight="1">
      <c r="A72" s="70"/>
      <c r="B72" s="502"/>
      <c r="C72" s="502"/>
      <c r="D72" s="502"/>
      <c r="E72" s="502"/>
      <c r="F72" s="517">
        <v>3522.6100800000004</v>
      </c>
      <c r="G72" s="503">
        <f>ROUND(F72*mark_up,0)</f>
        <v>15464</v>
      </c>
      <c r="H72" s="82"/>
      <c r="I72" s="503" t="s">
        <v>122</v>
      </c>
      <c r="J72" s="82"/>
      <c r="K72" s="503" t="s">
        <v>122</v>
      </c>
      <c r="L72" s="82"/>
      <c r="M72" s="503" t="s">
        <v>122</v>
      </c>
      <c r="N72" s="503"/>
      <c r="O72" s="503" t="s">
        <v>122</v>
      </c>
      <c r="P72" s="517"/>
      <c r="Q72" s="503" t="s">
        <v>122</v>
      </c>
      <c r="R72" s="77"/>
      <c r="S72" s="502"/>
      <c r="T72" s="64"/>
    </row>
    <row r="73" spans="1:20" ht="7.5" customHeight="1">
      <c r="A73" s="70"/>
      <c r="B73" s="502"/>
      <c r="C73" s="502"/>
      <c r="D73" s="502"/>
      <c r="E73" s="502"/>
      <c r="F73" s="504"/>
      <c r="G73" s="504"/>
      <c r="H73" s="103"/>
      <c r="I73" s="504"/>
      <c r="J73" s="103"/>
      <c r="K73" s="504"/>
      <c r="L73" s="103"/>
      <c r="M73" s="504"/>
      <c r="N73" s="504"/>
      <c r="O73" s="504"/>
      <c r="P73" s="504"/>
      <c r="Q73" s="504"/>
      <c r="R73" s="532" t="s">
        <v>118</v>
      </c>
      <c r="S73" s="536" t="s">
        <v>147</v>
      </c>
      <c r="T73" s="64"/>
    </row>
    <row r="74" spans="1:20" ht="7.5" customHeight="1">
      <c r="A74" s="70"/>
      <c r="B74" s="502"/>
      <c r="C74" s="502"/>
      <c r="D74" s="502"/>
      <c r="E74" s="502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502"/>
      <c r="S74" s="502"/>
      <c r="T74" s="64"/>
    </row>
    <row r="75" spans="1:20" ht="7.5" customHeight="1">
      <c r="A75" s="78"/>
      <c r="B75" s="502"/>
      <c r="C75" s="502"/>
      <c r="D75" s="502"/>
      <c r="E75" s="502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532" t="s">
        <v>118</v>
      </c>
      <c r="S75" s="536" t="s">
        <v>148</v>
      </c>
      <c r="T75" s="64"/>
    </row>
    <row r="76" spans="1:20" ht="7.5" customHeight="1">
      <c r="A76" s="70"/>
      <c r="B76" s="502"/>
      <c r="C76" s="502"/>
      <c r="D76" s="502"/>
      <c r="E76" s="502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502"/>
      <c r="S76" s="502"/>
      <c r="T76" s="64"/>
    </row>
    <row r="77" spans="1:20" ht="7.5" customHeight="1">
      <c r="A77" s="70"/>
      <c r="B77" s="502"/>
      <c r="C77" s="502"/>
      <c r="D77" s="502"/>
      <c r="E77" s="502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0"/>
      <c r="S77" s="502"/>
      <c r="T77" s="64"/>
    </row>
    <row r="78" spans="1:20" ht="7.5" customHeight="1">
      <c r="A78" s="70"/>
      <c r="B78" s="502"/>
      <c r="C78" s="502"/>
      <c r="D78" s="502"/>
      <c r="E78" s="502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532" t="s">
        <v>118</v>
      </c>
      <c r="S78" s="536" t="s">
        <v>149</v>
      </c>
      <c r="T78" s="64"/>
    </row>
    <row r="79" spans="1:20" ht="7.5" customHeight="1">
      <c r="A79" s="70"/>
      <c r="B79" s="502"/>
      <c r="C79" s="502"/>
      <c r="D79" s="502"/>
      <c r="E79" s="502"/>
      <c r="F79" s="79"/>
      <c r="G79" s="79"/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502"/>
      <c r="S79" s="502"/>
      <c r="T79" s="64"/>
    </row>
    <row r="80" spans="1:20" ht="7.5" customHeight="1">
      <c r="A80" s="70"/>
      <c r="B80" s="502"/>
      <c r="C80" s="518" t="s">
        <v>150</v>
      </c>
      <c r="D80" s="502"/>
      <c r="E80" s="502"/>
      <c r="F80" s="81"/>
      <c r="G80" s="111"/>
      <c r="H80" s="85"/>
      <c r="I80" s="85"/>
      <c r="J80" s="85"/>
      <c r="K80" s="85"/>
      <c r="L80" s="85"/>
      <c r="M80" s="81"/>
      <c r="N80" s="81"/>
      <c r="O80" s="81"/>
      <c r="P80" s="81"/>
      <c r="Q80" s="81"/>
      <c r="R80" s="532" t="s">
        <v>118</v>
      </c>
      <c r="S80" s="536" t="s">
        <v>151</v>
      </c>
      <c r="T80" s="64"/>
    </row>
    <row r="81" spans="1:20" ht="7.5" customHeight="1">
      <c r="A81" s="70"/>
      <c r="B81" s="502"/>
      <c r="C81" s="502"/>
      <c r="D81" s="502"/>
      <c r="E81" s="502"/>
      <c r="F81" s="81"/>
      <c r="G81" s="111"/>
      <c r="H81" s="85"/>
      <c r="I81" s="85"/>
      <c r="J81" s="85"/>
      <c r="K81" s="85"/>
      <c r="L81" s="85"/>
      <c r="M81" s="75"/>
      <c r="N81" s="81"/>
      <c r="O81" s="75"/>
      <c r="P81" s="81"/>
      <c r="Q81" s="75"/>
      <c r="R81" s="502"/>
      <c r="S81" s="502"/>
      <c r="T81" s="64"/>
    </row>
    <row r="82" spans="1:20" ht="7.5" customHeight="1">
      <c r="A82" s="70"/>
      <c r="B82" s="513"/>
      <c r="C82" s="513"/>
      <c r="D82" s="513"/>
      <c r="E82" s="513"/>
      <c r="F82" s="113"/>
      <c r="G82" s="114"/>
      <c r="H82" s="115"/>
      <c r="I82" s="115"/>
      <c r="J82" s="115"/>
      <c r="K82" s="115"/>
      <c r="L82" s="115"/>
      <c r="M82" s="105"/>
      <c r="N82" s="113"/>
      <c r="O82" s="105"/>
      <c r="P82" s="113"/>
      <c r="Q82" s="105"/>
      <c r="R82" s="92"/>
      <c r="S82" s="513"/>
      <c r="T82" s="64"/>
    </row>
    <row r="83" spans="1:20" ht="7.5" customHeight="1">
      <c r="A83" s="70"/>
      <c r="B83" s="512" t="s">
        <v>115</v>
      </c>
      <c r="C83" s="514" t="s">
        <v>152</v>
      </c>
      <c r="D83" s="516" t="s">
        <v>153</v>
      </c>
      <c r="E83" s="516" t="s">
        <v>122</v>
      </c>
      <c r="F83" s="81"/>
      <c r="G83" s="111"/>
      <c r="H83" s="85"/>
      <c r="I83" s="85"/>
      <c r="J83" s="85"/>
      <c r="K83" s="85"/>
      <c r="L83" s="85"/>
      <c r="M83" s="533"/>
      <c r="N83" s="81"/>
      <c r="O83" s="533"/>
      <c r="P83" s="81"/>
      <c r="Q83" s="533"/>
      <c r="R83" s="532" t="s">
        <v>118</v>
      </c>
      <c r="S83" s="536" t="s">
        <v>144</v>
      </c>
      <c r="T83" s="64"/>
    </row>
    <row r="84" spans="1:20" ht="7.5" customHeight="1">
      <c r="A84" s="70"/>
      <c r="B84" s="502"/>
      <c r="C84" s="502"/>
      <c r="D84" s="502"/>
      <c r="E84" s="502"/>
      <c r="F84" s="81"/>
      <c r="G84" s="111"/>
      <c r="H84" s="85"/>
      <c r="I84" s="85"/>
      <c r="J84" s="85"/>
      <c r="K84" s="85"/>
      <c r="L84" s="85"/>
      <c r="M84" s="502"/>
      <c r="N84" s="81"/>
      <c r="O84" s="502"/>
      <c r="P84" s="81"/>
      <c r="Q84" s="502"/>
      <c r="R84" s="502"/>
      <c r="S84" s="502"/>
      <c r="T84" s="64"/>
    </row>
    <row r="85" spans="1:20" ht="7.5" customHeight="1">
      <c r="A85" s="70"/>
      <c r="B85" s="502"/>
      <c r="C85" s="502"/>
      <c r="D85" s="502"/>
      <c r="E85" s="502"/>
      <c r="F85" s="81"/>
      <c r="G85" s="111"/>
      <c r="H85" s="85"/>
      <c r="I85" s="85"/>
      <c r="J85" s="85"/>
      <c r="K85" s="85"/>
      <c r="L85" s="85"/>
      <c r="M85" s="638"/>
      <c r="N85" s="81"/>
      <c r="O85" s="533"/>
      <c r="P85" s="81"/>
      <c r="Q85" s="533"/>
      <c r="R85" s="87"/>
      <c r="S85" s="502"/>
      <c r="T85" s="64"/>
    </row>
    <row r="86" spans="1:20" ht="7.5" customHeight="1">
      <c r="A86" s="70"/>
      <c r="B86" s="502"/>
      <c r="C86" s="502"/>
      <c r="D86" s="502"/>
      <c r="E86" s="502"/>
      <c r="F86" s="81"/>
      <c r="G86" s="111"/>
      <c r="H86" s="85"/>
      <c r="I86" s="85"/>
      <c r="J86" s="85"/>
      <c r="K86" s="85"/>
      <c r="L86" s="85"/>
      <c r="M86" s="502"/>
      <c r="N86" s="81"/>
      <c r="O86" s="502"/>
      <c r="P86" s="81"/>
      <c r="Q86" s="502"/>
      <c r="R86" s="532" t="s">
        <v>118</v>
      </c>
      <c r="S86" s="536" t="s">
        <v>154</v>
      </c>
      <c r="T86" s="64"/>
    </row>
    <row r="87" spans="1:20" ht="7.5" customHeight="1">
      <c r="A87" s="70"/>
      <c r="B87" s="502"/>
      <c r="C87" s="502"/>
      <c r="D87" s="502"/>
      <c r="E87" s="502"/>
      <c r="F87" s="81"/>
      <c r="G87" s="111"/>
      <c r="H87" s="85"/>
      <c r="I87" s="85"/>
      <c r="J87" s="85"/>
      <c r="K87" s="85"/>
      <c r="L87" s="85"/>
      <c r="M87" s="502"/>
      <c r="N87" s="81"/>
      <c r="O87" s="533"/>
      <c r="P87" s="81"/>
      <c r="Q87" s="533"/>
      <c r="R87" s="502"/>
      <c r="S87" s="502"/>
      <c r="T87" s="64"/>
    </row>
    <row r="88" spans="1:20" ht="7.5" customHeight="1">
      <c r="A88" s="70"/>
      <c r="B88" s="502"/>
      <c r="C88" s="502"/>
      <c r="D88" s="502"/>
      <c r="E88" s="502"/>
      <c r="F88" s="81"/>
      <c r="G88" s="111"/>
      <c r="H88" s="85"/>
      <c r="I88" s="85"/>
      <c r="J88" s="85"/>
      <c r="K88" s="85"/>
      <c r="L88" s="85"/>
      <c r="M88" s="502"/>
      <c r="N88" s="81"/>
      <c r="O88" s="502"/>
      <c r="P88" s="81"/>
      <c r="Q88" s="502"/>
      <c r="R88" s="87"/>
      <c r="S88" s="502"/>
      <c r="T88" s="64"/>
    </row>
    <row r="89" spans="1:20" ht="7.5" customHeight="1">
      <c r="A89" s="70"/>
      <c r="B89" s="502"/>
      <c r="C89" s="502"/>
      <c r="D89" s="502"/>
      <c r="E89" s="502"/>
      <c r="F89" s="79"/>
      <c r="G89" s="111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532" t="s">
        <v>118</v>
      </c>
      <c r="S89" s="536" t="s">
        <v>146</v>
      </c>
      <c r="T89" s="64"/>
    </row>
    <row r="90" spans="1:20" ht="7.5" customHeight="1">
      <c r="A90" s="70"/>
      <c r="B90" s="502"/>
      <c r="C90" s="502"/>
      <c r="D90" s="502"/>
      <c r="E90" s="502"/>
      <c r="F90" s="101"/>
      <c r="G90" s="111"/>
      <c r="H90" s="101"/>
      <c r="I90" s="101"/>
      <c r="J90" s="101"/>
      <c r="K90" s="101"/>
      <c r="L90" s="101"/>
      <c r="M90" s="101"/>
      <c r="N90" s="101"/>
      <c r="O90" s="101"/>
      <c r="P90" s="101"/>
      <c r="Q90" s="101"/>
      <c r="R90" s="502"/>
      <c r="S90" s="502"/>
      <c r="T90" s="64"/>
    </row>
    <row r="91" spans="1:20" ht="7.5" customHeight="1">
      <c r="A91" s="70"/>
      <c r="B91" s="502"/>
      <c r="C91" s="502"/>
      <c r="D91" s="502"/>
      <c r="E91" s="502"/>
      <c r="F91" s="101"/>
      <c r="G91" s="111"/>
      <c r="H91" s="101"/>
      <c r="I91" s="101"/>
      <c r="J91" s="101"/>
      <c r="K91" s="101"/>
      <c r="L91" s="101"/>
      <c r="M91" s="101"/>
      <c r="N91" s="101"/>
      <c r="O91" s="101"/>
      <c r="P91" s="101"/>
      <c r="Q91" s="101"/>
      <c r="R91" s="77"/>
      <c r="S91" s="502"/>
      <c r="T91" s="64"/>
    </row>
    <row r="92" spans="1:20" ht="7.5" customHeight="1">
      <c r="A92" s="100"/>
      <c r="B92" s="502"/>
      <c r="C92" s="502"/>
      <c r="D92" s="502"/>
      <c r="E92" s="502"/>
      <c r="F92" s="517">
        <v>4500.9459000000006</v>
      </c>
      <c r="G92" s="503">
        <f>ROUND(F92*mark_up,0)</f>
        <v>19759</v>
      </c>
      <c r="H92" s="82"/>
      <c r="I92" s="503" t="s">
        <v>122</v>
      </c>
      <c r="J92" s="82"/>
      <c r="K92" s="503" t="s">
        <v>122</v>
      </c>
      <c r="L92" s="82"/>
      <c r="M92" s="503" t="s">
        <v>122</v>
      </c>
      <c r="N92" s="503"/>
      <c r="O92" s="503" t="s">
        <v>122</v>
      </c>
      <c r="P92" s="517"/>
      <c r="Q92" s="503" t="s">
        <v>122</v>
      </c>
      <c r="R92" s="532" t="s">
        <v>118</v>
      </c>
      <c r="S92" s="536" t="s">
        <v>147</v>
      </c>
      <c r="T92" s="64"/>
    </row>
    <row r="93" spans="1:20" ht="7.5" customHeight="1">
      <c r="A93" s="100"/>
      <c r="B93" s="502"/>
      <c r="C93" s="502"/>
      <c r="D93" s="502"/>
      <c r="E93" s="502"/>
      <c r="F93" s="504"/>
      <c r="G93" s="504"/>
      <c r="H93" s="103"/>
      <c r="I93" s="504"/>
      <c r="J93" s="103"/>
      <c r="K93" s="504"/>
      <c r="L93" s="103"/>
      <c r="M93" s="504"/>
      <c r="N93" s="504"/>
      <c r="O93" s="504"/>
      <c r="P93" s="504"/>
      <c r="Q93" s="504"/>
      <c r="R93" s="502"/>
      <c r="S93" s="502"/>
      <c r="T93" s="64"/>
    </row>
    <row r="94" spans="1:20" ht="7.5" customHeight="1">
      <c r="A94" s="70"/>
      <c r="B94" s="502"/>
      <c r="C94" s="502"/>
      <c r="D94" s="502"/>
      <c r="E94" s="502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532" t="s">
        <v>118</v>
      </c>
      <c r="S94" s="536" t="s">
        <v>155</v>
      </c>
      <c r="T94" s="64"/>
    </row>
    <row r="95" spans="1:20" ht="7.5" customHeight="1">
      <c r="A95" s="70"/>
      <c r="B95" s="502"/>
      <c r="C95" s="502"/>
      <c r="D95" s="502"/>
      <c r="E95" s="502"/>
      <c r="F95" s="79"/>
      <c r="G95" s="111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502"/>
      <c r="S95" s="502"/>
      <c r="T95" s="64"/>
    </row>
    <row r="96" spans="1:20" ht="7.5" customHeight="1">
      <c r="A96" s="70"/>
      <c r="B96" s="502"/>
      <c r="C96" s="502"/>
      <c r="D96" s="502"/>
      <c r="E96" s="502"/>
      <c r="F96" s="79"/>
      <c r="G96" s="111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80"/>
      <c r="S96" s="502"/>
      <c r="T96" s="64"/>
    </row>
    <row r="97" spans="1:20" ht="7.5" customHeight="1">
      <c r="A97" s="70"/>
      <c r="B97" s="502"/>
      <c r="C97" s="502"/>
      <c r="D97" s="502"/>
      <c r="E97" s="502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532" t="s">
        <v>118</v>
      </c>
      <c r="S97" s="536" t="s">
        <v>149</v>
      </c>
      <c r="T97" s="64"/>
    </row>
    <row r="98" spans="1:20" ht="7.5" customHeight="1">
      <c r="A98" s="70"/>
      <c r="B98" s="502"/>
      <c r="C98" s="502"/>
      <c r="D98" s="502"/>
      <c r="E98" s="502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502"/>
      <c r="S98" s="502"/>
      <c r="T98" s="64"/>
    </row>
    <row r="99" spans="1:20" ht="7.5" customHeight="1">
      <c r="A99" s="70"/>
      <c r="B99" s="502"/>
      <c r="C99" s="518" t="s">
        <v>156</v>
      </c>
      <c r="D99" s="502"/>
      <c r="E99" s="502"/>
      <c r="F99" s="79"/>
      <c r="G99" s="111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532" t="s">
        <v>118</v>
      </c>
      <c r="S99" s="536" t="s">
        <v>151</v>
      </c>
      <c r="T99" s="64"/>
    </row>
    <row r="100" spans="1:20" ht="7.5" customHeight="1">
      <c r="A100" s="70"/>
      <c r="B100" s="502"/>
      <c r="C100" s="502"/>
      <c r="D100" s="502"/>
      <c r="E100" s="502"/>
      <c r="F100" s="81"/>
      <c r="G100" s="111"/>
      <c r="H100" s="85"/>
      <c r="I100" s="85"/>
      <c r="J100" s="79"/>
      <c r="K100" s="79"/>
      <c r="L100" s="79"/>
      <c r="M100" s="79"/>
      <c r="N100" s="79"/>
      <c r="O100" s="79"/>
      <c r="P100" s="81"/>
      <c r="Q100" s="81"/>
      <c r="R100" s="502"/>
      <c r="S100" s="502"/>
      <c r="T100" s="64"/>
    </row>
    <row r="101" spans="1:20" ht="7.5" customHeight="1">
      <c r="A101" s="70"/>
      <c r="B101" s="513"/>
      <c r="C101" s="513"/>
      <c r="D101" s="513"/>
      <c r="E101" s="513"/>
      <c r="F101" s="113"/>
      <c r="G101" s="114"/>
      <c r="H101" s="115"/>
      <c r="I101" s="115"/>
      <c r="J101" s="91"/>
      <c r="K101" s="91"/>
      <c r="L101" s="91"/>
      <c r="M101" s="91"/>
      <c r="N101" s="91"/>
      <c r="O101" s="91"/>
      <c r="P101" s="113"/>
      <c r="Q101" s="113"/>
      <c r="R101" s="92"/>
      <c r="S101" s="513"/>
      <c r="T101" s="64"/>
    </row>
    <row r="102" spans="1:20" ht="7.5" customHeight="1">
      <c r="A102" s="70"/>
      <c r="B102" s="512" t="s">
        <v>115</v>
      </c>
      <c r="C102" s="514" t="s">
        <v>157</v>
      </c>
      <c r="D102" s="515" t="s">
        <v>158</v>
      </c>
      <c r="E102" s="516" t="s">
        <v>122</v>
      </c>
      <c r="F102" s="116"/>
      <c r="G102" s="109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534" t="s">
        <v>118</v>
      </c>
      <c r="S102" s="510" t="s">
        <v>159</v>
      </c>
      <c r="T102" s="64"/>
    </row>
    <row r="103" spans="1:20" ht="7.5" customHeight="1">
      <c r="A103" s="70"/>
      <c r="B103" s="502"/>
      <c r="C103" s="502"/>
      <c r="D103" s="502"/>
      <c r="E103" s="502"/>
      <c r="F103" s="118"/>
      <c r="G103" s="111"/>
      <c r="H103" s="118"/>
      <c r="I103" s="118"/>
      <c r="J103" s="118"/>
      <c r="K103" s="118"/>
      <c r="L103" s="118"/>
      <c r="M103" s="118"/>
      <c r="N103" s="118"/>
      <c r="O103" s="118"/>
      <c r="P103" s="118"/>
      <c r="Q103" s="118"/>
      <c r="R103" s="502"/>
      <c r="S103" s="502"/>
      <c r="T103" s="64"/>
    </row>
    <row r="104" spans="1:20" ht="7.5" customHeight="1">
      <c r="A104" s="70"/>
      <c r="B104" s="502"/>
      <c r="C104" s="502"/>
      <c r="D104" s="502"/>
      <c r="E104" s="502"/>
      <c r="F104" s="79"/>
      <c r="G104" s="111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532" t="s">
        <v>118</v>
      </c>
      <c r="S104" s="510" t="s">
        <v>160</v>
      </c>
      <c r="T104" s="64"/>
    </row>
    <row r="105" spans="1:20" ht="7.5" customHeight="1">
      <c r="A105" s="70"/>
      <c r="B105" s="502"/>
      <c r="C105" s="502"/>
      <c r="D105" s="502"/>
      <c r="E105" s="502"/>
      <c r="F105" s="79"/>
      <c r="G105" s="111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502"/>
      <c r="S105" s="502"/>
      <c r="T105" s="64"/>
    </row>
    <row r="106" spans="1:20" ht="7.5" customHeight="1">
      <c r="A106" s="70"/>
      <c r="B106" s="502"/>
      <c r="C106" s="502"/>
      <c r="D106" s="502"/>
      <c r="E106" s="502"/>
      <c r="F106" s="118"/>
      <c r="G106" s="111"/>
      <c r="H106" s="118"/>
      <c r="I106" s="118"/>
      <c r="J106" s="118"/>
      <c r="K106" s="118"/>
      <c r="L106" s="118"/>
      <c r="M106" s="118"/>
      <c r="N106" s="118"/>
      <c r="O106" s="118"/>
      <c r="P106" s="118"/>
      <c r="Q106" s="118"/>
      <c r="R106" s="77"/>
      <c r="S106" s="502"/>
      <c r="T106" s="64"/>
    </row>
    <row r="107" spans="1:20" ht="7.5" customHeight="1">
      <c r="A107" s="70"/>
      <c r="B107" s="502"/>
      <c r="C107" s="502"/>
      <c r="D107" s="502"/>
      <c r="E107" s="502"/>
      <c r="F107" s="119"/>
      <c r="G107" s="111"/>
      <c r="H107" s="81"/>
      <c r="I107" s="75"/>
      <c r="J107" s="119"/>
      <c r="K107" s="75"/>
      <c r="L107" s="119"/>
      <c r="M107" s="75"/>
      <c r="N107" s="81"/>
      <c r="O107" s="75"/>
      <c r="P107" s="81"/>
      <c r="Q107" s="75"/>
      <c r="R107" s="532" t="s">
        <v>118</v>
      </c>
      <c r="S107" s="510" t="s">
        <v>161</v>
      </c>
      <c r="T107" s="64"/>
    </row>
    <row r="108" spans="1:20" ht="7.5" customHeight="1">
      <c r="A108" s="70"/>
      <c r="B108" s="502"/>
      <c r="C108" s="502"/>
      <c r="D108" s="502"/>
      <c r="E108" s="502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502"/>
      <c r="S108" s="502"/>
      <c r="T108" s="64"/>
    </row>
    <row r="109" spans="1:20" ht="7.5" customHeight="1">
      <c r="A109" s="70"/>
      <c r="B109" s="502"/>
      <c r="C109" s="502"/>
      <c r="D109" s="502"/>
      <c r="E109" s="502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77"/>
      <c r="S109" s="502"/>
      <c r="T109" s="64"/>
    </row>
    <row r="110" spans="1:20" ht="7.5" customHeight="1">
      <c r="A110" s="70"/>
      <c r="B110" s="502"/>
      <c r="C110" s="502"/>
      <c r="D110" s="502"/>
      <c r="E110" s="502"/>
      <c r="F110" s="517">
        <v>5026.7937500000007</v>
      </c>
      <c r="G110" s="503">
        <f>ROUND(F110*mark_up,0)</f>
        <v>22068</v>
      </c>
      <c r="H110" s="82"/>
      <c r="I110" s="503" t="s">
        <v>122</v>
      </c>
      <c r="J110" s="517"/>
      <c r="K110" s="503" t="s">
        <v>122</v>
      </c>
      <c r="L110" s="517"/>
      <c r="M110" s="503" t="s">
        <v>122</v>
      </c>
      <c r="N110" s="517"/>
      <c r="O110" s="503" t="s">
        <v>122</v>
      </c>
      <c r="P110" s="517"/>
      <c r="Q110" s="503" t="s">
        <v>122</v>
      </c>
      <c r="R110" s="532" t="s">
        <v>118</v>
      </c>
      <c r="S110" s="510" t="s">
        <v>162</v>
      </c>
      <c r="T110" s="64"/>
    </row>
    <row r="111" spans="1:20" ht="7.5" customHeight="1">
      <c r="A111" s="70"/>
      <c r="B111" s="502"/>
      <c r="C111" s="502"/>
      <c r="D111" s="502"/>
      <c r="E111" s="502"/>
      <c r="F111" s="504"/>
      <c r="G111" s="504"/>
      <c r="H111" s="103"/>
      <c r="I111" s="504"/>
      <c r="J111" s="504"/>
      <c r="K111" s="504"/>
      <c r="L111" s="504"/>
      <c r="M111" s="504"/>
      <c r="N111" s="504"/>
      <c r="O111" s="504"/>
      <c r="P111" s="504"/>
      <c r="Q111" s="504"/>
      <c r="R111" s="502"/>
      <c r="S111" s="502"/>
      <c r="T111" s="64"/>
    </row>
    <row r="112" spans="1:20" ht="7.5" customHeight="1">
      <c r="A112" s="70"/>
      <c r="B112" s="502"/>
      <c r="C112" s="502"/>
      <c r="D112" s="502"/>
      <c r="E112" s="502"/>
      <c r="F112" s="79"/>
      <c r="G112" s="111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80"/>
      <c r="S112" s="502"/>
      <c r="T112" s="64"/>
    </row>
    <row r="113" spans="1:20" ht="7.5" customHeight="1">
      <c r="A113" s="70"/>
      <c r="B113" s="502"/>
      <c r="C113" s="502"/>
      <c r="D113" s="502"/>
      <c r="E113" s="502"/>
      <c r="F113" s="79"/>
      <c r="G113" s="111"/>
      <c r="H113" s="111"/>
      <c r="I113" s="111"/>
      <c r="J113" s="79"/>
      <c r="K113" s="79"/>
      <c r="L113" s="79"/>
      <c r="M113" s="79"/>
      <c r="N113" s="79"/>
      <c r="O113" s="79"/>
      <c r="P113" s="79"/>
      <c r="Q113" s="79"/>
      <c r="R113" s="86"/>
      <c r="S113" s="502"/>
      <c r="T113" s="64"/>
    </row>
    <row r="114" spans="1:20" ht="7.5" customHeight="1">
      <c r="A114" s="70"/>
      <c r="B114" s="502"/>
      <c r="C114" s="502"/>
      <c r="D114" s="502"/>
      <c r="E114" s="502"/>
      <c r="F114" s="79"/>
      <c r="G114" s="111"/>
      <c r="H114" s="111"/>
      <c r="I114" s="111"/>
      <c r="J114" s="79"/>
      <c r="K114" s="79"/>
      <c r="L114" s="79"/>
      <c r="M114" s="79"/>
      <c r="N114" s="79"/>
      <c r="O114" s="79"/>
      <c r="P114" s="79"/>
      <c r="Q114" s="79"/>
      <c r="R114" s="86"/>
      <c r="S114" s="502"/>
      <c r="T114" s="64"/>
    </row>
    <row r="115" spans="1:20" ht="7.5" customHeight="1">
      <c r="A115" s="70"/>
      <c r="B115" s="502"/>
      <c r="C115" s="502"/>
      <c r="D115" s="502"/>
      <c r="E115" s="502"/>
      <c r="F115" s="79"/>
      <c r="G115" s="111"/>
      <c r="H115" s="111"/>
      <c r="I115" s="111"/>
      <c r="J115" s="79"/>
      <c r="K115" s="79"/>
      <c r="L115" s="79"/>
      <c r="M115" s="79"/>
      <c r="N115" s="79"/>
      <c r="O115" s="79"/>
      <c r="P115" s="79"/>
      <c r="Q115" s="79"/>
      <c r="R115" s="532" t="s">
        <v>118</v>
      </c>
      <c r="S115" s="510" t="s">
        <v>163</v>
      </c>
      <c r="T115" s="64"/>
    </row>
    <row r="116" spans="1:20" ht="7.5" customHeight="1">
      <c r="A116" s="70"/>
      <c r="B116" s="502"/>
      <c r="C116" s="518" t="s">
        <v>164</v>
      </c>
      <c r="D116" s="502"/>
      <c r="E116" s="502"/>
      <c r="F116" s="79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502"/>
      <c r="S116" s="502"/>
      <c r="T116" s="64"/>
    </row>
    <row r="117" spans="1:20" ht="7.5" customHeight="1">
      <c r="A117" s="100"/>
      <c r="B117" s="502"/>
      <c r="C117" s="502"/>
      <c r="D117" s="502"/>
      <c r="E117" s="502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120"/>
      <c r="S117" s="502"/>
      <c r="T117" s="64"/>
    </row>
    <row r="118" spans="1:20" ht="7.5" customHeight="1">
      <c r="A118" s="100"/>
      <c r="B118" s="502"/>
      <c r="C118" s="502"/>
      <c r="D118" s="502"/>
      <c r="E118" s="502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104"/>
      <c r="T118" s="64"/>
    </row>
    <row r="119" spans="1:20" ht="7.5" customHeight="1">
      <c r="A119" s="100"/>
      <c r="B119" s="121"/>
      <c r="C119" s="121"/>
      <c r="D119" s="121"/>
      <c r="E119" s="121"/>
      <c r="F119" s="12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64"/>
    </row>
    <row r="120" spans="1:20" ht="7.5" customHeight="1">
      <c r="A120" s="100"/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64"/>
    </row>
    <row r="121" spans="1:20" ht="11.25" customHeight="1">
      <c r="A121" s="100"/>
      <c r="B121" s="526"/>
      <c r="C121" s="527"/>
      <c r="D121" s="527"/>
      <c r="E121" s="527"/>
      <c r="F121" s="527"/>
      <c r="G121" s="527"/>
      <c r="H121" s="527"/>
      <c r="I121" s="527"/>
      <c r="J121" s="527"/>
      <c r="K121" s="527"/>
      <c r="L121" s="527"/>
      <c r="M121" s="527"/>
      <c r="N121" s="527"/>
      <c r="O121" s="527"/>
      <c r="P121" s="527"/>
      <c r="Q121" s="527"/>
      <c r="R121" s="527"/>
      <c r="S121" s="537" t="s">
        <v>140</v>
      </c>
      <c r="T121" s="64"/>
    </row>
    <row r="122" spans="1:20" ht="11.25" customHeight="1">
      <c r="A122" s="100"/>
      <c r="B122" s="83"/>
      <c r="C122" s="94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8"/>
      <c r="S122" s="504"/>
      <c r="T122" s="64"/>
    </row>
    <row r="123" spans="1:20" ht="11.25" customHeight="1">
      <c r="A123" s="100"/>
      <c r="B123" s="528" t="s">
        <v>165</v>
      </c>
      <c r="C123" s="529"/>
      <c r="D123" s="529"/>
      <c r="E123" s="529"/>
      <c r="F123" s="529"/>
      <c r="G123" s="529"/>
      <c r="H123" s="529"/>
      <c r="I123" s="529"/>
      <c r="J123" s="529"/>
      <c r="K123" s="529"/>
      <c r="L123" s="529"/>
      <c r="M123" s="529"/>
      <c r="N123" s="529"/>
      <c r="O123" s="529"/>
      <c r="P123" s="529"/>
      <c r="Q123" s="529"/>
      <c r="R123" s="529"/>
      <c r="S123" s="529"/>
      <c r="T123" s="64"/>
    </row>
    <row r="124" spans="1:20" ht="61.5" customHeight="1">
      <c r="A124" s="100"/>
      <c r="B124" s="530"/>
      <c r="C124" s="513"/>
      <c r="D124" s="51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531" t="s">
        <v>103</v>
      </c>
      <c r="P124" s="513"/>
      <c r="Q124" s="513"/>
      <c r="R124" s="513"/>
      <c r="S124" s="513"/>
      <c r="T124" s="64"/>
    </row>
    <row r="125" spans="1:20" ht="34.5" customHeight="1">
      <c r="A125" s="100"/>
      <c r="B125" s="123" t="s">
        <v>104</v>
      </c>
      <c r="C125" s="123" t="s">
        <v>105</v>
      </c>
      <c r="D125" s="123" t="s">
        <v>106</v>
      </c>
      <c r="E125" s="123" t="s">
        <v>107</v>
      </c>
      <c r="F125" s="68" t="s">
        <v>108</v>
      </c>
      <c r="G125" s="69" t="s">
        <v>109</v>
      </c>
      <c r="H125" s="68" t="s">
        <v>108</v>
      </c>
      <c r="I125" s="69" t="s">
        <v>110</v>
      </c>
      <c r="J125" s="68" t="s">
        <v>108</v>
      </c>
      <c r="K125" s="69" t="s">
        <v>111</v>
      </c>
      <c r="L125" s="68" t="s">
        <v>108</v>
      </c>
      <c r="M125" s="69" t="s">
        <v>112</v>
      </c>
      <c r="N125" s="68" t="s">
        <v>108</v>
      </c>
      <c r="O125" s="69" t="s">
        <v>113</v>
      </c>
      <c r="P125" s="68" t="s">
        <v>108</v>
      </c>
      <c r="Q125" s="69" t="s">
        <v>114</v>
      </c>
      <c r="R125" s="524" t="s">
        <v>1</v>
      </c>
      <c r="S125" s="525"/>
      <c r="T125" s="64"/>
    </row>
    <row r="126" spans="1:20" ht="7.5" customHeight="1">
      <c r="A126" s="124"/>
      <c r="B126" s="512" t="s">
        <v>115</v>
      </c>
      <c r="C126" s="514" t="s">
        <v>166</v>
      </c>
      <c r="D126" s="516" t="s">
        <v>167</v>
      </c>
      <c r="E126" s="516" t="s">
        <v>122</v>
      </c>
      <c r="F126" s="108"/>
      <c r="G126" s="109"/>
      <c r="H126" s="110"/>
      <c r="I126" s="110"/>
      <c r="J126" s="110"/>
      <c r="K126" s="110"/>
      <c r="L126" s="110"/>
      <c r="M126" s="102"/>
      <c r="N126" s="108"/>
      <c r="O126" s="102"/>
      <c r="P126" s="108"/>
      <c r="Q126" s="102"/>
      <c r="R126" s="534" t="s">
        <v>118</v>
      </c>
      <c r="S126" s="510" t="s">
        <v>168</v>
      </c>
      <c r="T126" s="64"/>
    </row>
    <row r="127" spans="1:20" ht="7.5" customHeight="1">
      <c r="A127" s="124"/>
      <c r="B127" s="502"/>
      <c r="C127" s="502"/>
      <c r="D127" s="502"/>
      <c r="E127" s="502"/>
      <c r="F127" s="81"/>
      <c r="G127" s="111"/>
      <c r="H127" s="85"/>
      <c r="I127" s="85"/>
      <c r="J127" s="85"/>
      <c r="K127" s="85"/>
      <c r="L127" s="85"/>
      <c r="M127" s="75"/>
      <c r="N127" s="81"/>
      <c r="O127" s="75"/>
      <c r="P127" s="81"/>
      <c r="Q127" s="75"/>
      <c r="R127" s="502"/>
      <c r="S127" s="502"/>
      <c r="T127" s="64"/>
    </row>
    <row r="128" spans="1:20" ht="7.5" customHeight="1">
      <c r="A128" s="124"/>
      <c r="B128" s="502"/>
      <c r="C128" s="502"/>
      <c r="D128" s="502"/>
      <c r="E128" s="502"/>
      <c r="F128" s="81"/>
      <c r="G128" s="111"/>
      <c r="H128" s="85"/>
      <c r="I128" s="85"/>
      <c r="J128" s="85"/>
      <c r="K128" s="85"/>
      <c r="L128" s="85"/>
      <c r="M128" s="125"/>
      <c r="N128" s="81"/>
      <c r="O128" s="75"/>
      <c r="P128" s="81"/>
      <c r="Q128" s="75"/>
      <c r="R128" s="80"/>
      <c r="S128" s="502"/>
      <c r="T128" s="64"/>
    </row>
    <row r="129" spans="1:20" ht="7.5" customHeight="1">
      <c r="A129" s="124"/>
      <c r="B129" s="502"/>
      <c r="C129" s="502"/>
      <c r="D129" s="502"/>
      <c r="E129" s="502"/>
      <c r="F129" s="81"/>
      <c r="G129" s="111"/>
      <c r="H129" s="85"/>
      <c r="I129" s="85"/>
      <c r="J129" s="85"/>
      <c r="K129" s="85"/>
      <c r="L129" s="85"/>
      <c r="M129" s="125"/>
      <c r="N129" s="81"/>
      <c r="O129" s="75"/>
      <c r="P129" s="81"/>
      <c r="Q129" s="75"/>
      <c r="R129" s="532" t="s">
        <v>118</v>
      </c>
      <c r="S129" s="510" t="s">
        <v>169</v>
      </c>
      <c r="T129" s="64"/>
    </row>
    <row r="130" spans="1:20" ht="7.5" customHeight="1">
      <c r="A130" s="124"/>
      <c r="B130" s="502"/>
      <c r="C130" s="502"/>
      <c r="D130" s="502"/>
      <c r="E130" s="502"/>
      <c r="F130" s="81"/>
      <c r="G130" s="111"/>
      <c r="H130" s="85"/>
      <c r="I130" s="85"/>
      <c r="J130" s="85"/>
      <c r="K130" s="85"/>
      <c r="L130" s="85"/>
      <c r="M130" s="125"/>
      <c r="N130" s="81"/>
      <c r="O130" s="75"/>
      <c r="P130" s="81"/>
      <c r="Q130" s="75"/>
      <c r="R130" s="502"/>
      <c r="S130" s="502"/>
      <c r="T130" s="64"/>
    </row>
    <row r="131" spans="1:20" ht="7.5" customHeight="1">
      <c r="A131" s="124"/>
      <c r="B131" s="502"/>
      <c r="C131" s="502"/>
      <c r="D131" s="502"/>
      <c r="E131" s="502"/>
      <c r="F131" s="81"/>
      <c r="G131" s="111"/>
      <c r="H131" s="85"/>
      <c r="I131" s="85"/>
      <c r="J131" s="85"/>
      <c r="K131" s="85"/>
      <c r="L131" s="85"/>
      <c r="M131" s="125"/>
      <c r="N131" s="81"/>
      <c r="O131" s="75"/>
      <c r="P131" s="81"/>
      <c r="Q131" s="75"/>
      <c r="R131" s="80"/>
      <c r="S131" s="502"/>
      <c r="T131" s="64"/>
    </row>
    <row r="132" spans="1:20" ht="7.5" customHeight="1">
      <c r="A132" s="124"/>
      <c r="B132" s="502"/>
      <c r="C132" s="502"/>
      <c r="D132" s="502"/>
      <c r="E132" s="502"/>
      <c r="F132" s="79"/>
      <c r="G132" s="111"/>
      <c r="H132" s="79"/>
      <c r="I132" s="79"/>
      <c r="J132" s="79" t="s">
        <v>102</v>
      </c>
      <c r="K132" s="79"/>
      <c r="L132" s="79"/>
      <c r="M132" s="79"/>
      <c r="N132" s="79"/>
      <c r="O132" s="79"/>
      <c r="P132" s="79"/>
      <c r="Q132" s="79"/>
      <c r="R132" s="532" t="s">
        <v>118</v>
      </c>
      <c r="S132" s="510" t="s">
        <v>170</v>
      </c>
      <c r="T132" s="64"/>
    </row>
    <row r="133" spans="1:20" ht="7.5" customHeight="1">
      <c r="A133" s="124"/>
      <c r="B133" s="502"/>
      <c r="C133" s="502"/>
      <c r="D133" s="502"/>
      <c r="E133" s="502"/>
      <c r="F133" s="79"/>
      <c r="G133" s="111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502"/>
      <c r="S133" s="502"/>
      <c r="T133" s="64"/>
    </row>
    <row r="134" spans="1:20" ht="7.5" customHeight="1">
      <c r="A134" s="124"/>
      <c r="B134" s="502"/>
      <c r="C134" s="502"/>
      <c r="D134" s="502"/>
      <c r="E134" s="502"/>
      <c r="F134" s="79"/>
      <c r="G134" s="111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532" t="s">
        <v>118</v>
      </c>
      <c r="S134" s="510" t="s">
        <v>171</v>
      </c>
      <c r="T134" s="64"/>
    </row>
    <row r="135" spans="1:20" ht="7.5" customHeight="1">
      <c r="A135" s="124"/>
      <c r="B135" s="502"/>
      <c r="C135" s="502"/>
      <c r="D135" s="502"/>
      <c r="E135" s="502"/>
      <c r="F135" s="79"/>
      <c r="G135" s="111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502"/>
      <c r="S135" s="502"/>
      <c r="T135" s="64"/>
    </row>
    <row r="136" spans="1:20" ht="7.5" customHeight="1">
      <c r="A136" s="124"/>
      <c r="B136" s="502"/>
      <c r="C136" s="502"/>
      <c r="D136" s="502"/>
      <c r="E136" s="502"/>
      <c r="F136" s="517">
        <v>6444.2278312500011</v>
      </c>
      <c r="G136" s="503">
        <f>ROUND(F136*mark_up,0)</f>
        <v>28290</v>
      </c>
      <c r="H136" s="82"/>
      <c r="I136" s="503" t="s">
        <v>122</v>
      </c>
      <c r="J136" s="82"/>
      <c r="K136" s="503" t="s">
        <v>122</v>
      </c>
      <c r="L136" s="82"/>
      <c r="M136" s="503" t="s">
        <v>122</v>
      </c>
      <c r="N136" s="503"/>
      <c r="O136" s="503" t="s">
        <v>122</v>
      </c>
      <c r="P136" s="517"/>
      <c r="Q136" s="503" t="s">
        <v>122</v>
      </c>
      <c r="R136" s="80"/>
      <c r="S136" s="502"/>
      <c r="T136" s="64"/>
    </row>
    <row r="137" spans="1:20" ht="7.5" customHeight="1">
      <c r="A137" s="124"/>
      <c r="B137" s="502"/>
      <c r="C137" s="502"/>
      <c r="D137" s="502"/>
      <c r="E137" s="502"/>
      <c r="F137" s="504"/>
      <c r="G137" s="504"/>
      <c r="H137" s="103"/>
      <c r="I137" s="504"/>
      <c r="J137" s="103"/>
      <c r="K137" s="504"/>
      <c r="L137" s="103"/>
      <c r="M137" s="504"/>
      <c r="N137" s="504"/>
      <c r="O137" s="504"/>
      <c r="P137" s="504"/>
      <c r="Q137" s="504"/>
      <c r="R137" s="532" t="s">
        <v>118</v>
      </c>
      <c r="S137" s="510" t="s">
        <v>172</v>
      </c>
      <c r="T137" s="64"/>
    </row>
    <row r="138" spans="1:20" ht="7.5" customHeight="1">
      <c r="A138" s="124"/>
      <c r="B138" s="502"/>
      <c r="C138" s="502"/>
      <c r="D138" s="502"/>
      <c r="E138" s="502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502"/>
      <c r="S138" s="502"/>
      <c r="T138" s="64"/>
    </row>
    <row r="139" spans="1:20" ht="7.5" customHeight="1">
      <c r="A139" s="124"/>
      <c r="B139" s="502"/>
      <c r="C139" s="502"/>
      <c r="D139" s="502"/>
      <c r="E139" s="502"/>
      <c r="F139" s="79"/>
      <c r="G139" s="111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532" t="s">
        <v>118</v>
      </c>
      <c r="S139" s="510" t="s">
        <v>173</v>
      </c>
      <c r="T139" s="64"/>
    </row>
    <row r="140" spans="1:20" ht="7.5" customHeight="1">
      <c r="A140" s="124"/>
      <c r="B140" s="502"/>
      <c r="C140" s="502"/>
      <c r="D140" s="502"/>
      <c r="E140" s="502"/>
      <c r="F140" s="81"/>
      <c r="G140" s="111"/>
      <c r="H140" s="85"/>
      <c r="I140" s="85"/>
      <c r="J140" s="85"/>
      <c r="K140" s="85"/>
      <c r="L140" s="85"/>
      <c r="M140" s="75"/>
      <c r="N140" s="81"/>
      <c r="O140" s="75"/>
      <c r="P140" s="81"/>
      <c r="Q140" s="75"/>
      <c r="R140" s="502"/>
      <c r="S140" s="502"/>
      <c r="T140" s="64"/>
    </row>
    <row r="141" spans="1:20" ht="7.5" customHeight="1">
      <c r="A141" s="124"/>
      <c r="B141" s="502"/>
      <c r="C141" s="502"/>
      <c r="D141" s="502"/>
      <c r="E141" s="502"/>
      <c r="F141" s="81"/>
      <c r="G141" s="111"/>
      <c r="H141" s="85"/>
      <c r="I141" s="85"/>
      <c r="J141" s="85"/>
      <c r="K141" s="85"/>
      <c r="L141" s="85"/>
      <c r="M141" s="75"/>
      <c r="N141" s="81"/>
      <c r="O141" s="75"/>
      <c r="P141" s="81"/>
      <c r="Q141" s="75"/>
      <c r="R141" s="86"/>
      <c r="S141" s="510" t="s">
        <v>174</v>
      </c>
      <c r="T141" s="64"/>
    </row>
    <row r="142" spans="1:20" ht="7.5" customHeight="1">
      <c r="A142" s="100"/>
      <c r="B142" s="502"/>
      <c r="C142" s="502"/>
      <c r="D142" s="502"/>
      <c r="E142" s="502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532" t="s">
        <v>118</v>
      </c>
      <c r="S142" s="502"/>
      <c r="T142" s="64"/>
    </row>
    <row r="143" spans="1:20" ht="7.5" customHeight="1">
      <c r="A143" s="100"/>
      <c r="B143" s="502"/>
      <c r="C143" s="502"/>
      <c r="D143" s="502"/>
      <c r="E143" s="502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502"/>
      <c r="S143" s="502"/>
      <c r="T143" s="64"/>
    </row>
    <row r="144" spans="1:20" ht="7.5" customHeight="1">
      <c r="A144" s="100"/>
      <c r="B144" s="502"/>
      <c r="C144" s="502"/>
      <c r="D144" s="502"/>
      <c r="E144" s="502"/>
      <c r="F144" s="81"/>
      <c r="G144" s="111"/>
      <c r="H144" s="85"/>
      <c r="I144" s="85"/>
      <c r="J144" s="85"/>
      <c r="K144" s="85"/>
      <c r="L144" s="85"/>
      <c r="M144" s="75"/>
      <c r="N144" s="81"/>
      <c r="O144" s="75"/>
      <c r="P144" s="81"/>
      <c r="Q144" s="75"/>
      <c r="R144" s="80"/>
      <c r="S144" s="510" t="s">
        <v>151</v>
      </c>
      <c r="T144" s="64"/>
    </row>
    <row r="145" spans="1:20" ht="7.5" customHeight="1">
      <c r="A145" s="100"/>
      <c r="B145" s="502"/>
      <c r="C145" s="518" t="s">
        <v>175</v>
      </c>
      <c r="D145" s="502"/>
      <c r="E145" s="502"/>
      <c r="F145" s="81"/>
      <c r="G145" s="111"/>
      <c r="H145" s="85"/>
      <c r="I145" s="85"/>
      <c r="J145" s="85"/>
      <c r="K145" s="85"/>
      <c r="L145" s="85"/>
      <c r="M145" s="75"/>
      <c r="N145" s="81"/>
      <c r="O145" s="75"/>
      <c r="P145" s="81"/>
      <c r="Q145" s="75"/>
      <c r="R145" s="532" t="s">
        <v>118</v>
      </c>
      <c r="S145" s="502"/>
      <c r="T145" s="64"/>
    </row>
    <row r="146" spans="1:20" ht="7.5" customHeight="1">
      <c r="A146" s="100"/>
      <c r="B146" s="502"/>
      <c r="C146" s="502"/>
      <c r="D146" s="502"/>
      <c r="E146" s="502"/>
      <c r="F146" s="79"/>
      <c r="G146" s="111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502"/>
      <c r="S146" s="502"/>
      <c r="T146" s="64"/>
    </row>
    <row r="147" spans="1:20" ht="7.5" customHeight="1">
      <c r="A147" s="100"/>
      <c r="B147" s="513"/>
      <c r="C147" s="513"/>
      <c r="D147" s="513"/>
      <c r="E147" s="513"/>
      <c r="F147" s="91"/>
      <c r="G147" s="114"/>
      <c r="H147" s="91"/>
      <c r="I147" s="91"/>
      <c r="J147" s="91"/>
      <c r="K147" s="91"/>
      <c r="L147" s="91"/>
      <c r="M147" s="91"/>
      <c r="N147" s="91"/>
      <c r="O147" s="91"/>
      <c r="P147" s="91"/>
      <c r="Q147" s="91"/>
      <c r="R147" s="92"/>
      <c r="S147" s="89"/>
      <c r="T147" s="64"/>
    </row>
    <row r="148" spans="1:20" ht="7.5" customHeight="1">
      <c r="A148" s="100"/>
      <c r="B148" s="512" t="s">
        <v>115</v>
      </c>
      <c r="C148" s="514" t="s">
        <v>176</v>
      </c>
      <c r="D148" s="516" t="s">
        <v>177</v>
      </c>
      <c r="E148" s="81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532" t="s">
        <v>118</v>
      </c>
      <c r="S148" s="521" t="s">
        <v>178</v>
      </c>
      <c r="T148" s="64"/>
    </row>
    <row r="149" spans="1:20" ht="7.5" customHeight="1">
      <c r="A149" s="100"/>
      <c r="B149" s="502"/>
      <c r="C149" s="502"/>
      <c r="D149" s="502"/>
      <c r="E149" s="81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502"/>
      <c r="S149" s="502"/>
      <c r="T149" s="64"/>
    </row>
    <row r="150" spans="1:20" ht="7.5" customHeight="1">
      <c r="A150" s="100"/>
      <c r="B150" s="502"/>
      <c r="C150" s="502"/>
      <c r="D150" s="502"/>
      <c r="E150" s="81"/>
      <c r="F150" s="111"/>
      <c r="G150" s="111"/>
      <c r="H150" s="111"/>
      <c r="I150" s="111"/>
      <c r="J150" s="111"/>
      <c r="K150" s="111"/>
      <c r="L150" s="111"/>
      <c r="M150" s="111"/>
      <c r="N150" s="111"/>
      <c r="O150" s="111"/>
      <c r="P150" s="111"/>
      <c r="Q150" s="111"/>
      <c r="R150" s="80"/>
      <c r="S150" s="502"/>
      <c r="T150" s="64"/>
    </row>
    <row r="151" spans="1:20" ht="7.5" customHeight="1">
      <c r="A151" s="100"/>
      <c r="B151" s="502"/>
      <c r="C151" s="502"/>
      <c r="D151" s="502"/>
      <c r="E151" s="533" t="s">
        <v>122</v>
      </c>
      <c r="F151" s="81"/>
      <c r="G151" s="111"/>
      <c r="H151" s="85"/>
      <c r="I151" s="85"/>
      <c r="J151" s="85"/>
      <c r="K151" s="85"/>
      <c r="L151" s="85"/>
      <c r="M151" s="75"/>
      <c r="N151" s="81"/>
      <c r="O151" s="75"/>
      <c r="P151" s="81"/>
      <c r="Q151" s="75"/>
      <c r="R151" s="532" t="s">
        <v>118</v>
      </c>
      <c r="S151" s="510" t="s">
        <v>179</v>
      </c>
      <c r="T151" s="64"/>
    </row>
    <row r="152" spans="1:20" ht="7.5" customHeight="1">
      <c r="A152" s="100"/>
      <c r="B152" s="502"/>
      <c r="C152" s="502"/>
      <c r="D152" s="502"/>
      <c r="E152" s="502"/>
      <c r="F152" s="86"/>
      <c r="G152" s="111"/>
      <c r="H152" s="85"/>
      <c r="I152" s="85"/>
      <c r="J152" s="85"/>
      <c r="K152" s="85"/>
      <c r="L152" s="85"/>
      <c r="M152" s="75"/>
      <c r="N152" s="81"/>
      <c r="O152" s="75"/>
      <c r="P152" s="81"/>
      <c r="Q152" s="75"/>
      <c r="R152" s="502"/>
      <c r="S152" s="502"/>
      <c r="T152" s="64"/>
    </row>
    <row r="153" spans="1:20" ht="7.5" customHeight="1">
      <c r="A153" s="100"/>
      <c r="B153" s="502"/>
      <c r="C153" s="502"/>
      <c r="D153" s="502"/>
      <c r="E153" s="502"/>
      <c r="F153" s="86"/>
      <c r="G153" s="111"/>
      <c r="H153" s="85"/>
      <c r="I153" s="85"/>
      <c r="J153" s="85"/>
      <c r="K153" s="85"/>
      <c r="L153" s="85"/>
      <c r="M153" s="125"/>
      <c r="N153" s="81"/>
      <c r="O153" s="75"/>
      <c r="P153" s="81"/>
      <c r="Q153" s="75"/>
      <c r="R153" s="80"/>
      <c r="S153" s="502"/>
      <c r="T153" s="64"/>
    </row>
    <row r="154" spans="1:20" ht="7.5" customHeight="1">
      <c r="A154" s="78"/>
      <c r="B154" s="502"/>
      <c r="C154" s="502"/>
      <c r="D154" s="502"/>
      <c r="E154" s="502"/>
      <c r="F154" s="81"/>
      <c r="G154" s="111"/>
      <c r="H154" s="85"/>
      <c r="I154" s="85"/>
      <c r="J154" s="85"/>
      <c r="K154" s="85"/>
      <c r="L154" s="85"/>
      <c r="M154" s="125"/>
      <c r="N154" s="81"/>
      <c r="O154" s="75"/>
      <c r="P154" s="81"/>
      <c r="Q154" s="75"/>
      <c r="R154" s="86"/>
      <c r="S154" s="502"/>
      <c r="T154" s="64"/>
    </row>
    <row r="155" spans="1:20" ht="7.5" customHeight="1">
      <c r="A155" s="78"/>
      <c r="B155" s="502"/>
      <c r="C155" s="502"/>
      <c r="D155" s="502"/>
      <c r="E155" s="502"/>
      <c r="F155" s="81"/>
      <c r="G155" s="111"/>
      <c r="H155" s="85"/>
      <c r="I155" s="646" t="s">
        <v>180</v>
      </c>
      <c r="J155" s="85"/>
      <c r="K155" s="85"/>
      <c r="L155" s="85"/>
      <c r="M155" s="125"/>
      <c r="N155" s="81"/>
      <c r="O155" s="75"/>
      <c r="P155" s="81"/>
      <c r="Q155" s="75"/>
      <c r="R155" s="86"/>
      <c r="S155" s="502"/>
      <c r="T155" s="64"/>
    </row>
    <row r="156" spans="1:20" ht="7.5" customHeight="1">
      <c r="A156" s="78"/>
      <c r="B156" s="502"/>
      <c r="C156" s="502"/>
      <c r="D156" s="502"/>
      <c r="E156" s="502"/>
      <c r="F156" s="81"/>
      <c r="G156" s="86"/>
      <c r="H156" s="86"/>
      <c r="I156" s="502"/>
      <c r="J156" s="86"/>
      <c r="K156" s="86"/>
      <c r="L156" s="86"/>
      <c r="M156" s="86"/>
      <c r="N156" s="86"/>
      <c r="O156" s="86"/>
      <c r="P156" s="86"/>
      <c r="Q156" s="86"/>
      <c r="R156" s="532" t="s">
        <v>118</v>
      </c>
      <c r="S156" s="510" t="s">
        <v>181</v>
      </c>
      <c r="T156" s="64"/>
    </row>
    <row r="157" spans="1:20" ht="7.5" customHeight="1">
      <c r="A157" s="100"/>
      <c r="B157" s="502"/>
      <c r="C157" s="502"/>
      <c r="D157" s="502"/>
      <c r="E157" s="502"/>
      <c r="F157" s="517">
        <v>2643.5021250000004</v>
      </c>
      <c r="G157" s="503">
        <f>ROUND(F157*mark_up,0)</f>
        <v>11605</v>
      </c>
      <c r="H157" s="82"/>
      <c r="I157" s="503">
        <f>ROUND(G157*1.12,0)</f>
        <v>12998</v>
      </c>
      <c r="J157" s="82"/>
      <c r="K157" s="503" t="s">
        <v>122</v>
      </c>
      <c r="L157" s="82"/>
      <c r="M157" s="503" t="s">
        <v>122</v>
      </c>
      <c r="N157" s="503"/>
      <c r="O157" s="503" t="s">
        <v>122</v>
      </c>
      <c r="P157" s="517"/>
      <c r="Q157" s="503" t="s">
        <v>122</v>
      </c>
      <c r="R157" s="502"/>
      <c r="S157" s="502"/>
      <c r="T157" s="64"/>
    </row>
    <row r="158" spans="1:20" ht="7.5" customHeight="1">
      <c r="A158" s="100"/>
      <c r="B158" s="502"/>
      <c r="C158" s="502"/>
      <c r="D158" s="502"/>
      <c r="E158" s="502"/>
      <c r="F158" s="504"/>
      <c r="G158" s="504"/>
      <c r="H158" s="103"/>
      <c r="I158" s="504"/>
      <c r="J158" s="103"/>
      <c r="K158" s="504"/>
      <c r="L158" s="103"/>
      <c r="M158" s="504"/>
      <c r="N158" s="504"/>
      <c r="O158" s="504"/>
      <c r="P158" s="504"/>
      <c r="Q158" s="504"/>
      <c r="R158" s="80"/>
      <c r="S158" s="502"/>
      <c r="T158" s="64"/>
    </row>
    <row r="159" spans="1:20" ht="7.5" customHeight="1">
      <c r="A159" s="100"/>
      <c r="B159" s="502"/>
      <c r="C159" s="502"/>
      <c r="D159" s="502"/>
      <c r="E159" s="502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532" t="s">
        <v>118</v>
      </c>
      <c r="S159" s="510" t="s">
        <v>182</v>
      </c>
      <c r="T159" s="64"/>
    </row>
    <row r="160" spans="1:20" ht="7.5" customHeight="1">
      <c r="A160" s="100"/>
      <c r="B160" s="502"/>
      <c r="C160" s="502"/>
      <c r="D160" s="502"/>
      <c r="E160" s="502"/>
      <c r="F160" s="79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502"/>
      <c r="S160" s="502"/>
      <c r="T160" s="64"/>
    </row>
    <row r="161" spans="1:20" ht="7.5" customHeight="1">
      <c r="A161" s="100"/>
      <c r="B161" s="502"/>
      <c r="C161" s="502"/>
      <c r="D161" s="502"/>
      <c r="E161" s="502"/>
      <c r="F161" s="79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532" t="s">
        <v>118</v>
      </c>
      <c r="S161" s="510" t="s">
        <v>163</v>
      </c>
      <c r="T161" s="64"/>
    </row>
    <row r="162" spans="1:20" ht="7.5" customHeight="1">
      <c r="A162" s="100"/>
      <c r="B162" s="502"/>
      <c r="C162" s="518" t="s">
        <v>183</v>
      </c>
      <c r="D162" s="502"/>
      <c r="E162" s="502"/>
      <c r="F162" s="81"/>
      <c r="G162" s="111"/>
      <c r="H162" s="85"/>
      <c r="I162" s="126"/>
      <c r="J162" s="85"/>
      <c r="K162" s="126"/>
      <c r="L162" s="126"/>
      <c r="M162" s="75"/>
      <c r="N162" s="75"/>
      <c r="O162" s="75"/>
      <c r="P162" s="75"/>
      <c r="Q162" s="75"/>
      <c r="R162" s="502"/>
      <c r="S162" s="502"/>
      <c r="T162" s="64"/>
    </row>
    <row r="163" spans="1:20" ht="7.5" customHeight="1">
      <c r="A163" s="100"/>
      <c r="B163" s="502"/>
      <c r="C163" s="502"/>
      <c r="D163" s="502"/>
      <c r="E163" s="502"/>
      <c r="F163" s="81"/>
      <c r="G163" s="111"/>
      <c r="H163" s="85"/>
      <c r="I163" s="85"/>
      <c r="J163" s="85"/>
      <c r="K163" s="85"/>
      <c r="L163" s="85"/>
      <c r="M163" s="75"/>
      <c r="N163" s="81"/>
      <c r="O163" s="75"/>
      <c r="P163" s="81"/>
      <c r="Q163" s="75"/>
      <c r="R163" s="120"/>
      <c r="S163" s="502"/>
      <c r="T163" s="64"/>
    </row>
    <row r="164" spans="1:20" ht="7.5" customHeight="1">
      <c r="A164" s="100"/>
      <c r="B164" s="513"/>
      <c r="C164" s="513"/>
      <c r="D164" s="513"/>
      <c r="E164" s="513"/>
      <c r="F164" s="114"/>
      <c r="G164" s="114"/>
      <c r="H164" s="114"/>
      <c r="I164" s="114"/>
      <c r="J164" s="114"/>
      <c r="K164" s="114"/>
      <c r="L164" s="114"/>
      <c r="M164" s="114"/>
      <c r="N164" s="114"/>
      <c r="O164" s="114"/>
      <c r="P164" s="114"/>
      <c r="Q164" s="114"/>
      <c r="R164" s="127"/>
      <c r="S164" s="104"/>
      <c r="T164" s="64"/>
    </row>
    <row r="165" spans="1:20" ht="7.5" customHeight="1">
      <c r="A165" s="100"/>
      <c r="B165" s="512" t="s">
        <v>115</v>
      </c>
      <c r="C165" s="546" t="s">
        <v>184</v>
      </c>
      <c r="D165" s="515" t="s">
        <v>185</v>
      </c>
      <c r="E165" s="516" t="s">
        <v>122</v>
      </c>
      <c r="F165" s="116"/>
      <c r="G165" s="116"/>
      <c r="H165" s="116"/>
      <c r="I165" s="116"/>
      <c r="J165" s="116"/>
      <c r="K165" s="116"/>
      <c r="L165" s="116"/>
      <c r="M165" s="116"/>
      <c r="N165" s="116"/>
      <c r="O165" s="116"/>
      <c r="P165" s="116"/>
      <c r="Q165" s="116"/>
      <c r="R165" s="534" t="s">
        <v>118</v>
      </c>
      <c r="S165" s="521" t="s">
        <v>186</v>
      </c>
      <c r="T165" s="64"/>
    </row>
    <row r="166" spans="1:20" ht="7.5" customHeight="1">
      <c r="A166" s="100"/>
      <c r="B166" s="502"/>
      <c r="C166" s="502"/>
      <c r="D166" s="502"/>
      <c r="E166" s="502"/>
      <c r="F166" s="118"/>
      <c r="G166" s="118"/>
      <c r="H166" s="118"/>
      <c r="I166" s="118"/>
      <c r="J166" s="118"/>
      <c r="K166" s="118"/>
      <c r="L166" s="118"/>
      <c r="M166" s="118"/>
      <c r="N166" s="118"/>
      <c r="O166" s="118"/>
      <c r="P166" s="118"/>
      <c r="Q166" s="118"/>
      <c r="R166" s="502"/>
      <c r="S166" s="502"/>
      <c r="T166" s="64"/>
    </row>
    <row r="167" spans="1:20" ht="7.5" customHeight="1">
      <c r="A167" s="78"/>
      <c r="B167" s="502"/>
      <c r="C167" s="502"/>
      <c r="D167" s="502"/>
      <c r="E167" s="502"/>
      <c r="F167" s="79"/>
      <c r="G167" s="79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80"/>
      <c r="S167" s="502"/>
      <c r="T167" s="64"/>
    </row>
    <row r="168" spans="1:20" ht="7.5" customHeight="1">
      <c r="A168" s="78"/>
      <c r="B168" s="502"/>
      <c r="C168" s="502"/>
      <c r="D168" s="502"/>
      <c r="E168" s="502"/>
      <c r="F168" s="79"/>
      <c r="G168" s="79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532" t="s">
        <v>118</v>
      </c>
      <c r="S168" s="510" t="s">
        <v>187</v>
      </c>
      <c r="T168" s="64"/>
    </row>
    <row r="169" spans="1:20" ht="7.5" customHeight="1">
      <c r="A169" s="78"/>
      <c r="B169" s="502"/>
      <c r="C169" s="502"/>
      <c r="D169" s="502"/>
      <c r="E169" s="502"/>
      <c r="F169" s="79"/>
      <c r="G169" s="79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502"/>
      <c r="S169" s="502"/>
      <c r="T169" s="64"/>
    </row>
    <row r="170" spans="1:20" ht="7.5" customHeight="1">
      <c r="A170" s="100"/>
      <c r="B170" s="502"/>
      <c r="C170" s="502"/>
      <c r="D170" s="502"/>
      <c r="E170" s="502"/>
      <c r="F170" s="517">
        <v>1111.5792187499999</v>
      </c>
      <c r="G170" s="503">
        <f>ROUND(F170*mark_up,0)</f>
        <v>4880</v>
      </c>
      <c r="H170" s="82"/>
      <c r="I170" s="503" t="s">
        <v>122</v>
      </c>
      <c r="J170" s="517"/>
      <c r="K170" s="503" t="s">
        <v>122</v>
      </c>
      <c r="L170" s="517"/>
      <c r="M170" s="503" t="s">
        <v>122</v>
      </c>
      <c r="N170" s="517"/>
      <c r="O170" s="503" t="s">
        <v>122</v>
      </c>
      <c r="P170" s="517"/>
      <c r="Q170" s="503" t="s">
        <v>122</v>
      </c>
      <c r="R170" s="80"/>
      <c r="S170" s="502"/>
      <c r="T170" s="64"/>
    </row>
    <row r="171" spans="1:20" ht="7.5" customHeight="1">
      <c r="A171" s="100"/>
      <c r="B171" s="502"/>
      <c r="C171" s="502"/>
      <c r="D171" s="502"/>
      <c r="E171" s="502"/>
      <c r="F171" s="504"/>
      <c r="G171" s="504"/>
      <c r="H171" s="103"/>
      <c r="I171" s="504"/>
      <c r="J171" s="504"/>
      <c r="K171" s="504"/>
      <c r="L171" s="504"/>
      <c r="M171" s="504"/>
      <c r="N171" s="504"/>
      <c r="O171" s="504"/>
      <c r="P171" s="504"/>
      <c r="Q171" s="504"/>
      <c r="S171" s="502"/>
      <c r="T171" s="64"/>
    </row>
    <row r="172" spans="1:20" ht="7.5" customHeight="1">
      <c r="A172" s="100"/>
      <c r="B172" s="502"/>
      <c r="C172" s="502"/>
      <c r="D172" s="502"/>
      <c r="E172" s="502"/>
      <c r="F172" s="79"/>
      <c r="G172" s="79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S172" s="502"/>
      <c r="T172" s="64"/>
    </row>
    <row r="173" spans="1:20" ht="7.5" customHeight="1">
      <c r="A173" s="100"/>
      <c r="B173" s="502"/>
      <c r="C173" s="502"/>
      <c r="D173" s="502"/>
      <c r="E173" s="502"/>
      <c r="F173" s="79"/>
      <c r="G173" s="79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532" t="s">
        <v>118</v>
      </c>
      <c r="S173" s="510" t="s">
        <v>188</v>
      </c>
      <c r="T173" s="64"/>
    </row>
    <row r="174" spans="1:20" ht="7.5" customHeight="1">
      <c r="A174" s="100"/>
      <c r="B174" s="502"/>
      <c r="C174" s="502"/>
      <c r="D174" s="502"/>
      <c r="E174" s="502"/>
      <c r="F174" s="79"/>
      <c r="G174" s="128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502"/>
      <c r="S174" s="502"/>
      <c r="T174" s="64"/>
    </row>
    <row r="175" spans="1:20" ht="7.5" customHeight="1">
      <c r="A175" s="100"/>
      <c r="B175" s="502"/>
      <c r="C175" s="518" t="s">
        <v>189</v>
      </c>
      <c r="D175" s="502"/>
      <c r="E175" s="502"/>
      <c r="F175" s="118"/>
      <c r="G175" s="118"/>
      <c r="H175" s="118"/>
      <c r="I175" s="118"/>
      <c r="J175" s="118"/>
      <c r="K175" s="118"/>
      <c r="L175" s="118"/>
      <c r="M175" s="118"/>
      <c r="N175" s="118"/>
      <c r="O175" s="118"/>
      <c r="P175" s="118"/>
      <c r="Q175" s="118"/>
      <c r="S175" s="502"/>
      <c r="T175" s="64"/>
    </row>
    <row r="176" spans="1:20" ht="7.5" customHeight="1">
      <c r="A176" s="100"/>
      <c r="B176" s="502"/>
      <c r="C176" s="502"/>
      <c r="D176" s="502"/>
      <c r="E176" s="502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S176" s="90"/>
      <c r="T176" s="64"/>
    </row>
    <row r="177" spans="1:20" ht="7.5" customHeight="1">
      <c r="A177" s="100"/>
      <c r="B177" s="513"/>
      <c r="C177" s="513"/>
      <c r="D177" s="513"/>
      <c r="E177" s="513"/>
      <c r="F177" s="91"/>
      <c r="G177" s="91"/>
      <c r="H177" s="91"/>
      <c r="I177" s="91"/>
      <c r="J177" s="91"/>
      <c r="K177" s="91"/>
      <c r="L177" s="91"/>
      <c r="M177" s="91"/>
      <c r="N177" s="91"/>
      <c r="O177" s="91"/>
      <c r="P177" s="91"/>
      <c r="Q177" s="91"/>
      <c r="R177" s="92"/>
      <c r="S177" s="129"/>
      <c r="T177" s="64"/>
    </row>
    <row r="178" spans="1:20" ht="7.5" customHeight="1">
      <c r="A178" s="100"/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64"/>
    </row>
    <row r="179" spans="1:20" ht="7.5" customHeight="1">
      <c r="A179" s="100"/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64"/>
    </row>
    <row r="180" spans="1:20" ht="7.5" customHeight="1">
      <c r="A180" s="100"/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64"/>
    </row>
    <row r="181" spans="1:20" ht="7.5" customHeight="1">
      <c r="A181" s="100"/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64"/>
    </row>
    <row r="182" spans="1:20" ht="11.25" customHeight="1">
      <c r="A182" s="100"/>
      <c r="B182" s="526"/>
      <c r="C182" s="527"/>
      <c r="D182" s="527"/>
      <c r="E182" s="527"/>
      <c r="F182" s="527"/>
      <c r="G182" s="527"/>
      <c r="H182" s="527"/>
      <c r="I182" s="527"/>
      <c r="J182" s="527"/>
      <c r="K182" s="527"/>
      <c r="L182" s="527"/>
      <c r="M182" s="527"/>
      <c r="N182" s="527"/>
      <c r="O182" s="527"/>
      <c r="P182" s="527"/>
      <c r="Q182" s="527"/>
      <c r="R182" s="527"/>
      <c r="S182" s="537" t="s">
        <v>140</v>
      </c>
      <c r="T182" s="64"/>
    </row>
    <row r="183" spans="1:20" ht="11.25" customHeight="1">
      <c r="A183" s="100"/>
      <c r="B183" s="83"/>
      <c r="C183" s="94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8"/>
      <c r="S183" s="504"/>
      <c r="T183" s="64"/>
    </row>
    <row r="184" spans="1:20" ht="11.25" customHeight="1">
      <c r="A184" s="100"/>
      <c r="B184" s="528" t="s">
        <v>190</v>
      </c>
      <c r="C184" s="529"/>
      <c r="D184" s="529"/>
      <c r="E184" s="529"/>
      <c r="F184" s="529"/>
      <c r="G184" s="529"/>
      <c r="H184" s="529"/>
      <c r="I184" s="529"/>
      <c r="J184" s="529"/>
      <c r="K184" s="529"/>
      <c r="L184" s="529"/>
      <c r="M184" s="529"/>
      <c r="N184" s="529"/>
      <c r="O184" s="529"/>
      <c r="P184" s="529"/>
      <c r="Q184" s="529"/>
      <c r="R184" s="529"/>
      <c r="S184" s="529"/>
      <c r="T184" s="64"/>
    </row>
    <row r="185" spans="1:20" ht="61.5" customHeight="1">
      <c r="A185" s="100"/>
      <c r="B185" s="530"/>
      <c r="C185" s="513"/>
      <c r="D185" s="51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531" t="s">
        <v>103</v>
      </c>
      <c r="P185" s="513"/>
      <c r="Q185" s="513"/>
      <c r="R185" s="513"/>
      <c r="S185" s="513"/>
      <c r="T185" s="64"/>
    </row>
    <row r="186" spans="1:20" ht="34.5" customHeight="1">
      <c r="A186" s="100"/>
      <c r="B186" s="67" t="s">
        <v>104</v>
      </c>
      <c r="C186" s="67" t="s">
        <v>105</v>
      </c>
      <c r="D186" s="123" t="s">
        <v>106</v>
      </c>
      <c r="E186" s="123" t="s">
        <v>107</v>
      </c>
      <c r="F186" s="130" t="s">
        <v>108</v>
      </c>
      <c r="G186" s="131" t="s">
        <v>109</v>
      </c>
      <c r="H186" s="130" t="s">
        <v>108</v>
      </c>
      <c r="I186" s="131" t="s">
        <v>110</v>
      </c>
      <c r="J186" s="130" t="s">
        <v>108</v>
      </c>
      <c r="K186" s="131" t="s">
        <v>111</v>
      </c>
      <c r="L186" s="130" t="s">
        <v>108</v>
      </c>
      <c r="M186" s="131" t="s">
        <v>112</v>
      </c>
      <c r="N186" s="130" t="s">
        <v>108</v>
      </c>
      <c r="O186" s="131" t="s">
        <v>113</v>
      </c>
      <c r="P186" s="68" t="s">
        <v>108</v>
      </c>
      <c r="Q186" s="69" t="s">
        <v>114</v>
      </c>
      <c r="R186" s="524" t="s">
        <v>1</v>
      </c>
      <c r="S186" s="525"/>
      <c r="T186" s="64"/>
    </row>
    <row r="187" spans="1:20" ht="7.5" customHeight="1">
      <c r="A187" s="100"/>
      <c r="B187" s="512" t="s">
        <v>115</v>
      </c>
      <c r="C187" s="514" t="s">
        <v>191</v>
      </c>
      <c r="D187" s="515" t="s">
        <v>192</v>
      </c>
      <c r="E187" s="516" t="s">
        <v>122</v>
      </c>
      <c r="F187" s="72"/>
      <c r="G187" s="109"/>
      <c r="H187" s="116"/>
      <c r="I187" s="116"/>
      <c r="J187" s="116"/>
      <c r="K187" s="116"/>
      <c r="L187" s="116"/>
      <c r="M187" s="116"/>
      <c r="N187" s="116"/>
      <c r="O187" s="116"/>
      <c r="P187" s="116"/>
      <c r="Q187" s="116"/>
      <c r="R187" s="534" t="s">
        <v>118</v>
      </c>
      <c r="S187" s="547" t="s">
        <v>193</v>
      </c>
      <c r="T187" s="64"/>
    </row>
    <row r="188" spans="1:20" ht="7.5" customHeight="1">
      <c r="A188" s="100"/>
      <c r="B188" s="502"/>
      <c r="C188" s="502"/>
      <c r="D188" s="502"/>
      <c r="E188" s="502"/>
      <c r="F188" s="79"/>
      <c r="G188" s="111"/>
      <c r="H188" s="118"/>
      <c r="I188" s="118"/>
      <c r="J188" s="118"/>
      <c r="K188" s="118"/>
      <c r="L188" s="118"/>
      <c r="M188" s="118"/>
      <c r="N188" s="118"/>
      <c r="O188" s="118"/>
      <c r="P188" s="118"/>
      <c r="Q188" s="118"/>
      <c r="R188" s="502"/>
      <c r="S188" s="502"/>
      <c r="T188" s="64"/>
    </row>
    <row r="189" spans="1:20" ht="7.5" customHeight="1">
      <c r="A189" s="100"/>
      <c r="B189" s="502"/>
      <c r="C189" s="502"/>
      <c r="D189" s="502"/>
      <c r="E189" s="502"/>
      <c r="F189" s="79"/>
      <c r="G189" s="111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7"/>
      <c r="S189" s="502"/>
      <c r="T189" s="64"/>
    </row>
    <row r="190" spans="1:20" ht="7.5" customHeight="1">
      <c r="A190" s="100"/>
      <c r="B190" s="502"/>
      <c r="C190" s="502"/>
      <c r="D190" s="502"/>
      <c r="E190" s="502"/>
      <c r="F190" s="79"/>
      <c r="G190" s="111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532" t="s">
        <v>118</v>
      </c>
      <c r="S190" s="536" t="s">
        <v>194</v>
      </c>
      <c r="T190" s="64"/>
    </row>
    <row r="191" spans="1:20" ht="7.5" customHeight="1">
      <c r="A191" s="100"/>
      <c r="B191" s="502"/>
      <c r="C191" s="502"/>
      <c r="D191" s="502"/>
      <c r="E191" s="502"/>
      <c r="F191" s="118"/>
      <c r="G191" s="111"/>
      <c r="H191" s="118"/>
      <c r="I191" s="118"/>
      <c r="J191" s="118"/>
      <c r="K191" s="118"/>
      <c r="L191" s="118"/>
      <c r="M191" s="118"/>
      <c r="N191" s="118"/>
      <c r="O191" s="118"/>
      <c r="P191" s="118"/>
      <c r="Q191" s="118"/>
      <c r="R191" s="502"/>
      <c r="S191" s="502"/>
      <c r="T191" s="64"/>
    </row>
    <row r="192" spans="1:20" ht="7.5" customHeight="1">
      <c r="A192" s="100"/>
      <c r="B192" s="502"/>
      <c r="C192" s="502"/>
      <c r="D192" s="502"/>
      <c r="E192" s="502"/>
      <c r="F192" s="119"/>
      <c r="G192" s="111"/>
      <c r="H192" s="81"/>
      <c r="I192" s="75"/>
      <c r="J192" s="119"/>
      <c r="K192" s="75"/>
      <c r="L192" s="119"/>
      <c r="M192" s="75"/>
      <c r="N192" s="81"/>
      <c r="O192" s="75"/>
      <c r="P192" s="81"/>
      <c r="Q192" s="75"/>
      <c r="R192" s="532" t="s">
        <v>118</v>
      </c>
      <c r="S192" s="536" t="s">
        <v>195</v>
      </c>
      <c r="T192" s="64"/>
    </row>
    <row r="193" spans="1:20" ht="7.5" customHeight="1">
      <c r="A193" s="100"/>
      <c r="B193" s="502"/>
      <c r="C193" s="502"/>
      <c r="D193" s="502"/>
      <c r="E193" s="502"/>
      <c r="F193" s="79"/>
      <c r="G193" s="79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502"/>
      <c r="S193" s="502"/>
      <c r="T193" s="64"/>
    </row>
    <row r="194" spans="1:20" ht="7.5" customHeight="1">
      <c r="A194" s="100"/>
      <c r="B194" s="502"/>
      <c r="C194" s="502"/>
      <c r="D194" s="502"/>
      <c r="E194" s="502"/>
      <c r="F194" s="79"/>
      <c r="G194" s="79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80"/>
      <c r="S194" s="502"/>
      <c r="T194" s="64"/>
    </row>
    <row r="195" spans="1:20" ht="7.5" customHeight="1">
      <c r="A195" s="100"/>
      <c r="B195" s="502"/>
      <c r="C195" s="502"/>
      <c r="D195" s="502"/>
      <c r="E195" s="502"/>
      <c r="F195" s="517">
        <v>2651.5190625000005</v>
      </c>
      <c r="G195" s="503">
        <f>ROUND(F195*mark_up,0)</f>
        <v>11640</v>
      </c>
      <c r="H195" s="82"/>
      <c r="I195" s="503" t="s">
        <v>122</v>
      </c>
      <c r="J195" s="517"/>
      <c r="K195" s="503" t="s">
        <v>122</v>
      </c>
      <c r="L195" s="517"/>
      <c r="M195" s="517"/>
      <c r="N195" s="503" t="s">
        <v>122</v>
      </c>
      <c r="O195" s="503" t="s">
        <v>122</v>
      </c>
      <c r="P195" s="517"/>
      <c r="Q195" s="503" t="s">
        <v>122</v>
      </c>
      <c r="R195" s="80"/>
      <c r="S195" s="502"/>
      <c r="T195" s="64"/>
    </row>
    <row r="196" spans="1:20" ht="7.5" customHeight="1">
      <c r="A196" s="78"/>
      <c r="B196" s="502"/>
      <c r="C196" s="502"/>
      <c r="D196" s="502"/>
      <c r="E196" s="502"/>
      <c r="F196" s="504"/>
      <c r="G196" s="504"/>
      <c r="H196" s="103"/>
      <c r="I196" s="504"/>
      <c r="J196" s="504"/>
      <c r="K196" s="504"/>
      <c r="L196" s="504"/>
      <c r="M196" s="504"/>
      <c r="N196" s="504"/>
      <c r="O196" s="504"/>
      <c r="P196" s="504"/>
      <c r="Q196" s="504"/>
      <c r="R196" s="80"/>
      <c r="S196" s="502"/>
      <c r="T196" s="64"/>
    </row>
    <row r="197" spans="1:20" ht="7.5" customHeight="1">
      <c r="A197" s="78"/>
      <c r="B197" s="502"/>
      <c r="C197" s="502"/>
      <c r="D197" s="502"/>
      <c r="E197" s="502"/>
      <c r="F197" s="79"/>
      <c r="G197" s="111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532" t="s">
        <v>118</v>
      </c>
      <c r="S197" s="536" t="s">
        <v>196</v>
      </c>
      <c r="T197" s="64"/>
    </row>
    <row r="198" spans="1:20" ht="7.5" customHeight="1">
      <c r="A198" s="78"/>
      <c r="B198" s="502"/>
      <c r="C198" s="502"/>
      <c r="D198" s="502"/>
      <c r="E198" s="502"/>
      <c r="F198" s="132"/>
      <c r="G198" s="111"/>
      <c r="H198" s="132"/>
      <c r="I198" s="132"/>
      <c r="J198" s="132"/>
      <c r="K198" s="132"/>
      <c r="L198" s="132"/>
      <c r="M198" s="132"/>
      <c r="N198" s="132"/>
      <c r="O198" s="132"/>
      <c r="P198" s="132"/>
      <c r="Q198" s="79"/>
      <c r="R198" s="502"/>
      <c r="S198" s="502"/>
      <c r="T198" s="64"/>
    </row>
    <row r="199" spans="1:20" ht="7.5" customHeight="1">
      <c r="A199" s="100"/>
      <c r="B199" s="502"/>
      <c r="C199" s="502"/>
      <c r="D199" s="502"/>
      <c r="E199" s="502"/>
      <c r="F199" s="79"/>
      <c r="G199" s="111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80"/>
      <c r="S199" s="502"/>
      <c r="T199" s="64"/>
    </row>
    <row r="200" spans="1:20" ht="7.5" customHeight="1">
      <c r="A200" s="100"/>
      <c r="B200" s="502"/>
      <c r="C200" s="502"/>
      <c r="D200" s="502"/>
      <c r="E200" s="502"/>
      <c r="F200" s="111"/>
      <c r="G200" s="111"/>
      <c r="H200" s="111"/>
      <c r="I200" s="111"/>
      <c r="J200" s="111"/>
      <c r="K200" s="111"/>
      <c r="L200" s="111"/>
      <c r="M200" s="111"/>
      <c r="N200" s="111"/>
      <c r="O200" s="111"/>
      <c r="P200" s="111"/>
      <c r="Q200" s="111"/>
      <c r="R200" s="532" t="s">
        <v>118</v>
      </c>
      <c r="S200" s="536" t="s">
        <v>197</v>
      </c>
      <c r="T200" s="64"/>
    </row>
    <row r="201" spans="1:20" ht="7.5" customHeight="1">
      <c r="A201" s="100"/>
      <c r="B201" s="502"/>
      <c r="C201" s="502"/>
      <c r="D201" s="502"/>
      <c r="E201" s="502"/>
      <c r="F201" s="111"/>
      <c r="G201" s="111"/>
      <c r="H201" s="111"/>
      <c r="I201" s="111"/>
      <c r="J201" s="111"/>
      <c r="K201" s="111"/>
      <c r="L201" s="111"/>
      <c r="M201" s="111"/>
      <c r="N201" s="111"/>
      <c r="O201" s="111"/>
      <c r="P201" s="111"/>
      <c r="Q201" s="111"/>
      <c r="R201" s="502"/>
      <c r="S201" s="502"/>
      <c r="T201" s="64"/>
    </row>
    <row r="202" spans="1:20" ht="7.5" customHeight="1">
      <c r="A202" s="100"/>
      <c r="B202" s="502"/>
      <c r="C202" s="502"/>
      <c r="D202" s="502"/>
      <c r="E202" s="502"/>
      <c r="F202" s="111"/>
      <c r="G202" s="111"/>
      <c r="H202" s="111"/>
      <c r="I202" s="111"/>
      <c r="J202" s="111"/>
      <c r="K202" s="111"/>
      <c r="L202" s="111"/>
      <c r="M202" s="111"/>
      <c r="N202" s="111"/>
      <c r="O202" s="111"/>
      <c r="P202" s="111"/>
      <c r="Q202" s="111"/>
      <c r="R202" s="80"/>
      <c r="S202" s="502"/>
      <c r="T202" s="64"/>
    </row>
    <row r="203" spans="1:20" ht="7.5" customHeight="1">
      <c r="A203" s="78"/>
      <c r="B203" s="502"/>
      <c r="C203" s="518" t="s">
        <v>198</v>
      </c>
      <c r="D203" s="502"/>
      <c r="E203" s="502"/>
      <c r="F203" s="79"/>
      <c r="G203" s="79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532" t="s">
        <v>118</v>
      </c>
      <c r="S203" s="536" t="s">
        <v>199</v>
      </c>
      <c r="T203" s="64"/>
    </row>
    <row r="204" spans="1:20" ht="7.5" customHeight="1">
      <c r="A204" s="78"/>
      <c r="B204" s="502"/>
      <c r="C204" s="502"/>
      <c r="D204" s="502"/>
      <c r="E204" s="502"/>
      <c r="F204" s="79"/>
      <c r="G204" s="79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502"/>
      <c r="S204" s="502"/>
      <c r="T204" s="64"/>
    </row>
    <row r="205" spans="1:20" ht="7.5" customHeight="1">
      <c r="A205" s="78"/>
      <c r="B205" s="513"/>
      <c r="C205" s="513"/>
      <c r="D205" s="513"/>
      <c r="E205" s="513"/>
      <c r="F205" s="114"/>
      <c r="G205" s="114"/>
      <c r="H205" s="114"/>
      <c r="I205" s="114"/>
      <c r="J205" s="114"/>
      <c r="K205" s="114"/>
      <c r="L205" s="114"/>
      <c r="M205" s="114"/>
      <c r="N205" s="114"/>
      <c r="O205" s="114"/>
      <c r="P205" s="114"/>
      <c r="Q205" s="114"/>
      <c r="R205" s="92"/>
      <c r="S205" s="513"/>
      <c r="T205" s="64"/>
    </row>
    <row r="206" spans="1:20" ht="7.5" customHeight="1">
      <c r="A206" s="100"/>
      <c r="B206" s="512" t="s">
        <v>115</v>
      </c>
      <c r="C206" s="514" t="s">
        <v>200</v>
      </c>
      <c r="D206" s="515" t="s">
        <v>201</v>
      </c>
      <c r="E206" s="516" t="s">
        <v>122</v>
      </c>
      <c r="F206" s="116"/>
      <c r="G206" s="109"/>
      <c r="H206" s="116"/>
      <c r="I206" s="116"/>
      <c r="J206" s="116"/>
      <c r="K206" s="116"/>
      <c r="L206" s="116"/>
      <c r="M206" s="116"/>
      <c r="N206" s="116"/>
      <c r="O206" s="116"/>
      <c r="P206" s="116"/>
      <c r="Q206" s="116"/>
      <c r="R206" s="534" t="s">
        <v>118</v>
      </c>
      <c r="S206" s="547" t="s">
        <v>193</v>
      </c>
      <c r="T206" s="64"/>
    </row>
    <row r="207" spans="1:20" ht="7.5" customHeight="1">
      <c r="A207" s="100"/>
      <c r="B207" s="502"/>
      <c r="C207" s="502"/>
      <c r="D207" s="502"/>
      <c r="E207" s="502"/>
      <c r="F207" s="118"/>
      <c r="G207" s="79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502"/>
      <c r="S207" s="502"/>
      <c r="T207" s="64"/>
    </row>
    <row r="208" spans="1:20" ht="7.5" customHeight="1">
      <c r="A208" s="100"/>
      <c r="B208" s="502"/>
      <c r="C208" s="502"/>
      <c r="D208" s="502"/>
      <c r="E208" s="502"/>
      <c r="F208" s="79"/>
      <c r="G208" s="79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7"/>
      <c r="S208" s="502"/>
      <c r="T208" s="64"/>
    </row>
    <row r="209" spans="1:20" ht="7.5" customHeight="1">
      <c r="A209" s="78"/>
      <c r="B209" s="502"/>
      <c r="C209" s="502"/>
      <c r="D209" s="502"/>
      <c r="E209" s="502"/>
      <c r="F209" s="79"/>
      <c r="G209" s="111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532" t="s">
        <v>118</v>
      </c>
      <c r="S209" s="536" t="s">
        <v>194</v>
      </c>
      <c r="T209" s="64"/>
    </row>
    <row r="210" spans="1:20" ht="7.5" customHeight="1">
      <c r="A210" s="78"/>
      <c r="B210" s="502"/>
      <c r="C210" s="502"/>
      <c r="D210" s="502"/>
      <c r="E210" s="502"/>
      <c r="F210" s="118"/>
      <c r="G210" s="111"/>
      <c r="H210" s="118"/>
      <c r="I210" s="118"/>
      <c r="J210" s="118"/>
      <c r="K210" s="118"/>
      <c r="L210" s="118"/>
      <c r="M210" s="118"/>
      <c r="N210" s="118"/>
      <c r="O210" s="118"/>
      <c r="P210" s="118"/>
      <c r="Q210" s="118"/>
      <c r="R210" s="502"/>
      <c r="S210" s="502"/>
      <c r="T210" s="64"/>
    </row>
    <row r="211" spans="1:20" ht="7.5" customHeight="1">
      <c r="A211" s="78"/>
      <c r="B211" s="502"/>
      <c r="C211" s="502"/>
      <c r="D211" s="502"/>
      <c r="E211" s="502"/>
      <c r="F211" s="517">
        <v>1795.6279687499998</v>
      </c>
      <c r="G211" s="503">
        <f>ROUND(F211*mark_up,0)</f>
        <v>7883</v>
      </c>
      <c r="H211" s="82"/>
      <c r="I211" s="503" t="s">
        <v>122</v>
      </c>
      <c r="J211" s="517"/>
      <c r="K211" s="503" t="s">
        <v>122</v>
      </c>
      <c r="L211" s="517"/>
      <c r="M211" s="517"/>
      <c r="N211" s="503" t="s">
        <v>122</v>
      </c>
      <c r="O211" s="503" t="s">
        <v>122</v>
      </c>
      <c r="P211" s="517"/>
      <c r="Q211" s="503" t="s">
        <v>122</v>
      </c>
      <c r="R211" s="532" t="s">
        <v>118</v>
      </c>
      <c r="S211" s="536" t="s">
        <v>202</v>
      </c>
      <c r="T211" s="64"/>
    </row>
    <row r="212" spans="1:20" ht="7.5" customHeight="1">
      <c r="A212" s="100"/>
      <c r="B212" s="502"/>
      <c r="C212" s="502"/>
      <c r="D212" s="502"/>
      <c r="E212" s="502"/>
      <c r="F212" s="504"/>
      <c r="G212" s="504"/>
      <c r="H212" s="103"/>
      <c r="I212" s="504"/>
      <c r="J212" s="504"/>
      <c r="K212" s="504"/>
      <c r="L212" s="504"/>
      <c r="M212" s="504"/>
      <c r="N212" s="504"/>
      <c r="O212" s="504"/>
      <c r="P212" s="504"/>
      <c r="Q212" s="504"/>
      <c r="R212" s="502"/>
      <c r="S212" s="502"/>
      <c r="T212" s="64"/>
    </row>
    <row r="213" spans="1:20" ht="7.5" customHeight="1">
      <c r="A213" s="100"/>
      <c r="B213" s="502"/>
      <c r="C213" s="502"/>
      <c r="D213" s="502"/>
      <c r="E213" s="502"/>
      <c r="F213" s="79"/>
      <c r="G213" s="79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7"/>
      <c r="S213" s="502"/>
      <c r="T213" s="64"/>
    </row>
    <row r="214" spans="1:20" ht="7.5" customHeight="1">
      <c r="A214" s="100"/>
      <c r="B214" s="502"/>
      <c r="C214" s="502"/>
      <c r="D214" s="502"/>
      <c r="E214" s="502"/>
      <c r="F214" s="79"/>
      <c r="G214" s="111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80"/>
      <c r="S214" s="502"/>
      <c r="T214" s="64"/>
    </row>
    <row r="215" spans="1:20" ht="7.5" customHeight="1">
      <c r="A215" s="100"/>
      <c r="B215" s="502"/>
      <c r="C215" s="518" t="s">
        <v>203</v>
      </c>
      <c r="D215" s="502"/>
      <c r="E215" s="502"/>
      <c r="F215" s="79"/>
      <c r="G215" s="111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80"/>
      <c r="S215" s="502"/>
      <c r="T215" s="64"/>
    </row>
    <row r="216" spans="1:20" ht="7.5" customHeight="1">
      <c r="A216" s="100"/>
      <c r="B216" s="502"/>
      <c r="C216" s="502"/>
      <c r="D216" s="502"/>
      <c r="E216" s="502"/>
      <c r="F216" s="79"/>
      <c r="G216" s="79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532" t="s">
        <v>118</v>
      </c>
      <c r="S216" s="536" t="s">
        <v>204</v>
      </c>
      <c r="T216" s="64"/>
    </row>
    <row r="217" spans="1:20" ht="7.5" customHeight="1">
      <c r="A217" s="100"/>
      <c r="B217" s="513"/>
      <c r="C217" s="513"/>
      <c r="D217" s="513"/>
      <c r="E217" s="513"/>
      <c r="F217" s="91"/>
      <c r="G217" s="91"/>
      <c r="H217" s="91"/>
      <c r="I217" s="91"/>
      <c r="J217" s="91"/>
      <c r="K217" s="91"/>
      <c r="L217" s="91"/>
      <c r="M217" s="91"/>
      <c r="N217" s="91"/>
      <c r="O217" s="91"/>
      <c r="P217" s="91"/>
      <c r="Q217" s="91"/>
      <c r="R217" s="513"/>
      <c r="S217" s="513"/>
      <c r="T217" s="64"/>
    </row>
    <row r="218" spans="1:20" ht="7.5" customHeight="1">
      <c r="A218" s="100"/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64"/>
    </row>
    <row r="219" spans="1:20" ht="7.5" customHeight="1">
      <c r="A219" s="100"/>
      <c r="B219" s="8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64"/>
    </row>
    <row r="220" spans="1:20" ht="7.5" customHeight="1">
      <c r="A220" s="100"/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64"/>
    </row>
    <row r="221" spans="1:20" ht="7.5" customHeight="1">
      <c r="A221" s="100"/>
      <c r="B221" s="8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64"/>
    </row>
    <row r="222" spans="1:20" ht="7.5" customHeight="1">
      <c r="A222" s="100"/>
      <c r="B222" s="8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64"/>
    </row>
    <row r="223" spans="1:20" ht="7.5" customHeight="1">
      <c r="A223" s="78"/>
      <c r="B223" s="8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64"/>
    </row>
    <row r="224" spans="1:20" ht="7.5" customHeight="1">
      <c r="A224" s="78"/>
      <c r="B224" s="8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  <c r="Q224" s="86"/>
      <c r="R224" s="86"/>
      <c r="S224" s="86"/>
      <c r="T224" s="64"/>
    </row>
    <row r="225" spans="1:20" ht="7.5" customHeight="1">
      <c r="A225" s="78"/>
      <c r="B225" s="8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  <c r="Q225" s="86"/>
      <c r="R225" s="86"/>
      <c r="S225" s="86"/>
      <c r="T225" s="64"/>
    </row>
    <row r="226" spans="1:20" ht="7.5" customHeight="1">
      <c r="A226" s="100"/>
      <c r="B226" s="8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  <c r="Q226" s="86"/>
      <c r="R226" s="86"/>
      <c r="S226" s="86"/>
      <c r="T226" s="64"/>
    </row>
    <row r="227" spans="1:20" ht="7.5" customHeight="1">
      <c r="A227" s="100"/>
      <c r="B227" s="8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  <c r="Q227" s="86"/>
      <c r="R227" s="86"/>
      <c r="S227" s="86"/>
      <c r="T227" s="64"/>
    </row>
    <row r="228" spans="1:20" ht="7.5" customHeight="1">
      <c r="A228" s="100"/>
      <c r="B228" s="8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  <c r="Q228" s="86"/>
      <c r="R228" s="86"/>
      <c r="S228" s="86"/>
      <c r="T228" s="64"/>
    </row>
    <row r="229" spans="1:20" ht="7.5" customHeight="1">
      <c r="A229" s="100"/>
      <c r="B229" s="8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  <c r="Q229" s="86"/>
      <c r="R229" s="86"/>
      <c r="S229" s="86"/>
      <c r="T229" s="64"/>
    </row>
    <row r="230" spans="1:20" ht="7.5" customHeight="1">
      <c r="A230" s="100"/>
      <c r="B230" s="8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  <c r="Q230" s="86"/>
      <c r="R230" s="86"/>
      <c r="S230" s="86"/>
      <c r="T230" s="64"/>
    </row>
    <row r="231" spans="1:20" ht="7.5" customHeight="1">
      <c r="A231" s="100"/>
      <c r="B231" s="8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64"/>
    </row>
    <row r="232" spans="1:20" ht="7.5" customHeight="1">
      <c r="A232" s="100"/>
      <c r="B232" s="8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64"/>
    </row>
    <row r="233" spans="1:20" ht="7.5" customHeight="1">
      <c r="A233" s="100"/>
      <c r="B233" s="111"/>
      <c r="C233" s="117"/>
      <c r="D233" s="76"/>
      <c r="E233" s="75"/>
      <c r="F233" s="79"/>
      <c r="G233" s="111"/>
      <c r="H233" s="79"/>
      <c r="I233" s="79"/>
      <c r="J233" s="79"/>
      <c r="K233" s="79"/>
      <c r="L233" s="79"/>
      <c r="M233" s="79"/>
      <c r="N233" s="79"/>
      <c r="O233" s="79"/>
      <c r="P233" s="79"/>
      <c r="Q233" s="79"/>
      <c r="R233" s="77"/>
      <c r="S233" s="117"/>
      <c r="T233" s="64"/>
    </row>
    <row r="234" spans="1:20" ht="7.5" customHeight="1">
      <c r="A234" s="78"/>
      <c r="B234" s="111"/>
      <c r="C234" s="117"/>
      <c r="D234" s="76"/>
      <c r="E234" s="75"/>
      <c r="F234" s="75"/>
      <c r="G234" s="75"/>
      <c r="H234" s="75"/>
      <c r="I234" s="75"/>
      <c r="J234" s="75"/>
      <c r="K234" s="75"/>
      <c r="L234" s="75"/>
      <c r="M234" s="75"/>
      <c r="N234" s="75"/>
      <c r="O234" s="75"/>
      <c r="P234" s="75"/>
      <c r="Q234" s="75"/>
      <c r="R234" s="133"/>
      <c r="S234" s="75"/>
      <c r="T234" s="64"/>
    </row>
    <row r="235" spans="1:20" ht="7.5" customHeight="1">
      <c r="A235" s="78"/>
      <c r="B235" s="111"/>
      <c r="C235" s="117"/>
      <c r="D235" s="76"/>
      <c r="E235" s="75"/>
      <c r="F235" s="75"/>
      <c r="G235" s="75"/>
      <c r="H235" s="75"/>
      <c r="I235" s="75"/>
      <c r="J235" s="75"/>
      <c r="K235" s="75"/>
      <c r="L235" s="75"/>
      <c r="M235" s="75"/>
      <c r="N235" s="75"/>
      <c r="O235" s="75"/>
      <c r="P235" s="75"/>
      <c r="Q235" s="75"/>
      <c r="R235" s="133"/>
      <c r="S235" s="75"/>
      <c r="T235" s="64"/>
    </row>
    <row r="236" spans="1:20" ht="7.5" customHeight="1">
      <c r="A236" s="78"/>
      <c r="B236" s="111"/>
      <c r="C236" s="117"/>
      <c r="D236" s="76"/>
      <c r="E236" s="75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133"/>
      <c r="S236" s="75"/>
      <c r="T236" s="64"/>
    </row>
    <row r="237" spans="1:20" ht="7.5" customHeight="1">
      <c r="A237" s="100"/>
      <c r="B237" s="111"/>
      <c r="C237" s="117"/>
      <c r="D237" s="76"/>
      <c r="E237" s="75"/>
      <c r="F237" s="75"/>
      <c r="G237" s="75"/>
      <c r="H237" s="75"/>
      <c r="I237" s="75"/>
      <c r="J237" s="75"/>
      <c r="K237" s="75"/>
      <c r="L237" s="75"/>
      <c r="M237" s="75"/>
      <c r="N237" s="75"/>
      <c r="O237" s="75"/>
      <c r="P237" s="75"/>
      <c r="Q237" s="75"/>
      <c r="R237" s="133"/>
      <c r="S237" s="75"/>
      <c r="T237" s="64"/>
    </row>
    <row r="238" spans="1:20" ht="7.5" customHeight="1">
      <c r="A238" s="100"/>
      <c r="B238" s="111"/>
      <c r="C238" s="117"/>
      <c r="D238" s="76"/>
      <c r="E238" s="75"/>
      <c r="F238" s="75"/>
      <c r="G238" s="75"/>
      <c r="H238" s="75"/>
      <c r="I238" s="75"/>
      <c r="J238" s="75"/>
      <c r="K238" s="75"/>
      <c r="L238" s="75"/>
      <c r="M238" s="75"/>
      <c r="N238" s="75"/>
      <c r="O238" s="75"/>
      <c r="P238" s="75"/>
      <c r="Q238" s="75"/>
      <c r="R238" s="133"/>
      <c r="S238" s="75"/>
      <c r="T238" s="64"/>
    </row>
    <row r="239" spans="1:20" ht="7.5" customHeight="1">
      <c r="A239" s="78"/>
      <c r="B239" s="111"/>
      <c r="C239" s="117"/>
      <c r="D239" s="76"/>
      <c r="E239" s="75"/>
      <c r="F239" s="75"/>
      <c r="G239" s="75"/>
      <c r="H239" s="75"/>
      <c r="I239" s="75"/>
      <c r="J239" s="75"/>
      <c r="K239" s="75"/>
      <c r="L239" s="75"/>
      <c r="M239" s="75"/>
      <c r="N239" s="75"/>
      <c r="O239" s="75"/>
      <c r="P239" s="75"/>
      <c r="Q239" s="75"/>
      <c r="R239" s="133"/>
      <c r="S239" s="75"/>
      <c r="T239" s="64"/>
    </row>
    <row r="240" spans="1:20" ht="7.5" customHeight="1">
      <c r="A240" s="78"/>
      <c r="B240" s="111"/>
      <c r="C240" s="134"/>
      <c r="D240" s="76"/>
      <c r="E240" s="75"/>
      <c r="F240" s="79"/>
      <c r="G240" s="111"/>
      <c r="H240" s="79"/>
      <c r="I240" s="79"/>
      <c r="J240" s="79"/>
      <c r="K240" s="79"/>
      <c r="L240" s="79"/>
      <c r="M240" s="79"/>
      <c r="N240" s="79"/>
      <c r="O240" s="79"/>
      <c r="P240" s="79"/>
      <c r="Q240" s="79"/>
      <c r="R240" s="120"/>
      <c r="S240" s="117"/>
      <c r="T240" s="64"/>
    </row>
    <row r="241" spans="1:20" ht="7.5" customHeight="1">
      <c r="A241" s="78"/>
      <c r="B241" s="111"/>
      <c r="C241" s="134"/>
      <c r="D241" s="76"/>
      <c r="E241" s="75"/>
      <c r="F241" s="132"/>
      <c r="G241" s="111"/>
      <c r="H241" s="132"/>
      <c r="I241" s="132"/>
      <c r="J241" s="132"/>
      <c r="K241" s="132"/>
      <c r="L241" s="132"/>
      <c r="M241" s="132"/>
      <c r="N241" s="132"/>
      <c r="O241" s="132"/>
      <c r="P241" s="132"/>
      <c r="Q241" s="79"/>
      <c r="R241" s="77"/>
      <c r="S241" s="117"/>
      <c r="T241" s="64"/>
    </row>
    <row r="242" spans="1:20" ht="7.5" customHeight="1">
      <c r="A242" s="100"/>
      <c r="B242" s="111"/>
      <c r="C242" s="135"/>
      <c r="D242" s="76"/>
      <c r="E242" s="75"/>
      <c r="F242" s="79"/>
      <c r="G242" s="111"/>
      <c r="H242" s="79"/>
      <c r="I242" s="79"/>
      <c r="J242" s="79"/>
      <c r="K242" s="79"/>
      <c r="L242" s="79"/>
      <c r="M242" s="79"/>
      <c r="N242" s="79"/>
      <c r="O242" s="79"/>
      <c r="P242" s="79"/>
      <c r="Q242" s="79"/>
      <c r="R242" s="77"/>
      <c r="S242" s="117"/>
      <c r="T242" s="64"/>
    </row>
    <row r="243" spans="1:20" ht="11.25" customHeight="1">
      <c r="A243" s="100"/>
      <c r="B243" s="526"/>
      <c r="C243" s="527"/>
      <c r="D243" s="527"/>
      <c r="E243" s="527"/>
      <c r="F243" s="527"/>
      <c r="G243" s="527"/>
      <c r="H243" s="527"/>
      <c r="I243" s="527"/>
      <c r="J243" s="527"/>
      <c r="K243" s="527"/>
      <c r="L243" s="527"/>
      <c r="M243" s="527"/>
      <c r="N243" s="527"/>
      <c r="O243" s="527"/>
      <c r="P243" s="527"/>
      <c r="Q243" s="527"/>
      <c r="R243" s="527"/>
      <c r="S243" s="537" t="s">
        <v>140</v>
      </c>
      <c r="T243" s="64"/>
    </row>
    <row r="244" spans="1:20" ht="11.25" customHeight="1">
      <c r="A244" s="100"/>
      <c r="B244" s="83"/>
      <c r="C244" s="94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8"/>
      <c r="S244" s="504"/>
      <c r="T244" s="64"/>
    </row>
    <row r="245" spans="1:20" ht="11.25" customHeight="1">
      <c r="A245" s="100"/>
      <c r="B245" s="528" t="s">
        <v>205</v>
      </c>
      <c r="C245" s="529"/>
      <c r="D245" s="529"/>
      <c r="E245" s="529"/>
      <c r="F245" s="529"/>
      <c r="G245" s="529"/>
      <c r="H245" s="529"/>
      <c r="I245" s="529"/>
      <c r="J245" s="529"/>
      <c r="K245" s="529"/>
      <c r="L245" s="529"/>
      <c r="M245" s="529"/>
      <c r="N245" s="529"/>
      <c r="O245" s="529"/>
      <c r="P245" s="529"/>
      <c r="Q245" s="529"/>
      <c r="R245" s="529"/>
      <c r="S245" s="529"/>
      <c r="T245" s="64"/>
    </row>
    <row r="246" spans="1:20" ht="61.5" customHeight="1">
      <c r="A246" s="100"/>
      <c r="B246" s="530"/>
      <c r="C246" s="513"/>
      <c r="D246" s="51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531" t="s">
        <v>103</v>
      </c>
      <c r="P246" s="513"/>
      <c r="Q246" s="513"/>
      <c r="R246" s="513"/>
      <c r="S246" s="513"/>
      <c r="T246" s="64"/>
    </row>
    <row r="247" spans="1:20" ht="34.5" customHeight="1">
      <c r="A247" s="100"/>
      <c r="B247" s="67" t="s">
        <v>104</v>
      </c>
      <c r="C247" s="67" t="s">
        <v>105</v>
      </c>
      <c r="D247" s="67" t="s">
        <v>106</v>
      </c>
      <c r="E247" s="67" t="s">
        <v>107</v>
      </c>
      <c r="F247" s="68" t="s">
        <v>108</v>
      </c>
      <c r="G247" s="136" t="s">
        <v>109</v>
      </c>
      <c r="H247" s="68" t="s">
        <v>108</v>
      </c>
      <c r="I247" s="69" t="s">
        <v>110</v>
      </c>
      <c r="J247" s="68" t="s">
        <v>108</v>
      </c>
      <c r="K247" s="69" t="s">
        <v>111</v>
      </c>
      <c r="L247" s="68" t="s">
        <v>108</v>
      </c>
      <c r="M247" s="69" t="s">
        <v>112</v>
      </c>
      <c r="N247" s="68" t="s">
        <v>108</v>
      </c>
      <c r="O247" s="69" t="s">
        <v>113</v>
      </c>
      <c r="P247" s="68" t="s">
        <v>108</v>
      </c>
      <c r="Q247" s="69" t="s">
        <v>114</v>
      </c>
      <c r="R247" s="581" t="s">
        <v>1</v>
      </c>
      <c r="S247" s="527"/>
      <c r="T247" s="64"/>
    </row>
    <row r="248" spans="1:20" ht="7.5" customHeight="1">
      <c r="A248" s="124"/>
      <c r="B248" s="553" t="s">
        <v>115</v>
      </c>
      <c r="C248" s="514" t="s">
        <v>206</v>
      </c>
      <c r="D248" s="79"/>
      <c r="E248" s="116"/>
      <c r="F248" s="109"/>
      <c r="G248" s="109"/>
      <c r="H248" s="109"/>
      <c r="I248" s="109"/>
      <c r="J248" s="109"/>
      <c r="K248" s="109"/>
      <c r="L248" s="109"/>
      <c r="M248" s="109"/>
      <c r="N248" s="109"/>
      <c r="O248" s="109"/>
      <c r="P248" s="109"/>
      <c r="Q248" s="109"/>
      <c r="R248" s="637" t="s">
        <v>118</v>
      </c>
      <c r="S248" s="645" t="s">
        <v>207</v>
      </c>
      <c r="T248" s="64"/>
    </row>
    <row r="249" spans="1:20" ht="7.5" customHeight="1">
      <c r="A249" s="124"/>
      <c r="B249" s="502"/>
      <c r="C249" s="502"/>
      <c r="D249" s="137"/>
      <c r="E249" s="118"/>
      <c r="F249" s="111"/>
      <c r="G249" s="111"/>
      <c r="H249" s="111"/>
      <c r="I249" s="111"/>
      <c r="J249" s="111"/>
      <c r="K249" s="111"/>
      <c r="L249" s="111"/>
      <c r="M249" s="111"/>
      <c r="N249" s="111"/>
      <c r="O249" s="111"/>
      <c r="P249" s="111"/>
      <c r="Q249" s="111"/>
      <c r="R249" s="502"/>
      <c r="S249" s="502"/>
      <c r="T249" s="64"/>
    </row>
    <row r="250" spans="1:20" ht="7.5" customHeight="1">
      <c r="A250" s="124"/>
      <c r="B250" s="502"/>
      <c r="C250" s="502"/>
      <c r="D250" s="137"/>
      <c r="E250" s="118"/>
      <c r="F250" s="111"/>
      <c r="G250" s="111"/>
      <c r="H250" s="111"/>
      <c r="I250" s="111"/>
      <c r="J250" s="111"/>
      <c r="K250" s="111"/>
      <c r="L250" s="111"/>
      <c r="M250" s="111"/>
      <c r="N250" s="111"/>
      <c r="O250" s="111"/>
      <c r="P250" s="111"/>
      <c r="Q250" s="111"/>
      <c r="R250" s="138"/>
      <c r="S250" s="502"/>
      <c r="T250" s="64"/>
    </row>
    <row r="251" spans="1:20" ht="7.5" customHeight="1">
      <c r="A251" s="124"/>
      <c r="B251" s="502"/>
      <c r="C251" s="502"/>
      <c r="D251" s="137"/>
      <c r="E251" s="118"/>
      <c r="F251" s="111"/>
      <c r="G251" s="111"/>
      <c r="H251" s="111"/>
      <c r="I251" s="111"/>
      <c r="J251" s="111"/>
      <c r="K251" s="111"/>
      <c r="L251" s="111"/>
      <c r="M251" s="111"/>
      <c r="N251" s="111"/>
      <c r="O251" s="111"/>
      <c r="P251" s="111"/>
      <c r="Q251" s="111"/>
      <c r="R251" s="636" t="s">
        <v>118</v>
      </c>
      <c r="S251" s="624" t="s">
        <v>208</v>
      </c>
      <c r="T251" s="64"/>
    </row>
    <row r="252" spans="1:20" ht="7.5" customHeight="1">
      <c r="A252" s="124"/>
      <c r="B252" s="502"/>
      <c r="C252" s="502"/>
      <c r="D252" s="137"/>
      <c r="E252" s="118"/>
      <c r="F252" s="111"/>
      <c r="G252" s="111"/>
      <c r="H252" s="111"/>
      <c r="I252" s="111"/>
      <c r="J252" s="111"/>
      <c r="K252" s="111"/>
      <c r="L252" s="111"/>
      <c r="M252" s="111"/>
      <c r="N252" s="111"/>
      <c r="O252" s="111"/>
      <c r="P252" s="111"/>
      <c r="Q252" s="111"/>
      <c r="R252" s="502"/>
      <c r="S252" s="502"/>
      <c r="T252" s="64"/>
    </row>
    <row r="253" spans="1:20" ht="7.5" customHeight="1">
      <c r="A253" s="124"/>
      <c r="B253" s="502"/>
      <c r="C253" s="502"/>
      <c r="D253" s="79"/>
      <c r="E253" s="79"/>
      <c r="F253" s="79"/>
      <c r="G253" s="79"/>
      <c r="H253" s="79"/>
      <c r="I253" s="79"/>
      <c r="J253" s="79"/>
      <c r="K253" s="79"/>
      <c r="L253" s="79"/>
      <c r="M253" s="79"/>
      <c r="N253" s="79"/>
      <c r="O253" s="79"/>
      <c r="P253" s="79"/>
      <c r="Q253" s="79"/>
      <c r="R253" s="636" t="s">
        <v>118</v>
      </c>
      <c r="S253" s="624" t="s">
        <v>209</v>
      </c>
      <c r="T253" s="64"/>
    </row>
    <row r="254" spans="1:20" ht="7.5" customHeight="1">
      <c r="A254" s="124"/>
      <c r="B254" s="502"/>
      <c r="C254" s="502"/>
      <c r="D254" s="86"/>
      <c r="E254" s="86"/>
      <c r="F254" s="517">
        <v>2087.1630312500001</v>
      </c>
      <c r="G254" s="86"/>
      <c r="H254" s="86"/>
      <c r="I254" s="86"/>
      <c r="J254" s="86"/>
      <c r="K254" s="86"/>
      <c r="L254" s="86"/>
      <c r="M254" s="86"/>
      <c r="N254" s="86"/>
      <c r="O254" s="86"/>
      <c r="P254" s="86"/>
      <c r="Q254" s="86"/>
      <c r="R254" s="502"/>
      <c r="S254" s="502"/>
      <c r="T254" s="64"/>
    </row>
    <row r="255" spans="1:20" ht="7.5" customHeight="1">
      <c r="A255" s="139"/>
      <c r="B255" s="502"/>
      <c r="C255" s="502"/>
      <c r="D255" s="86"/>
      <c r="E255" s="86"/>
      <c r="F255" s="504"/>
      <c r="G255" s="86"/>
      <c r="H255" s="86"/>
      <c r="I255" s="86"/>
      <c r="J255" s="86"/>
      <c r="K255" s="86"/>
      <c r="L255" s="86"/>
      <c r="M255" s="86"/>
      <c r="N255" s="86"/>
      <c r="O255" s="86"/>
      <c r="P255" s="86"/>
      <c r="Q255" s="86"/>
      <c r="R255" s="138"/>
      <c r="S255" s="502"/>
      <c r="T255" s="64"/>
    </row>
    <row r="256" spans="1:20" ht="7.5" customHeight="1">
      <c r="A256" s="139"/>
      <c r="B256" s="502"/>
      <c r="C256" s="502"/>
      <c r="D256" s="566" t="s">
        <v>210</v>
      </c>
      <c r="E256" s="563" t="s">
        <v>122</v>
      </c>
      <c r="F256" s="517">
        <v>2477.7222937500005</v>
      </c>
      <c r="G256" s="503">
        <f>ROUND(F254*mark_up,0)</f>
        <v>9163</v>
      </c>
      <c r="H256" s="625"/>
      <c r="I256" s="635" t="s">
        <v>122</v>
      </c>
      <c r="J256" s="625"/>
      <c r="K256" s="635" t="s">
        <v>122</v>
      </c>
      <c r="L256" s="625"/>
      <c r="M256" s="635" t="s">
        <v>122</v>
      </c>
      <c r="N256" s="625"/>
      <c r="O256" s="635" t="s">
        <v>122</v>
      </c>
      <c r="P256" s="625"/>
      <c r="Q256" s="635" t="s">
        <v>122</v>
      </c>
      <c r="R256" s="138"/>
      <c r="S256" s="502"/>
      <c r="T256" s="64"/>
    </row>
    <row r="257" spans="1:20" ht="7.5" customHeight="1">
      <c r="A257" s="139"/>
      <c r="B257" s="502"/>
      <c r="C257" s="502"/>
      <c r="D257" s="502"/>
      <c r="E257" s="502"/>
      <c r="F257" s="504"/>
      <c r="G257" s="504"/>
      <c r="H257" s="504"/>
      <c r="I257" s="504"/>
      <c r="J257" s="504"/>
      <c r="K257" s="504"/>
      <c r="L257" s="504"/>
      <c r="M257" s="504"/>
      <c r="N257" s="504"/>
      <c r="O257" s="504"/>
      <c r="P257" s="504"/>
      <c r="Q257" s="504"/>
      <c r="R257" s="636" t="s">
        <v>118</v>
      </c>
      <c r="S257" s="624" t="s">
        <v>211</v>
      </c>
      <c r="T257" s="64"/>
    </row>
    <row r="258" spans="1:20" ht="7.5" customHeight="1">
      <c r="A258" s="124"/>
      <c r="B258" s="502"/>
      <c r="C258" s="502"/>
      <c r="D258" s="566" t="s">
        <v>212</v>
      </c>
      <c r="E258" s="563" t="s">
        <v>122</v>
      </c>
      <c r="F258" s="111"/>
      <c r="G258" s="503">
        <f>ROUND(F256*mark_up,0)</f>
        <v>10877</v>
      </c>
      <c r="H258" s="625"/>
      <c r="I258" s="635" t="s">
        <v>122</v>
      </c>
      <c r="J258" s="625"/>
      <c r="K258" s="635" t="s">
        <v>122</v>
      </c>
      <c r="L258" s="625"/>
      <c r="M258" s="635" t="s">
        <v>122</v>
      </c>
      <c r="N258" s="625"/>
      <c r="O258" s="635" t="s">
        <v>122</v>
      </c>
      <c r="P258" s="625"/>
      <c r="Q258" s="635" t="s">
        <v>122</v>
      </c>
      <c r="R258" s="502"/>
      <c r="S258" s="502"/>
      <c r="T258" s="64"/>
    </row>
    <row r="259" spans="1:20" ht="7.5" customHeight="1">
      <c r="A259" s="139"/>
      <c r="B259" s="502"/>
      <c r="C259" s="502"/>
      <c r="D259" s="502"/>
      <c r="E259" s="502"/>
      <c r="F259" s="111"/>
      <c r="G259" s="504"/>
      <c r="H259" s="504"/>
      <c r="I259" s="504"/>
      <c r="J259" s="504"/>
      <c r="K259" s="504"/>
      <c r="L259" s="504"/>
      <c r="M259" s="504"/>
      <c r="N259" s="504"/>
      <c r="O259" s="504"/>
      <c r="P259" s="504"/>
      <c r="Q259" s="504"/>
      <c r="R259" s="141"/>
      <c r="S259" s="502"/>
      <c r="T259" s="64"/>
    </row>
    <row r="260" spans="1:20" ht="7.5" customHeight="1">
      <c r="A260" s="139"/>
      <c r="B260" s="502"/>
      <c r="C260" s="502"/>
      <c r="D260" s="79"/>
      <c r="E260" s="118"/>
      <c r="F260" s="111"/>
      <c r="G260" s="79"/>
      <c r="H260" s="79"/>
      <c r="I260" s="86"/>
      <c r="J260" s="79"/>
      <c r="K260" s="86"/>
      <c r="L260" s="79"/>
      <c r="M260" s="79"/>
      <c r="N260" s="79"/>
      <c r="O260" s="79"/>
      <c r="P260" s="79"/>
      <c r="Q260" s="79"/>
      <c r="R260" s="636" t="s">
        <v>118</v>
      </c>
      <c r="S260" s="624" t="s">
        <v>213</v>
      </c>
      <c r="T260" s="64"/>
    </row>
    <row r="261" spans="1:20" ht="7.5" customHeight="1">
      <c r="A261" s="139"/>
      <c r="B261" s="502"/>
      <c r="C261" s="502"/>
      <c r="D261" s="86"/>
      <c r="E261" s="79"/>
      <c r="F261" s="79"/>
      <c r="G261" s="86"/>
      <c r="H261" s="79"/>
      <c r="I261" s="86"/>
      <c r="J261" s="79"/>
      <c r="K261" s="86"/>
      <c r="L261" s="79"/>
      <c r="M261" s="79"/>
      <c r="N261" s="79"/>
      <c r="O261" s="79"/>
      <c r="P261" s="79"/>
      <c r="Q261" s="79"/>
      <c r="R261" s="502"/>
      <c r="S261" s="502"/>
      <c r="T261" s="64"/>
    </row>
    <row r="262" spans="1:20" ht="10.5" customHeight="1">
      <c r="A262" s="124"/>
      <c r="B262" s="502"/>
      <c r="C262" s="502"/>
      <c r="D262" s="86"/>
      <c r="E262" s="79"/>
      <c r="F262" s="79"/>
      <c r="G262" s="86"/>
      <c r="H262" s="86"/>
      <c r="I262" s="86"/>
      <c r="J262" s="86"/>
      <c r="K262" s="86"/>
      <c r="L262" s="86"/>
      <c r="M262" s="86"/>
      <c r="N262" s="86"/>
      <c r="O262" s="86"/>
      <c r="P262" s="86"/>
      <c r="Q262" s="86"/>
      <c r="R262" s="141"/>
      <c r="S262" s="502"/>
      <c r="T262" s="64"/>
    </row>
    <row r="263" spans="1:20" ht="7.5" customHeight="1">
      <c r="A263" s="124"/>
      <c r="B263" s="502"/>
      <c r="C263" s="502"/>
      <c r="D263" s="86"/>
      <c r="E263" s="79"/>
      <c r="F263" s="79"/>
      <c r="G263" s="86"/>
      <c r="H263" s="86"/>
      <c r="I263" s="86"/>
      <c r="J263" s="86"/>
      <c r="K263" s="86"/>
      <c r="L263" s="86"/>
      <c r="M263" s="86"/>
      <c r="N263" s="86"/>
      <c r="O263" s="86"/>
      <c r="P263" s="86"/>
      <c r="Q263" s="86"/>
      <c r="R263" s="636" t="s">
        <v>118</v>
      </c>
      <c r="S263" s="624" t="s">
        <v>214</v>
      </c>
      <c r="T263" s="64"/>
    </row>
    <row r="264" spans="1:20" ht="7.5" customHeight="1">
      <c r="A264" s="124"/>
      <c r="B264" s="502"/>
      <c r="C264" s="502"/>
      <c r="D264" s="86"/>
      <c r="E264" s="142"/>
      <c r="F264" s="142"/>
      <c r="G264" s="86"/>
      <c r="H264" s="86"/>
      <c r="I264" s="86"/>
      <c r="J264" s="86"/>
      <c r="K264" s="86"/>
      <c r="L264" s="86"/>
      <c r="M264" s="86"/>
      <c r="N264" s="86"/>
      <c r="O264" s="86"/>
      <c r="P264" s="86"/>
      <c r="Q264" s="86"/>
      <c r="R264" s="502"/>
      <c r="S264" s="502"/>
      <c r="T264" s="64"/>
    </row>
    <row r="265" spans="1:20" ht="7.5" customHeight="1">
      <c r="A265" s="124"/>
      <c r="B265" s="502"/>
      <c r="C265" s="518" t="s">
        <v>215</v>
      </c>
      <c r="D265" s="518" t="s">
        <v>216</v>
      </c>
      <c r="E265" s="79"/>
      <c r="F265" s="79"/>
      <c r="G265" s="86"/>
      <c r="H265" s="86"/>
      <c r="I265" s="86"/>
      <c r="J265" s="86"/>
      <c r="K265" s="86"/>
      <c r="L265" s="86"/>
      <c r="M265" s="86"/>
      <c r="N265" s="86"/>
      <c r="O265" s="86"/>
      <c r="P265" s="86"/>
      <c r="Q265" s="86"/>
      <c r="R265" s="143"/>
      <c r="S265" s="502"/>
      <c r="T265" s="64"/>
    </row>
    <row r="266" spans="1:20" ht="7.5" customHeight="1">
      <c r="A266" s="139"/>
      <c r="B266" s="502"/>
      <c r="C266" s="502"/>
      <c r="D266" s="502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  <c r="Q266" s="86"/>
      <c r="R266" s="144"/>
      <c r="S266" s="502"/>
      <c r="T266" s="64"/>
    </row>
    <row r="267" spans="1:20" ht="7.5" customHeight="1">
      <c r="A267" s="78"/>
      <c r="B267" s="502"/>
      <c r="C267" s="502"/>
      <c r="D267" s="502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  <c r="Q267" s="86"/>
      <c r="R267" s="144"/>
      <c r="S267" s="502"/>
      <c r="T267" s="64"/>
    </row>
    <row r="268" spans="1:20" ht="7.5" customHeight="1">
      <c r="A268" s="78"/>
      <c r="B268" s="502"/>
      <c r="C268" s="502"/>
      <c r="D268" s="502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  <c r="Q268" s="86"/>
      <c r="R268" s="86"/>
      <c r="S268" s="74"/>
      <c r="T268" s="64"/>
    </row>
    <row r="269" spans="1:20" ht="7.5" customHeight="1">
      <c r="A269" s="100"/>
      <c r="B269" s="512" t="s">
        <v>115</v>
      </c>
      <c r="C269" s="514" t="s">
        <v>217</v>
      </c>
      <c r="D269" s="72"/>
      <c r="E269" s="116"/>
      <c r="F269" s="109"/>
      <c r="G269" s="109"/>
      <c r="H269" s="109"/>
      <c r="I269" s="109"/>
      <c r="J269" s="109"/>
      <c r="K269" s="109"/>
      <c r="L269" s="109"/>
      <c r="M269" s="109"/>
      <c r="N269" s="109"/>
      <c r="O269" s="109"/>
      <c r="P269" s="109"/>
      <c r="Q269" s="109"/>
      <c r="R269" s="558" t="s">
        <v>118</v>
      </c>
      <c r="S269" s="521" t="s">
        <v>207</v>
      </c>
      <c r="T269" s="64"/>
    </row>
    <row r="270" spans="1:20" ht="7.5" customHeight="1">
      <c r="A270" s="100"/>
      <c r="B270" s="502"/>
      <c r="C270" s="502"/>
      <c r="D270" s="137"/>
      <c r="E270" s="118"/>
      <c r="F270" s="111"/>
      <c r="G270" s="111"/>
      <c r="H270" s="111"/>
      <c r="I270" s="111"/>
      <c r="J270" s="111"/>
      <c r="K270" s="111"/>
      <c r="L270" s="111"/>
      <c r="M270" s="111"/>
      <c r="N270" s="111"/>
      <c r="O270" s="111"/>
      <c r="P270" s="111"/>
      <c r="Q270" s="111"/>
      <c r="R270" s="502"/>
      <c r="S270" s="502"/>
      <c r="T270" s="64"/>
    </row>
    <row r="271" spans="1:20" ht="7.5" customHeight="1">
      <c r="A271" s="100"/>
      <c r="B271" s="502"/>
      <c r="C271" s="502"/>
      <c r="D271" s="137"/>
      <c r="E271" s="118"/>
      <c r="F271" s="111"/>
      <c r="G271" s="111"/>
      <c r="H271" s="111"/>
      <c r="I271" s="111"/>
      <c r="J271" s="111"/>
      <c r="K271" s="111"/>
      <c r="L271" s="111"/>
      <c r="M271" s="111"/>
      <c r="N271" s="111"/>
      <c r="O271" s="111"/>
      <c r="P271" s="111"/>
      <c r="Q271" s="111"/>
      <c r="R271" s="145"/>
      <c r="S271" s="502"/>
      <c r="T271" s="64"/>
    </row>
    <row r="272" spans="1:20" ht="7.5" customHeight="1">
      <c r="A272" s="100"/>
      <c r="B272" s="502"/>
      <c r="C272" s="502"/>
      <c r="D272" s="137"/>
      <c r="E272" s="118"/>
      <c r="F272" s="111"/>
      <c r="G272" s="111"/>
      <c r="H272" s="111"/>
      <c r="I272" s="111"/>
      <c r="J272" s="111"/>
      <c r="K272" s="111"/>
      <c r="L272" s="111"/>
      <c r="M272" s="111"/>
      <c r="N272" s="111"/>
      <c r="O272" s="111"/>
      <c r="P272" s="111"/>
      <c r="Q272" s="111"/>
      <c r="R272" s="557" t="s">
        <v>118</v>
      </c>
      <c r="S272" s="510" t="s">
        <v>208</v>
      </c>
      <c r="T272" s="64"/>
    </row>
    <row r="273" spans="1:20" ht="7.5" customHeight="1">
      <c r="A273" s="100"/>
      <c r="B273" s="502"/>
      <c r="C273" s="502"/>
      <c r="D273" s="137"/>
      <c r="E273" s="118"/>
      <c r="F273" s="111"/>
      <c r="G273" s="111"/>
      <c r="H273" s="111"/>
      <c r="I273" s="111"/>
      <c r="J273" s="111"/>
      <c r="K273" s="111"/>
      <c r="L273" s="111"/>
      <c r="M273" s="111"/>
      <c r="N273" s="111"/>
      <c r="O273" s="111"/>
      <c r="P273" s="111"/>
      <c r="Q273" s="111"/>
      <c r="R273" s="502"/>
      <c r="S273" s="502"/>
      <c r="T273" s="64"/>
    </row>
    <row r="274" spans="1:20" ht="7.5" customHeight="1">
      <c r="A274" s="100"/>
      <c r="B274" s="502"/>
      <c r="C274" s="502"/>
      <c r="D274" s="79"/>
      <c r="E274" s="79"/>
      <c r="F274" s="79"/>
      <c r="G274" s="79"/>
      <c r="H274" s="79"/>
      <c r="I274" s="79"/>
      <c r="J274" s="79"/>
      <c r="K274" s="79"/>
      <c r="L274" s="79"/>
      <c r="M274" s="79"/>
      <c r="N274" s="79"/>
      <c r="O274" s="79"/>
      <c r="P274" s="79"/>
      <c r="Q274" s="79"/>
      <c r="R274" s="557" t="s">
        <v>118</v>
      </c>
      <c r="S274" s="510" t="s">
        <v>218</v>
      </c>
      <c r="T274" s="64"/>
    </row>
    <row r="275" spans="1:20" ht="7.5" customHeight="1">
      <c r="A275" s="100"/>
      <c r="B275" s="502"/>
      <c r="C275" s="502"/>
      <c r="D275" s="79"/>
      <c r="E275" s="79"/>
      <c r="F275" s="79"/>
      <c r="G275" s="79"/>
      <c r="H275" s="79"/>
      <c r="I275" s="79"/>
      <c r="J275" s="79"/>
      <c r="K275" s="79"/>
      <c r="L275" s="79"/>
      <c r="M275" s="79"/>
      <c r="N275" s="79"/>
      <c r="O275" s="79"/>
      <c r="P275" s="79"/>
      <c r="Q275" s="79"/>
      <c r="R275" s="502"/>
      <c r="S275" s="502"/>
      <c r="T275" s="64"/>
    </row>
    <row r="276" spans="1:20" ht="7.5" customHeight="1">
      <c r="A276" s="100"/>
      <c r="B276" s="502"/>
      <c r="C276" s="502"/>
      <c r="D276" s="566" t="s">
        <v>210</v>
      </c>
      <c r="E276" s="563" t="s">
        <v>122</v>
      </c>
      <c r="F276" s="517">
        <v>2078.20525</v>
      </c>
      <c r="G276" s="503">
        <f>ROUND(F276*mark_up,0)</f>
        <v>9123</v>
      </c>
      <c r="H276" s="625"/>
      <c r="I276" s="635" t="s">
        <v>122</v>
      </c>
      <c r="J276" s="625"/>
      <c r="K276" s="635" t="s">
        <v>122</v>
      </c>
      <c r="L276" s="625"/>
      <c r="M276" s="635" t="s">
        <v>122</v>
      </c>
      <c r="N276" s="625"/>
      <c r="O276" s="635" t="s">
        <v>122</v>
      </c>
      <c r="P276" s="625"/>
      <c r="Q276" s="635" t="s">
        <v>122</v>
      </c>
      <c r="R276" s="147"/>
      <c r="S276" s="502"/>
      <c r="T276" s="64"/>
    </row>
    <row r="277" spans="1:20" ht="7.5" customHeight="1">
      <c r="A277" s="100"/>
      <c r="B277" s="502"/>
      <c r="C277" s="502"/>
      <c r="D277" s="502"/>
      <c r="E277" s="502"/>
      <c r="F277" s="504"/>
      <c r="G277" s="504"/>
      <c r="H277" s="504"/>
      <c r="I277" s="504"/>
      <c r="J277" s="504"/>
      <c r="K277" s="504"/>
      <c r="L277" s="504"/>
      <c r="M277" s="504"/>
      <c r="N277" s="504"/>
      <c r="O277" s="504"/>
      <c r="P277" s="504"/>
      <c r="Q277" s="504"/>
      <c r="R277" s="557" t="s">
        <v>118</v>
      </c>
      <c r="S277" s="510" t="s">
        <v>211</v>
      </c>
      <c r="T277" s="64"/>
    </row>
    <row r="278" spans="1:20" ht="7.5" customHeight="1">
      <c r="A278" s="100"/>
      <c r="B278" s="502"/>
      <c r="C278" s="502"/>
      <c r="D278" s="566" t="s">
        <v>212</v>
      </c>
      <c r="E278" s="563" t="s">
        <v>122</v>
      </c>
      <c r="F278" s="517">
        <v>2461.5982875000004</v>
      </c>
      <c r="G278" s="503">
        <f>ROUND(F278*mark_up,0)</f>
        <v>10806</v>
      </c>
      <c r="H278" s="625"/>
      <c r="I278" s="635" t="s">
        <v>122</v>
      </c>
      <c r="J278" s="625"/>
      <c r="K278" s="635" t="s">
        <v>122</v>
      </c>
      <c r="L278" s="625"/>
      <c r="M278" s="635" t="s">
        <v>122</v>
      </c>
      <c r="N278" s="625"/>
      <c r="O278" s="635" t="s">
        <v>122</v>
      </c>
      <c r="P278" s="625"/>
      <c r="Q278" s="635" t="s">
        <v>122</v>
      </c>
      <c r="R278" s="502"/>
      <c r="S278" s="502"/>
      <c r="T278" s="64"/>
    </row>
    <row r="279" spans="1:20" ht="7.5" customHeight="1">
      <c r="A279" s="100"/>
      <c r="B279" s="502"/>
      <c r="C279" s="502"/>
      <c r="D279" s="502"/>
      <c r="E279" s="502"/>
      <c r="F279" s="504"/>
      <c r="G279" s="504"/>
      <c r="H279" s="504"/>
      <c r="I279" s="504"/>
      <c r="J279" s="504"/>
      <c r="K279" s="504"/>
      <c r="L279" s="504"/>
      <c r="M279" s="504"/>
      <c r="N279" s="504"/>
      <c r="O279" s="504"/>
      <c r="P279" s="504"/>
      <c r="Q279" s="504"/>
      <c r="R279" s="148"/>
      <c r="S279" s="502"/>
      <c r="T279" s="64"/>
    </row>
    <row r="280" spans="1:20" ht="7.5" customHeight="1">
      <c r="A280" s="78"/>
      <c r="B280" s="502"/>
      <c r="C280" s="502"/>
      <c r="D280" s="137"/>
      <c r="E280" s="118"/>
      <c r="F280" s="111"/>
      <c r="G280" s="111"/>
      <c r="H280" s="111"/>
      <c r="I280" s="111"/>
      <c r="J280" s="111"/>
      <c r="K280" s="111"/>
      <c r="L280" s="111"/>
      <c r="M280" s="111"/>
      <c r="N280" s="111"/>
      <c r="O280" s="111"/>
      <c r="P280" s="111"/>
      <c r="Q280" s="111"/>
      <c r="R280" s="557" t="s">
        <v>118</v>
      </c>
      <c r="S280" s="510" t="s">
        <v>213</v>
      </c>
      <c r="T280" s="64"/>
    </row>
    <row r="281" spans="1:20" ht="7.5" customHeight="1">
      <c r="A281" s="78"/>
      <c r="B281" s="502"/>
      <c r="C281" s="502"/>
      <c r="D281" s="137"/>
      <c r="E281" s="118"/>
      <c r="F281" s="111"/>
      <c r="G281" s="111"/>
      <c r="H281" s="111"/>
      <c r="I281" s="111"/>
      <c r="J281" s="111"/>
      <c r="K281" s="111"/>
      <c r="L281" s="111"/>
      <c r="M281" s="111"/>
      <c r="N281" s="111"/>
      <c r="O281" s="111"/>
      <c r="P281" s="111"/>
      <c r="Q281" s="79"/>
      <c r="R281" s="502"/>
      <c r="S281" s="502"/>
      <c r="T281" s="64"/>
    </row>
    <row r="282" spans="1:20" ht="7.5" customHeight="1">
      <c r="A282" s="78"/>
      <c r="B282" s="502"/>
      <c r="C282" s="502"/>
      <c r="D282" s="137"/>
      <c r="E282" s="118"/>
      <c r="F282" s="111"/>
      <c r="G282" s="79"/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148"/>
      <c r="S282" s="502"/>
      <c r="T282" s="64"/>
    </row>
    <row r="283" spans="1:20" ht="7.5" customHeight="1">
      <c r="A283" s="100"/>
      <c r="B283" s="502"/>
      <c r="C283" s="502"/>
      <c r="D283" s="137"/>
      <c r="E283" s="118"/>
      <c r="F283" s="111"/>
      <c r="G283" s="79"/>
      <c r="H283" s="79"/>
      <c r="I283" s="79"/>
      <c r="J283" s="79"/>
      <c r="K283" s="79"/>
      <c r="L283" s="79"/>
      <c r="M283" s="79"/>
      <c r="N283" s="79"/>
      <c r="O283" s="79"/>
      <c r="P283" s="79"/>
      <c r="Q283" s="79"/>
      <c r="R283" s="557" t="s">
        <v>118</v>
      </c>
      <c r="S283" s="510" t="s">
        <v>214</v>
      </c>
      <c r="T283" s="64"/>
    </row>
    <row r="284" spans="1:20" ht="7.5" customHeight="1">
      <c r="A284" s="100"/>
      <c r="B284" s="502"/>
      <c r="C284" s="502"/>
      <c r="D284" s="137"/>
      <c r="E284" s="118"/>
      <c r="F284" s="111"/>
      <c r="G284" s="79"/>
      <c r="H284" s="79"/>
      <c r="I284" s="79"/>
      <c r="J284" s="79"/>
      <c r="K284" s="79"/>
      <c r="L284" s="79"/>
      <c r="M284" s="79"/>
      <c r="N284" s="79"/>
      <c r="O284" s="79"/>
      <c r="P284" s="79"/>
      <c r="Q284" s="111"/>
      <c r="R284" s="502"/>
      <c r="S284" s="502"/>
      <c r="T284" s="64"/>
    </row>
    <row r="285" spans="1:20" ht="7.5" customHeight="1">
      <c r="A285" s="100"/>
      <c r="B285" s="502"/>
      <c r="C285" s="502"/>
      <c r="D285" s="137"/>
      <c r="E285" s="118"/>
      <c r="F285" s="111"/>
      <c r="G285" s="111"/>
      <c r="H285" s="111"/>
      <c r="I285" s="111"/>
      <c r="J285" s="111"/>
      <c r="K285" s="86"/>
      <c r="L285" s="86"/>
      <c r="M285" s="86"/>
      <c r="N285" s="111"/>
      <c r="O285" s="111"/>
      <c r="P285" s="111"/>
      <c r="Q285" s="79"/>
      <c r="R285" s="148"/>
      <c r="S285" s="502"/>
      <c r="T285" s="64"/>
    </row>
    <row r="286" spans="1:20" ht="7.5" customHeight="1">
      <c r="A286" s="100"/>
      <c r="B286" s="502"/>
      <c r="C286" s="502"/>
      <c r="D286" s="86"/>
      <c r="E286" s="79"/>
      <c r="F286" s="79"/>
      <c r="G286" s="79"/>
      <c r="H286" s="79"/>
      <c r="I286" s="79"/>
      <c r="J286" s="79"/>
      <c r="K286" s="86"/>
      <c r="L286" s="86"/>
      <c r="M286" s="86"/>
      <c r="N286" s="79"/>
      <c r="O286" s="79"/>
      <c r="P286" s="79"/>
      <c r="Q286" s="79"/>
      <c r="R286" s="145"/>
      <c r="S286" s="502"/>
      <c r="T286" s="64"/>
    </row>
    <row r="287" spans="1:20" ht="7.5" customHeight="1">
      <c r="A287" s="100"/>
      <c r="B287" s="502"/>
      <c r="C287" s="518" t="s">
        <v>219</v>
      </c>
      <c r="D287" s="518" t="s">
        <v>216</v>
      </c>
      <c r="E287" s="111"/>
      <c r="F287" s="79"/>
      <c r="G287" s="79"/>
      <c r="H287" s="79"/>
      <c r="I287" s="79"/>
      <c r="J287" s="79"/>
      <c r="K287" s="86"/>
      <c r="L287" s="86"/>
      <c r="M287" s="86"/>
      <c r="N287" s="79"/>
      <c r="O287" s="79"/>
      <c r="P287" s="79"/>
      <c r="Q287" s="79"/>
      <c r="R287" s="145"/>
      <c r="S287" s="502"/>
      <c r="T287" s="64"/>
    </row>
    <row r="288" spans="1:20" ht="7.5" customHeight="1">
      <c r="A288" s="78"/>
      <c r="B288" s="502"/>
      <c r="C288" s="502"/>
      <c r="D288" s="502"/>
      <c r="E288" s="79"/>
      <c r="F288" s="79"/>
      <c r="G288" s="79"/>
      <c r="H288" s="79"/>
      <c r="I288" s="79"/>
      <c r="J288" s="79"/>
      <c r="K288" s="79"/>
      <c r="L288" s="79"/>
      <c r="M288" s="79"/>
      <c r="N288" s="79"/>
      <c r="O288" s="79"/>
      <c r="P288" s="79"/>
      <c r="T288" s="64"/>
    </row>
    <row r="289" spans="1:20" ht="7.5" customHeight="1">
      <c r="A289" s="78"/>
      <c r="B289" s="502"/>
      <c r="C289" s="502"/>
      <c r="D289" s="502"/>
      <c r="E289" s="79"/>
      <c r="F289" s="79"/>
      <c r="G289" s="79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86"/>
      <c r="S289" s="89"/>
      <c r="T289" s="64"/>
    </row>
    <row r="290" spans="1:20" ht="7.5" customHeight="1">
      <c r="A290" s="78"/>
      <c r="B290" s="513"/>
      <c r="C290" s="513"/>
      <c r="D290" s="513"/>
      <c r="E290" s="91"/>
      <c r="F290" s="91"/>
      <c r="G290" s="91"/>
      <c r="H290" s="91"/>
      <c r="I290" s="91"/>
      <c r="J290" s="91"/>
      <c r="K290" s="91"/>
      <c r="L290" s="91"/>
      <c r="M290" s="91"/>
      <c r="N290" s="91"/>
      <c r="O290" s="91"/>
      <c r="P290" s="91"/>
      <c r="Q290" s="91"/>
      <c r="R290" s="91"/>
      <c r="S290" s="91"/>
      <c r="T290" s="64"/>
    </row>
    <row r="291" spans="1:20" ht="7.5" customHeight="1">
      <c r="A291" s="78"/>
      <c r="B291" s="8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64"/>
    </row>
    <row r="292" spans="1:20" ht="7.5" customHeight="1">
      <c r="A292" s="100"/>
      <c r="B292" s="8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64"/>
    </row>
    <row r="293" spans="1:20" ht="7.5" customHeight="1">
      <c r="A293" s="100"/>
      <c r="B293" s="8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64"/>
    </row>
    <row r="294" spans="1:20" ht="7.5" customHeight="1">
      <c r="A294" s="100"/>
      <c r="B294" s="8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64"/>
    </row>
    <row r="295" spans="1:20" ht="7.5" customHeight="1">
      <c r="A295" s="100"/>
      <c r="B295" s="8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64"/>
    </row>
    <row r="296" spans="1:20" ht="7.5" customHeight="1">
      <c r="A296" s="100"/>
      <c r="B296" s="8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64"/>
    </row>
    <row r="297" spans="1:20" ht="7.5" customHeight="1">
      <c r="A297" s="100"/>
      <c r="B297" s="8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64"/>
    </row>
    <row r="298" spans="1:20" ht="7.5" customHeight="1">
      <c r="A298" s="100"/>
      <c r="B298" s="8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64"/>
    </row>
    <row r="299" spans="1:20" ht="7.5" customHeight="1">
      <c r="A299" s="78"/>
      <c r="B299" s="8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64"/>
    </row>
    <row r="300" spans="1:20" ht="7.5" customHeight="1">
      <c r="A300" s="78"/>
      <c r="B300" s="8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64"/>
    </row>
    <row r="301" spans="1:20" ht="7.5" customHeight="1">
      <c r="A301" s="78"/>
      <c r="B301" s="8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64"/>
    </row>
    <row r="302" spans="1:20" ht="7.5" customHeight="1">
      <c r="A302" s="78"/>
      <c r="B302" s="8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64"/>
    </row>
    <row r="303" spans="1:20" ht="7.5" customHeight="1">
      <c r="A303" s="78"/>
      <c r="B303" s="8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64"/>
    </row>
    <row r="304" spans="1:20" ht="11.25" customHeight="1">
      <c r="A304" s="78"/>
      <c r="B304" s="72"/>
      <c r="C304" s="72"/>
      <c r="D304" s="72"/>
      <c r="E304" s="72"/>
      <c r="F304" s="72"/>
      <c r="G304" s="72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149"/>
      <c r="S304" s="537" t="s">
        <v>140</v>
      </c>
      <c r="T304" s="64"/>
    </row>
    <row r="305" spans="1:20" ht="11.25" customHeight="1">
      <c r="A305" s="150"/>
      <c r="B305" s="83"/>
      <c r="C305" s="94"/>
      <c r="D305" s="83"/>
      <c r="E305" s="83"/>
      <c r="F305" s="83"/>
      <c r="G305" s="83"/>
      <c r="H305" s="83"/>
      <c r="I305" s="83"/>
      <c r="J305" s="83"/>
      <c r="K305" s="83"/>
      <c r="L305" s="83"/>
      <c r="M305" s="83"/>
      <c r="N305" s="83"/>
      <c r="O305" s="83"/>
      <c r="P305" s="83"/>
      <c r="Q305" s="83"/>
      <c r="R305" s="88"/>
      <c r="S305" s="504"/>
      <c r="T305" s="64"/>
    </row>
    <row r="306" spans="1:20" ht="11.25" customHeight="1">
      <c r="A306" s="78"/>
      <c r="B306" s="528" t="s">
        <v>220</v>
      </c>
      <c r="C306" s="529"/>
      <c r="D306" s="529"/>
      <c r="E306" s="529"/>
      <c r="F306" s="529"/>
      <c r="G306" s="529"/>
      <c r="H306" s="529"/>
      <c r="I306" s="529"/>
      <c r="J306" s="529"/>
      <c r="K306" s="529"/>
      <c r="L306" s="529"/>
      <c r="M306" s="529"/>
      <c r="N306" s="529"/>
      <c r="O306" s="529"/>
      <c r="P306" s="529"/>
      <c r="Q306" s="529"/>
      <c r="R306" s="529"/>
      <c r="S306" s="529"/>
      <c r="T306" s="64"/>
    </row>
    <row r="307" spans="1:20" ht="61.5" customHeight="1">
      <c r="A307" s="100"/>
      <c r="B307" s="530"/>
      <c r="C307" s="513"/>
      <c r="D307" s="51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531" t="s">
        <v>103</v>
      </c>
      <c r="P307" s="513"/>
      <c r="Q307" s="513"/>
      <c r="R307" s="513"/>
      <c r="S307" s="513"/>
      <c r="T307" s="64"/>
    </row>
    <row r="308" spans="1:20" ht="34.5" customHeight="1">
      <c r="A308" s="151"/>
      <c r="B308" s="123" t="s">
        <v>104</v>
      </c>
      <c r="C308" s="123" t="s">
        <v>105</v>
      </c>
      <c r="D308" s="123" t="s">
        <v>106</v>
      </c>
      <c r="E308" s="67" t="s">
        <v>107</v>
      </c>
      <c r="F308" s="68" t="s">
        <v>108</v>
      </c>
      <c r="G308" s="136" t="s">
        <v>109</v>
      </c>
      <c r="H308" s="68" t="s">
        <v>108</v>
      </c>
      <c r="I308" s="69" t="s">
        <v>110</v>
      </c>
      <c r="J308" s="68" t="s">
        <v>108</v>
      </c>
      <c r="K308" s="69" t="s">
        <v>111</v>
      </c>
      <c r="L308" s="68" t="s">
        <v>108</v>
      </c>
      <c r="M308" s="69" t="s">
        <v>112</v>
      </c>
      <c r="N308" s="68" t="s">
        <v>108</v>
      </c>
      <c r="O308" s="69" t="s">
        <v>113</v>
      </c>
      <c r="P308" s="68" t="s">
        <v>108</v>
      </c>
      <c r="Q308" s="69" t="s">
        <v>114</v>
      </c>
      <c r="R308" s="581" t="s">
        <v>1</v>
      </c>
      <c r="S308" s="527"/>
      <c r="T308" s="64"/>
    </row>
    <row r="309" spans="1:20" ht="7.5" customHeight="1">
      <c r="A309" s="139"/>
      <c r="B309" s="512" t="s">
        <v>115</v>
      </c>
      <c r="C309" s="514" t="s">
        <v>221</v>
      </c>
      <c r="D309" s="72"/>
      <c r="E309" s="116"/>
      <c r="F309" s="109"/>
      <c r="G309" s="109"/>
      <c r="H309" s="109"/>
      <c r="I309" s="109"/>
      <c r="J309" s="109"/>
      <c r="K309" s="109"/>
      <c r="L309" s="109"/>
      <c r="M309" s="109"/>
      <c r="N309" s="109"/>
      <c r="O309" s="109"/>
      <c r="P309" s="109"/>
      <c r="Q309" s="109"/>
      <c r="R309" s="558" t="s">
        <v>118</v>
      </c>
      <c r="S309" s="521" t="s">
        <v>207</v>
      </c>
      <c r="T309" s="64"/>
    </row>
    <row r="310" spans="1:20" ht="7.5" customHeight="1">
      <c r="A310" s="139"/>
      <c r="B310" s="502"/>
      <c r="C310" s="502"/>
      <c r="D310" s="137"/>
      <c r="E310" s="118"/>
      <c r="F310" s="111"/>
      <c r="G310" s="111"/>
      <c r="H310" s="111"/>
      <c r="I310" s="111"/>
      <c r="J310" s="111"/>
      <c r="K310" s="111"/>
      <c r="L310" s="111"/>
      <c r="M310" s="111"/>
      <c r="N310" s="111"/>
      <c r="O310" s="111"/>
      <c r="P310" s="111"/>
      <c r="Q310" s="111"/>
      <c r="R310" s="502"/>
      <c r="S310" s="502"/>
      <c r="T310" s="64"/>
    </row>
    <row r="311" spans="1:20" ht="7.5" customHeight="1">
      <c r="A311" s="139"/>
      <c r="B311" s="502"/>
      <c r="C311" s="502"/>
      <c r="D311" s="137"/>
      <c r="E311" s="118"/>
      <c r="F311" s="111"/>
      <c r="G311" s="111"/>
      <c r="H311" s="111"/>
      <c r="I311" s="111"/>
      <c r="J311" s="111"/>
      <c r="K311" s="111"/>
      <c r="L311" s="111"/>
      <c r="M311" s="111"/>
      <c r="N311" s="111"/>
      <c r="O311" s="111"/>
      <c r="P311" s="111"/>
      <c r="Q311" s="111"/>
      <c r="R311" s="145"/>
      <c r="S311" s="502"/>
      <c r="T311" s="64"/>
    </row>
    <row r="312" spans="1:20" ht="7.5" customHeight="1">
      <c r="A312" s="139"/>
      <c r="B312" s="502"/>
      <c r="C312" s="502"/>
      <c r="D312" s="137"/>
      <c r="E312" s="118"/>
      <c r="F312" s="111"/>
      <c r="G312" s="111"/>
      <c r="H312" s="111"/>
      <c r="I312" s="111"/>
      <c r="J312" s="111"/>
      <c r="K312" s="111"/>
      <c r="L312" s="111"/>
      <c r="M312" s="111"/>
      <c r="N312" s="111"/>
      <c r="O312" s="111"/>
      <c r="P312" s="111"/>
      <c r="Q312" s="111"/>
      <c r="R312" s="557" t="s">
        <v>118</v>
      </c>
      <c r="S312" s="510" t="s">
        <v>208</v>
      </c>
      <c r="T312" s="64"/>
    </row>
    <row r="313" spans="1:20" ht="7.5" customHeight="1">
      <c r="A313" s="139"/>
      <c r="B313" s="502"/>
      <c r="C313" s="502"/>
      <c r="D313" s="137"/>
      <c r="E313" s="118"/>
      <c r="F313" s="111"/>
      <c r="G313" s="111"/>
      <c r="H313" s="111"/>
      <c r="I313" s="111"/>
      <c r="J313" s="111"/>
      <c r="K313" s="111"/>
      <c r="L313" s="111"/>
      <c r="M313" s="111"/>
      <c r="N313" s="111"/>
      <c r="O313" s="111"/>
      <c r="P313" s="111"/>
      <c r="Q313" s="111"/>
      <c r="R313" s="502"/>
      <c r="S313" s="502"/>
      <c r="T313" s="64"/>
    </row>
    <row r="314" spans="1:20" ht="7.5" customHeight="1">
      <c r="A314" s="139"/>
      <c r="B314" s="502"/>
      <c r="C314" s="502"/>
      <c r="D314" s="79"/>
      <c r="E314" s="79"/>
      <c r="F314" s="79"/>
      <c r="G314" s="79"/>
      <c r="H314" s="79"/>
      <c r="I314" s="79"/>
      <c r="J314" s="79"/>
      <c r="K314" s="79"/>
      <c r="L314" s="79"/>
      <c r="M314" s="79"/>
      <c r="N314" s="79"/>
      <c r="O314" s="79"/>
      <c r="P314" s="79"/>
      <c r="Q314" s="79"/>
      <c r="R314" s="557" t="s">
        <v>118</v>
      </c>
      <c r="S314" s="510" t="s">
        <v>222</v>
      </c>
      <c r="T314" s="64"/>
    </row>
    <row r="315" spans="1:20" ht="7.5" customHeight="1">
      <c r="A315" s="152"/>
      <c r="B315" s="502"/>
      <c r="C315" s="502"/>
      <c r="D315" s="79"/>
      <c r="E315" s="79"/>
      <c r="F315" s="79"/>
      <c r="G315" s="79"/>
      <c r="H315" s="79"/>
      <c r="I315" s="79"/>
      <c r="J315" s="79"/>
      <c r="K315" s="79"/>
      <c r="L315" s="79"/>
      <c r="M315" s="79"/>
      <c r="N315" s="79"/>
      <c r="O315" s="79"/>
      <c r="P315" s="79"/>
      <c r="Q315" s="79"/>
      <c r="R315" s="502"/>
      <c r="S315" s="502"/>
      <c r="T315" s="64"/>
    </row>
    <row r="316" spans="1:20" ht="7.5" customHeight="1">
      <c r="A316" s="124"/>
      <c r="B316" s="502"/>
      <c r="C316" s="502"/>
      <c r="D316" s="79"/>
      <c r="E316" s="79"/>
      <c r="F316" s="79"/>
      <c r="G316" s="79"/>
      <c r="H316" s="79"/>
      <c r="I316" s="79"/>
      <c r="J316" s="79"/>
      <c r="K316" s="79"/>
      <c r="L316" s="79"/>
      <c r="M316" s="79"/>
      <c r="N316" s="79"/>
      <c r="O316" s="79"/>
      <c r="P316" s="79"/>
      <c r="Q316" s="79"/>
      <c r="R316" s="153"/>
      <c r="S316" s="502"/>
      <c r="T316" s="64"/>
    </row>
    <row r="317" spans="1:20" ht="7.5" customHeight="1">
      <c r="A317" s="124"/>
      <c r="B317" s="502"/>
      <c r="C317" s="502"/>
      <c r="D317" s="79"/>
      <c r="E317" s="79"/>
      <c r="F317" s="79"/>
      <c r="G317" s="79"/>
      <c r="H317" s="79"/>
      <c r="I317" s="79"/>
      <c r="J317" s="79"/>
      <c r="K317" s="79"/>
      <c r="L317" s="79"/>
      <c r="M317" s="79"/>
      <c r="N317" s="79"/>
      <c r="O317" s="79"/>
      <c r="P317" s="79"/>
      <c r="Q317" s="79"/>
      <c r="R317" s="557" t="s">
        <v>118</v>
      </c>
      <c r="S317" s="510" t="s">
        <v>209</v>
      </c>
      <c r="T317" s="64"/>
    </row>
    <row r="318" spans="1:20" ht="7.5" customHeight="1">
      <c r="A318" s="124"/>
      <c r="B318" s="502"/>
      <c r="C318" s="502"/>
      <c r="D318" s="79"/>
      <c r="E318" s="79"/>
      <c r="F318" s="79"/>
      <c r="G318" s="79"/>
      <c r="H318" s="79"/>
      <c r="I318" s="79"/>
      <c r="J318" s="79"/>
      <c r="K318" s="79"/>
      <c r="L318" s="79"/>
      <c r="M318" s="79"/>
      <c r="N318" s="79"/>
      <c r="O318" s="79"/>
      <c r="P318" s="79"/>
      <c r="Q318" s="79"/>
      <c r="R318" s="502"/>
      <c r="S318" s="502"/>
      <c r="T318" s="64"/>
    </row>
    <row r="319" spans="1:20" ht="7.5" customHeight="1">
      <c r="A319" s="124"/>
      <c r="B319" s="502"/>
      <c r="C319" s="502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  <c r="Q319" s="86"/>
      <c r="R319" s="147"/>
      <c r="S319" s="502"/>
      <c r="T319" s="64"/>
    </row>
    <row r="320" spans="1:20" ht="7.5" customHeight="1">
      <c r="A320" s="640"/>
      <c r="B320" s="502"/>
      <c r="C320" s="502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  <c r="Q320" s="86"/>
      <c r="R320" s="145"/>
      <c r="S320" s="502"/>
      <c r="T320" s="64"/>
    </row>
    <row r="321" spans="1:20" ht="7.5" customHeight="1">
      <c r="A321" s="577"/>
      <c r="B321" s="502"/>
      <c r="C321" s="502"/>
      <c r="D321" s="566" t="s">
        <v>210</v>
      </c>
      <c r="E321" s="563" t="s">
        <v>122</v>
      </c>
      <c r="F321" s="517">
        <v>2919.1250000000005</v>
      </c>
      <c r="G321" s="503">
        <f>ROUND(F321*mark_up,0)</f>
        <v>12815</v>
      </c>
      <c r="H321" s="625"/>
      <c r="I321" s="635" t="s">
        <v>122</v>
      </c>
      <c r="J321" s="625"/>
      <c r="K321" s="635" t="s">
        <v>122</v>
      </c>
      <c r="L321" s="625"/>
      <c r="M321" s="635" t="s">
        <v>122</v>
      </c>
      <c r="N321" s="625"/>
      <c r="O321" s="635" t="s">
        <v>122</v>
      </c>
      <c r="P321" s="625"/>
      <c r="Q321" s="635" t="s">
        <v>122</v>
      </c>
      <c r="R321" s="557" t="s">
        <v>118</v>
      </c>
      <c r="S321" s="632" t="s">
        <v>223</v>
      </c>
      <c r="T321" s="64"/>
    </row>
    <row r="322" spans="1:20" ht="7.5" customHeight="1">
      <c r="A322" s="577"/>
      <c r="B322" s="502"/>
      <c r="C322" s="502"/>
      <c r="D322" s="502"/>
      <c r="E322" s="502"/>
      <c r="F322" s="504"/>
      <c r="G322" s="504"/>
      <c r="H322" s="504"/>
      <c r="I322" s="504"/>
      <c r="J322" s="504"/>
      <c r="K322" s="504"/>
      <c r="L322" s="504"/>
      <c r="M322" s="504"/>
      <c r="N322" s="504"/>
      <c r="O322" s="504"/>
      <c r="P322" s="504"/>
      <c r="Q322" s="504"/>
      <c r="R322" s="502"/>
      <c r="S322" s="502"/>
      <c r="T322" s="64"/>
    </row>
    <row r="323" spans="1:20" ht="7.5" customHeight="1">
      <c r="A323" s="124"/>
      <c r="B323" s="502"/>
      <c r="C323" s="502"/>
      <c r="D323" s="566" t="s">
        <v>212</v>
      </c>
      <c r="E323" s="563" t="s">
        <v>122</v>
      </c>
      <c r="F323" s="517">
        <v>3430.3500000000008</v>
      </c>
      <c r="G323" s="503">
        <f>ROUND(F323*mark_up,0)</f>
        <v>15059</v>
      </c>
      <c r="H323" s="625"/>
      <c r="I323" s="635" t="s">
        <v>122</v>
      </c>
      <c r="J323" s="625"/>
      <c r="K323" s="635" t="s">
        <v>122</v>
      </c>
      <c r="L323" s="625"/>
      <c r="M323" s="635" t="s">
        <v>122</v>
      </c>
      <c r="N323" s="625"/>
      <c r="O323" s="635" t="s">
        <v>122</v>
      </c>
      <c r="P323" s="625"/>
      <c r="Q323" s="635" t="s">
        <v>122</v>
      </c>
      <c r="R323" s="147"/>
      <c r="S323" s="502"/>
      <c r="T323" s="64"/>
    </row>
    <row r="324" spans="1:20" ht="7.5" customHeight="1">
      <c r="A324" s="124"/>
      <c r="B324" s="502"/>
      <c r="C324" s="502"/>
      <c r="D324" s="502"/>
      <c r="E324" s="502"/>
      <c r="F324" s="504"/>
      <c r="G324" s="504"/>
      <c r="H324" s="504"/>
      <c r="I324" s="504"/>
      <c r="J324" s="504"/>
      <c r="K324" s="504"/>
      <c r="L324" s="504"/>
      <c r="M324" s="504"/>
      <c r="N324" s="504"/>
      <c r="O324" s="504"/>
      <c r="P324" s="504"/>
      <c r="Q324" s="504"/>
      <c r="R324" s="147"/>
      <c r="S324" s="502"/>
      <c r="T324" s="64"/>
    </row>
    <row r="325" spans="1:20" ht="7.5" customHeight="1">
      <c r="A325" s="139"/>
      <c r="B325" s="502"/>
      <c r="C325" s="502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  <c r="Q325" s="86"/>
      <c r="R325" s="147"/>
      <c r="S325" s="502"/>
      <c r="T325" s="64"/>
    </row>
    <row r="326" spans="1:20" ht="7.5" customHeight="1">
      <c r="A326" s="139"/>
      <c r="B326" s="502"/>
      <c r="C326" s="502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  <c r="Q326" s="86"/>
      <c r="R326" s="557" t="s">
        <v>118</v>
      </c>
      <c r="S326" s="510" t="s">
        <v>224</v>
      </c>
      <c r="T326" s="64"/>
    </row>
    <row r="327" spans="1:20" ht="7.5" customHeight="1">
      <c r="A327" s="139"/>
      <c r="B327" s="502"/>
      <c r="C327" s="502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  <c r="Q327" s="86"/>
      <c r="R327" s="502"/>
      <c r="S327" s="502"/>
      <c r="T327" s="64"/>
    </row>
    <row r="328" spans="1:20" ht="7.5" customHeight="1">
      <c r="A328" s="139"/>
      <c r="B328" s="502"/>
      <c r="C328" s="502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  <c r="Q328" s="86"/>
      <c r="R328" s="557" t="s">
        <v>118</v>
      </c>
      <c r="S328" s="510" t="s">
        <v>225</v>
      </c>
      <c r="T328" s="64"/>
    </row>
    <row r="329" spans="1:20" ht="7.5" customHeight="1">
      <c r="A329" s="139"/>
      <c r="B329" s="502"/>
      <c r="C329" s="502"/>
      <c r="D329" s="111"/>
      <c r="E329" s="111"/>
      <c r="F329" s="111"/>
      <c r="G329" s="111"/>
      <c r="H329" s="111"/>
      <c r="I329" s="111"/>
      <c r="J329" s="111"/>
      <c r="K329" s="111"/>
      <c r="L329" s="111"/>
      <c r="M329" s="111"/>
      <c r="N329" s="111"/>
      <c r="O329" s="111"/>
      <c r="P329" s="111"/>
      <c r="Q329" s="111"/>
      <c r="R329" s="502"/>
      <c r="S329" s="502"/>
      <c r="T329" s="64"/>
    </row>
    <row r="330" spans="1:20" ht="7.5" customHeight="1">
      <c r="A330" s="139"/>
      <c r="B330" s="502"/>
      <c r="C330" s="502"/>
      <c r="D330" s="111"/>
      <c r="E330" s="111"/>
      <c r="F330" s="111"/>
      <c r="G330" s="111"/>
      <c r="H330" s="111"/>
      <c r="I330" s="111"/>
      <c r="J330" s="111"/>
      <c r="K330" s="111"/>
      <c r="L330" s="111"/>
      <c r="M330" s="111"/>
      <c r="N330" s="111"/>
      <c r="O330" s="111"/>
      <c r="P330" s="111"/>
      <c r="Q330" s="111"/>
      <c r="R330" s="147"/>
      <c r="S330" s="502"/>
      <c r="T330" s="64"/>
    </row>
    <row r="331" spans="1:20" ht="7.5" customHeight="1">
      <c r="A331" s="124"/>
      <c r="B331" s="502"/>
      <c r="C331" s="502"/>
      <c r="D331" s="111"/>
      <c r="E331" s="111"/>
      <c r="F331" s="111"/>
      <c r="G331" s="111"/>
      <c r="H331" s="111"/>
      <c r="I331" s="111"/>
      <c r="J331" s="111"/>
      <c r="K331" s="111"/>
      <c r="L331" s="111"/>
      <c r="M331" s="111"/>
      <c r="N331" s="111"/>
      <c r="O331" s="111"/>
      <c r="P331" s="111"/>
      <c r="Q331" s="111"/>
      <c r="R331" s="557" t="s">
        <v>118</v>
      </c>
      <c r="S331" s="510" t="s">
        <v>213</v>
      </c>
      <c r="T331" s="64"/>
    </row>
    <row r="332" spans="1:20" ht="7.5" customHeight="1">
      <c r="A332" s="124"/>
      <c r="B332" s="502"/>
      <c r="C332" s="502"/>
      <c r="D332" s="111"/>
      <c r="E332" s="111"/>
      <c r="F332" s="111"/>
      <c r="G332" s="111"/>
      <c r="H332" s="111"/>
      <c r="I332" s="111"/>
      <c r="J332" s="111"/>
      <c r="K332" s="111"/>
      <c r="L332" s="111"/>
      <c r="M332" s="111"/>
      <c r="N332" s="111"/>
      <c r="O332" s="111"/>
      <c r="P332" s="111"/>
      <c r="Q332" s="111"/>
      <c r="R332" s="502"/>
      <c r="S332" s="502"/>
      <c r="T332" s="64"/>
    </row>
    <row r="333" spans="1:20" ht="7.5" customHeight="1">
      <c r="A333" s="124"/>
      <c r="B333" s="502"/>
      <c r="C333" s="502"/>
      <c r="D333" s="86"/>
      <c r="E333" s="111"/>
      <c r="F333" s="111"/>
      <c r="G333" s="111"/>
      <c r="H333" s="111"/>
      <c r="I333" s="111"/>
      <c r="J333" s="111"/>
      <c r="K333" s="86"/>
      <c r="L333" s="111"/>
      <c r="M333" s="111"/>
      <c r="N333" s="111"/>
      <c r="O333" s="111"/>
      <c r="P333" s="111"/>
      <c r="Q333" s="111"/>
      <c r="R333" s="147"/>
      <c r="S333" s="502"/>
      <c r="T333" s="64"/>
    </row>
    <row r="334" spans="1:20" ht="7.5" customHeight="1">
      <c r="A334" s="124"/>
      <c r="B334" s="502"/>
      <c r="C334" s="502"/>
      <c r="D334" s="86"/>
      <c r="E334" s="79"/>
      <c r="F334" s="79"/>
      <c r="G334" s="79"/>
      <c r="H334" s="79"/>
      <c r="I334" s="86"/>
      <c r="J334" s="79"/>
      <c r="K334" s="86"/>
      <c r="L334" s="79"/>
      <c r="M334" s="79"/>
      <c r="N334" s="79"/>
      <c r="O334" s="79"/>
      <c r="P334" s="79"/>
      <c r="Q334" s="79"/>
      <c r="R334" s="557" t="s">
        <v>118</v>
      </c>
      <c r="S334" s="510" t="s">
        <v>214</v>
      </c>
      <c r="T334" s="64"/>
    </row>
    <row r="335" spans="1:20" ht="7.5" customHeight="1">
      <c r="A335" s="124"/>
      <c r="B335" s="502"/>
      <c r="C335" s="502"/>
      <c r="D335" s="86"/>
      <c r="E335" s="79"/>
      <c r="F335" s="79"/>
      <c r="G335" s="79"/>
      <c r="H335" s="79"/>
      <c r="I335" s="86"/>
      <c r="J335" s="79"/>
      <c r="K335" s="86"/>
      <c r="L335" s="79"/>
      <c r="M335" s="79"/>
      <c r="N335" s="79"/>
      <c r="O335" s="79"/>
      <c r="P335" s="79"/>
      <c r="Q335" s="79"/>
      <c r="R335" s="502"/>
      <c r="S335" s="502"/>
      <c r="T335" s="64"/>
    </row>
    <row r="336" spans="1:20" ht="7.5" customHeight="1">
      <c r="A336" s="124"/>
      <c r="B336" s="502"/>
      <c r="C336" s="518" t="s">
        <v>215</v>
      </c>
      <c r="D336" s="518" t="s">
        <v>216</v>
      </c>
      <c r="E336" s="79"/>
      <c r="F336" s="79"/>
      <c r="G336" s="79"/>
      <c r="H336" s="79"/>
      <c r="I336" s="86"/>
      <c r="J336" s="79"/>
      <c r="K336" s="86"/>
      <c r="L336" s="79"/>
      <c r="M336" s="79"/>
      <c r="N336" s="79"/>
      <c r="O336" s="79"/>
      <c r="P336" s="79"/>
      <c r="Q336" s="79"/>
      <c r="R336" s="145"/>
      <c r="S336" s="502"/>
      <c r="T336" s="64"/>
    </row>
    <row r="337" spans="1:20" ht="7.5" customHeight="1">
      <c r="A337" s="124"/>
      <c r="B337" s="502"/>
      <c r="C337" s="502"/>
      <c r="D337" s="502"/>
      <c r="E337" s="79"/>
      <c r="F337" s="79"/>
      <c r="G337" s="79"/>
      <c r="H337" s="79"/>
      <c r="I337" s="86"/>
      <c r="J337" s="79"/>
      <c r="K337" s="79"/>
      <c r="L337" s="79"/>
      <c r="M337" s="79"/>
      <c r="N337" s="79"/>
      <c r="O337" s="79"/>
      <c r="P337" s="79"/>
      <c r="Q337" s="79"/>
      <c r="R337" s="145"/>
      <c r="S337" s="502"/>
      <c r="T337" s="64"/>
    </row>
    <row r="338" spans="1:20" ht="7.5" customHeight="1">
      <c r="A338" s="124"/>
      <c r="B338" s="502"/>
      <c r="C338" s="502"/>
      <c r="D338" s="502"/>
      <c r="E338" s="79"/>
      <c r="F338" s="79"/>
      <c r="G338" s="79"/>
      <c r="H338" s="79"/>
      <c r="I338" s="79"/>
      <c r="J338" s="79"/>
      <c r="K338" s="79"/>
      <c r="L338" s="79"/>
      <c r="M338" s="79"/>
      <c r="N338" s="79"/>
      <c r="O338" s="79"/>
      <c r="P338" s="79"/>
      <c r="Q338" s="79"/>
      <c r="R338" s="145"/>
      <c r="S338" s="502"/>
      <c r="T338" s="64"/>
    </row>
    <row r="339" spans="1:20" ht="7.5" customHeight="1">
      <c r="A339" s="124"/>
      <c r="B339" s="513"/>
      <c r="C339" s="513"/>
      <c r="D339" s="513"/>
      <c r="E339" s="91"/>
      <c r="F339" s="91"/>
      <c r="G339" s="91"/>
      <c r="H339" s="91"/>
      <c r="I339" s="91"/>
      <c r="J339" s="91"/>
      <c r="K339" s="91"/>
      <c r="L339" s="91"/>
      <c r="M339" s="91"/>
      <c r="N339" s="91"/>
      <c r="O339" s="91"/>
      <c r="P339" s="91"/>
      <c r="Q339" s="91"/>
      <c r="R339" s="154"/>
      <c r="S339" s="154"/>
      <c r="T339" s="64"/>
    </row>
    <row r="340" spans="1:20" ht="7.5" customHeight="1">
      <c r="A340" s="124"/>
      <c r="B340" s="8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64"/>
    </row>
    <row r="341" spans="1:20" ht="7.5" customHeight="1">
      <c r="A341" s="100"/>
      <c r="B341" s="8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64"/>
    </row>
    <row r="342" spans="1:20" ht="7.5" customHeight="1">
      <c r="A342" s="100"/>
      <c r="B342" s="8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64"/>
    </row>
    <row r="343" spans="1:20" ht="7.5" customHeight="1">
      <c r="A343" s="641"/>
      <c r="B343" s="8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64"/>
    </row>
    <row r="344" spans="1:20" ht="7.5" customHeight="1">
      <c r="A344" s="542"/>
      <c r="B344" s="8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  <c r="Q344" s="86"/>
      <c r="R344" s="86"/>
      <c r="S344" s="86"/>
      <c r="T344" s="64"/>
    </row>
    <row r="345" spans="1:20" ht="7.5" customHeight="1">
      <c r="A345" s="542"/>
      <c r="B345" s="8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64"/>
    </row>
    <row r="346" spans="1:20" ht="7.5" customHeight="1">
      <c r="A346" s="100"/>
      <c r="B346" s="8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64"/>
    </row>
    <row r="347" spans="1:20" ht="7.5" customHeight="1">
      <c r="A347" s="100"/>
      <c r="B347" s="8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  <c r="Q347" s="86"/>
      <c r="R347" s="86"/>
      <c r="S347" s="86"/>
      <c r="T347" s="64"/>
    </row>
    <row r="348" spans="1:20" ht="7.5" customHeight="1">
      <c r="A348" s="100"/>
      <c r="B348" s="8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  <c r="Q348" s="86"/>
      <c r="R348" s="86"/>
      <c r="S348" s="86"/>
      <c r="T348" s="64"/>
    </row>
    <row r="349" spans="1:20" ht="7.5" customHeight="1">
      <c r="A349" s="100"/>
      <c r="B349" s="8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  <c r="Q349" s="86"/>
      <c r="R349" s="86"/>
      <c r="S349" s="86"/>
      <c r="T349" s="64"/>
    </row>
    <row r="350" spans="1:20" ht="7.5" customHeight="1">
      <c r="A350" s="100"/>
      <c r="B350" s="8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  <c r="Q350" s="86"/>
      <c r="R350" s="86"/>
      <c r="S350" s="86"/>
      <c r="T350" s="64"/>
    </row>
    <row r="351" spans="1:20" ht="7.5" customHeight="1">
      <c r="A351" s="100"/>
      <c r="B351" s="8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  <c r="Q351" s="86"/>
      <c r="R351" s="86"/>
      <c r="S351" s="86"/>
      <c r="T351" s="64"/>
    </row>
    <row r="352" spans="1:20" ht="7.5" customHeight="1">
      <c r="A352" s="100"/>
      <c r="B352" s="8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  <c r="Q352" s="86"/>
      <c r="R352" s="86"/>
      <c r="S352" s="86"/>
      <c r="T352" s="64"/>
    </row>
    <row r="353" spans="1:20" ht="7.5" customHeight="1">
      <c r="A353" s="100"/>
      <c r="B353" s="8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  <c r="Q353" s="86"/>
      <c r="R353" s="86"/>
      <c r="S353" s="86"/>
      <c r="T353" s="64"/>
    </row>
    <row r="354" spans="1:20" ht="7.5" customHeight="1">
      <c r="A354" s="100"/>
      <c r="B354" s="8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  <c r="Q354" s="86"/>
      <c r="R354" s="86"/>
      <c r="S354" s="86"/>
      <c r="T354" s="64"/>
    </row>
    <row r="355" spans="1:20" ht="7.5" customHeight="1">
      <c r="A355" s="100"/>
      <c r="B355" s="8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  <c r="Q355" s="86"/>
      <c r="R355" s="86"/>
      <c r="S355" s="86"/>
      <c r="T355" s="64"/>
    </row>
    <row r="356" spans="1:20" ht="7.5" customHeight="1">
      <c r="A356" s="100"/>
      <c r="B356" s="8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  <c r="Q356" s="86"/>
      <c r="R356" s="86"/>
      <c r="S356" s="86"/>
      <c r="T356" s="64"/>
    </row>
    <row r="357" spans="1:20" ht="7.5" customHeight="1">
      <c r="A357" s="100"/>
      <c r="B357" s="8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  <c r="Q357" s="86"/>
      <c r="R357" s="86"/>
      <c r="S357" s="86"/>
      <c r="T357" s="64"/>
    </row>
    <row r="358" spans="1:20" ht="7.5" customHeight="1">
      <c r="A358" s="100"/>
      <c r="B358" s="8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  <c r="Q358" s="86"/>
      <c r="R358" s="86"/>
      <c r="S358" s="86"/>
      <c r="T358" s="64"/>
    </row>
    <row r="359" spans="1:20" ht="7.5" customHeight="1">
      <c r="A359" s="100"/>
      <c r="B359" s="8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  <c r="Q359" s="86"/>
      <c r="R359" s="86"/>
      <c r="S359" s="86"/>
      <c r="T359" s="64"/>
    </row>
    <row r="360" spans="1:20" ht="7.5" customHeight="1">
      <c r="A360" s="100"/>
      <c r="B360" s="8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  <c r="Q360" s="86"/>
      <c r="R360" s="86"/>
      <c r="S360" s="86"/>
      <c r="T360" s="64"/>
    </row>
    <row r="361" spans="1:20" ht="7.5" customHeight="1">
      <c r="A361" s="100"/>
      <c r="B361" s="79"/>
      <c r="C361" s="86"/>
      <c r="D361" s="86"/>
      <c r="E361" s="79"/>
      <c r="F361" s="79"/>
      <c r="G361" s="79"/>
      <c r="H361" s="79"/>
      <c r="I361" s="79"/>
      <c r="J361" s="79"/>
      <c r="K361" s="79"/>
      <c r="L361" s="79"/>
      <c r="M361" s="79"/>
      <c r="N361" s="79"/>
      <c r="O361" s="79"/>
      <c r="P361" s="79"/>
      <c r="Q361" s="79"/>
      <c r="R361" s="80"/>
      <c r="S361" s="90"/>
      <c r="T361" s="64"/>
    </row>
    <row r="362" spans="1:20" ht="7.5" customHeight="1">
      <c r="A362" s="100"/>
      <c r="B362" s="79"/>
      <c r="C362" s="86"/>
      <c r="D362" s="86"/>
      <c r="E362" s="79"/>
      <c r="F362" s="79"/>
      <c r="G362" s="79"/>
      <c r="H362" s="79"/>
      <c r="I362" s="79"/>
      <c r="J362" s="79"/>
      <c r="K362" s="79"/>
      <c r="L362" s="79"/>
      <c r="M362" s="79"/>
      <c r="N362" s="79"/>
      <c r="O362" s="79"/>
      <c r="P362" s="79"/>
      <c r="Q362" s="79"/>
      <c r="R362" s="80"/>
      <c r="S362" s="90"/>
      <c r="T362" s="64"/>
    </row>
    <row r="363" spans="1:20" ht="7.5" customHeight="1">
      <c r="A363" s="100"/>
      <c r="B363" s="79"/>
      <c r="C363" s="86"/>
      <c r="D363" s="86"/>
      <c r="E363" s="79"/>
      <c r="F363" s="79"/>
      <c r="G363" s="79"/>
      <c r="H363" s="79"/>
      <c r="I363" s="79"/>
      <c r="J363" s="79"/>
      <c r="K363" s="79"/>
      <c r="L363" s="79"/>
      <c r="M363" s="79"/>
      <c r="N363" s="79"/>
      <c r="O363" s="79"/>
      <c r="P363" s="79"/>
      <c r="Q363" s="79"/>
      <c r="R363" s="80"/>
      <c r="S363" s="90"/>
      <c r="T363" s="64"/>
    </row>
    <row r="364" spans="1:20" ht="7.5" customHeight="1">
      <c r="A364" s="100"/>
      <c r="B364" s="79"/>
      <c r="C364" s="86"/>
      <c r="D364" s="86"/>
      <c r="E364" s="79"/>
      <c r="F364" s="79"/>
      <c r="G364" s="79"/>
      <c r="H364" s="79"/>
      <c r="I364" s="79"/>
      <c r="J364" s="79"/>
      <c r="K364" s="79"/>
      <c r="L364" s="79"/>
      <c r="M364" s="79"/>
      <c r="N364" s="79"/>
      <c r="O364" s="79"/>
      <c r="P364" s="79"/>
      <c r="Q364" s="79"/>
      <c r="R364" s="80"/>
      <c r="S364" s="90"/>
      <c r="T364" s="64"/>
    </row>
    <row r="365" spans="1:20" ht="11.25" customHeight="1">
      <c r="A365" s="100"/>
      <c r="B365" s="526"/>
      <c r="C365" s="527"/>
      <c r="D365" s="527"/>
      <c r="E365" s="527"/>
      <c r="F365" s="527"/>
      <c r="G365" s="527"/>
      <c r="H365" s="527"/>
      <c r="I365" s="527"/>
      <c r="J365" s="527"/>
      <c r="K365" s="527"/>
      <c r="L365" s="527"/>
      <c r="M365" s="527"/>
      <c r="N365" s="527"/>
      <c r="O365" s="527"/>
      <c r="P365" s="527"/>
      <c r="Q365" s="527"/>
      <c r="R365" s="527"/>
      <c r="S365" s="537" t="s">
        <v>140</v>
      </c>
      <c r="T365" s="64"/>
    </row>
    <row r="366" spans="1:20" ht="11.25" customHeight="1">
      <c r="A366" s="100"/>
      <c r="B366" s="155"/>
      <c r="C366" s="156"/>
      <c r="D366" s="155"/>
      <c r="E366" s="155"/>
      <c r="F366" s="155"/>
      <c r="G366" s="155"/>
      <c r="H366" s="155"/>
      <c r="I366" s="155"/>
      <c r="J366" s="155"/>
      <c r="K366" s="155"/>
      <c r="L366" s="155"/>
      <c r="M366" s="155"/>
      <c r="N366" s="155"/>
      <c r="O366" s="155"/>
      <c r="P366" s="155"/>
      <c r="Q366" s="155"/>
      <c r="R366" s="157"/>
      <c r="S366" s="504"/>
      <c r="T366" s="64"/>
    </row>
    <row r="367" spans="1:20" ht="11.25" customHeight="1">
      <c r="A367" s="100"/>
      <c r="B367" s="528" t="s">
        <v>226</v>
      </c>
      <c r="C367" s="529"/>
      <c r="D367" s="529"/>
      <c r="E367" s="529"/>
      <c r="F367" s="529"/>
      <c r="G367" s="529"/>
      <c r="H367" s="529"/>
      <c r="I367" s="529"/>
      <c r="J367" s="529"/>
      <c r="K367" s="529"/>
      <c r="L367" s="529"/>
      <c r="M367" s="529"/>
      <c r="N367" s="529"/>
      <c r="O367" s="529"/>
      <c r="P367" s="529"/>
      <c r="Q367" s="529"/>
      <c r="R367" s="529"/>
      <c r="S367" s="529"/>
      <c r="T367" s="64"/>
    </row>
    <row r="368" spans="1:20" ht="61.5" customHeight="1">
      <c r="A368" s="100"/>
      <c r="B368" s="530"/>
      <c r="C368" s="513"/>
      <c r="D368" s="51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531" t="s">
        <v>103</v>
      </c>
      <c r="P368" s="513"/>
      <c r="Q368" s="513"/>
      <c r="R368" s="513"/>
      <c r="S368" s="513"/>
      <c r="T368" s="64"/>
    </row>
    <row r="369" spans="1:20" ht="34.5" customHeight="1">
      <c r="A369" s="100"/>
      <c r="B369" s="67" t="s">
        <v>104</v>
      </c>
      <c r="C369" s="67" t="s">
        <v>105</v>
      </c>
      <c r="D369" s="67" t="s">
        <v>106</v>
      </c>
      <c r="E369" s="67" t="s">
        <v>107</v>
      </c>
      <c r="F369" s="68" t="s">
        <v>108</v>
      </c>
      <c r="G369" s="136" t="s">
        <v>109</v>
      </c>
      <c r="H369" s="68" t="s">
        <v>108</v>
      </c>
      <c r="I369" s="69" t="s">
        <v>110</v>
      </c>
      <c r="J369" s="68" t="s">
        <v>108</v>
      </c>
      <c r="K369" s="69" t="s">
        <v>111</v>
      </c>
      <c r="L369" s="68" t="s">
        <v>108</v>
      </c>
      <c r="M369" s="69" t="s">
        <v>112</v>
      </c>
      <c r="N369" s="68" t="s">
        <v>108</v>
      </c>
      <c r="O369" s="69" t="s">
        <v>113</v>
      </c>
      <c r="P369" s="68" t="s">
        <v>108</v>
      </c>
      <c r="Q369" s="69" t="s">
        <v>114</v>
      </c>
      <c r="R369" s="524" t="s">
        <v>1</v>
      </c>
      <c r="S369" s="525"/>
      <c r="T369" s="64"/>
    </row>
    <row r="370" spans="1:20" ht="7.5" customHeight="1">
      <c r="A370" s="100"/>
      <c r="B370" s="512" t="s">
        <v>115</v>
      </c>
      <c r="C370" s="514" t="s">
        <v>227</v>
      </c>
      <c r="D370" s="72"/>
      <c r="E370" s="116"/>
      <c r="F370" s="109"/>
      <c r="G370" s="109"/>
      <c r="H370" s="109"/>
      <c r="I370" s="109"/>
      <c r="J370" s="109"/>
      <c r="K370" s="109"/>
      <c r="L370" s="109"/>
      <c r="M370" s="109"/>
      <c r="N370" s="109"/>
      <c r="O370" s="109"/>
      <c r="P370" s="109"/>
      <c r="Q370" s="109"/>
      <c r="R370" s="637" t="s">
        <v>118</v>
      </c>
      <c r="S370" s="521" t="s">
        <v>207</v>
      </c>
      <c r="T370" s="64"/>
    </row>
    <row r="371" spans="1:20" ht="7.5" customHeight="1">
      <c r="A371" s="100"/>
      <c r="B371" s="502"/>
      <c r="C371" s="502"/>
      <c r="D371" s="137"/>
      <c r="E371" s="118"/>
      <c r="F371" s="111"/>
      <c r="G371" s="111"/>
      <c r="H371" s="111"/>
      <c r="I371" s="111"/>
      <c r="J371" s="111"/>
      <c r="K371" s="111"/>
      <c r="L371" s="111"/>
      <c r="M371" s="111"/>
      <c r="N371" s="111"/>
      <c r="O371" s="111"/>
      <c r="P371" s="111"/>
      <c r="Q371" s="111"/>
      <c r="R371" s="502"/>
      <c r="S371" s="502"/>
      <c r="T371" s="64"/>
    </row>
    <row r="372" spans="1:20" ht="7.5" customHeight="1">
      <c r="A372" s="100"/>
      <c r="B372" s="502"/>
      <c r="C372" s="502"/>
      <c r="D372" s="137"/>
      <c r="E372" s="118"/>
      <c r="F372" s="111"/>
      <c r="G372" s="111"/>
      <c r="H372" s="111"/>
      <c r="I372" s="111"/>
      <c r="J372" s="111"/>
      <c r="K372" s="111"/>
      <c r="L372" s="111"/>
      <c r="M372" s="111"/>
      <c r="N372" s="111"/>
      <c r="O372" s="111"/>
      <c r="P372" s="111"/>
      <c r="Q372" s="111"/>
      <c r="R372" s="158"/>
      <c r="S372" s="502"/>
      <c r="T372" s="64"/>
    </row>
    <row r="373" spans="1:20" ht="7.5" customHeight="1">
      <c r="A373" s="100"/>
      <c r="B373" s="502"/>
      <c r="C373" s="502"/>
      <c r="D373" s="137"/>
      <c r="E373" s="118"/>
      <c r="F373" s="111"/>
      <c r="G373" s="111"/>
      <c r="H373" s="111"/>
      <c r="I373" s="111"/>
      <c r="J373" s="111"/>
      <c r="K373" s="111"/>
      <c r="L373" s="111"/>
      <c r="M373" s="111"/>
      <c r="N373" s="111"/>
      <c r="O373" s="111"/>
      <c r="P373" s="111"/>
      <c r="Q373" s="111"/>
      <c r="R373" s="557" t="s">
        <v>118</v>
      </c>
      <c r="S373" s="510" t="s">
        <v>208</v>
      </c>
      <c r="T373" s="64"/>
    </row>
    <row r="374" spans="1:20" ht="7.5" customHeight="1">
      <c r="A374" s="100"/>
      <c r="B374" s="502"/>
      <c r="C374" s="502"/>
      <c r="D374" s="137"/>
      <c r="E374" s="118"/>
      <c r="F374" s="111"/>
      <c r="G374" s="111"/>
      <c r="H374" s="111"/>
      <c r="I374" s="111"/>
      <c r="J374" s="111"/>
      <c r="K374" s="111"/>
      <c r="L374" s="111"/>
      <c r="M374" s="111"/>
      <c r="N374" s="111"/>
      <c r="O374" s="111"/>
      <c r="P374" s="111"/>
      <c r="Q374" s="111"/>
      <c r="R374" s="502"/>
      <c r="S374" s="502"/>
      <c r="T374" s="64"/>
    </row>
    <row r="375" spans="1:20" ht="7.5" customHeight="1">
      <c r="A375" s="100"/>
      <c r="B375" s="502"/>
      <c r="C375" s="502"/>
      <c r="D375" s="79"/>
      <c r="E375" s="79"/>
      <c r="F375" s="79"/>
      <c r="G375" s="79"/>
      <c r="H375" s="79"/>
      <c r="I375" s="79"/>
      <c r="J375" s="79"/>
      <c r="K375" s="79"/>
      <c r="L375" s="79"/>
      <c r="M375" s="79"/>
      <c r="N375" s="79"/>
      <c r="O375" s="79"/>
      <c r="P375" s="79"/>
      <c r="Q375" s="79"/>
      <c r="R375" s="532" t="s">
        <v>118</v>
      </c>
      <c r="S375" s="510" t="s">
        <v>228</v>
      </c>
      <c r="T375" s="64"/>
    </row>
    <row r="376" spans="1:20" ht="7.5" customHeight="1">
      <c r="A376" s="100"/>
      <c r="B376" s="502"/>
      <c r="C376" s="502"/>
      <c r="D376" s="79"/>
      <c r="E376" s="79"/>
      <c r="F376" s="79"/>
      <c r="G376" s="79"/>
      <c r="H376" s="79"/>
      <c r="I376" s="79"/>
      <c r="J376" s="79"/>
      <c r="K376" s="79"/>
      <c r="L376" s="79"/>
      <c r="M376" s="79"/>
      <c r="N376" s="79"/>
      <c r="O376" s="79"/>
      <c r="P376" s="79"/>
      <c r="Q376" s="79"/>
      <c r="R376" s="502"/>
      <c r="S376" s="502"/>
      <c r="T376" s="64"/>
    </row>
    <row r="377" spans="1:20" ht="7.5" customHeight="1">
      <c r="A377" s="100"/>
      <c r="B377" s="502"/>
      <c r="C377" s="502"/>
      <c r="D377" s="79"/>
      <c r="E377" s="79"/>
      <c r="F377" s="79"/>
      <c r="G377" s="79"/>
      <c r="H377" s="79"/>
      <c r="I377" s="79"/>
      <c r="J377" s="79"/>
      <c r="K377" s="79"/>
      <c r="L377" s="79"/>
      <c r="M377" s="79"/>
      <c r="N377" s="79"/>
      <c r="O377" s="79"/>
      <c r="P377" s="79"/>
      <c r="Q377" s="79"/>
      <c r="R377" s="557" t="s">
        <v>118</v>
      </c>
      <c r="S377" s="502"/>
      <c r="T377" s="64"/>
    </row>
    <row r="378" spans="1:20" ht="7.5" customHeight="1">
      <c r="A378" s="100"/>
      <c r="B378" s="502"/>
      <c r="C378" s="502"/>
      <c r="D378" s="79"/>
      <c r="E378" s="79"/>
      <c r="F378" s="79"/>
      <c r="G378" s="79"/>
      <c r="H378" s="79"/>
      <c r="I378" s="79"/>
      <c r="J378" s="79"/>
      <c r="K378" s="79"/>
      <c r="L378" s="79"/>
      <c r="M378" s="79"/>
      <c r="N378" s="79"/>
      <c r="O378" s="79"/>
      <c r="P378" s="79"/>
      <c r="Q378" s="79"/>
      <c r="R378" s="502"/>
      <c r="S378" s="510" t="s">
        <v>229</v>
      </c>
      <c r="T378" s="64"/>
    </row>
    <row r="379" spans="1:20" ht="7.5" customHeight="1">
      <c r="A379" s="100"/>
      <c r="B379" s="502"/>
      <c r="C379" s="502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  <c r="R379" s="502"/>
      <c r="S379" s="502"/>
      <c r="T379" s="64"/>
    </row>
    <row r="380" spans="1:20" ht="7.5" customHeight="1">
      <c r="A380" s="100"/>
      <c r="B380" s="502"/>
      <c r="C380" s="502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  <c r="Q380" s="86"/>
      <c r="R380" s="159"/>
      <c r="S380" s="502"/>
      <c r="T380" s="64"/>
    </row>
    <row r="381" spans="1:20" ht="12" customHeight="1">
      <c r="A381" s="100"/>
      <c r="B381" s="502"/>
      <c r="C381" s="502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  <c r="Q381" s="86"/>
      <c r="R381" s="532" t="s">
        <v>118</v>
      </c>
      <c r="S381" s="502"/>
      <c r="T381" s="64"/>
    </row>
    <row r="382" spans="1:20" ht="7.5" customHeight="1">
      <c r="A382" s="100"/>
      <c r="B382" s="502"/>
      <c r="C382" s="502"/>
      <c r="D382" s="566" t="s">
        <v>210</v>
      </c>
      <c r="E382" s="563" t="s">
        <v>122</v>
      </c>
      <c r="F382" s="517">
        <v>2904.0000000000005</v>
      </c>
      <c r="G382" s="503">
        <f>ROUND(F382*mark_up,0)</f>
        <v>12749</v>
      </c>
      <c r="H382" s="625"/>
      <c r="I382" s="635" t="s">
        <v>122</v>
      </c>
      <c r="J382" s="625"/>
      <c r="K382" s="635" t="s">
        <v>122</v>
      </c>
      <c r="L382" s="625"/>
      <c r="M382" s="635" t="s">
        <v>122</v>
      </c>
      <c r="N382" s="625"/>
      <c r="O382" s="635" t="s">
        <v>122</v>
      </c>
      <c r="P382" s="625"/>
      <c r="Q382" s="635" t="s">
        <v>122</v>
      </c>
      <c r="R382" s="502"/>
      <c r="S382" s="632" t="s">
        <v>230</v>
      </c>
      <c r="T382" s="64"/>
    </row>
    <row r="383" spans="1:20" ht="7.5" customHeight="1">
      <c r="A383" s="100"/>
      <c r="B383" s="502"/>
      <c r="C383" s="502"/>
      <c r="D383" s="502"/>
      <c r="E383" s="502"/>
      <c r="F383" s="504"/>
      <c r="G383" s="504"/>
      <c r="H383" s="504"/>
      <c r="I383" s="504"/>
      <c r="J383" s="504"/>
      <c r="K383" s="504"/>
      <c r="L383" s="504"/>
      <c r="M383" s="504"/>
      <c r="N383" s="504"/>
      <c r="O383" s="504"/>
      <c r="P383" s="504"/>
      <c r="Q383" s="504"/>
      <c r="R383" s="502"/>
      <c r="S383" s="502"/>
      <c r="T383" s="64"/>
    </row>
    <row r="384" spans="1:20" ht="7.5" customHeight="1">
      <c r="A384" s="100"/>
      <c r="B384" s="502"/>
      <c r="C384" s="502"/>
      <c r="D384" s="566" t="s">
        <v>212</v>
      </c>
      <c r="E384" s="563" t="s">
        <v>122</v>
      </c>
      <c r="F384" s="517">
        <v>3412.2000000000007</v>
      </c>
      <c r="G384" s="503">
        <f>ROUND(F384*mark_up,0)</f>
        <v>14980</v>
      </c>
      <c r="H384" s="625"/>
      <c r="I384" s="635" t="s">
        <v>122</v>
      </c>
      <c r="J384" s="625"/>
      <c r="K384" s="635" t="s">
        <v>122</v>
      </c>
      <c r="L384" s="625"/>
      <c r="M384" s="635" t="s">
        <v>122</v>
      </c>
      <c r="N384" s="625"/>
      <c r="O384" s="635" t="s">
        <v>122</v>
      </c>
      <c r="P384" s="625"/>
      <c r="Q384" s="635" t="s">
        <v>122</v>
      </c>
      <c r="S384" s="502"/>
      <c r="T384" s="64"/>
    </row>
    <row r="385" spans="1:20" ht="7.5" customHeight="1">
      <c r="A385" s="100"/>
      <c r="B385" s="502"/>
      <c r="C385" s="502"/>
      <c r="D385" s="502"/>
      <c r="E385" s="502"/>
      <c r="F385" s="504"/>
      <c r="G385" s="504"/>
      <c r="H385" s="504"/>
      <c r="I385" s="504"/>
      <c r="J385" s="504"/>
      <c r="K385" s="504"/>
      <c r="L385" s="504"/>
      <c r="M385" s="504"/>
      <c r="N385" s="504"/>
      <c r="O385" s="504"/>
      <c r="P385" s="504"/>
      <c r="Q385" s="504"/>
      <c r="R385" s="159"/>
      <c r="S385" s="502"/>
      <c r="T385" s="64"/>
    </row>
    <row r="386" spans="1:20" ht="7.5" customHeight="1">
      <c r="A386" s="100"/>
      <c r="B386" s="502"/>
      <c r="C386" s="502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  <c r="Q386" s="86"/>
      <c r="R386" s="159"/>
      <c r="S386" s="502"/>
      <c r="T386" s="64"/>
    </row>
    <row r="387" spans="1:20" ht="7.5" customHeight="1">
      <c r="A387" s="100"/>
      <c r="B387" s="502"/>
      <c r="C387" s="502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  <c r="Q387" s="86"/>
      <c r="R387" s="636" t="s">
        <v>118</v>
      </c>
      <c r="S387" s="510" t="s">
        <v>224</v>
      </c>
      <c r="T387" s="64"/>
    </row>
    <row r="388" spans="1:20" ht="7.5" customHeight="1">
      <c r="A388" s="100"/>
      <c r="B388" s="502"/>
      <c r="C388" s="502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  <c r="Q388" s="86"/>
      <c r="R388" s="502"/>
      <c r="S388" s="502"/>
      <c r="T388" s="64"/>
    </row>
    <row r="389" spans="1:20" ht="7.5" customHeight="1">
      <c r="A389" s="100"/>
      <c r="B389" s="502"/>
      <c r="C389" s="502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  <c r="Q389" s="86"/>
      <c r="R389" s="636" t="s">
        <v>118</v>
      </c>
      <c r="S389" s="510" t="s">
        <v>225</v>
      </c>
      <c r="T389" s="64"/>
    </row>
    <row r="390" spans="1:20" ht="7.5" customHeight="1">
      <c r="A390" s="100"/>
      <c r="B390" s="502"/>
      <c r="C390" s="502"/>
      <c r="D390" s="79"/>
      <c r="E390" s="79"/>
      <c r="F390" s="79"/>
      <c r="G390" s="79"/>
      <c r="H390" s="79"/>
      <c r="I390" s="79"/>
      <c r="J390" s="79"/>
      <c r="K390" s="79"/>
      <c r="L390" s="79"/>
      <c r="M390" s="79"/>
      <c r="N390" s="79"/>
      <c r="O390" s="79"/>
      <c r="P390" s="79"/>
      <c r="Q390" s="79"/>
      <c r="R390" s="502"/>
      <c r="S390" s="502"/>
      <c r="T390" s="64"/>
    </row>
    <row r="391" spans="1:20" ht="7.5" customHeight="1">
      <c r="A391" s="100"/>
      <c r="B391" s="502"/>
      <c r="C391" s="502"/>
      <c r="D391" s="79"/>
      <c r="E391" s="79"/>
      <c r="F391" s="79"/>
      <c r="G391" s="79"/>
      <c r="H391" s="79"/>
      <c r="I391" s="79"/>
      <c r="J391" s="79"/>
      <c r="K391" s="79"/>
      <c r="L391" s="79"/>
      <c r="M391" s="79"/>
      <c r="N391" s="79"/>
      <c r="O391" s="79"/>
      <c r="P391" s="79"/>
      <c r="Q391" s="79"/>
      <c r="R391" s="557" t="s">
        <v>118</v>
      </c>
      <c r="S391" s="502"/>
      <c r="T391" s="64"/>
    </row>
    <row r="392" spans="1:20" ht="7.5" customHeight="1">
      <c r="A392" s="100"/>
      <c r="B392" s="502"/>
      <c r="C392" s="502"/>
      <c r="D392" s="79"/>
      <c r="E392" s="79"/>
      <c r="F392" s="79"/>
      <c r="G392" s="79"/>
      <c r="H392" s="79"/>
      <c r="I392" s="79"/>
      <c r="J392" s="79"/>
      <c r="K392" s="79"/>
      <c r="L392" s="79"/>
      <c r="M392" s="79"/>
      <c r="N392" s="79"/>
      <c r="O392" s="79"/>
      <c r="P392" s="79"/>
      <c r="Q392" s="79"/>
      <c r="R392" s="502"/>
      <c r="S392" s="510" t="s">
        <v>213</v>
      </c>
      <c r="T392" s="64"/>
    </row>
    <row r="393" spans="1:20" ht="7.5" customHeight="1">
      <c r="A393" s="78"/>
      <c r="B393" s="502"/>
      <c r="C393" s="502"/>
      <c r="D393" s="86"/>
      <c r="E393" s="79"/>
      <c r="F393" s="79"/>
      <c r="G393" s="93"/>
      <c r="H393" s="79"/>
      <c r="I393" s="79"/>
      <c r="J393" s="79"/>
      <c r="K393" s="79"/>
      <c r="L393" s="79"/>
      <c r="M393" s="79"/>
      <c r="N393" s="79"/>
      <c r="O393" s="79"/>
      <c r="P393" s="79"/>
      <c r="Q393" s="79"/>
      <c r="R393" s="502"/>
      <c r="S393" s="502"/>
      <c r="T393" s="64"/>
    </row>
    <row r="394" spans="1:20" ht="7.5" customHeight="1">
      <c r="A394" s="78"/>
      <c r="B394" s="502"/>
      <c r="C394" s="502"/>
      <c r="D394" s="86"/>
      <c r="E394" s="79"/>
      <c r="F394" s="79"/>
      <c r="G394" s="93"/>
      <c r="H394" s="79"/>
      <c r="I394" s="79"/>
      <c r="J394" s="79"/>
      <c r="K394" s="79"/>
      <c r="L394" s="79"/>
      <c r="M394" s="79"/>
      <c r="N394" s="79"/>
      <c r="O394" s="79"/>
      <c r="P394" s="79"/>
      <c r="Q394" s="79"/>
      <c r="R394" s="532" t="s">
        <v>118</v>
      </c>
      <c r="S394" s="502"/>
      <c r="T394" s="64"/>
    </row>
    <row r="395" spans="1:20" ht="7.5" customHeight="1">
      <c r="A395" s="78"/>
      <c r="B395" s="502"/>
      <c r="C395" s="502"/>
      <c r="D395" s="86"/>
      <c r="E395" s="79"/>
      <c r="F395" s="79"/>
      <c r="G395" s="93"/>
      <c r="H395" s="79"/>
      <c r="I395" s="79"/>
      <c r="J395" s="79"/>
      <c r="K395" s="79"/>
      <c r="L395" s="79"/>
      <c r="M395" s="79"/>
      <c r="N395" s="79"/>
      <c r="O395" s="79"/>
      <c r="P395" s="79"/>
      <c r="Q395" s="79"/>
      <c r="R395" s="502"/>
      <c r="S395" s="510" t="s">
        <v>214</v>
      </c>
      <c r="T395" s="64"/>
    </row>
    <row r="396" spans="1:20" ht="7.5" customHeight="1">
      <c r="A396" s="78"/>
      <c r="B396" s="502"/>
      <c r="C396" s="518" t="s">
        <v>215</v>
      </c>
      <c r="D396" s="518" t="s">
        <v>216</v>
      </c>
      <c r="E396" s="79"/>
      <c r="F396" s="79"/>
      <c r="G396" s="79"/>
      <c r="H396" s="79"/>
      <c r="I396" s="79"/>
      <c r="J396" s="79"/>
      <c r="K396" s="79"/>
      <c r="L396" s="79"/>
      <c r="M396" s="79"/>
      <c r="N396" s="79"/>
      <c r="O396" s="79"/>
      <c r="P396" s="79"/>
      <c r="Q396" s="79"/>
      <c r="R396" s="502"/>
      <c r="S396" s="502"/>
      <c r="T396" s="64"/>
    </row>
    <row r="397" spans="1:20" ht="7.5" customHeight="1">
      <c r="A397" s="78"/>
      <c r="B397" s="502"/>
      <c r="C397" s="502"/>
      <c r="D397" s="502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  <c r="Q397" s="86"/>
      <c r="S397" s="502"/>
      <c r="T397" s="64"/>
    </row>
    <row r="398" spans="1:20" ht="7.5" customHeight="1">
      <c r="A398" s="78"/>
      <c r="B398" s="502"/>
      <c r="C398" s="502"/>
      <c r="D398" s="502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  <c r="Q398" s="86"/>
      <c r="R398" s="158"/>
      <c r="S398" s="502"/>
      <c r="T398" s="64"/>
    </row>
    <row r="399" spans="1:20" ht="7.5" customHeight="1">
      <c r="A399" s="78"/>
      <c r="B399" s="502"/>
      <c r="C399" s="502"/>
      <c r="D399" s="502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  <c r="Q399" s="86"/>
      <c r="R399" s="158"/>
      <c r="S399" s="502"/>
      <c r="T399" s="64"/>
    </row>
    <row r="400" spans="1:20" ht="7.5" customHeight="1">
      <c r="A400" s="124"/>
      <c r="B400" s="8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  <c r="Q400" s="86"/>
      <c r="R400" s="158"/>
      <c r="S400" s="160"/>
      <c r="T400" s="64"/>
    </row>
    <row r="401" spans="1:20" ht="7.5" customHeight="1">
      <c r="A401" s="124"/>
      <c r="B401" s="512" t="s">
        <v>115</v>
      </c>
      <c r="C401" s="514" t="s">
        <v>231</v>
      </c>
      <c r="D401" s="109"/>
      <c r="E401" s="109"/>
      <c r="F401" s="109"/>
      <c r="G401" s="109"/>
      <c r="H401" s="109"/>
      <c r="I401" s="109"/>
      <c r="J401" s="109"/>
      <c r="K401" s="109"/>
      <c r="L401" s="109"/>
      <c r="M401" s="109"/>
      <c r="N401" s="109"/>
      <c r="O401" s="109"/>
      <c r="P401" s="109"/>
      <c r="Q401" s="109"/>
      <c r="R401" s="534" t="s">
        <v>118</v>
      </c>
      <c r="S401" s="547" t="s">
        <v>207</v>
      </c>
      <c r="T401" s="64"/>
    </row>
    <row r="402" spans="1:20" ht="7.5" customHeight="1">
      <c r="A402" s="124"/>
      <c r="B402" s="502"/>
      <c r="C402" s="502"/>
      <c r="D402" s="79"/>
      <c r="E402" s="79"/>
      <c r="F402" s="111"/>
      <c r="G402" s="79"/>
      <c r="H402" s="79"/>
      <c r="I402" s="79"/>
      <c r="J402" s="79"/>
      <c r="K402" s="79"/>
      <c r="L402" s="79"/>
      <c r="M402" s="79"/>
      <c r="N402" s="79"/>
      <c r="O402" s="79"/>
      <c r="P402" s="79"/>
      <c r="Q402" s="79"/>
      <c r="R402" s="502"/>
      <c r="S402" s="502"/>
      <c r="T402" s="64"/>
    </row>
    <row r="403" spans="1:20" ht="7.5" customHeight="1">
      <c r="A403" s="139"/>
      <c r="B403" s="502"/>
      <c r="C403" s="502"/>
      <c r="D403" s="79"/>
      <c r="E403" s="79"/>
      <c r="F403" s="111"/>
      <c r="G403" s="79"/>
      <c r="H403" s="79"/>
      <c r="I403" s="79"/>
      <c r="J403" s="79"/>
      <c r="K403" s="79"/>
      <c r="L403" s="79"/>
      <c r="M403" s="79"/>
      <c r="N403" s="79"/>
      <c r="O403" s="79"/>
      <c r="P403" s="79"/>
      <c r="Q403" s="79"/>
      <c r="R403" s="161"/>
      <c r="S403" s="502"/>
      <c r="T403" s="64"/>
    </row>
    <row r="404" spans="1:20" ht="7.5" customHeight="1">
      <c r="A404" s="139"/>
      <c r="B404" s="502"/>
      <c r="C404" s="502"/>
      <c r="D404" s="79"/>
      <c r="E404" s="118"/>
      <c r="F404" s="111"/>
      <c r="G404" s="79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532" t="s">
        <v>118</v>
      </c>
      <c r="S404" s="536" t="s">
        <v>208</v>
      </c>
      <c r="T404" s="64"/>
    </row>
    <row r="405" spans="1:20" ht="7.5" customHeight="1">
      <c r="A405" s="139"/>
      <c r="B405" s="502"/>
      <c r="C405" s="502"/>
      <c r="D405" s="79"/>
      <c r="E405" s="118"/>
      <c r="F405" s="111"/>
      <c r="G405" s="79"/>
      <c r="H405" s="79"/>
      <c r="I405" s="79"/>
      <c r="J405" s="79"/>
      <c r="K405" s="79"/>
      <c r="L405" s="79"/>
      <c r="M405" s="79"/>
      <c r="N405" s="79"/>
      <c r="O405" s="79"/>
      <c r="P405" s="79"/>
      <c r="Q405" s="79"/>
      <c r="R405" s="502"/>
      <c r="S405" s="502"/>
      <c r="T405" s="64"/>
    </row>
    <row r="406" spans="1:20" ht="7.5" customHeight="1">
      <c r="A406" s="139"/>
      <c r="B406" s="502"/>
      <c r="C406" s="502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  <c r="Q406" s="86"/>
      <c r="R406" s="532" t="s">
        <v>118</v>
      </c>
      <c r="S406" s="536" t="s">
        <v>232</v>
      </c>
      <c r="T406" s="64"/>
    </row>
    <row r="407" spans="1:20" ht="7.5" customHeight="1">
      <c r="A407" s="124"/>
      <c r="B407" s="502"/>
      <c r="C407" s="502"/>
      <c r="D407" s="566" t="s">
        <v>233</v>
      </c>
      <c r="E407" s="563" t="s">
        <v>122</v>
      </c>
      <c r="F407" s="517">
        <v>2923.8198000000007</v>
      </c>
      <c r="G407" s="503">
        <f>ROUND(F407*mark_up,0)</f>
        <v>12836</v>
      </c>
      <c r="H407" s="625"/>
      <c r="I407" s="635" t="s">
        <v>122</v>
      </c>
      <c r="J407" s="625"/>
      <c r="K407" s="635" t="s">
        <v>122</v>
      </c>
      <c r="L407" s="625"/>
      <c r="M407" s="635" t="s">
        <v>122</v>
      </c>
      <c r="N407" s="625"/>
      <c r="O407" s="635" t="s">
        <v>122</v>
      </c>
      <c r="P407" s="625"/>
      <c r="Q407" s="635" t="s">
        <v>122</v>
      </c>
      <c r="R407" s="502"/>
      <c r="S407" s="502"/>
      <c r="T407" s="64"/>
    </row>
    <row r="408" spans="1:20" ht="7.5" customHeight="1">
      <c r="A408" s="124"/>
      <c r="B408" s="502"/>
      <c r="C408" s="502"/>
      <c r="D408" s="502"/>
      <c r="E408" s="502"/>
      <c r="F408" s="504"/>
      <c r="G408" s="504"/>
      <c r="H408" s="504"/>
      <c r="I408" s="504"/>
      <c r="J408" s="504"/>
      <c r="K408" s="504"/>
      <c r="L408" s="504"/>
      <c r="M408" s="504"/>
      <c r="N408" s="504"/>
      <c r="O408" s="504"/>
      <c r="P408" s="504"/>
      <c r="Q408" s="504"/>
      <c r="R408" s="161"/>
      <c r="S408" s="502"/>
      <c r="T408" s="64"/>
    </row>
    <row r="409" spans="1:20" ht="7.5" customHeight="1">
      <c r="A409" s="124"/>
      <c r="B409" s="502"/>
      <c r="C409" s="502"/>
      <c r="D409" s="566" t="s">
        <v>234</v>
      </c>
      <c r="E409" s="563" t="s">
        <v>122</v>
      </c>
      <c r="F409" s="517">
        <v>3507.8671375000013</v>
      </c>
      <c r="G409" s="503">
        <f>ROUND(F409*mark_up,0)</f>
        <v>15400</v>
      </c>
      <c r="H409" s="625"/>
      <c r="I409" s="635" t="s">
        <v>122</v>
      </c>
      <c r="J409" s="625"/>
      <c r="K409" s="635" t="s">
        <v>122</v>
      </c>
      <c r="L409" s="625"/>
      <c r="M409" s="635" t="s">
        <v>122</v>
      </c>
      <c r="N409" s="625"/>
      <c r="O409" s="635" t="s">
        <v>122</v>
      </c>
      <c r="P409" s="625"/>
      <c r="Q409" s="635" t="s">
        <v>122</v>
      </c>
      <c r="R409" s="532" t="s">
        <v>118</v>
      </c>
      <c r="S409" s="624" t="s">
        <v>229</v>
      </c>
      <c r="T409" s="64"/>
    </row>
    <row r="410" spans="1:20" ht="7.5" customHeight="1">
      <c r="A410" s="124"/>
      <c r="B410" s="502"/>
      <c r="C410" s="502"/>
      <c r="D410" s="502"/>
      <c r="E410" s="502"/>
      <c r="F410" s="504"/>
      <c r="G410" s="504"/>
      <c r="H410" s="504"/>
      <c r="I410" s="504"/>
      <c r="J410" s="504"/>
      <c r="K410" s="504"/>
      <c r="L410" s="504"/>
      <c r="M410" s="504"/>
      <c r="N410" s="504"/>
      <c r="O410" s="504"/>
      <c r="P410" s="504"/>
      <c r="Q410" s="504"/>
      <c r="R410" s="502"/>
      <c r="S410" s="502"/>
      <c r="T410" s="64"/>
    </row>
    <row r="411" spans="1:20" ht="7.5" customHeight="1">
      <c r="A411" s="124"/>
      <c r="B411" s="502"/>
      <c r="C411" s="502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  <c r="Q411" s="86"/>
      <c r="R411" s="161"/>
      <c r="S411" s="502"/>
      <c r="T411" s="64"/>
    </row>
    <row r="412" spans="1:20" ht="7.5" customHeight="1">
      <c r="A412" s="124"/>
      <c r="B412" s="502"/>
      <c r="C412" s="502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  <c r="Q412" s="86"/>
      <c r="R412" s="161"/>
      <c r="S412" s="502"/>
      <c r="T412" s="64"/>
    </row>
    <row r="413" spans="1:20" ht="7.5" customHeight="1">
      <c r="A413" s="124"/>
      <c r="B413" s="502"/>
      <c r="C413" s="502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  <c r="Q413" s="86"/>
      <c r="R413" s="532" t="s">
        <v>118</v>
      </c>
      <c r="S413" s="609" t="s">
        <v>235</v>
      </c>
      <c r="T413" s="64"/>
    </row>
    <row r="414" spans="1:20" ht="7.5" customHeight="1">
      <c r="A414" s="124"/>
      <c r="B414" s="502"/>
      <c r="C414" s="502"/>
      <c r="D414" s="79"/>
      <c r="E414" s="79"/>
      <c r="F414" s="79"/>
      <c r="G414" s="79"/>
      <c r="H414" s="79"/>
      <c r="I414" s="79"/>
      <c r="J414" s="79"/>
      <c r="K414" s="79"/>
      <c r="L414" s="79"/>
      <c r="M414" s="79"/>
      <c r="N414" s="79"/>
      <c r="O414" s="79"/>
      <c r="P414" s="79"/>
      <c r="Q414" s="79"/>
      <c r="R414" s="502"/>
      <c r="S414" s="502"/>
      <c r="T414" s="64"/>
    </row>
    <row r="415" spans="1:20" ht="7.5" customHeight="1">
      <c r="A415" s="124"/>
      <c r="B415" s="502"/>
      <c r="C415" s="502"/>
      <c r="D415" s="79"/>
      <c r="E415" s="79"/>
      <c r="F415" s="79"/>
      <c r="G415" s="79"/>
      <c r="H415" s="79"/>
      <c r="I415" s="79"/>
      <c r="J415" s="79"/>
      <c r="K415" s="79"/>
      <c r="L415" s="79"/>
      <c r="M415" s="79"/>
      <c r="N415" s="79"/>
      <c r="O415" s="79"/>
      <c r="P415" s="79"/>
      <c r="Q415" s="79"/>
      <c r="R415" s="532" t="s">
        <v>118</v>
      </c>
      <c r="S415" s="609" t="s">
        <v>236</v>
      </c>
      <c r="T415" s="64"/>
    </row>
    <row r="416" spans="1:20" ht="7.5" customHeight="1">
      <c r="A416" s="124"/>
      <c r="B416" s="502"/>
      <c r="C416" s="502"/>
      <c r="D416" s="86"/>
      <c r="E416" s="79"/>
      <c r="F416" s="79"/>
      <c r="G416" s="79"/>
      <c r="H416" s="79"/>
      <c r="I416" s="79"/>
      <c r="J416" s="79"/>
      <c r="K416" s="79"/>
      <c r="L416" s="79"/>
      <c r="M416" s="79"/>
      <c r="N416" s="79"/>
      <c r="O416" s="79"/>
      <c r="P416" s="79"/>
      <c r="Q416" s="79"/>
      <c r="R416" s="502"/>
      <c r="S416" s="502"/>
      <c r="T416" s="64"/>
    </row>
    <row r="417" spans="1:20" ht="7.5" customHeight="1">
      <c r="A417" s="139"/>
      <c r="B417" s="502"/>
      <c r="C417" s="518" t="s">
        <v>237</v>
      </c>
      <c r="D417" s="518" t="s">
        <v>238</v>
      </c>
      <c r="E417" s="79"/>
      <c r="F417" s="79"/>
      <c r="G417" s="79"/>
      <c r="H417" s="79"/>
      <c r="I417" s="79"/>
      <c r="J417" s="79"/>
      <c r="K417" s="79"/>
      <c r="L417" s="79"/>
      <c r="M417" s="79"/>
      <c r="N417" s="79"/>
      <c r="O417" s="79"/>
      <c r="P417" s="79"/>
      <c r="Q417" s="79"/>
      <c r="R417" s="532" t="s">
        <v>118</v>
      </c>
      <c r="S417" s="536" t="s">
        <v>213</v>
      </c>
      <c r="T417" s="64"/>
    </row>
    <row r="418" spans="1:20" ht="7.5" customHeight="1">
      <c r="A418" s="139"/>
      <c r="B418" s="502"/>
      <c r="C418" s="502"/>
      <c r="D418" s="502"/>
      <c r="E418" s="162"/>
      <c r="F418" s="79"/>
      <c r="G418" s="79"/>
      <c r="H418" s="79"/>
      <c r="I418" s="79"/>
      <c r="J418" s="79"/>
      <c r="K418" s="79"/>
      <c r="L418" s="79"/>
      <c r="M418" s="79"/>
      <c r="N418" s="79"/>
      <c r="O418" s="79"/>
      <c r="P418" s="79"/>
      <c r="Q418" s="79"/>
      <c r="R418" s="502"/>
      <c r="S418" s="502"/>
      <c r="T418" s="64"/>
    </row>
    <row r="419" spans="1:20" ht="7.5" customHeight="1">
      <c r="A419" s="139"/>
      <c r="B419" s="502"/>
      <c r="C419" s="502"/>
      <c r="D419" s="502"/>
      <c r="E419" s="79"/>
      <c r="F419" s="79"/>
      <c r="G419" s="79"/>
      <c r="H419" s="79"/>
      <c r="I419" s="79"/>
      <c r="J419" s="79"/>
      <c r="K419" s="79"/>
      <c r="L419" s="79"/>
      <c r="M419" s="79"/>
      <c r="N419" s="79"/>
      <c r="O419" s="79"/>
      <c r="P419" s="79"/>
      <c r="Q419" s="79"/>
      <c r="R419" s="163"/>
      <c r="S419" s="502"/>
      <c r="T419" s="64"/>
    </row>
    <row r="420" spans="1:20" ht="7.5" customHeight="1">
      <c r="A420" s="78"/>
      <c r="B420" s="513"/>
      <c r="C420" s="513"/>
      <c r="D420" s="513"/>
      <c r="E420" s="91"/>
      <c r="F420" s="91"/>
      <c r="G420" s="91"/>
      <c r="H420" s="91"/>
      <c r="I420" s="91"/>
      <c r="J420" s="91"/>
      <c r="K420" s="91"/>
      <c r="L420" s="91"/>
      <c r="M420" s="91"/>
      <c r="N420" s="91"/>
      <c r="O420" s="91"/>
      <c r="P420" s="91"/>
      <c r="Q420" s="91"/>
      <c r="R420" s="164"/>
      <c r="S420" s="164"/>
      <c r="T420" s="64"/>
    </row>
    <row r="421" spans="1:20" ht="7.5" customHeight="1">
      <c r="A421" s="100"/>
      <c r="B421" s="79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  <c r="Q421" s="86"/>
      <c r="R421" s="80"/>
      <c r="S421" s="90"/>
      <c r="T421" s="64"/>
    </row>
    <row r="422" spans="1:20" ht="7.5" customHeight="1">
      <c r="A422" s="100"/>
      <c r="B422" s="79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  <c r="Q422" s="86"/>
      <c r="R422" s="80"/>
      <c r="S422" s="90"/>
      <c r="T422" s="64"/>
    </row>
    <row r="423" spans="1:20" ht="7.5" customHeight="1">
      <c r="A423" s="100"/>
      <c r="B423" s="79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  <c r="Q423" s="86"/>
      <c r="R423" s="80"/>
      <c r="S423" s="90"/>
      <c r="T423" s="64"/>
    </row>
    <row r="424" spans="1:20" ht="7.5" customHeight="1">
      <c r="A424" s="100"/>
      <c r="B424" s="79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79"/>
      <c r="P424" s="79"/>
      <c r="Q424" s="79"/>
      <c r="R424" s="80"/>
      <c r="S424" s="90"/>
      <c r="T424" s="64"/>
    </row>
    <row r="425" spans="1:20" ht="7.5" customHeight="1">
      <c r="A425" s="100"/>
      <c r="B425" s="79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79"/>
      <c r="P425" s="79"/>
      <c r="Q425" s="79"/>
      <c r="R425" s="80"/>
      <c r="S425" s="90"/>
      <c r="T425" s="64"/>
    </row>
    <row r="426" spans="1:20" ht="11.25" customHeight="1">
      <c r="A426" s="100"/>
      <c r="B426" s="526"/>
      <c r="C426" s="527"/>
      <c r="D426" s="527"/>
      <c r="E426" s="527"/>
      <c r="F426" s="527"/>
      <c r="G426" s="527"/>
      <c r="H426" s="527"/>
      <c r="I426" s="527"/>
      <c r="J426" s="527"/>
      <c r="K426" s="527"/>
      <c r="L426" s="527"/>
      <c r="M426" s="527"/>
      <c r="N426" s="527"/>
      <c r="O426" s="527"/>
      <c r="P426" s="527"/>
      <c r="Q426" s="527"/>
      <c r="R426" s="527"/>
      <c r="S426" s="537" t="s">
        <v>140</v>
      </c>
      <c r="T426" s="64"/>
    </row>
    <row r="427" spans="1:20" ht="11.25" customHeight="1">
      <c r="A427" s="100"/>
      <c r="B427" s="155"/>
      <c r="C427" s="156"/>
      <c r="D427" s="155"/>
      <c r="E427" s="155"/>
      <c r="F427" s="155"/>
      <c r="G427" s="155"/>
      <c r="H427" s="155"/>
      <c r="I427" s="155"/>
      <c r="J427" s="155"/>
      <c r="K427" s="155"/>
      <c r="L427" s="155"/>
      <c r="M427" s="155"/>
      <c r="N427" s="155"/>
      <c r="O427" s="155"/>
      <c r="P427" s="155"/>
      <c r="Q427" s="155"/>
      <c r="R427" s="157"/>
      <c r="S427" s="504"/>
      <c r="T427" s="64"/>
    </row>
    <row r="428" spans="1:20" ht="11.25" customHeight="1">
      <c r="A428" s="100"/>
      <c r="B428" s="634" t="s">
        <v>239</v>
      </c>
      <c r="C428" s="502"/>
      <c r="D428" s="502"/>
      <c r="E428" s="502"/>
      <c r="F428" s="502"/>
      <c r="G428" s="502"/>
      <c r="H428" s="502"/>
      <c r="I428" s="502"/>
      <c r="J428" s="502"/>
      <c r="K428" s="502"/>
      <c r="L428" s="502"/>
      <c r="M428" s="502"/>
      <c r="N428" s="502"/>
      <c r="O428" s="502"/>
      <c r="P428" s="502"/>
      <c r="Q428" s="502"/>
      <c r="R428" s="502"/>
      <c r="S428" s="502"/>
      <c r="T428" s="64"/>
    </row>
    <row r="429" spans="1:20" ht="61.5" customHeight="1">
      <c r="A429" s="100"/>
      <c r="B429" s="530"/>
      <c r="C429" s="513"/>
      <c r="D429" s="51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531" t="s">
        <v>103</v>
      </c>
      <c r="P429" s="513"/>
      <c r="Q429" s="513"/>
      <c r="R429" s="513"/>
      <c r="S429" s="513"/>
      <c r="T429" s="64"/>
    </row>
    <row r="430" spans="1:20" ht="34.5" customHeight="1">
      <c r="A430" s="100"/>
      <c r="B430" s="67" t="s">
        <v>104</v>
      </c>
      <c r="C430" s="67" t="s">
        <v>105</v>
      </c>
      <c r="D430" s="67" t="s">
        <v>106</v>
      </c>
      <c r="E430" s="67" t="s">
        <v>107</v>
      </c>
      <c r="F430" s="68" t="s">
        <v>108</v>
      </c>
      <c r="G430" s="136" t="s">
        <v>109</v>
      </c>
      <c r="H430" s="68" t="s">
        <v>108</v>
      </c>
      <c r="I430" s="69" t="s">
        <v>110</v>
      </c>
      <c r="J430" s="68" t="s">
        <v>108</v>
      </c>
      <c r="K430" s="69" t="s">
        <v>111</v>
      </c>
      <c r="L430" s="68" t="s">
        <v>108</v>
      </c>
      <c r="M430" s="69" t="s">
        <v>112</v>
      </c>
      <c r="N430" s="68" t="s">
        <v>108</v>
      </c>
      <c r="O430" s="69" t="s">
        <v>113</v>
      </c>
      <c r="P430" s="68" t="s">
        <v>108</v>
      </c>
      <c r="Q430" s="69" t="s">
        <v>114</v>
      </c>
      <c r="R430" s="581" t="s">
        <v>1</v>
      </c>
      <c r="S430" s="527"/>
      <c r="T430" s="64"/>
    </row>
    <row r="431" spans="1:20" ht="7.5" customHeight="1">
      <c r="A431" s="100"/>
      <c r="B431" s="512" t="s">
        <v>115</v>
      </c>
      <c r="C431" s="514" t="s">
        <v>240</v>
      </c>
      <c r="D431" s="109"/>
      <c r="E431" s="109"/>
      <c r="F431" s="109"/>
      <c r="G431" s="109"/>
      <c r="H431" s="109"/>
      <c r="I431" s="109"/>
      <c r="J431" s="109"/>
      <c r="K431" s="109"/>
      <c r="L431" s="109"/>
      <c r="M431" s="109"/>
      <c r="N431" s="109"/>
      <c r="O431" s="109"/>
      <c r="P431" s="109"/>
      <c r="Q431" s="109"/>
      <c r="R431" s="558" t="s">
        <v>118</v>
      </c>
      <c r="S431" s="521" t="s">
        <v>207</v>
      </c>
      <c r="T431" s="64"/>
    </row>
    <row r="432" spans="1:20" ht="7.5" customHeight="1">
      <c r="A432" s="100"/>
      <c r="B432" s="502"/>
      <c r="C432" s="502"/>
      <c r="D432" s="79"/>
      <c r="E432" s="79"/>
      <c r="F432" s="111"/>
      <c r="G432" s="79"/>
      <c r="H432" s="79"/>
      <c r="I432" s="79"/>
      <c r="J432" s="79"/>
      <c r="K432" s="79"/>
      <c r="L432" s="79"/>
      <c r="M432" s="79"/>
      <c r="N432" s="79"/>
      <c r="O432" s="79"/>
      <c r="P432" s="79"/>
      <c r="Q432" s="79"/>
      <c r="R432" s="502"/>
      <c r="S432" s="502"/>
      <c r="T432" s="64"/>
    </row>
    <row r="433" spans="1:20" ht="7.5" customHeight="1">
      <c r="A433" s="100"/>
      <c r="B433" s="502"/>
      <c r="C433" s="502"/>
      <c r="D433" s="79"/>
      <c r="E433" s="79"/>
      <c r="F433" s="111"/>
      <c r="G433" s="79"/>
      <c r="H433" s="79"/>
      <c r="I433" s="79"/>
      <c r="J433" s="79"/>
      <c r="K433" s="79"/>
      <c r="L433" s="79"/>
      <c r="M433" s="79"/>
      <c r="N433" s="79"/>
      <c r="O433" s="79"/>
      <c r="P433" s="79"/>
      <c r="Q433" s="79"/>
      <c r="R433" s="165"/>
      <c r="S433" s="502"/>
      <c r="T433" s="64"/>
    </row>
    <row r="434" spans="1:20" ht="7.5" customHeight="1">
      <c r="A434" s="100"/>
      <c r="B434" s="502"/>
      <c r="C434" s="502"/>
      <c r="D434" s="79"/>
      <c r="E434" s="118"/>
      <c r="F434" s="111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79"/>
      <c r="R434" s="557" t="s">
        <v>118</v>
      </c>
      <c r="S434" s="510" t="s">
        <v>208</v>
      </c>
      <c r="T434" s="64"/>
    </row>
    <row r="435" spans="1:20" ht="7.5" customHeight="1">
      <c r="A435" s="100"/>
      <c r="B435" s="502"/>
      <c r="C435" s="502"/>
      <c r="D435" s="79"/>
      <c r="E435" s="118"/>
      <c r="F435" s="111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79"/>
      <c r="R435" s="502"/>
      <c r="S435" s="502"/>
      <c r="T435" s="64"/>
    </row>
    <row r="436" spans="1:20" ht="7.5" customHeight="1">
      <c r="A436" s="100"/>
      <c r="B436" s="502"/>
      <c r="C436" s="502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79"/>
      <c r="R436" s="557" t="s">
        <v>118</v>
      </c>
      <c r="S436" s="510" t="s">
        <v>228</v>
      </c>
      <c r="T436" s="64"/>
    </row>
    <row r="437" spans="1:20" ht="7.5" customHeight="1">
      <c r="A437" s="100"/>
      <c r="B437" s="502"/>
      <c r="C437" s="502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79"/>
      <c r="R437" s="502"/>
      <c r="S437" s="502"/>
      <c r="T437" s="64"/>
    </row>
    <row r="438" spans="1:20" ht="7.5" customHeight="1">
      <c r="A438" s="100"/>
      <c r="B438" s="502"/>
      <c r="C438" s="502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  <c r="Q438" s="86"/>
      <c r="R438" s="166"/>
      <c r="S438" s="502"/>
      <c r="T438" s="64"/>
    </row>
    <row r="439" spans="1:20" ht="7.5" customHeight="1">
      <c r="A439" s="100"/>
      <c r="B439" s="502"/>
      <c r="C439" s="502"/>
      <c r="D439" s="566" t="s">
        <v>233</v>
      </c>
      <c r="E439" s="563" t="s">
        <v>122</v>
      </c>
      <c r="F439" s="517">
        <v>3763.1000000000008</v>
      </c>
      <c r="G439" s="503">
        <f>ROUND(F439*mark_up,0)</f>
        <v>16520</v>
      </c>
      <c r="H439" s="625"/>
      <c r="I439" s="635" t="s">
        <v>122</v>
      </c>
      <c r="J439" s="625"/>
      <c r="K439" s="635" t="s">
        <v>122</v>
      </c>
      <c r="L439" s="625"/>
      <c r="M439" s="635" t="s">
        <v>122</v>
      </c>
      <c r="N439" s="625"/>
      <c r="O439" s="635" t="s">
        <v>122</v>
      </c>
      <c r="P439" s="625"/>
      <c r="Q439" s="635" t="s">
        <v>122</v>
      </c>
      <c r="R439" s="557" t="s">
        <v>118</v>
      </c>
      <c r="S439" s="510" t="s">
        <v>218</v>
      </c>
      <c r="T439" s="64"/>
    </row>
    <row r="440" spans="1:20" ht="7.5" customHeight="1">
      <c r="A440" s="100"/>
      <c r="B440" s="502"/>
      <c r="C440" s="502"/>
      <c r="D440" s="502"/>
      <c r="E440" s="502"/>
      <c r="F440" s="504"/>
      <c r="G440" s="504"/>
      <c r="H440" s="504"/>
      <c r="I440" s="504"/>
      <c r="J440" s="504"/>
      <c r="K440" s="504"/>
      <c r="L440" s="504"/>
      <c r="M440" s="504"/>
      <c r="N440" s="504"/>
      <c r="O440" s="504"/>
      <c r="P440" s="504"/>
      <c r="Q440" s="504"/>
      <c r="R440" s="502"/>
      <c r="S440" s="502"/>
      <c r="T440" s="64"/>
    </row>
    <row r="441" spans="1:20" ht="7.5" customHeight="1">
      <c r="A441" s="100"/>
      <c r="B441" s="502"/>
      <c r="C441" s="502"/>
      <c r="D441" s="566" t="s">
        <v>234</v>
      </c>
      <c r="E441" s="563" t="s">
        <v>122</v>
      </c>
      <c r="F441" s="517">
        <v>4356.0000000000009</v>
      </c>
      <c r="G441" s="503">
        <f>ROUND(F441*mark_up,0)</f>
        <v>19123</v>
      </c>
      <c r="H441" s="625"/>
      <c r="I441" s="635" t="s">
        <v>122</v>
      </c>
      <c r="J441" s="625"/>
      <c r="K441" s="635" t="s">
        <v>122</v>
      </c>
      <c r="L441" s="625"/>
      <c r="M441" s="635" t="s">
        <v>122</v>
      </c>
      <c r="N441" s="625"/>
      <c r="O441" s="635" t="s">
        <v>122</v>
      </c>
      <c r="P441" s="625"/>
      <c r="Q441" s="635" t="s">
        <v>122</v>
      </c>
      <c r="R441" s="166"/>
      <c r="S441" s="502"/>
      <c r="T441" s="64"/>
    </row>
    <row r="442" spans="1:20" ht="7.5" customHeight="1">
      <c r="A442" s="100"/>
      <c r="B442" s="502"/>
      <c r="C442" s="502"/>
      <c r="D442" s="502"/>
      <c r="E442" s="502"/>
      <c r="F442" s="504"/>
      <c r="G442" s="504"/>
      <c r="H442" s="504"/>
      <c r="I442" s="504"/>
      <c r="J442" s="504"/>
      <c r="K442" s="504"/>
      <c r="L442" s="504"/>
      <c r="M442" s="504"/>
      <c r="N442" s="504"/>
      <c r="O442" s="504"/>
      <c r="P442" s="504"/>
      <c r="Q442" s="504"/>
      <c r="R442" s="557" t="s">
        <v>118</v>
      </c>
      <c r="S442" s="632" t="s">
        <v>241</v>
      </c>
      <c r="T442" s="64"/>
    </row>
    <row r="443" spans="1:20" ht="7.5" customHeight="1">
      <c r="A443" s="100"/>
      <c r="B443" s="502"/>
      <c r="C443" s="502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  <c r="Q443" s="86"/>
      <c r="R443" s="502"/>
      <c r="S443" s="502"/>
      <c r="T443" s="64"/>
    </row>
    <row r="444" spans="1:20" ht="7.5" customHeight="1">
      <c r="A444" s="100"/>
      <c r="B444" s="502"/>
      <c r="C444" s="502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  <c r="Q444" s="86"/>
      <c r="R444" s="166"/>
      <c r="S444" s="502"/>
      <c r="T444" s="64"/>
    </row>
    <row r="445" spans="1:20" ht="7.5" customHeight="1">
      <c r="A445" s="100"/>
      <c r="B445" s="502"/>
      <c r="C445" s="502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  <c r="Q445" s="86"/>
      <c r="R445" s="166"/>
      <c r="S445" s="502"/>
      <c r="T445" s="64"/>
    </row>
    <row r="446" spans="1:20" ht="7.5" customHeight="1">
      <c r="A446" s="100"/>
      <c r="B446" s="502"/>
      <c r="C446" s="502"/>
      <c r="D446" s="86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79"/>
      <c r="R446" s="166"/>
      <c r="S446" s="502"/>
      <c r="T446" s="64"/>
    </row>
    <row r="447" spans="1:20" ht="7.5" customHeight="1">
      <c r="A447" s="100"/>
      <c r="B447" s="502"/>
      <c r="C447" s="502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79"/>
      <c r="R447" s="557" t="s">
        <v>118</v>
      </c>
      <c r="S447" s="510" t="s">
        <v>213</v>
      </c>
      <c r="T447" s="64"/>
    </row>
    <row r="448" spans="1:20" ht="7.5" customHeight="1">
      <c r="A448" s="100"/>
      <c r="B448" s="502"/>
      <c r="C448" s="502"/>
      <c r="D448" s="79"/>
      <c r="E448" s="111"/>
      <c r="F448" s="111"/>
      <c r="G448" s="111"/>
      <c r="H448" s="111"/>
      <c r="I448" s="111"/>
      <c r="J448" s="111"/>
      <c r="K448" s="111"/>
      <c r="L448" s="111"/>
      <c r="M448" s="111"/>
      <c r="N448" s="111"/>
      <c r="O448" s="111"/>
      <c r="P448" s="111"/>
      <c r="Q448" s="111"/>
      <c r="R448" s="502"/>
      <c r="S448" s="502"/>
      <c r="T448" s="64"/>
    </row>
    <row r="449" spans="1:20" ht="7.5" customHeight="1">
      <c r="A449" s="100"/>
      <c r="B449" s="502"/>
      <c r="C449" s="502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79"/>
      <c r="R449" s="166"/>
      <c r="S449" s="502"/>
      <c r="T449" s="64"/>
    </row>
    <row r="450" spans="1:20" ht="7.5" customHeight="1">
      <c r="A450" s="100"/>
      <c r="B450" s="502"/>
      <c r="C450" s="86"/>
      <c r="D450" s="86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79"/>
      <c r="R450" s="86"/>
      <c r="S450" s="86"/>
      <c r="T450" s="64"/>
    </row>
    <row r="451" spans="1:20" ht="7.5" customHeight="1">
      <c r="A451" s="100"/>
      <c r="B451" s="502"/>
      <c r="C451" s="518" t="s">
        <v>237</v>
      </c>
      <c r="D451" s="518" t="s">
        <v>238</v>
      </c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79"/>
      <c r="R451" s="86"/>
      <c r="S451" s="86"/>
      <c r="T451" s="64"/>
    </row>
    <row r="452" spans="1:20" ht="7.5" customHeight="1">
      <c r="A452" s="100"/>
      <c r="B452" s="502"/>
      <c r="C452" s="502"/>
      <c r="D452" s="502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86"/>
      <c r="S452" s="86"/>
      <c r="T452" s="64"/>
    </row>
    <row r="453" spans="1:20" ht="7.5" customHeight="1">
      <c r="A453" s="100"/>
      <c r="B453" s="502"/>
      <c r="C453" s="502"/>
      <c r="D453" s="502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86"/>
      <c r="S453" s="86"/>
      <c r="T453" s="64"/>
    </row>
    <row r="454" spans="1:20" ht="7.5" customHeight="1">
      <c r="A454" s="100"/>
      <c r="B454" s="502"/>
      <c r="C454" s="502"/>
      <c r="D454" s="502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  <c r="Q454" s="86"/>
      <c r="R454" s="86"/>
      <c r="S454" s="86"/>
      <c r="T454" s="64"/>
    </row>
    <row r="455" spans="1:20" ht="7.5" customHeight="1">
      <c r="A455" s="100"/>
      <c r="B455" s="512" t="s">
        <v>115</v>
      </c>
      <c r="C455" s="514" t="s">
        <v>242</v>
      </c>
      <c r="D455" s="167"/>
      <c r="E455" s="167"/>
      <c r="F455" s="168"/>
      <c r="G455" s="169"/>
      <c r="H455" s="170"/>
      <c r="I455" s="102"/>
      <c r="J455" s="170"/>
      <c r="K455" s="171"/>
      <c r="L455" s="170"/>
      <c r="M455" s="171"/>
      <c r="N455" s="108"/>
      <c r="O455" s="102"/>
      <c r="P455" s="108"/>
      <c r="Q455" s="102"/>
      <c r="R455" s="534" t="s">
        <v>118</v>
      </c>
      <c r="S455" s="547" t="s">
        <v>243</v>
      </c>
      <c r="T455" s="64"/>
    </row>
    <row r="456" spans="1:20" ht="7.5" customHeight="1">
      <c r="A456" s="100"/>
      <c r="B456" s="502"/>
      <c r="C456" s="502"/>
      <c r="D456" s="86"/>
      <c r="E456" s="86"/>
      <c r="F456" s="84"/>
      <c r="G456" s="172"/>
      <c r="H456" s="173"/>
      <c r="I456" s="75"/>
      <c r="J456" s="173"/>
      <c r="K456" s="125"/>
      <c r="L456" s="173"/>
      <c r="M456" s="125"/>
      <c r="N456" s="81"/>
      <c r="O456" s="75"/>
      <c r="P456" s="81"/>
      <c r="Q456" s="75"/>
      <c r="R456" s="502"/>
      <c r="S456" s="502"/>
      <c r="T456" s="64"/>
    </row>
    <row r="457" spans="1:20" ht="7.5" customHeight="1">
      <c r="A457" s="78"/>
      <c r="B457" s="502"/>
      <c r="C457" s="502"/>
      <c r="D457" s="174"/>
      <c r="E457" s="81"/>
      <c r="F457" s="84"/>
      <c r="G457" s="172"/>
      <c r="H457" s="173"/>
      <c r="I457" s="75"/>
      <c r="J457" s="173"/>
      <c r="K457" s="125"/>
      <c r="L457" s="173"/>
      <c r="M457" s="125"/>
      <c r="N457" s="81"/>
      <c r="O457" s="75"/>
      <c r="P457" s="81"/>
      <c r="Q457" s="75"/>
      <c r="R457" s="163"/>
      <c r="S457" s="502"/>
      <c r="T457" s="64"/>
    </row>
    <row r="458" spans="1:20" ht="7.5" customHeight="1">
      <c r="A458" s="78"/>
      <c r="B458" s="502"/>
      <c r="C458" s="502"/>
      <c r="D458" s="174"/>
      <c r="E458" s="81"/>
      <c r="F458" s="118"/>
      <c r="G458" s="75"/>
      <c r="H458" s="81"/>
      <c r="I458" s="81"/>
      <c r="J458" s="81"/>
      <c r="K458" s="81"/>
      <c r="L458" s="81"/>
      <c r="M458" s="79"/>
      <c r="N458" s="81"/>
      <c r="O458" s="75"/>
      <c r="P458" s="81"/>
      <c r="Q458" s="75"/>
      <c r="R458" s="163"/>
      <c r="S458" s="502"/>
      <c r="T458" s="64"/>
    </row>
    <row r="459" spans="1:20" ht="7.5" customHeight="1">
      <c r="A459" s="78"/>
      <c r="B459" s="502"/>
      <c r="C459" s="502"/>
      <c r="D459" s="174"/>
      <c r="E459" s="81"/>
      <c r="F459" s="118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161"/>
      <c r="S459" s="502"/>
      <c r="T459" s="64"/>
    </row>
    <row r="460" spans="1:20" ht="7.5" customHeight="1">
      <c r="A460" s="78"/>
      <c r="B460" s="502"/>
      <c r="C460" s="502"/>
      <c r="D460" s="174"/>
      <c r="E460" s="81"/>
      <c r="F460" s="81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623" t="s">
        <v>118</v>
      </c>
      <c r="S460" s="536" t="s">
        <v>244</v>
      </c>
      <c r="T460" s="64"/>
    </row>
    <row r="461" spans="1:20" ht="7.5" customHeight="1">
      <c r="A461" s="100"/>
      <c r="B461" s="502"/>
      <c r="C461" s="502"/>
      <c r="D461" s="174"/>
      <c r="E461" s="81"/>
      <c r="F461" s="81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502"/>
      <c r="S461" s="502"/>
      <c r="T461" s="64"/>
    </row>
    <row r="462" spans="1:20" ht="7.5" customHeight="1">
      <c r="A462" s="100"/>
      <c r="B462" s="502"/>
      <c r="C462" s="502"/>
      <c r="D462" s="174"/>
      <c r="E462" s="81"/>
      <c r="F462" s="79"/>
      <c r="G462" s="75"/>
      <c r="H462" s="81"/>
      <c r="I462" s="81"/>
      <c r="J462" s="81"/>
      <c r="K462" s="81"/>
      <c r="L462" s="81"/>
      <c r="M462" s="511" t="s">
        <v>245</v>
      </c>
      <c r="N462" s="81"/>
      <c r="O462" s="79"/>
      <c r="P462" s="81"/>
      <c r="Q462" s="75"/>
      <c r="R462" s="161"/>
      <c r="S462" s="502"/>
      <c r="T462" s="64"/>
    </row>
    <row r="463" spans="1:20" ht="7.5" customHeight="1">
      <c r="A463" s="100"/>
      <c r="B463" s="502"/>
      <c r="C463" s="502"/>
      <c r="D463" s="174"/>
      <c r="E463" s="81"/>
      <c r="F463" s="79"/>
      <c r="G463" s="75"/>
      <c r="H463" s="81"/>
      <c r="I463" s="81"/>
      <c r="J463" s="81"/>
      <c r="K463" s="81"/>
      <c r="L463" s="81"/>
      <c r="M463" s="502"/>
      <c r="N463" s="81"/>
      <c r="O463" s="511" t="s">
        <v>246</v>
      </c>
      <c r="P463" s="81"/>
      <c r="Q463" s="75"/>
      <c r="R463" s="623" t="s">
        <v>118</v>
      </c>
      <c r="S463" s="536" t="s">
        <v>247</v>
      </c>
      <c r="T463" s="64"/>
    </row>
    <row r="464" spans="1:20" ht="7.5" customHeight="1">
      <c r="A464" s="78"/>
      <c r="B464" s="502"/>
      <c r="C464" s="502"/>
      <c r="D464" s="174"/>
      <c r="E464" s="81"/>
      <c r="F464" s="79"/>
      <c r="G464" s="176"/>
      <c r="H464" s="103"/>
      <c r="I464" s="103"/>
      <c r="J464" s="103"/>
      <c r="K464" s="103"/>
      <c r="L464" s="103"/>
      <c r="M464" s="504"/>
      <c r="N464" s="103"/>
      <c r="O464" s="504"/>
      <c r="P464" s="103"/>
      <c r="Q464" s="176"/>
      <c r="R464" s="502"/>
      <c r="S464" s="502"/>
      <c r="T464" s="64"/>
    </row>
    <row r="465" spans="1:20" ht="7.5" customHeight="1">
      <c r="A465" s="78"/>
      <c r="B465" s="502"/>
      <c r="C465" s="502"/>
      <c r="D465" s="540" t="s">
        <v>248</v>
      </c>
      <c r="E465" s="533" t="s">
        <v>122</v>
      </c>
      <c r="F465" s="517"/>
      <c r="G465" s="503" t="s">
        <v>122</v>
      </c>
      <c r="H465" s="82"/>
      <c r="I465" s="503" t="s">
        <v>122</v>
      </c>
      <c r="J465" s="82"/>
      <c r="K465" s="503" t="s">
        <v>122</v>
      </c>
      <c r="L465" s="517">
        <v>2235.8622</v>
      </c>
      <c r="M465" s="503">
        <f>ROUND(L465*mark_up,0)</f>
        <v>9815</v>
      </c>
      <c r="N465" s="503"/>
      <c r="O465" s="503">
        <f>ROUND(M465*1.495192,0)</f>
        <v>14675</v>
      </c>
      <c r="P465" s="82"/>
      <c r="Q465" s="503" t="s">
        <v>122</v>
      </c>
      <c r="R465" s="163"/>
      <c r="S465" s="502"/>
      <c r="T465" s="64"/>
    </row>
    <row r="466" spans="1:20" ht="7.5" customHeight="1">
      <c r="A466" s="78"/>
      <c r="B466" s="502"/>
      <c r="C466" s="502"/>
      <c r="D466" s="502"/>
      <c r="E466" s="502"/>
      <c r="F466" s="504"/>
      <c r="G466" s="504"/>
      <c r="H466" s="103"/>
      <c r="I466" s="504"/>
      <c r="J466" s="103"/>
      <c r="K466" s="504"/>
      <c r="L466" s="504"/>
      <c r="M466" s="504"/>
      <c r="N466" s="504"/>
      <c r="O466" s="504"/>
      <c r="P466" s="103"/>
      <c r="Q466" s="504"/>
      <c r="R466" s="623" t="s">
        <v>118</v>
      </c>
      <c r="S466" s="536" t="s">
        <v>249</v>
      </c>
      <c r="T466" s="64"/>
    </row>
    <row r="467" spans="1:20" ht="7.5" customHeight="1">
      <c r="A467" s="78"/>
      <c r="B467" s="502"/>
      <c r="C467" s="502"/>
      <c r="D467" s="174"/>
      <c r="E467" s="81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502"/>
      <c r="S467" s="502"/>
      <c r="T467" s="64"/>
    </row>
    <row r="468" spans="1:20" ht="7.5" customHeight="1">
      <c r="A468" s="100"/>
      <c r="B468" s="502"/>
      <c r="C468" s="502"/>
      <c r="D468" s="174"/>
      <c r="E468" s="81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163"/>
      <c r="S468" s="502"/>
      <c r="T468" s="64"/>
    </row>
    <row r="469" spans="1:20" ht="7.5" customHeight="1">
      <c r="A469" s="100"/>
      <c r="B469" s="502"/>
      <c r="C469" s="502"/>
      <c r="D469" s="174"/>
      <c r="E469" s="81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623" t="s">
        <v>118</v>
      </c>
      <c r="S469" s="536" t="s">
        <v>250</v>
      </c>
      <c r="T469" s="64"/>
    </row>
    <row r="470" spans="1:20" ht="7.5" customHeight="1">
      <c r="A470" s="100"/>
      <c r="B470" s="502"/>
      <c r="C470" s="502"/>
      <c r="D470" s="174"/>
      <c r="E470" s="81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502"/>
      <c r="S470" s="502"/>
      <c r="T470" s="64"/>
    </row>
    <row r="471" spans="1:20" ht="7.5" customHeight="1">
      <c r="A471" s="100"/>
      <c r="B471" s="502"/>
      <c r="C471" s="502"/>
      <c r="D471" s="174"/>
      <c r="E471" s="81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161"/>
      <c r="S471" s="502"/>
      <c r="T471" s="64"/>
    </row>
    <row r="472" spans="1:20" ht="7.5" customHeight="1">
      <c r="A472" s="100"/>
      <c r="B472" s="502"/>
      <c r="C472" s="502"/>
      <c r="D472" s="174"/>
      <c r="E472" s="81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80"/>
      <c r="S472" s="90"/>
      <c r="T472" s="64"/>
    </row>
    <row r="473" spans="1:20" ht="7.5" customHeight="1">
      <c r="A473" s="100"/>
      <c r="B473" s="502"/>
      <c r="C473" s="518" t="s">
        <v>251</v>
      </c>
      <c r="D473" s="174"/>
      <c r="E473" s="81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80"/>
      <c r="S473" s="90"/>
      <c r="T473" s="64"/>
    </row>
    <row r="474" spans="1:20" ht="7.5" customHeight="1">
      <c r="A474" s="100"/>
      <c r="B474" s="502"/>
      <c r="C474" s="502"/>
      <c r="D474" s="174"/>
      <c r="E474" s="81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80"/>
      <c r="S474" s="90"/>
      <c r="T474" s="64"/>
    </row>
    <row r="475" spans="1:20" ht="7.5" customHeight="1">
      <c r="A475" s="100"/>
      <c r="B475" s="513"/>
      <c r="C475" s="513"/>
      <c r="D475" s="177"/>
      <c r="E475" s="113"/>
      <c r="F475" s="91"/>
      <c r="G475" s="91"/>
      <c r="H475" s="91"/>
      <c r="I475" s="91"/>
      <c r="J475" s="91"/>
      <c r="K475" s="91"/>
      <c r="L475" s="91"/>
      <c r="M475" s="91"/>
      <c r="N475" s="91"/>
      <c r="O475" s="91"/>
      <c r="P475" s="91"/>
      <c r="Q475" s="91"/>
      <c r="R475" s="92"/>
      <c r="S475" s="129"/>
      <c r="T475" s="64"/>
    </row>
    <row r="476" spans="1:20" ht="7.5" customHeight="1">
      <c r="A476" s="100"/>
      <c r="B476" s="8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  <c r="Q476" s="86"/>
      <c r="R476" s="86"/>
      <c r="S476" s="86"/>
      <c r="T476" s="64"/>
    </row>
    <row r="477" spans="1:20" ht="7.5" customHeight="1">
      <c r="A477" s="100"/>
      <c r="B477" s="8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  <c r="Q477" s="86"/>
      <c r="R477" s="86"/>
      <c r="S477" s="86"/>
      <c r="T477" s="64"/>
    </row>
    <row r="478" spans="1:20" ht="7.5" customHeight="1">
      <c r="A478" s="78"/>
      <c r="B478" s="8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  <c r="Q478" s="86"/>
      <c r="R478" s="86"/>
      <c r="S478" s="86"/>
      <c r="T478" s="64"/>
    </row>
    <row r="479" spans="1:20" ht="7.5" customHeight="1">
      <c r="A479" s="78"/>
      <c r="B479" s="8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  <c r="Q479" s="86"/>
      <c r="R479" s="86"/>
      <c r="S479" s="86"/>
      <c r="T479" s="64"/>
    </row>
    <row r="480" spans="1:20" ht="7.5" customHeight="1">
      <c r="A480" s="78"/>
      <c r="B480" s="8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  <c r="Q480" s="86"/>
      <c r="R480" s="86"/>
      <c r="S480" s="86"/>
      <c r="T480" s="64"/>
    </row>
    <row r="481" spans="1:20" ht="7.5" customHeight="1">
      <c r="A481" s="78"/>
      <c r="B481" s="8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  <c r="Q481" s="86"/>
      <c r="R481" s="86"/>
      <c r="S481" s="86"/>
      <c r="T481" s="64"/>
    </row>
    <row r="482" spans="1:20" ht="7.5" customHeight="1">
      <c r="A482" s="100"/>
      <c r="B482" s="111"/>
      <c r="C482" s="86"/>
      <c r="D482" s="86"/>
      <c r="E482" s="111"/>
      <c r="F482" s="111"/>
      <c r="G482" s="111"/>
      <c r="H482" s="111"/>
      <c r="I482" s="111"/>
      <c r="J482" s="111"/>
      <c r="K482" s="111"/>
      <c r="L482" s="111"/>
      <c r="M482" s="111"/>
      <c r="N482" s="111"/>
      <c r="O482" s="111"/>
      <c r="P482" s="111"/>
      <c r="Q482" s="111"/>
      <c r="R482" s="120"/>
      <c r="S482" s="178"/>
      <c r="T482" s="64"/>
    </row>
    <row r="483" spans="1:20" ht="7.5" customHeight="1">
      <c r="A483" s="100"/>
      <c r="B483" s="111"/>
      <c r="C483" s="86"/>
      <c r="D483" s="86"/>
      <c r="E483" s="111"/>
      <c r="F483" s="111"/>
      <c r="G483" s="111"/>
      <c r="H483" s="111"/>
      <c r="I483" s="111"/>
      <c r="J483" s="111"/>
      <c r="K483" s="111"/>
      <c r="L483" s="111"/>
      <c r="M483" s="111"/>
      <c r="N483" s="111"/>
      <c r="O483" s="111"/>
      <c r="P483" s="111"/>
      <c r="Q483" s="111"/>
      <c r="R483" s="120"/>
      <c r="S483" s="178"/>
      <c r="T483" s="64"/>
    </row>
    <row r="484" spans="1:20" ht="7.5" customHeight="1">
      <c r="A484" s="100"/>
      <c r="B484" s="111"/>
      <c r="C484" s="86"/>
      <c r="D484" s="86"/>
      <c r="E484" s="111"/>
      <c r="F484" s="111"/>
      <c r="G484" s="111"/>
      <c r="H484" s="111"/>
      <c r="I484" s="111"/>
      <c r="J484" s="111"/>
      <c r="K484" s="111"/>
      <c r="L484" s="111"/>
      <c r="M484" s="111"/>
      <c r="N484" s="111"/>
      <c r="O484" s="111"/>
      <c r="P484" s="111"/>
      <c r="Q484" s="111"/>
      <c r="R484" s="120"/>
      <c r="S484" s="178"/>
      <c r="T484" s="64"/>
    </row>
    <row r="485" spans="1:20" ht="7.5" customHeight="1">
      <c r="A485" s="100"/>
      <c r="B485" s="111"/>
      <c r="C485" s="111"/>
      <c r="D485" s="111"/>
      <c r="E485" s="111"/>
      <c r="F485" s="111"/>
      <c r="G485" s="111"/>
      <c r="H485" s="111"/>
      <c r="I485" s="111"/>
      <c r="J485" s="111"/>
      <c r="K485" s="111"/>
      <c r="L485" s="111"/>
      <c r="M485" s="111"/>
      <c r="N485" s="111"/>
      <c r="O485" s="111"/>
      <c r="P485" s="111"/>
      <c r="Q485" s="111"/>
      <c r="R485" s="120"/>
      <c r="S485" s="178"/>
      <c r="T485" s="64"/>
    </row>
    <row r="486" spans="1:20" ht="7.5" customHeight="1">
      <c r="A486" s="100"/>
      <c r="B486" s="114"/>
      <c r="C486" s="114"/>
      <c r="D486" s="114"/>
      <c r="E486" s="114"/>
      <c r="F486" s="114"/>
      <c r="G486" s="114"/>
      <c r="H486" s="114"/>
      <c r="I486" s="114"/>
      <c r="J486" s="114"/>
      <c r="K486" s="114"/>
      <c r="L486" s="114"/>
      <c r="M486" s="114"/>
      <c r="N486" s="114"/>
      <c r="O486" s="114"/>
      <c r="P486" s="114"/>
      <c r="Q486" s="114"/>
      <c r="R486" s="179"/>
      <c r="S486" s="180"/>
      <c r="T486" s="64"/>
    </row>
    <row r="487" spans="1:20" ht="11.25" customHeight="1">
      <c r="A487" s="100"/>
      <c r="B487" s="526"/>
      <c r="C487" s="527"/>
      <c r="D487" s="527"/>
      <c r="E487" s="527"/>
      <c r="F487" s="527"/>
      <c r="G487" s="527"/>
      <c r="H487" s="527"/>
      <c r="I487" s="527"/>
      <c r="J487" s="527"/>
      <c r="K487" s="527"/>
      <c r="L487" s="527"/>
      <c r="M487" s="527"/>
      <c r="N487" s="527"/>
      <c r="O487" s="527"/>
      <c r="P487" s="527"/>
      <c r="Q487" s="527"/>
      <c r="R487" s="527"/>
      <c r="S487" s="537" t="s">
        <v>140</v>
      </c>
      <c r="T487" s="64"/>
    </row>
    <row r="488" spans="1:20" ht="11.25" customHeight="1">
      <c r="A488" s="100"/>
      <c r="B488" s="155"/>
      <c r="C488" s="156"/>
      <c r="D488" s="155"/>
      <c r="E488" s="155"/>
      <c r="F488" s="155"/>
      <c r="G488" s="155"/>
      <c r="H488" s="155"/>
      <c r="I488" s="155"/>
      <c r="J488" s="155"/>
      <c r="K488" s="155"/>
      <c r="L488" s="155"/>
      <c r="M488" s="155"/>
      <c r="N488" s="155"/>
      <c r="O488" s="155"/>
      <c r="P488" s="155"/>
      <c r="Q488" s="155"/>
      <c r="R488" s="157"/>
      <c r="S488" s="504"/>
      <c r="T488" s="64"/>
    </row>
    <row r="489" spans="1:20" ht="11.25" customHeight="1">
      <c r="A489" s="100"/>
      <c r="B489" s="634" t="s">
        <v>252</v>
      </c>
      <c r="C489" s="502"/>
      <c r="D489" s="502"/>
      <c r="E489" s="502"/>
      <c r="F489" s="502"/>
      <c r="G489" s="502"/>
      <c r="H489" s="502"/>
      <c r="I489" s="502"/>
      <c r="J489" s="502"/>
      <c r="K489" s="502"/>
      <c r="L489" s="502"/>
      <c r="M489" s="502"/>
      <c r="N489" s="502"/>
      <c r="O489" s="502"/>
      <c r="P489" s="502"/>
      <c r="Q489" s="502"/>
      <c r="R489" s="502"/>
      <c r="S489" s="502"/>
      <c r="T489" s="64"/>
    </row>
    <row r="490" spans="1:20" ht="61.5" customHeight="1">
      <c r="A490" s="100"/>
      <c r="B490" s="530"/>
      <c r="C490" s="513"/>
      <c r="D490" s="51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531" t="s">
        <v>103</v>
      </c>
      <c r="P490" s="513"/>
      <c r="Q490" s="513"/>
      <c r="R490" s="513"/>
      <c r="S490" s="513"/>
      <c r="T490" s="64"/>
    </row>
    <row r="491" spans="1:20" ht="34.5" customHeight="1">
      <c r="A491" s="100"/>
      <c r="B491" s="181" t="s">
        <v>104</v>
      </c>
      <c r="C491" s="181" t="s">
        <v>105</v>
      </c>
      <c r="D491" s="181" t="s">
        <v>106</v>
      </c>
      <c r="E491" s="181" t="s">
        <v>107</v>
      </c>
      <c r="F491" s="182" t="s">
        <v>108</v>
      </c>
      <c r="G491" s="183" t="s">
        <v>109</v>
      </c>
      <c r="H491" s="182" t="s">
        <v>108</v>
      </c>
      <c r="I491" s="183" t="s">
        <v>110</v>
      </c>
      <c r="J491" s="182" t="s">
        <v>108</v>
      </c>
      <c r="K491" s="183" t="s">
        <v>111</v>
      </c>
      <c r="L491" s="182" t="s">
        <v>108</v>
      </c>
      <c r="M491" s="183" t="s">
        <v>112</v>
      </c>
      <c r="N491" s="182" t="s">
        <v>108</v>
      </c>
      <c r="O491" s="183" t="s">
        <v>113</v>
      </c>
      <c r="P491" s="182" t="s">
        <v>108</v>
      </c>
      <c r="Q491" s="183" t="s">
        <v>114</v>
      </c>
      <c r="R491" s="554" t="s">
        <v>1</v>
      </c>
      <c r="S491" s="527"/>
      <c r="T491" s="64"/>
    </row>
    <row r="492" spans="1:20" ht="7.5" customHeight="1">
      <c r="A492" s="124"/>
      <c r="B492" s="512" t="s">
        <v>115</v>
      </c>
      <c r="C492" s="514" t="s">
        <v>253</v>
      </c>
      <c r="D492" s="515" t="s">
        <v>254</v>
      </c>
      <c r="E492" s="642" t="s">
        <v>122</v>
      </c>
      <c r="F492" s="168"/>
      <c r="G492" s="185"/>
      <c r="H492" s="186"/>
      <c r="I492" s="186"/>
      <c r="J492" s="186"/>
      <c r="K492" s="187"/>
      <c r="L492" s="184"/>
      <c r="M492" s="187"/>
      <c r="N492" s="184"/>
      <c r="O492" s="187"/>
      <c r="P492" s="184"/>
      <c r="Q492" s="187"/>
      <c r="R492" s="534" t="s">
        <v>118</v>
      </c>
      <c r="S492" s="521" t="s">
        <v>255</v>
      </c>
      <c r="T492" s="64"/>
    </row>
    <row r="493" spans="1:20" ht="7.5" customHeight="1">
      <c r="A493" s="124"/>
      <c r="B493" s="502"/>
      <c r="C493" s="502"/>
      <c r="D493" s="502"/>
      <c r="E493" s="502"/>
      <c r="F493" s="84"/>
      <c r="G493" s="188"/>
      <c r="H493" s="189"/>
      <c r="I493" s="189"/>
      <c r="J493" s="189"/>
      <c r="K493" s="190"/>
      <c r="L493" s="175"/>
      <c r="M493" s="190"/>
      <c r="N493" s="175"/>
      <c r="O493" s="190"/>
      <c r="P493" s="175"/>
      <c r="Q493" s="190"/>
      <c r="R493" s="502"/>
      <c r="S493" s="502"/>
      <c r="T493" s="64"/>
    </row>
    <row r="494" spans="1:20" ht="7.5" customHeight="1">
      <c r="A494" s="124"/>
      <c r="B494" s="502"/>
      <c r="C494" s="502"/>
      <c r="D494" s="502"/>
      <c r="E494" s="502"/>
      <c r="F494" s="84"/>
      <c r="G494" s="188"/>
      <c r="H494" s="189"/>
      <c r="I494" s="189"/>
      <c r="J494" s="189"/>
      <c r="K494" s="190"/>
      <c r="L494" s="175"/>
      <c r="M494" s="190"/>
      <c r="N494" s="175"/>
      <c r="O494" s="190"/>
      <c r="P494" s="175"/>
      <c r="Q494" s="190"/>
      <c r="R494" s="132"/>
      <c r="S494" s="502"/>
      <c r="T494" s="64"/>
    </row>
    <row r="495" spans="1:20" ht="7.5" customHeight="1">
      <c r="A495" s="124"/>
      <c r="B495" s="502"/>
      <c r="C495" s="502"/>
      <c r="D495" s="502"/>
      <c r="E495" s="502"/>
      <c r="F495" s="84"/>
      <c r="G495" s="188"/>
      <c r="H495" s="189"/>
      <c r="I495" s="189"/>
      <c r="J495" s="189"/>
      <c r="K495" s="190"/>
      <c r="L495" s="175"/>
      <c r="M495" s="190"/>
      <c r="N495" s="175"/>
      <c r="O495" s="190"/>
      <c r="P495" s="175"/>
      <c r="Q495" s="190"/>
      <c r="R495" s="132"/>
      <c r="S495" s="502"/>
      <c r="T495" s="64"/>
    </row>
    <row r="496" spans="1:20" ht="7.5" customHeight="1">
      <c r="A496" s="124"/>
      <c r="B496" s="502"/>
      <c r="C496" s="502"/>
      <c r="D496" s="502"/>
      <c r="E496" s="502"/>
      <c r="F496" s="84"/>
      <c r="G496" s="190"/>
      <c r="H496" s="189"/>
      <c r="I496" s="189"/>
      <c r="J496" s="189"/>
      <c r="K496" s="190"/>
      <c r="L496" s="175"/>
      <c r="M496" s="190"/>
      <c r="N496" s="175"/>
      <c r="O496" s="190"/>
      <c r="P496" s="175"/>
      <c r="Q496" s="190"/>
      <c r="R496" s="132"/>
      <c r="S496" s="502"/>
      <c r="T496" s="64"/>
    </row>
    <row r="497" spans="1:20" ht="7.5" customHeight="1">
      <c r="A497" s="124"/>
      <c r="B497" s="502"/>
      <c r="C497" s="502"/>
      <c r="D497" s="502"/>
      <c r="E497" s="502"/>
      <c r="F497" s="79"/>
      <c r="G497" s="79"/>
      <c r="H497" s="79"/>
      <c r="I497" s="79"/>
      <c r="J497" s="79"/>
      <c r="K497" s="79"/>
      <c r="L497" s="79"/>
      <c r="M497" s="79"/>
      <c r="N497" s="79"/>
      <c r="O497" s="79"/>
      <c r="P497" s="79"/>
      <c r="Q497" s="79"/>
      <c r="R497" s="532" t="s">
        <v>118</v>
      </c>
      <c r="S497" s="510" t="s">
        <v>256</v>
      </c>
      <c r="T497" s="64"/>
    </row>
    <row r="498" spans="1:20" ht="7.5" customHeight="1">
      <c r="A498" s="124"/>
      <c r="B498" s="502"/>
      <c r="C498" s="502"/>
      <c r="D498" s="502"/>
      <c r="E498" s="502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  <c r="Q498" s="86"/>
      <c r="R498" s="502"/>
      <c r="S498" s="502"/>
      <c r="T498" s="64"/>
    </row>
    <row r="499" spans="1:20" ht="7.5" customHeight="1">
      <c r="A499" s="124"/>
      <c r="B499" s="502"/>
      <c r="C499" s="502"/>
      <c r="D499" s="502"/>
      <c r="E499" s="502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  <c r="Q499" s="86"/>
      <c r="R499" s="132"/>
      <c r="S499" s="502"/>
      <c r="T499" s="64"/>
    </row>
    <row r="500" spans="1:20" ht="7.5" customHeight="1">
      <c r="A500" s="124"/>
      <c r="B500" s="502"/>
      <c r="C500" s="502"/>
      <c r="D500" s="502"/>
      <c r="E500" s="502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  <c r="Q500" s="86"/>
      <c r="R500" s="532" t="s">
        <v>118</v>
      </c>
      <c r="S500" s="510" t="s">
        <v>257</v>
      </c>
      <c r="T500" s="64"/>
    </row>
    <row r="501" spans="1:20" ht="7.5" customHeight="1">
      <c r="A501" s="124"/>
      <c r="B501" s="502"/>
      <c r="C501" s="502"/>
      <c r="D501" s="502"/>
      <c r="E501" s="502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  <c r="Q501" s="86"/>
      <c r="R501" s="502"/>
      <c r="S501" s="502"/>
      <c r="T501" s="64"/>
    </row>
    <row r="502" spans="1:20" ht="7.5" customHeight="1">
      <c r="A502" s="124"/>
      <c r="B502" s="502"/>
      <c r="C502" s="502"/>
      <c r="D502" s="502"/>
      <c r="E502" s="502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  <c r="Q502" s="86"/>
      <c r="R502" s="633" t="s">
        <v>118</v>
      </c>
      <c r="S502" s="510" t="s">
        <v>258</v>
      </c>
      <c r="T502" s="64"/>
    </row>
    <row r="503" spans="1:20" ht="7.5" customHeight="1">
      <c r="A503" s="124"/>
      <c r="B503" s="502"/>
      <c r="C503" s="502"/>
      <c r="D503" s="502"/>
      <c r="E503" s="502"/>
      <c r="F503" s="79"/>
      <c r="G503" s="86"/>
      <c r="H503" s="86"/>
      <c r="I503" s="86"/>
      <c r="J503" s="86"/>
      <c r="K503" s="86"/>
      <c r="L503" s="86"/>
      <c r="M503" s="86"/>
      <c r="N503" s="86"/>
      <c r="O503" s="86"/>
      <c r="P503" s="86"/>
      <c r="Q503" s="86"/>
      <c r="R503" s="502"/>
      <c r="S503" s="502"/>
      <c r="T503" s="64"/>
    </row>
    <row r="504" spans="1:20" ht="7.5" customHeight="1">
      <c r="A504" s="124"/>
      <c r="B504" s="502"/>
      <c r="C504" s="502"/>
      <c r="D504" s="502"/>
      <c r="E504" s="502"/>
      <c r="F504" s="79"/>
      <c r="G504" s="86"/>
      <c r="H504" s="86"/>
      <c r="I504" s="86"/>
      <c r="J504" s="86"/>
      <c r="K504" s="86"/>
      <c r="L504" s="86"/>
      <c r="M504" s="86"/>
      <c r="N504" s="86"/>
      <c r="O504" s="86"/>
      <c r="P504" s="86"/>
      <c r="Q504" s="86"/>
      <c r="R504" s="191"/>
      <c r="S504" s="502"/>
      <c r="T504" s="64"/>
    </row>
    <row r="505" spans="1:20" ht="7.5" customHeight="1">
      <c r="A505" s="124"/>
      <c r="B505" s="502"/>
      <c r="C505" s="502"/>
      <c r="D505" s="502"/>
      <c r="E505" s="502"/>
      <c r="F505" s="79"/>
      <c r="G505" s="506" t="s">
        <v>259</v>
      </c>
      <c r="H505" s="502"/>
      <c r="I505" s="502"/>
      <c r="J505" s="79"/>
      <c r="K505" s="506" t="s">
        <v>260</v>
      </c>
      <c r="L505" s="502"/>
      <c r="M505" s="502"/>
      <c r="N505" s="79"/>
      <c r="O505" s="506" t="s">
        <v>261</v>
      </c>
      <c r="P505" s="502"/>
      <c r="Q505" s="502"/>
      <c r="R505" s="633" t="s">
        <v>118</v>
      </c>
      <c r="S505" s="510" t="s">
        <v>262</v>
      </c>
      <c r="T505" s="64"/>
    </row>
    <row r="506" spans="1:20" ht="7.5" customHeight="1">
      <c r="A506" s="124"/>
      <c r="B506" s="502"/>
      <c r="C506" s="502"/>
      <c r="D506" s="502"/>
      <c r="E506" s="502"/>
      <c r="F506" s="79"/>
      <c r="G506" s="502"/>
      <c r="H506" s="502"/>
      <c r="I506" s="502"/>
      <c r="J506" s="79"/>
      <c r="K506" s="502"/>
      <c r="L506" s="502"/>
      <c r="M506" s="502"/>
      <c r="N506" s="79"/>
      <c r="O506" s="502"/>
      <c r="P506" s="502"/>
      <c r="Q506" s="502"/>
      <c r="R506" s="502"/>
      <c r="S506" s="502"/>
      <c r="T506" s="64"/>
    </row>
    <row r="507" spans="1:20" ht="7.5" customHeight="1">
      <c r="A507" s="124"/>
      <c r="B507" s="502"/>
      <c r="C507" s="502"/>
      <c r="D507" s="502"/>
      <c r="E507" s="502"/>
      <c r="F507" s="86"/>
      <c r="G507" s="511" t="s">
        <v>245</v>
      </c>
      <c r="H507" s="79"/>
      <c r="I507" s="511" t="s">
        <v>263</v>
      </c>
      <c r="J507" s="79"/>
      <c r="K507" s="511" t="s">
        <v>245</v>
      </c>
      <c r="L507" s="79"/>
      <c r="M507" s="511" t="s">
        <v>263</v>
      </c>
      <c r="N507" s="79"/>
      <c r="O507" s="511" t="s">
        <v>245</v>
      </c>
      <c r="P507" s="79"/>
      <c r="Q507" s="511" t="s">
        <v>263</v>
      </c>
      <c r="R507" s="192"/>
      <c r="S507" s="502"/>
      <c r="T507" s="64"/>
    </row>
    <row r="508" spans="1:20" ht="7.5" customHeight="1">
      <c r="A508" s="124"/>
      <c r="B508" s="502"/>
      <c r="C508" s="502"/>
      <c r="D508" s="502"/>
      <c r="E508" s="502"/>
      <c r="F508" s="501">
        <v>2855.5714687500008</v>
      </c>
      <c r="G508" s="502"/>
      <c r="H508" s="79"/>
      <c r="I508" s="502"/>
      <c r="J508" s="79"/>
      <c r="K508" s="502"/>
      <c r="L508" s="79"/>
      <c r="M508" s="502"/>
      <c r="N508" s="79"/>
      <c r="O508" s="502"/>
      <c r="P508" s="79"/>
      <c r="Q508" s="502"/>
      <c r="R508" s="532" t="s">
        <v>118</v>
      </c>
      <c r="S508" s="510" t="s">
        <v>264</v>
      </c>
      <c r="T508" s="64"/>
    </row>
    <row r="509" spans="1:20" ht="7.5" customHeight="1">
      <c r="A509" s="124"/>
      <c r="B509" s="502"/>
      <c r="C509" s="502"/>
      <c r="D509" s="502"/>
      <c r="E509" s="502"/>
      <c r="F509" s="502"/>
      <c r="G509" s="502"/>
      <c r="H509" s="132"/>
      <c r="I509" s="502"/>
      <c r="J509" s="79"/>
      <c r="K509" s="502"/>
      <c r="L509" s="79"/>
      <c r="M509" s="502"/>
      <c r="N509" s="79"/>
      <c r="O509" s="502"/>
      <c r="P509" s="79"/>
      <c r="Q509" s="502"/>
      <c r="R509" s="502"/>
      <c r="S509" s="502"/>
      <c r="T509" s="64"/>
    </row>
    <row r="510" spans="1:20" ht="7.5" customHeight="1">
      <c r="A510" s="124"/>
      <c r="B510" s="502"/>
      <c r="C510" s="502"/>
      <c r="D510" s="502"/>
      <c r="E510" s="502"/>
      <c r="F510" s="86"/>
      <c r="G510" s="503">
        <f>ROUND(F508*mark_up,0)</f>
        <v>12536</v>
      </c>
      <c r="H510" s="503"/>
      <c r="I510" s="503">
        <f>ROUND(G510*1.20085,0)</f>
        <v>15054</v>
      </c>
      <c r="J510" s="505"/>
      <c r="K510" s="505">
        <f>ROUND(G510*1.0262,0)</f>
        <v>12864</v>
      </c>
      <c r="L510" s="505"/>
      <c r="M510" s="505">
        <f>ROUND(G510*1.2272,0)</f>
        <v>15384</v>
      </c>
      <c r="N510" s="505"/>
      <c r="O510" s="505">
        <f>ROUND(G510*1.1092,0)</f>
        <v>13905</v>
      </c>
      <c r="P510" s="505"/>
      <c r="Q510" s="505">
        <f>ROUND(G510*1.3102,0)</f>
        <v>16425</v>
      </c>
      <c r="R510" s="77"/>
      <c r="S510" s="502"/>
      <c r="T510" s="64"/>
    </row>
    <row r="511" spans="1:20" ht="7.5" customHeight="1">
      <c r="A511" s="124"/>
      <c r="B511" s="502"/>
      <c r="C511" s="502"/>
      <c r="D511" s="502"/>
      <c r="E511" s="502"/>
      <c r="F511" s="128"/>
      <c r="G511" s="504"/>
      <c r="H511" s="504"/>
      <c r="I511" s="504"/>
      <c r="J511" s="504"/>
      <c r="K511" s="504"/>
      <c r="L511" s="504"/>
      <c r="M511" s="504"/>
      <c r="N511" s="504"/>
      <c r="O511" s="504"/>
      <c r="P511" s="504"/>
      <c r="Q511" s="504"/>
      <c r="R511" s="191"/>
      <c r="S511" s="502"/>
      <c r="T511" s="64"/>
    </row>
    <row r="512" spans="1:20" ht="7.5" customHeight="1">
      <c r="A512" s="124"/>
      <c r="B512" s="502"/>
      <c r="C512" s="502"/>
      <c r="D512" s="502"/>
      <c r="E512" s="502"/>
      <c r="F512" s="128"/>
      <c r="G512" s="86"/>
      <c r="H512" s="86"/>
      <c r="I512" s="86"/>
      <c r="J512" s="86"/>
      <c r="K512" s="86"/>
      <c r="L512" s="86"/>
      <c r="M512" s="86"/>
      <c r="N512" s="86"/>
      <c r="O512" s="86"/>
      <c r="P512" s="86"/>
      <c r="Q512" s="86"/>
      <c r="R512" s="191"/>
      <c r="S512" s="502"/>
      <c r="T512" s="64"/>
    </row>
    <row r="513" spans="1:20" ht="7.5" customHeight="1">
      <c r="A513" s="124"/>
      <c r="B513" s="502"/>
      <c r="C513" s="502"/>
      <c r="D513" s="502"/>
      <c r="E513" s="502"/>
      <c r="F513" s="79"/>
      <c r="G513" s="86"/>
      <c r="H513" s="86"/>
      <c r="I513" s="86"/>
      <c r="J513" s="86"/>
      <c r="K513" s="86"/>
      <c r="L513" s="86"/>
      <c r="M513" s="86"/>
      <c r="N513" s="86"/>
      <c r="O513" s="86"/>
      <c r="P513" s="86"/>
      <c r="Q513" s="86"/>
      <c r="R513" s="532"/>
      <c r="S513" s="502"/>
      <c r="T513" s="64"/>
    </row>
    <row r="514" spans="1:20" ht="7.5" customHeight="1">
      <c r="A514" s="124"/>
      <c r="B514" s="502"/>
      <c r="C514" s="502"/>
      <c r="D514" s="502"/>
      <c r="E514" s="502"/>
      <c r="F514" s="79"/>
      <c r="G514" s="86"/>
      <c r="H514" s="86"/>
      <c r="I514" s="86"/>
      <c r="J514" s="86"/>
      <c r="K514" s="86"/>
      <c r="L514" s="86"/>
      <c r="M514" s="86"/>
      <c r="N514" s="86"/>
      <c r="O514" s="86"/>
      <c r="P514" s="86"/>
      <c r="Q514" s="86"/>
      <c r="R514" s="502"/>
      <c r="S514" s="502"/>
      <c r="T514" s="64"/>
    </row>
    <row r="515" spans="1:20" ht="7.5" customHeight="1">
      <c r="A515" s="124"/>
      <c r="B515" s="502"/>
      <c r="C515" s="502"/>
      <c r="D515" s="502"/>
      <c r="E515" s="502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  <c r="Q515" s="86"/>
      <c r="R515" s="77"/>
      <c r="S515" s="502"/>
      <c r="T515" s="64"/>
    </row>
    <row r="516" spans="1:20" ht="7.5" customHeight="1">
      <c r="A516" s="124"/>
      <c r="B516" s="502"/>
      <c r="C516" s="502"/>
      <c r="D516" s="502"/>
      <c r="E516" s="502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  <c r="Q516" s="86"/>
      <c r="R516" s="532" t="s">
        <v>118</v>
      </c>
      <c r="S516" s="510" t="s">
        <v>265</v>
      </c>
      <c r="T516" s="64"/>
    </row>
    <row r="517" spans="1:20" ht="7.5" customHeight="1">
      <c r="A517" s="124"/>
      <c r="B517" s="502"/>
      <c r="C517" s="502"/>
      <c r="D517" s="502"/>
      <c r="E517" s="502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  <c r="Q517" s="86"/>
      <c r="R517" s="502"/>
      <c r="S517" s="502"/>
      <c r="T517" s="64"/>
    </row>
    <row r="518" spans="1:20" ht="7.5" customHeight="1">
      <c r="A518" s="124"/>
      <c r="B518" s="502"/>
      <c r="C518" s="502"/>
      <c r="D518" s="502"/>
      <c r="E518" s="502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  <c r="Q518" s="86"/>
      <c r="R518" s="532" t="s">
        <v>118</v>
      </c>
      <c r="S518" s="510" t="s">
        <v>266</v>
      </c>
      <c r="T518" s="64"/>
    </row>
    <row r="519" spans="1:20" ht="7.5" customHeight="1">
      <c r="A519" s="124"/>
      <c r="B519" s="502"/>
      <c r="C519" s="502"/>
      <c r="D519" s="502"/>
      <c r="E519" s="502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  <c r="Q519" s="86"/>
      <c r="R519" s="502"/>
      <c r="S519" s="502"/>
      <c r="T519" s="64"/>
    </row>
    <row r="520" spans="1:20" ht="7.5" customHeight="1">
      <c r="A520" s="124"/>
      <c r="B520" s="502"/>
      <c r="C520" s="502"/>
      <c r="D520" s="502"/>
      <c r="E520" s="502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  <c r="Q520" s="86"/>
      <c r="R520" s="532" t="s">
        <v>118</v>
      </c>
      <c r="S520" s="508" t="s">
        <v>267</v>
      </c>
      <c r="T520" s="64"/>
    </row>
    <row r="521" spans="1:20" ht="7.5" customHeight="1">
      <c r="A521" s="124"/>
      <c r="B521" s="502"/>
      <c r="C521" s="502"/>
      <c r="D521" s="502"/>
      <c r="E521" s="502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  <c r="Q521" s="86"/>
      <c r="R521" s="502"/>
      <c r="S521" s="502"/>
      <c r="T521" s="64"/>
    </row>
    <row r="522" spans="1:20" ht="7.5" customHeight="1">
      <c r="A522" s="124"/>
      <c r="B522" s="502"/>
      <c r="C522" s="502"/>
      <c r="D522" s="502"/>
      <c r="E522" s="502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  <c r="Q522" s="86"/>
      <c r="R522" s="193"/>
      <c r="S522" s="502"/>
      <c r="T522" s="64"/>
    </row>
    <row r="523" spans="1:20" ht="7.5" customHeight="1">
      <c r="A523" s="124"/>
      <c r="B523" s="502"/>
      <c r="C523" s="502"/>
      <c r="D523" s="502"/>
      <c r="E523" s="502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  <c r="Q523" s="86"/>
      <c r="R523" s="194"/>
      <c r="S523" s="502"/>
      <c r="T523" s="64"/>
    </row>
    <row r="524" spans="1:20" ht="7.5" customHeight="1">
      <c r="A524" s="124"/>
      <c r="B524" s="502"/>
      <c r="C524" s="502"/>
      <c r="D524" s="502"/>
      <c r="E524" s="502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  <c r="Q524" s="86"/>
      <c r="R524" s="195"/>
      <c r="S524" s="502"/>
      <c r="T524" s="64"/>
    </row>
    <row r="525" spans="1:20" ht="7.5" customHeight="1">
      <c r="A525" s="124"/>
      <c r="B525" s="502"/>
      <c r="C525" s="502"/>
      <c r="D525" s="502"/>
      <c r="E525" s="502"/>
      <c r="F525" s="121"/>
      <c r="G525" s="86"/>
      <c r="H525" s="86"/>
      <c r="I525" s="86"/>
      <c r="J525" s="86"/>
      <c r="K525" s="86"/>
      <c r="L525" s="86"/>
      <c r="M525" s="86"/>
      <c r="N525" s="86"/>
      <c r="O525" s="86"/>
      <c r="P525" s="86"/>
      <c r="Q525" s="86"/>
      <c r="R525" s="195"/>
      <c r="S525" s="502"/>
      <c r="T525" s="64"/>
    </row>
    <row r="526" spans="1:20" ht="7.5" customHeight="1">
      <c r="A526" s="100"/>
      <c r="B526" s="502"/>
      <c r="C526" s="518" t="s">
        <v>268</v>
      </c>
      <c r="D526" s="502"/>
      <c r="E526" s="502"/>
      <c r="F526" s="121"/>
      <c r="G526" s="121"/>
      <c r="H526" s="121"/>
      <c r="I526" s="121"/>
      <c r="J526" s="121"/>
      <c r="K526" s="121"/>
      <c r="L526" s="121"/>
      <c r="M526" s="121"/>
      <c r="N526" s="121"/>
      <c r="O526" s="121"/>
      <c r="P526" s="121"/>
      <c r="Q526" s="121"/>
      <c r="R526" s="195"/>
      <c r="S526" s="502"/>
      <c r="T526" s="64"/>
    </row>
    <row r="527" spans="1:20" ht="7.5" customHeight="1">
      <c r="A527" s="100"/>
      <c r="B527" s="502"/>
      <c r="C527" s="502"/>
      <c r="D527" s="502"/>
      <c r="E527" s="502"/>
      <c r="F527" s="121"/>
      <c r="G527" s="121"/>
      <c r="H527" s="121"/>
      <c r="I527" s="121"/>
      <c r="J527" s="121"/>
      <c r="K527" s="121"/>
      <c r="L527" s="121"/>
      <c r="M527" s="121"/>
      <c r="N527" s="121"/>
      <c r="O527" s="121"/>
      <c r="P527" s="121"/>
      <c r="Q527" s="121"/>
      <c r="R527" s="192"/>
      <c r="S527" s="192"/>
      <c r="T527" s="64"/>
    </row>
    <row r="528" spans="1:20" ht="7.5" customHeight="1">
      <c r="A528" s="100"/>
      <c r="B528" s="502"/>
      <c r="C528" s="502"/>
      <c r="D528" s="502"/>
      <c r="E528" s="502"/>
      <c r="F528" s="121"/>
      <c r="G528" s="121"/>
      <c r="H528" s="121"/>
      <c r="I528" s="121"/>
      <c r="J528" s="121"/>
      <c r="K528" s="121"/>
      <c r="L528" s="121"/>
      <c r="M528" s="121"/>
      <c r="N528" s="121"/>
      <c r="O528" s="121"/>
      <c r="P528" s="121"/>
      <c r="Q528" s="121"/>
      <c r="R528" s="196"/>
      <c r="S528" s="196"/>
      <c r="T528" s="64"/>
    </row>
    <row r="529" spans="1:20" ht="7.5" customHeight="1">
      <c r="A529" s="100"/>
      <c r="B529" s="71"/>
      <c r="C529" s="71"/>
      <c r="D529" s="71"/>
      <c r="E529" s="71"/>
      <c r="F529" s="71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64"/>
    </row>
    <row r="530" spans="1:20" ht="7.5" customHeight="1">
      <c r="A530" s="100"/>
      <c r="B530" s="121"/>
      <c r="C530" s="121"/>
      <c r="D530" s="121"/>
      <c r="E530" s="121"/>
      <c r="F530" s="121"/>
      <c r="G530" s="121"/>
      <c r="H530" s="121"/>
      <c r="I530" s="121"/>
      <c r="J530" s="121"/>
      <c r="K530" s="121"/>
      <c r="L530" s="121"/>
      <c r="M530" s="121"/>
      <c r="N530" s="121"/>
      <c r="O530" s="121"/>
      <c r="P530" s="121"/>
      <c r="Q530" s="121"/>
      <c r="R530" s="121"/>
      <c r="S530" s="121"/>
      <c r="T530" s="64"/>
    </row>
    <row r="531" spans="1:20" ht="7.5" customHeight="1">
      <c r="A531" s="100"/>
      <c r="B531" s="121"/>
      <c r="C531" s="121"/>
      <c r="D531" s="121"/>
      <c r="E531" s="121"/>
      <c r="F531" s="121"/>
      <c r="G531" s="121"/>
      <c r="H531" s="121"/>
      <c r="I531" s="121"/>
      <c r="J531" s="121"/>
      <c r="K531" s="121"/>
      <c r="L531" s="121"/>
      <c r="M531" s="121"/>
      <c r="N531" s="121"/>
      <c r="O531" s="121"/>
      <c r="P531" s="121"/>
      <c r="Q531" s="121"/>
      <c r="R531" s="121"/>
      <c r="S531" s="121"/>
      <c r="T531" s="64"/>
    </row>
    <row r="532" spans="1:20" ht="7.5" customHeight="1">
      <c r="A532" s="100"/>
      <c r="B532" s="121"/>
      <c r="C532" s="121"/>
      <c r="D532" s="121"/>
      <c r="E532" s="121"/>
      <c r="F532" s="121"/>
      <c r="G532" s="121"/>
      <c r="H532" s="121"/>
      <c r="I532" s="121"/>
      <c r="J532" s="121"/>
      <c r="K532" s="121"/>
      <c r="L532" s="121"/>
      <c r="M532" s="121"/>
      <c r="N532" s="121"/>
      <c r="O532" s="121"/>
      <c r="P532" s="121"/>
      <c r="Q532" s="121"/>
      <c r="R532" s="121"/>
      <c r="S532" s="121"/>
      <c r="T532" s="64"/>
    </row>
    <row r="533" spans="1:20" ht="7.5" customHeight="1">
      <c r="A533" s="100"/>
      <c r="B533" s="121"/>
      <c r="C533" s="121"/>
      <c r="D533" s="121"/>
      <c r="E533" s="121"/>
      <c r="F533" s="121"/>
      <c r="G533" s="121"/>
      <c r="H533" s="121"/>
      <c r="I533" s="121"/>
      <c r="J533" s="121"/>
      <c r="K533" s="121"/>
      <c r="L533" s="121"/>
      <c r="M533" s="121"/>
      <c r="N533" s="121"/>
      <c r="O533" s="121"/>
      <c r="P533" s="121"/>
      <c r="Q533" s="121"/>
      <c r="R533" s="121"/>
      <c r="S533" s="121"/>
      <c r="T533" s="64"/>
    </row>
    <row r="534" spans="1:20" ht="7.5" customHeight="1">
      <c r="A534" s="100"/>
      <c r="B534" s="121"/>
      <c r="C534" s="121"/>
      <c r="D534" s="121"/>
      <c r="E534" s="121"/>
      <c r="F534" s="121"/>
      <c r="G534" s="121"/>
      <c r="H534" s="121"/>
      <c r="I534" s="121"/>
      <c r="J534" s="121"/>
      <c r="K534" s="121"/>
      <c r="L534" s="121"/>
      <c r="M534" s="121"/>
      <c r="N534" s="121"/>
      <c r="O534" s="121"/>
      <c r="P534" s="121"/>
      <c r="Q534" s="121"/>
      <c r="R534" s="121"/>
      <c r="S534" s="121"/>
      <c r="T534" s="64"/>
    </row>
    <row r="535" spans="1:20" ht="7.5" customHeight="1">
      <c r="A535" s="100"/>
      <c r="B535" s="121"/>
      <c r="C535" s="121"/>
      <c r="D535" s="121"/>
      <c r="E535" s="121"/>
      <c r="F535" s="121"/>
      <c r="G535" s="121"/>
      <c r="H535" s="121"/>
      <c r="I535" s="121"/>
      <c r="J535" s="121"/>
      <c r="K535" s="121"/>
      <c r="L535" s="121"/>
      <c r="M535" s="121"/>
      <c r="N535" s="121"/>
      <c r="O535" s="121"/>
      <c r="P535" s="121"/>
      <c r="Q535" s="121"/>
      <c r="R535" s="121"/>
      <c r="S535" s="121"/>
      <c r="T535" s="64"/>
    </row>
    <row r="536" spans="1:20" ht="7.5" customHeight="1">
      <c r="A536" s="100"/>
      <c r="B536" s="121"/>
      <c r="C536" s="121"/>
      <c r="D536" s="121"/>
      <c r="E536" s="121"/>
      <c r="F536" s="121"/>
      <c r="G536" s="121"/>
      <c r="H536" s="121"/>
      <c r="I536" s="121"/>
      <c r="J536" s="121"/>
      <c r="K536" s="121"/>
      <c r="L536" s="121"/>
      <c r="M536" s="121"/>
      <c r="N536" s="121"/>
      <c r="O536" s="121"/>
      <c r="P536" s="121"/>
      <c r="Q536" s="121"/>
      <c r="R536" s="121"/>
      <c r="S536" s="121"/>
      <c r="T536" s="64"/>
    </row>
    <row r="537" spans="1:20" ht="7.5" customHeight="1">
      <c r="A537" s="100"/>
      <c r="B537" s="121"/>
      <c r="C537" s="121"/>
      <c r="D537" s="121"/>
      <c r="E537" s="121"/>
      <c r="F537" s="121"/>
      <c r="G537" s="121"/>
      <c r="H537" s="121"/>
      <c r="I537" s="121"/>
      <c r="J537" s="121"/>
      <c r="K537" s="121"/>
      <c r="L537" s="121"/>
      <c r="M537" s="121"/>
      <c r="N537" s="121"/>
      <c r="O537" s="121"/>
      <c r="P537" s="121"/>
      <c r="Q537" s="121"/>
      <c r="R537" s="121"/>
      <c r="S537" s="121"/>
      <c r="T537" s="64"/>
    </row>
    <row r="538" spans="1:20" ht="7.5" customHeight="1">
      <c r="A538" s="100"/>
      <c r="B538" s="121"/>
      <c r="C538" s="121"/>
      <c r="D538" s="121"/>
      <c r="E538" s="121"/>
      <c r="F538" s="121"/>
      <c r="G538" s="121"/>
      <c r="H538" s="121"/>
      <c r="I538" s="121"/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64"/>
    </row>
    <row r="539" spans="1:20" ht="7.5" customHeight="1">
      <c r="A539" s="100"/>
      <c r="B539" s="121"/>
      <c r="C539" s="121"/>
      <c r="D539" s="121"/>
      <c r="E539" s="121"/>
      <c r="F539" s="121"/>
      <c r="G539" s="121"/>
      <c r="H539" s="121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64"/>
    </row>
    <row r="540" spans="1:20" ht="7.5" customHeight="1">
      <c r="A540" s="100"/>
      <c r="B540" s="121"/>
      <c r="C540" s="121"/>
      <c r="D540" s="121"/>
      <c r="E540" s="121"/>
      <c r="F540" s="121"/>
      <c r="G540" s="121"/>
      <c r="H540" s="121"/>
      <c r="I540" s="121"/>
      <c r="J540" s="121"/>
      <c r="K540" s="121"/>
      <c r="L540" s="121"/>
      <c r="M540" s="121"/>
      <c r="N540" s="121"/>
      <c r="O540" s="121"/>
      <c r="P540" s="121"/>
      <c r="Q540" s="121"/>
      <c r="R540" s="121"/>
      <c r="S540" s="121"/>
      <c r="T540" s="64"/>
    </row>
    <row r="541" spans="1:20" ht="7.5" customHeight="1">
      <c r="A541" s="100"/>
      <c r="B541" s="121"/>
      <c r="C541" s="121"/>
      <c r="D541" s="121"/>
      <c r="E541" s="121"/>
      <c r="F541" s="121"/>
      <c r="G541" s="121"/>
      <c r="H541" s="121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64"/>
    </row>
    <row r="542" spans="1:20" ht="7.5" customHeight="1">
      <c r="A542" s="100"/>
      <c r="B542" s="121"/>
      <c r="C542" s="121"/>
      <c r="D542" s="121"/>
      <c r="E542" s="121"/>
      <c r="F542" s="121"/>
      <c r="G542" s="121"/>
      <c r="H542" s="121"/>
      <c r="I542" s="121"/>
      <c r="J542" s="121"/>
      <c r="K542" s="121"/>
      <c r="L542" s="121"/>
      <c r="M542" s="121"/>
      <c r="N542" s="121"/>
      <c r="O542" s="121"/>
      <c r="P542" s="121"/>
      <c r="Q542" s="121"/>
      <c r="R542" s="121"/>
      <c r="S542" s="121"/>
      <c r="T542" s="64"/>
    </row>
    <row r="543" spans="1:20" ht="7.5" customHeight="1">
      <c r="A543" s="100"/>
      <c r="B543" s="121"/>
      <c r="C543" s="121"/>
      <c r="D543" s="121"/>
      <c r="E543" s="121"/>
      <c r="F543" s="121"/>
      <c r="G543" s="121"/>
      <c r="H543" s="121"/>
      <c r="I543" s="121"/>
      <c r="J543" s="121"/>
      <c r="K543" s="121"/>
      <c r="L543" s="121"/>
      <c r="M543" s="121"/>
      <c r="N543" s="121"/>
      <c r="O543" s="121"/>
      <c r="P543" s="121"/>
      <c r="Q543" s="121"/>
      <c r="R543" s="121"/>
      <c r="S543" s="121"/>
      <c r="T543" s="64"/>
    </row>
    <row r="544" spans="1:20" ht="7.5" customHeight="1">
      <c r="A544" s="100"/>
      <c r="B544" s="121"/>
      <c r="C544" s="121"/>
      <c r="D544" s="121"/>
      <c r="E544" s="121"/>
      <c r="F544" s="121"/>
      <c r="G544" s="121"/>
      <c r="H544" s="121"/>
      <c r="I544" s="121"/>
      <c r="J544" s="121"/>
      <c r="K544" s="121"/>
      <c r="L544" s="121"/>
      <c r="M544" s="121"/>
      <c r="N544" s="121"/>
      <c r="O544" s="121"/>
      <c r="P544" s="121"/>
      <c r="Q544" s="121"/>
      <c r="R544" s="121"/>
      <c r="S544" s="121"/>
      <c r="T544" s="64"/>
    </row>
    <row r="545" spans="1:20" ht="7.5" customHeight="1">
      <c r="A545" s="100"/>
      <c r="B545" s="121"/>
      <c r="C545" s="121"/>
      <c r="D545" s="121"/>
      <c r="E545" s="121"/>
      <c r="F545" s="121"/>
      <c r="G545" s="121"/>
      <c r="H545" s="121"/>
      <c r="I545" s="121"/>
      <c r="J545" s="121"/>
      <c r="K545" s="121"/>
      <c r="L545" s="121"/>
      <c r="M545" s="121"/>
      <c r="N545" s="121"/>
      <c r="O545" s="121"/>
      <c r="P545" s="121"/>
      <c r="Q545" s="121"/>
      <c r="R545" s="121"/>
      <c r="S545" s="121"/>
      <c r="T545" s="64"/>
    </row>
    <row r="546" spans="1:20" ht="7.5" customHeight="1">
      <c r="A546" s="100"/>
      <c r="B546" s="121"/>
      <c r="C546" s="121"/>
      <c r="D546" s="121"/>
      <c r="E546" s="121"/>
      <c r="F546" s="121"/>
      <c r="G546" s="121"/>
      <c r="H546" s="121"/>
      <c r="I546" s="121"/>
      <c r="J546" s="121"/>
      <c r="K546" s="121"/>
      <c r="L546" s="121"/>
      <c r="M546" s="121"/>
      <c r="N546" s="121"/>
      <c r="O546" s="121"/>
      <c r="P546" s="121"/>
      <c r="Q546" s="121"/>
      <c r="R546" s="121"/>
      <c r="S546" s="121"/>
      <c r="T546" s="64"/>
    </row>
    <row r="547" spans="1:20" ht="7.5" customHeight="1">
      <c r="A547" s="100"/>
      <c r="B547" s="122"/>
      <c r="C547" s="122"/>
      <c r="D547" s="122"/>
      <c r="E547" s="122"/>
      <c r="F547" s="122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64"/>
    </row>
    <row r="548" spans="1:20" ht="11.25" customHeight="1">
      <c r="A548" s="100"/>
      <c r="B548" s="526"/>
      <c r="C548" s="527"/>
      <c r="D548" s="527"/>
      <c r="E548" s="527"/>
      <c r="F548" s="527"/>
      <c r="G548" s="527"/>
      <c r="H548" s="527"/>
      <c r="I548" s="527"/>
      <c r="J548" s="527"/>
      <c r="K548" s="527"/>
      <c r="L548" s="527"/>
      <c r="M548" s="527"/>
      <c r="N548" s="527"/>
      <c r="O548" s="527"/>
      <c r="P548" s="527"/>
      <c r="Q548" s="527"/>
      <c r="R548" s="527"/>
      <c r="S548" s="537" t="s">
        <v>140</v>
      </c>
      <c r="T548" s="64"/>
    </row>
    <row r="549" spans="1:20" ht="11.25" customHeight="1">
      <c r="A549" s="100"/>
      <c r="B549" s="83"/>
      <c r="C549" s="94"/>
      <c r="D549" s="83"/>
      <c r="E549" s="83"/>
      <c r="F549" s="83"/>
      <c r="G549" s="83"/>
      <c r="H549" s="83"/>
      <c r="I549" s="83"/>
      <c r="J549" s="83"/>
      <c r="K549" s="83"/>
      <c r="L549" s="83"/>
      <c r="M549" s="83"/>
      <c r="N549" s="83"/>
      <c r="O549" s="83"/>
      <c r="P549" s="83"/>
      <c r="Q549" s="83"/>
      <c r="R549" s="88"/>
      <c r="S549" s="504"/>
      <c r="T549" s="64"/>
    </row>
    <row r="550" spans="1:20" ht="11.25" customHeight="1">
      <c r="A550" s="100"/>
      <c r="B550" s="528" t="s">
        <v>269</v>
      </c>
      <c r="C550" s="529"/>
      <c r="D550" s="529"/>
      <c r="E550" s="529"/>
      <c r="F550" s="529"/>
      <c r="G550" s="529"/>
      <c r="H550" s="529"/>
      <c r="I550" s="529"/>
      <c r="J550" s="529"/>
      <c r="K550" s="529"/>
      <c r="L550" s="529"/>
      <c r="M550" s="529"/>
      <c r="N550" s="529"/>
      <c r="O550" s="529"/>
      <c r="P550" s="529"/>
      <c r="Q550" s="529"/>
      <c r="R550" s="529"/>
      <c r="S550" s="529"/>
      <c r="T550" s="64"/>
    </row>
    <row r="551" spans="1:20" ht="61.5" customHeight="1">
      <c r="A551" s="100"/>
      <c r="B551" s="530"/>
      <c r="C551" s="513"/>
      <c r="D551" s="51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531" t="s">
        <v>103</v>
      </c>
      <c r="P551" s="513"/>
      <c r="Q551" s="513"/>
      <c r="R551" s="513"/>
      <c r="S551" s="513"/>
      <c r="T551" s="64"/>
    </row>
    <row r="552" spans="1:20" ht="34.5" customHeight="1">
      <c r="A552" s="100"/>
      <c r="B552" s="197" t="s">
        <v>104</v>
      </c>
      <c r="C552" s="197" t="s">
        <v>105</v>
      </c>
      <c r="D552" s="197" t="s">
        <v>106</v>
      </c>
      <c r="E552" s="197" t="s">
        <v>107</v>
      </c>
      <c r="F552" s="198" t="s">
        <v>108</v>
      </c>
      <c r="G552" s="199" t="s">
        <v>109</v>
      </c>
      <c r="H552" s="198" t="s">
        <v>108</v>
      </c>
      <c r="I552" s="199" t="s">
        <v>110</v>
      </c>
      <c r="J552" s="198" t="s">
        <v>108</v>
      </c>
      <c r="K552" s="199" t="s">
        <v>111</v>
      </c>
      <c r="L552" s="198" t="s">
        <v>108</v>
      </c>
      <c r="M552" s="199" t="s">
        <v>112</v>
      </c>
      <c r="N552" s="198" t="s">
        <v>108</v>
      </c>
      <c r="O552" s="199" t="s">
        <v>113</v>
      </c>
      <c r="P552" s="198" t="s">
        <v>108</v>
      </c>
      <c r="Q552" s="199" t="s">
        <v>114</v>
      </c>
      <c r="R552" s="554" t="s">
        <v>1</v>
      </c>
      <c r="S552" s="527"/>
      <c r="T552" s="64"/>
    </row>
    <row r="553" spans="1:20" ht="7.5" customHeight="1">
      <c r="A553" s="100"/>
      <c r="B553" s="512" t="s">
        <v>115</v>
      </c>
      <c r="C553" s="514" t="s">
        <v>270</v>
      </c>
      <c r="D553" s="515" t="s">
        <v>271</v>
      </c>
      <c r="E553" s="642" t="s">
        <v>122</v>
      </c>
      <c r="F553" s="109"/>
      <c r="G553" s="109"/>
      <c r="H553" s="109"/>
      <c r="I553" s="109"/>
      <c r="J553" s="109"/>
      <c r="K553" s="109"/>
      <c r="L553" s="109"/>
      <c r="M553" s="109"/>
      <c r="N553" s="109"/>
      <c r="O553" s="109"/>
      <c r="P553" s="109"/>
      <c r="Q553" s="109"/>
      <c r="R553" s="627" t="s">
        <v>118</v>
      </c>
      <c r="S553" s="628" t="s">
        <v>255</v>
      </c>
      <c r="T553" s="64"/>
    </row>
    <row r="554" spans="1:20" ht="7.5" customHeight="1">
      <c r="A554" s="100"/>
      <c r="B554" s="502"/>
      <c r="C554" s="502"/>
      <c r="D554" s="502"/>
      <c r="E554" s="502"/>
      <c r="F554" s="84"/>
      <c r="G554" s="188"/>
      <c r="H554" s="189"/>
      <c r="I554" s="189"/>
      <c r="J554" s="189"/>
      <c r="K554" s="190"/>
      <c r="L554" s="175"/>
      <c r="M554" s="190"/>
      <c r="N554" s="175"/>
      <c r="O554" s="190"/>
      <c r="P554" s="175"/>
      <c r="Q554" s="190"/>
      <c r="R554" s="502"/>
      <c r="S554" s="502"/>
      <c r="T554" s="64"/>
    </row>
    <row r="555" spans="1:20" ht="7.5" customHeight="1">
      <c r="A555" s="100"/>
      <c r="B555" s="502"/>
      <c r="C555" s="502"/>
      <c r="D555" s="502"/>
      <c r="E555" s="502"/>
      <c r="F555" s="84"/>
      <c r="G555" s="188"/>
      <c r="H555" s="189"/>
      <c r="I555" s="189"/>
      <c r="J555" s="189"/>
      <c r="K555" s="190"/>
      <c r="L555" s="175"/>
      <c r="M555" s="190"/>
      <c r="N555" s="175"/>
      <c r="O555" s="190"/>
      <c r="P555" s="175"/>
      <c r="Q555" s="190"/>
      <c r="R555" s="200"/>
      <c r="S555" s="502"/>
      <c r="T555" s="64"/>
    </row>
    <row r="556" spans="1:20" ht="7.5" customHeight="1">
      <c r="A556" s="100"/>
      <c r="B556" s="502"/>
      <c r="C556" s="502"/>
      <c r="D556" s="502"/>
      <c r="E556" s="502"/>
      <c r="F556" s="84"/>
      <c r="G556" s="188"/>
      <c r="H556" s="189"/>
      <c r="I556" s="189"/>
      <c r="J556" s="189"/>
      <c r="K556" s="190"/>
      <c r="L556" s="175"/>
      <c r="M556" s="190"/>
      <c r="N556" s="175"/>
      <c r="O556" s="190"/>
      <c r="P556" s="175"/>
      <c r="Q556" s="190"/>
      <c r="R556" s="200"/>
      <c r="S556" s="502"/>
      <c r="T556" s="64"/>
    </row>
    <row r="557" spans="1:20" ht="7.5" customHeight="1">
      <c r="A557" s="100"/>
      <c r="B557" s="502"/>
      <c r="C557" s="502"/>
      <c r="D557" s="502"/>
      <c r="E557" s="502"/>
      <c r="F557" s="84"/>
      <c r="G557" s="188"/>
      <c r="H557" s="189"/>
      <c r="I557" s="189"/>
      <c r="J557" s="189"/>
      <c r="K557" s="190"/>
      <c r="L557" s="175"/>
      <c r="M557" s="190"/>
      <c r="N557" s="175"/>
      <c r="O557" s="190"/>
      <c r="P557" s="175"/>
      <c r="Q557" s="190"/>
      <c r="R557" s="200"/>
      <c r="S557" s="502"/>
      <c r="T557" s="64"/>
    </row>
    <row r="558" spans="1:20" ht="7.5" customHeight="1">
      <c r="A558" s="100"/>
      <c r="B558" s="502"/>
      <c r="C558" s="502"/>
      <c r="D558" s="502"/>
      <c r="E558" s="502"/>
      <c r="F558" s="84"/>
      <c r="G558" s="188"/>
      <c r="H558" s="189"/>
      <c r="I558" s="189"/>
      <c r="J558" s="189"/>
      <c r="K558" s="190"/>
      <c r="L558" s="175"/>
      <c r="M558" s="190"/>
      <c r="N558" s="175"/>
      <c r="O558" s="190"/>
      <c r="P558" s="175"/>
      <c r="Q558" s="190"/>
      <c r="R558" s="629" t="s">
        <v>118</v>
      </c>
      <c r="S558" s="510" t="s">
        <v>256</v>
      </c>
      <c r="T558" s="64"/>
    </row>
    <row r="559" spans="1:20" ht="7.5" customHeight="1">
      <c r="A559" s="100"/>
      <c r="B559" s="502"/>
      <c r="C559" s="502"/>
      <c r="D559" s="502"/>
      <c r="E559" s="502"/>
      <c r="F559" s="84"/>
      <c r="G559" s="190"/>
      <c r="H559" s="189"/>
      <c r="I559" s="189"/>
      <c r="J559" s="189"/>
      <c r="K559" s="190"/>
      <c r="L559" s="175"/>
      <c r="M559" s="190"/>
      <c r="N559" s="175"/>
      <c r="O559" s="190"/>
      <c r="P559" s="175"/>
      <c r="Q559" s="190"/>
      <c r="R559" s="502"/>
      <c r="S559" s="502"/>
      <c r="T559" s="64"/>
    </row>
    <row r="560" spans="1:20" ht="7.5" customHeight="1">
      <c r="A560" s="100"/>
      <c r="B560" s="502"/>
      <c r="C560" s="502"/>
      <c r="D560" s="502"/>
      <c r="E560" s="502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  <c r="Q560" s="86"/>
      <c r="R560" s="200"/>
      <c r="S560" s="502"/>
      <c r="T560" s="64"/>
    </row>
    <row r="561" spans="1:20" ht="7.5" customHeight="1">
      <c r="A561" s="100"/>
      <c r="B561" s="502"/>
      <c r="C561" s="502"/>
      <c r="D561" s="502"/>
      <c r="E561" s="502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  <c r="Q561" s="86"/>
      <c r="R561" s="626" t="s">
        <v>118</v>
      </c>
      <c r="S561" s="510" t="s">
        <v>272</v>
      </c>
      <c r="T561" s="64"/>
    </row>
    <row r="562" spans="1:20" ht="7.5" customHeight="1">
      <c r="A562" s="100"/>
      <c r="B562" s="502"/>
      <c r="C562" s="502"/>
      <c r="D562" s="502"/>
      <c r="E562" s="502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  <c r="Q562" s="86"/>
      <c r="R562" s="502"/>
      <c r="S562" s="502"/>
      <c r="T562" s="64"/>
    </row>
    <row r="563" spans="1:20" ht="7.5" customHeight="1">
      <c r="A563" s="100"/>
      <c r="B563" s="502"/>
      <c r="C563" s="502"/>
      <c r="D563" s="502"/>
      <c r="E563" s="502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  <c r="Q563" s="86"/>
      <c r="R563" s="626" t="s">
        <v>118</v>
      </c>
      <c r="S563" s="510" t="s">
        <v>258</v>
      </c>
      <c r="T563" s="64"/>
    </row>
    <row r="564" spans="1:20" ht="7.5" customHeight="1">
      <c r="A564" s="100"/>
      <c r="B564" s="502"/>
      <c r="C564" s="502"/>
      <c r="D564" s="502"/>
      <c r="E564" s="502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  <c r="Q564" s="86"/>
      <c r="R564" s="502"/>
      <c r="S564" s="502"/>
      <c r="T564" s="64"/>
    </row>
    <row r="565" spans="1:20" ht="7.5" customHeight="1">
      <c r="A565" s="100"/>
      <c r="B565" s="502"/>
      <c r="C565" s="502"/>
      <c r="D565" s="502"/>
      <c r="E565" s="502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  <c r="Q565" s="86"/>
      <c r="R565" s="200"/>
      <c r="S565" s="502"/>
      <c r="T565" s="64"/>
    </row>
    <row r="566" spans="1:20" ht="7.5" customHeight="1">
      <c r="A566" s="100"/>
      <c r="B566" s="502"/>
      <c r="C566" s="502"/>
      <c r="D566" s="502"/>
      <c r="E566" s="502"/>
      <c r="F566" s="79"/>
      <c r="G566" s="506" t="s">
        <v>259</v>
      </c>
      <c r="H566" s="502"/>
      <c r="I566" s="502"/>
      <c r="J566" s="86"/>
      <c r="K566" s="631" t="s">
        <v>260</v>
      </c>
      <c r="L566" s="502"/>
      <c r="M566" s="502"/>
      <c r="N566" s="86"/>
      <c r="O566" s="631" t="s">
        <v>261</v>
      </c>
      <c r="P566" s="502"/>
      <c r="Q566" s="502"/>
      <c r="R566" s="626" t="s">
        <v>118</v>
      </c>
      <c r="S566" s="510" t="s">
        <v>273</v>
      </c>
      <c r="T566" s="64"/>
    </row>
    <row r="567" spans="1:20" ht="7.5" customHeight="1">
      <c r="A567" s="100"/>
      <c r="B567" s="502"/>
      <c r="C567" s="502"/>
      <c r="D567" s="502"/>
      <c r="E567" s="502"/>
      <c r="F567" s="79"/>
      <c r="G567" s="502"/>
      <c r="H567" s="502"/>
      <c r="I567" s="502"/>
      <c r="J567" s="86"/>
      <c r="K567" s="604"/>
      <c r="L567" s="502"/>
      <c r="M567" s="502"/>
      <c r="N567" s="86"/>
      <c r="O567" s="604"/>
      <c r="P567" s="502"/>
      <c r="Q567" s="502"/>
      <c r="R567" s="502"/>
      <c r="S567" s="502"/>
      <c r="T567" s="64"/>
    </row>
    <row r="568" spans="1:20" ht="7.5" customHeight="1">
      <c r="A568" s="100"/>
      <c r="B568" s="502"/>
      <c r="C568" s="502"/>
      <c r="D568" s="502"/>
      <c r="E568" s="502"/>
      <c r="F568" s="79"/>
      <c r="G568" s="511" t="s">
        <v>245</v>
      </c>
      <c r="H568" s="79"/>
      <c r="I568" s="511" t="s">
        <v>274</v>
      </c>
      <c r="J568" s="79"/>
      <c r="K568" s="630" t="s">
        <v>245</v>
      </c>
      <c r="L568" s="79"/>
      <c r="M568" s="511" t="s">
        <v>274</v>
      </c>
      <c r="N568" s="79"/>
      <c r="O568" s="630" t="s">
        <v>245</v>
      </c>
      <c r="P568" s="79"/>
      <c r="Q568" s="511" t="s">
        <v>274</v>
      </c>
      <c r="R568" s="200"/>
      <c r="S568" s="502"/>
      <c r="T568" s="64"/>
    </row>
    <row r="569" spans="1:20" ht="7.5" customHeight="1">
      <c r="A569" s="100"/>
      <c r="B569" s="502"/>
      <c r="C569" s="502"/>
      <c r="D569" s="502"/>
      <c r="E569" s="502"/>
      <c r="F569" s="86"/>
      <c r="G569" s="502"/>
      <c r="H569" s="79"/>
      <c r="I569" s="502"/>
      <c r="J569" s="79"/>
      <c r="K569" s="604"/>
      <c r="L569" s="79"/>
      <c r="M569" s="502"/>
      <c r="N569" s="79"/>
      <c r="O569" s="604"/>
      <c r="P569" s="79"/>
      <c r="Q569" s="502"/>
      <c r="R569" s="200"/>
      <c r="S569" s="502"/>
      <c r="T569" s="64"/>
    </row>
    <row r="570" spans="1:20" ht="7.5" customHeight="1">
      <c r="A570" s="100"/>
      <c r="B570" s="502"/>
      <c r="C570" s="502"/>
      <c r="D570" s="502"/>
      <c r="E570" s="502"/>
      <c r="F570" s="86"/>
      <c r="G570" s="504"/>
      <c r="H570" s="132"/>
      <c r="I570" s="504"/>
      <c r="J570" s="79"/>
      <c r="K570" s="607"/>
      <c r="L570" s="79"/>
      <c r="M570" s="504"/>
      <c r="N570" s="79"/>
      <c r="O570" s="607"/>
      <c r="P570" s="79"/>
      <c r="Q570" s="504"/>
      <c r="R570" s="200"/>
      <c r="S570" s="502"/>
      <c r="T570" s="64"/>
    </row>
    <row r="571" spans="1:20" ht="7.5" customHeight="1">
      <c r="A571" s="100"/>
      <c r="B571" s="502"/>
      <c r="C571" s="502"/>
      <c r="D571" s="502"/>
      <c r="E571" s="502"/>
      <c r="F571" s="517">
        <v>3642</v>
      </c>
      <c r="G571" s="503">
        <f>ROUND(F571*mark_up,0)</f>
        <v>15988</v>
      </c>
      <c r="H571" s="82"/>
      <c r="I571" s="503">
        <f>ROUND(G571*1.177,0)</f>
        <v>18818</v>
      </c>
      <c r="J571" s="517"/>
      <c r="K571" s="503">
        <f>ROUND(G571*1.0247,0)</f>
        <v>16383</v>
      </c>
      <c r="L571" s="517"/>
      <c r="M571" s="503">
        <f>ROUND(G571*1.2018,0)</f>
        <v>19214</v>
      </c>
      <c r="N571" s="517"/>
      <c r="O571" s="503">
        <f>ROUND(G571*1.0974,0)</f>
        <v>17545</v>
      </c>
      <c r="P571" s="517"/>
      <c r="Q571" s="503">
        <f>ROUND(G571*1.2918,0)</f>
        <v>20653</v>
      </c>
      <c r="R571" s="626" t="s">
        <v>118</v>
      </c>
      <c r="S571" s="510" t="s">
        <v>264</v>
      </c>
      <c r="T571" s="64"/>
    </row>
    <row r="572" spans="1:20" ht="7.5" customHeight="1">
      <c r="A572" s="100"/>
      <c r="B572" s="502"/>
      <c r="C572" s="502"/>
      <c r="D572" s="502"/>
      <c r="E572" s="502"/>
      <c r="F572" s="504"/>
      <c r="G572" s="504"/>
      <c r="H572" s="103"/>
      <c r="I572" s="504"/>
      <c r="J572" s="504"/>
      <c r="K572" s="504"/>
      <c r="L572" s="504"/>
      <c r="M572" s="504"/>
      <c r="N572" s="504"/>
      <c r="O572" s="504"/>
      <c r="P572" s="504"/>
      <c r="Q572" s="504"/>
      <c r="R572" s="502"/>
      <c r="S572" s="502"/>
      <c r="T572" s="64"/>
    </row>
    <row r="573" spans="1:20" ht="7.5" customHeight="1">
      <c r="A573" s="100"/>
      <c r="B573" s="502"/>
      <c r="C573" s="502"/>
      <c r="D573" s="502"/>
      <c r="E573" s="502"/>
      <c r="F573" s="79"/>
      <c r="G573" s="79"/>
      <c r="H573" s="79"/>
      <c r="I573" s="79"/>
      <c r="J573" s="79"/>
      <c r="K573" s="79"/>
      <c r="L573" s="79"/>
      <c r="M573" s="79"/>
      <c r="N573" s="79"/>
      <c r="O573" s="79"/>
      <c r="P573" s="79"/>
      <c r="Q573" s="79"/>
      <c r="R573" s="200"/>
      <c r="S573" s="502"/>
      <c r="T573" s="64"/>
    </row>
    <row r="574" spans="1:20" ht="7.5" customHeight="1">
      <c r="A574" s="100"/>
      <c r="B574" s="502"/>
      <c r="C574" s="502"/>
      <c r="D574" s="502"/>
      <c r="E574" s="502"/>
      <c r="F574" s="79"/>
      <c r="G574" s="79"/>
      <c r="H574" s="79"/>
      <c r="I574" s="79"/>
      <c r="J574" s="79"/>
      <c r="K574" s="79"/>
      <c r="L574" s="79"/>
      <c r="M574" s="79"/>
      <c r="N574" s="79"/>
      <c r="O574" s="79"/>
      <c r="P574" s="79"/>
      <c r="Q574" s="79"/>
      <c r="R574" s="200"/>
      <c r="S574" s="502"/>
      <c r="T574" s="64"/>
    </row>
    <row r="575" spans="1:20" ht="7.5" customHeight="1">
      <c r="A575" s="100"/>
      <c r="B575" s="502"/>
      <c r="C575" s="502"/>
      <c r="D575" s="502"/>
      <c r="E575" s="502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  <c r="Q575" s="86"/>
      <c r="R575" s="200"/>
      <c r="S575" s="502"/>
      <c r="T575" s="64"/>
    </row>
    <row r="576" spans="1:20" ht="7.5" customHeight="1">
      <c r="A576" s="100"/>
      <c r="B576" s="502"/>
      <c r="C576" s="502"/>
      <c r="D576" s="502"/>
      <c r="E576" s="502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  <c r="Q576" s="86"/>
      <c r="R576" s="200"/>
      <c r="S576" s="502"/>
      <c r="T576" s="64"/>
    </row>
    <row r="577" spans="1:20" ht="7.5" customHeight="1">
      <c r="A577" s="100"/>
      <c r="B577" s="502"/>
      <c r="C577" s="502"/>
      <c r="D577" s="502"/>
      <c r="E577" s="502"/>
      <c r="F577" s="121"/>
      <c r="G577" s="86"/>
      <c r="H577" s="86"/>
      <c r="I577" s="86"/>
      <c r="J577" s="86"/>
      <c r="K577" s="86"/>
      <c r="L577" s="86"/>
      <c r="M577" s="86"/>
      <c r="N577" s="86"/>
      <c r="O577" s="86"/>
      <c r="P577" s="86"/>
      <c r="Q577" s="86"/>
      <c r="R577" s="200"/>
      <c r="S577" s="502"/>
      <c r="T577" s="64"/>
    </row>
    <row r="578" spans="1:20" ht="7.5" customHeight="1">
      <c r="A578" s="100"/>
      <c r="B578" s="502"/>
      <c r="C578" s="502"/>
      <c r="D578" s="502"/>
      <c r="E578" s="502"/>
      <c r="F578" s="121"/>
      <c r="G578" s="86"/>
      <c r="H578" s="86"/>
      <c r="I578" s="86"/>
      <c r="J578" s="86"/>
      <c r="K578" s="86"/>
      <c r="L578" s="86"/>
      <c r="M578" s="86"/>
      <c r="N578" s="86"/>
      <c r="O578" s="86"/>
      <c r="P578" s="86"/>
      <c r="Q578" s="86"/>
      <c r="R578" s="200"/>
      <c r="S578" s="502"/>
      <c r="T578" s="64"/>
    </row>
    <row r="579" spans="1:20" ht="7.5" customHeight="1">
      <c r="A579" s="100"/>
      <c r="B579" s="502"/>
      <c r="C579" s="502"/>
      <c r="D579" s="502"/>
      <c r="E579" s="502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  <c r="Q579" s="86"/>
      <c r="R579" s="626" t="s">
        <v>118</v>
      </c>
      <c r="S579" s="510" t="s">
        <v>265</v>
      </c>
      <c r="T579" s="64"/>
    </row>
    <row r="580" spans="1:20" ht="7.5" customHeight="1">
      <c r="A580" s="100"/>
      <c r="B580" s="502"/>
      <c r="C580" s="502"/>
      <c r="D580" s="502"/>
      <c r="E580" s="502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  <c r="Q580" s="86"/>
      <c r="R580" s="502"/>
      <c r="S580" s="502"/>
      <c r="T580" s="64"/>
    </row>
    <row r="581" spans="1:20" ht="7.5" customHeight="1">
      <c r="A581" s="100"/>
      <c r="B581" s="502"/>
      <c r="C581" s="502"/>
      <c r="D581" s="502"/>
      <c r="E581" s="502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  <c r="Q581" s="86"/>
      <c r="R581" s="626" t="s">
        <v>118</v>
      </c>
      <c r="S581" s="510" t="s">
        <v>266</v>
      </c>
      <c r="T581" s="64"/>
    </row>
    <row r="582" spans="1:20" ht="7.5" customHeight="1">
      <c r="A582" s="100"/>
      <c r="B582" s="502"/>
      <c r="C582" s="502"/>
      <c r="D582" s="502"/>
      <c r="E582" s="502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  <c r="Q582" s="86"/>
      <c r="R582" s="502"/>
      <c r="S582" s="502"/>
      <c r="T582" s="64"/>
    </row>
    <row r="583" spans="1:20" ht="7.5" customHeight="1">
      <c r="A583" s="100"/>
      <c r="B583" s="502"/>
      <c r="C583" s="502"/>
      <c r="D583" s="502"/>
      <c r="E583" s="502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  <c r="Q583" s="86"/>
      <c r="R583" s="626" t="s">
        <v>118</v>
      </c>
      <c r="S583" s="508" t="s">
        <v>275</v>
      </c>
      <c r="T583" s="64"/>
    </row>
    <row r="584" spans="1:20" ht="7.5" customHeight="1">
      <c r="A584" s="100"/>
      <c r="B584" s="502"/>
      <c r="C584" s="502"/>
      <c r="D584" s="502"/>
      <c r="E584" s="502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  <c r="Q584" s="86"/>
      <c r="R584" s="502"/>
      <c r="S584" s="502"/>
      <c r="T584" s="64"/>
    </row>
    <row r="585" spans="1:20" ht="7.5" customHeight="1">
      <c r="A585" s="100"/>
      <c r="B585" s="502"/>
      <c r="C585" s="502"/>
      <c r="D585" s="502"/>
      <c r="E585" s="502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  <c r="Q585" s="86"/>
      <c r="R585" s="200"/>
      <c r="S585" s="502"/>
      <c r="T585" s="64"/>
    </row>
    <row r="586" spans="1:20" ht="7.5" customHeight="1">
      <c r="A586" s="100"/>
      <c r="B586" s="502"/>
      <c r="C586" s="502"/>
      <c r="D586" s="502"/>
      <c r="E586" s="502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  <c r="Q586" s="86"/>
      <c r="R586" s="200"/>
      <c r="S586" s="502"/>
      <c r="T586" s="64"/>
    </row>
    <row r="587" spans="1:20" ht="7.5" customHeight="1">
      <c r="A587" s="124"/>
      <c r="B587" s="502"/>
      <c r="C587" s="518" t="s">
        <v>276</v>
      </c>
      <c r="D587" s="502"/>
      <c r="E587" s="502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  <c r="Q587" s="86"/>
      <c r="R587" s="201"/>
      <c r="S587" s="502"/>
      <c r="T587" s="64"/>
    </row>
    <row r="588" spans="1:20" ht="7.5" customHeight="1">
      <c r="A588" s="124"/>
      <c r="B588" s="502"/>
      <c r="C588" s="502"/>
      <c r="D588" s="502"/>
      <c r="E588" s="502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  <c r="Q588" s="86"/>
      <c r="R588" s="201"/>
      <c r="S588" s="502"/>
      <c r="T588" s="64"/>
    </row>
    <row r="589" spans="1:20" ht="7.5" customHeight="1">
      <c r="A589" s="124"/>
      <c r="B589" s="513"/>
      <c r="C589" s="513"/>
      <c r="D589" s="513"/>
      <c r="E589" s="513"/>
      <c r="F589" s="202"/>
      <c r="G589" s="202"/>
      <c r="H589" s="202"/>
      <c r="I589" s="202"/>
      <c r="J589" s="202"/>
      <c r="K589" s="202"/>
      <c r="L589" s="202"/>
      <c r="M589" s="202"/>
      <c r="N589" s="202"/>
      <c r="O589" s="202"/>
      <c r="P589" s="202"/>
      <c r="Q589" s="202"/>
      <c r="R589" s="203"/>
      <c r="S589" s="513"/>
      <c r="T589" s="64"/>
    </row>
    <row r="590" spans="1:20" ht="7.5" customHeight="1">
      <c r="A590" s="124"/>
      <c r="B590" s="8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  <c r="Q590" s="86"/>
      <c r="R590" s="77"/>
      <c r="S590" s="89"/>
      <c r="T590" s="64"/>
    </row>
    <row r="591" spans="1:20" ht="7.5" customHeight="1">
      <c r="A591" s="100"/>
      <c r="B591" s="8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  <c r="Q591" s="86"/>
      <c r="R591" s="86"/>
      <c r="S591" s="86"/>
      <c r="T591" s="64"/>
    </row>
    <row r="592" spans="1:20" ht="7.5" customHeight="1">
      <c r="A592" s="100"/>
      <c r="B592" s="8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  <c r="Q592" s="86"/>
      <c r="R592" s="86"/>
      <c r="S592" s="86"/>
      <c r="T592" s="64"/>
    </row>
    <row r="593" spans="1:20" ht="7.5" customHeight="1">
      <c r="A593" s="100"/>
      <c r="B593" s="8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  <c r="Q593" s="86"/>
      <c r="R593" s="86"/>
      <c r="S593" s="86"/>
      <c r="T593" s="64"/>
    </row>
    <row r="594" spans="1:20" ht="7.5" customHeight="1">
      <c r="A594" s="100"/>
      <c r="B594" s="8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  <c r="Q594" s="86"/>
      <c r="R594" s="86"/>
      <c r="S594" s="86"/>
      <c r="T594" s="64"/>
    </row>
    <row r="595" spans="1:20" ht="7.5" customHeight="1">
      <c r="A595" s="100"/>
      <c r="B595" s="8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  <c r="Q595" s="86"/>
      <c r="R595" s="86"/>
      <c r="S595" s="86"/>
      <c r="T595" s="64"/>
    </row>
    <row r="596" spans="1:20" ht="7.5" customHeight="1">
      <c r="A596" s="100"/>
      <c r="B596" s="8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  <c r="Q596" s="86"/>
      <c r="R596" s="86"/>
      <c r="S596" s="86"/>
      <c r="T596" s="64"/>
    </row>
    <row r="597" spans="1:20" ht="7.5" customHeight="1">
      <c r="A597" s="100"/>
      <c r="B597" s="8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  <c r="Q597" s="86"/>
      <c r="R597" s="86"/>
      <c r="S597" s="86"/>
      <c r="T597" s="64"/>
    </row>
    <row r="598" spans="1:20" ht="7.5" customHeight="1">
      <c r="A598" s="100"/>
      <c r="B598" s="8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  <c r="Q598" s="86"/>
      <c r="R598" s="86"/>
      <c r="S598" s="86"/>
      <c r="T598" s="64"/>
    </row>
    <row r="599" spans="1:20" ht="7.5" customHeight="1">
      <c r="A599" s="100"/>
      <c r="B599" s="8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  <c r="Q599" s="86"/>
      <c r="R599" s="86"/>
      <c r="S599" s="86"/>
      <c r="T599" s="64"/>
    </row>
    <row r="600" spans="1:20" ht="7.5" customHeight="1">
      <c r="A600" s="100"/>
      <c r="B600" s="8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  <c r="Q600" s="86"/>
      <c r="R600" s="86"/>
      <c r="S600" s="86"/>
      <c r="T600" s="64"/>
    </row>
    <row r="601" spans="1:20" ht="7.5" customHeight="1">
      <c r="A601" s="100"/>
      <c r="B601" s="8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  <c r="Q601" s="86"/>
      <c r="R601" s="86"/>
      <c r="S601" s="86"/>
      <c r="T601" s="64"/>
    </row>
    <row r="602" spans="1:20" ht="7.5" customHeight="1">
      <c r="A602" s="100"/>
      <c r="B602" s="8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  <c r="Q602" s="86"/>
      <c r="R602" s="86"/>
      <c r="S602" s="86"/>
      <c r="T602" s="64"/>
    </row>
    <row r="603" spans="1:20" ht="7.5" customHeight="1">
      <c r="A603" s="100"/>
      <c r="B603" s="8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  <c r="Q603" s="86"/>
      <c r="R603" s="86"/>
      <c r="S603" s="86"/>
      <c r="T603" s="64"/>
    </row>
    <row r="604" spans="1:20" ht="7.5" customHeight="1">
      <c r="A604" s="100"/>
      <c r="B604" s="8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  <c r="Q604" s="86"/>
      <c r="R604" s="86"/>
      <c r="S604" s="86"/>
      <c r="T604" s="64"/>
    </row>
    <row r="605" spans="1:20" ht="7.5" customHeight="1">
      <c r="A605" s="100"/>
      <c r="B605" s="8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  <c r="Q605" s="86"/>
      <c r="R605" s="86"/>
      <c r="S605" s="86"/>
      <c r="T605" s="64"/>
    </row>
    <row r="606" spans="1:20" ht="7.5" customHeight="1">
      <c r="A606" s="100"/>
      <c r="B606" s="8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  <c r="Q606" s="86"/>
      <c r="R606" s="86"/>
      <c r="S606" s="86"/>
      <c r="T606" s="64"/>
    </row>
    <row r="607" spans="1:20" ht="7.5" customHeight="1">
      <c r="A607" s="100"/>
      <c r="B607" s="8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  <c r="Q607" s="86"/>
      <c r="R607" s="86"/>
      <c r="S607" s="86"/>
      <c r="T607" s="64"/>
    </row>
    <row r="608" spans="1:20" ht="7.5" customHeight="1">
      <c r="A608" s="100"/>
      <c r="B608" s="8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  <c r="Q608" s="86"/>
      <c r="R608" s="86"/>
      <c r="S608" s="86"/>
      <c r="T608" s="64"/>
    </row>
    <row r="609" spans="1:20" ht="11.25" customHeight="1">
      <c r="A609" s="100"/>
      <c r="B609" s="526"/>
      <c r="C609" s="527"/>
      <c r="D609" s="527"/>
      <c r="E609" s="527"/>
      <c r="F609" s="527"/>
      <c r="G609" s="527"/>
      <c r="H609" s="527"/>
      <c r="I609" s="527"/>
      <c r="J609" s="527"/>
      <c r="K609" s="527"/>
      <c r="L609" s="527"/>
      <c r="M609" s="527"/>
      <c r="N609" s="527"/>
      <c r="O609" s="527"/>
      <c r="P609" s="527"/>
      <c r="Q609" s="527"/>
      <c r="R609" s="527"/>
      <c r="S609" s="537" t="s">
        <v>140</v>
      </c>
      <c r="T609" s="64"/>
    </row>
    <row r="610" spans="1:20" ht="11.25" customHeight="1">
      <c r="A610" s="100"/>
      <c r="B610" s="83"/>
      <c r="C610" s="94"/>
      <c r="D610" s="83"/>
      <c r="E610" s="83"/>
      <c r="F610" s="83"/>
      <c r="G610" s="83"/>
      <c r="H610" s="83"/>
      <c r="I610" s="83"/>
      <c r="J610" s="83"/>
      <c r="K610" s="83"/>
      <c r="L610" s="83"/>
      <c r="M610" s="83"/>
      <c r="N610" s="83"/>
      <c r="O610" s="83"/>
      <c r="P610" s="83"/>
      <c r="Q610" s="83"/>
      <c r="R610" s="88"/>
      <c r="S610" s="504"/>
      <c r="T610" s="64"/>
    </row>
    <row r="611" spans="1:20" ht="11.25" customHeight="1">
      <c r="A611" s="100"/>
      <c r="B611" s="528" t="s">
        <v>277</v>
      </c>
      <c r="C611" s="529"/>
      <c r="D611" s="529"/>
      <c r="E611" s="529"/>
      <c r="F611" s="529"/>
      <c r="G611" s="529"/>
      <c r="H611" s="529"/>
      <c r="I611" s="529"/>
      <c r="J611" s="529"/>
      <c r="K611" s="529"/>
      <c r="L611" s="529"/>
      <c r="M611" s="529"/>
      <c r="N611" s="529"/>
      <c r="O611" s="529"/>
      <c r="P611" s="529"/>
      <c r="Q611" s="529"/>
      <c r="R611" s="529"/>
      <c r="S611" s="529"/>
      <c r="T611" s="64"/>
    </row>
    <row r="612" spans="1:20" ht="61.5" customHeight="1">
      <c r="A612" s="100"/>
      <c r="B612" s="530"/>
      <c r="C612" s="513"/>
      <c r="D612" s="51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531" t="s">
        <v>103</v>
      </c>
      <c r="P612" s="513"/>
      <c r="Q612" s="513"/>
      <c r="R612" s="513"/>
      <c r="S612" s="513"/>
      <c r="T612" s="64"/>
    </row>
    <row r="613" spans="1:20" ht="34.5" customHeight="1">
      <c r="A613" s="204"/>
      <c r="B613" s="197" t="s">
        <v>104</v>
      </c>
      <c r="C613" s="197" t="s">
        <v>105</v>
      </c>
      <c r="D613" s="197" t="s">
        <v>106</v>
      </c>
      <c r="E613" s="197" t="s">
        <v>107</v>
      </c>
      <c r="F613" s="198" t="s">
        <v>108</v>
      </c>
      <c r="G613" s="199" t="s">
        <v>109</v>
      </c>
      <c r="H613" s="198" t="s">
        <v>108</v>
      </c>
      <c r="I613" s="199" t="s">
        <v>110</v>
      </c>
      <c r="J613" s="198" t="s">
        <v>108</v>
      </c>
      <c r="K613" s="199" t="s">
        <v>111</v>
      </c>
      <c r="L613" s="198" t="s">
        <v>108</v>
      </c>
      <c r="M613" s="199" t="s">
        <v>112</v>
      </c>
      <c r="N613" s="198" t="s">
        <v>108</v>
      </c>
      <c r="O613" s="199" t="s">
        <v>113</v>
      </c>
      <c r="P613" s="198" t="s">
        <v>108</v>
      </c>
      <c r="Q613" s="183" t="s">
        <v>114</v>
      </c>
      <c r="R613" s="554" t="s">
        <v>1</v>
      </c>
      <c r="S613" s="527"/>
      <c r="T613" s="64"/>
    </row>
    <row r="614" spans="1:20" ht="7.5" customHeight="1">
      <c r="A614" s="100"/>
      <c r="B614" s="512" t="s">
        <v>115</v>
      </c>
      <c r="C614" s="514" t="s">
        <v>278</v>
      </c>
      <c r="D614" s="540" t="s">
        <v>279</v>
      </c>
      <c r="E614" s="533" t="s">
        <v>122</v>
      </c>
      <c r="F614" s="168"/>
      <c r="G614" s="169"/>
      <c r="H614" s="170"/>
      <c r="I614" s="102"/>
      <c r="J614" s="170"/>
      <c r="K614" s="102"/>
      <c r="L614" s="170"/>
      <c r="M614" s="102"/>
      <c r="N614" s="108"/>
      <c r="O614" s="102"/>
      <c r="P614" s="102"/>
      <c r="Q614" s="108"/>
      <c r="R614" s="534" t="s">
        <v>118</v>
      </c>
      <c r="S614" s="521" t="s">
        <v>280</v>
      </c>
      <c r="T614" s="64"/>
    </row>
    <row r="615" spans="1:20" ht="7.5" customHeight="1">
      <c r="A615" s="100"/>
      <c r="B615" s="502"/>
      <c r="C615" s="502"/>
      <c r="D615" s="502"/>
      <c r="E615" s="502"/>
      <c r="F615" s="84"/>
      <c r="G615" s="172"/>
      <c r="H615" s="173"/>
      <c r="I615" s="75"/>
      <c r="J615" s="173"/>
      <c r="K615" s="75"/>
      <c r="L615" s="173"/>
      <c r="M615" s="75"/>
      <c r="N615" s="81"/>
      <c r="O615" s="75"/>
      <c r="P615" s="75"/>
      <c r="Q615" s="81"/>
      <c r="R615" s="502"/>
      <c r="S615" s="502"/>
      <c r="T615" s="64"/>
    </row>
    <row r="616" spans="1:20" ht="7.5" customHeight="1">
      <c r="A616" s="100"/>
      <c r="B616" s="502"/>
      <c r="C616" s="502"/>
      <c r="D616" s="502"/>
      <c r="E616" s="502"/>
      <c r="F616" s="84"/>
      <c r="G616" s="132"/>
      <c r="H616" s="132"/>
      <c r="I616" s="132"/>
      <c r="J616" s="132"/>
      <c r="K616" s="132"/>
      <c r="L616" s="132"/>
      <c r="M616" s="132"/>
      <c r="N616" s="132"/>
      <c r="O616" s="132"/>
      <c r="P616" s="132"/>
      <c r="Q616" s="132"/>
      <c r="R616" s="163"/>
      <c r="S616" s="502"/>
      <c r="T616" s="64"/>
    </row>
    <row r="617" spans="1:20" ht="7.5" customHeight="1">
      <c r="A617" s="100"/>
      <c r="B617" s="502"/>
      <c r="C617" s="502"/>
      <c r="D617" s="502"/>
      <c r="E617" s="502"/>
      <c r="F617" s="119"/>
      <c r="G617" s="132"/>
      <c r="H617" s="132"/>
      <c r="I617" s="132"/>
      <c r="J617" s="132"/>
      <c r="K617" s="132"/>
      <c r="L617" s="132"/>
      <c r="M617" s="132"/>
      <c r="N617" s="132"/>
      <c r="O617" s="132"/>
      <c r="P617" s="132"/>
      <c r="Q617" s="132"/>
      <c r="R617" s="623" t="s">
        <v>118</v>
      </c>
      <c r="S617" s="510" t="s">
        <v>281</v>
      </c>
      <c r="T617" s="64"/>
    </row>
    <row r="618" spans="1:20" ht="7.5" customHeight="1">
      <c r="A618" s="78"/>
      <c r="B618" s="502"/>
      <c r="C618" s="502"/>
      <c r="D618" s="502"/>
      <c r="E618" s="502"/>
      <c r="F618" s="79"/>
      <c r="G618" s="79"/>
      <c r="H618" s="79"/>
      <c r="I618" s="79"/>
      <c r="J618" s="79"/>
      <c r="K618" s="79"/>
      <c r="L618" s="79"/>
      <c r="M618" s="79"/>
      <c r="N618" s="79"/>
      <c r="O618" s="79"/>
      <c r="P618" s="79"/>
      <c r="Q618" s="79"/>
      <c r="R618" s="502"/>
      <c r="S618" s="502"/>
      <c r="T618" s="64"/>
    </row>
    <row r="619" spans="1:20" ht="7.5" customHeight="1">
      <c r="A619" s="78"/>
      <c r="B619" s="502"/>
      <c r="C619" s="502"/>
      <c r="D619" s="502"/>
      <c r="E619" s="502"/>
      <c r="F619" s="517">
        <v>3174.1854375000007</v>
      </c>
      <c r="G619" s="86"/>
      <c r="H619" s="86"/>
      <c r="I619" s="86"/>
      <c r="J619" s="86"/>
      <c r="K619" s="86"/>
      <c r="L619" s="86"/>
      <c r="M619" s="86"/>
      <c r="N619" s="86"/>
      <c r="O619" s="86"/>
      <c r="P619" s="86"/>
      <c r="Q619" s="86"/>
      <c r="R619" s="623" t="s">
        <v>118</v>
      </c>
      <c r="S619" s="510" t="s">
        <v>282</v>
      </c>
      <c r="T619" s="64"/>
    </row>
    <row r="620" spans="1:20" ht="7.5" customHeight="1">
      <c r="A620" s="78"/>
      <c r="B620" s="502"/>
      <c r="C620" s="502"/>
      <c r="D620" s="502"/>
      <c r="E620" s="502"/>
      <c r="F620" s="504"/>
      <c r="G620" s="86"/>
      <c r="H620" s="86"/>
      <c r="I620" s="86"/>
      <c r="J620" s="86"/>
      <c r="K620" s="86"/>
      <c r="L620" s="86"/>
      <c r="M620" s="86"/>
      <c r="N620" s="86"/>
      <c r="O620" s="86"/>
      <c r="P620" s="86"/>
      <c r="Q620" s="86"/>
      <c r="R620" s="502"/>
      <c r="S620" s="502"/>
      <c r="T620" s="64"/>
    </row>
    <row r="621" spans="1:20" ht="7.5" customHeight="1">
      <c r="A621" s="78"/>
      <c r="B621" s="502"/>
      <c r="C621" s="502"/>
      <c r="D621" s="502"/>
      <c r="E621" s="502"/>
      <c r="F621" s="132"/>
      <c r="G621" s="503">
        <f>ROUND(F619*mark_up,0)</f>
        <v>13935</v>
      </c>
      <c r="H621" s="82"/>
      <c r="I621" s="503" t="s">
        <v>122</v>
      </c>
      <c r="J621" s="517"/>
      <c r="K621" s="503" t="s">
        <v>122</v>
      </c>
      <c r="L621" s="517"/>
      <c r="M621" s="503" t="s">
        <v>122</v>
      </c>
      <c r="N621" s="517"/>
      <c r="O621" s="503" t="s">
        <v>122</v>
      </c>
      <c r="P621" s="517"/>
      <c r="Q621" s="503" t="s">
        <v>122</v>
      </c>
      <c r="R621" s="161"/>
      <c r="S621" s="502"/>
      <c r="T621" s="64"/>
    </row>
    <row r="622" spans="1:20" ht="7.5" customHeight="1">
      <c r="A622" s="78"/>
      <c r="B622" s="502"/>
      <c r="C622" s="502"/>
      <c r="D622" s="502"/>
      <c r="E622" s="502"/>
      <c r="F622" s="205"/>
      <c r="G622" s="504"/>
      <c r="H622" s="103"/>
      <c r="I622" s="504"/>
      <c r="J622" s="504"/>
      <c r="K622" s="504"/>
      <c r="L622" s="504"/>
      <c r="M622" s="504"/>
      <c r="N622" s="504"/>
      <c r="O622" s="504"/>
      <c r="P622" s="504"/>
      <c r="Q622" s="504"/>
      <c r="R622" s="161"/>
      <c r="S622" s="502"/>
      <c r="T622" s="64"/>
    </row>
    <row r="623" spans="1:20" ht="7.5" customHeight="1">
      <c r="A623" s="78"/>
      <c r="B623" s="502"/>
      <c r="C623" s="502"/>
      <c r="D623" s="502"/>
      <c r="E623" s="502"/>
      <c r="F623" s="79"/>
      <c r="G623" s="86"/>
      <c r="H623" s="79"/>
      <c r="I623" s="79"/>
      <c r="J623" s="79"/>
      <c r="K623" s="79"/>
      <c r="L623" s="79"/>
      <c r="M623" s="79"/>
      <c r="N623" s="622" t="s">
        <v>118</v>
      </c>
      <c r="P623" s="79"/>
      <c r="Q623" s="79"/>
      <c r="R623" s="207"/>
      <c r="S623" s="502"/>
      <c r="T623" s="64"/>
    </row>
    <row r="624" spans="1:20" ht="7.5" customHeight="1">
      <c r="A624" s="78"/>
      <c r="B624" s="502"/>
      <c r="C624" s="502"/>
      <c r="D624" s="502"/>
      <c r="E624" s="502"/>
      <c r="F624" s="79"/>
      <c r="G624" s="86"/>
      <c r="H624" s="79"/>
      <c r="I624" s="79"/>
      <c r="J624" s="79"/>
      <c r="K624" s="79"/>
      <c r="L624" s="79"/>
      <c r="M624" s="79"/>
      <c r="N624" s="502"/>
      <c r="P624" s="79"/>
      <c r="Q624" s="79"/>
      <c r="R624" s="623" t="s">
        <v>118</v>
      </c>
      <c r="S624" s="510" t="s">
        <v>283</v>
      </c>
      <c r="T624" s="64"/>
    </row>
    <row r="625" spans="1:20" ht="7.5" customHeight="1">
      <c r="A625" s="78"/>
      <c r="B625" s="502"/>
      <c r="C625" s="502"/>
      <c r="D625" s="502"/>
      <c r="E625" s="502"/>
      <c r="F625" s="79"/>
      <c r="G625" s="86"/>
      <c r="H625" s="86"/>
      <c r="I625" s="86"/>
      <c r="J625" s="86"/>
      <c r="K625" s="86"/>
      <c r="L625" s="86"/>
      <c r="M625" s="86"/>
      <c r="N625" s="206"/>
      <c r="P625" s="86"/>
      <c r="Q625" s="86"/>
      <c r="R625" s="502"/>
      <c r="S625" s="502"/>
      <c r="T625" s="64"/>
    </row>
    <row r="626" spans="1:20" ht="7.5" customHeight="1">
      <c r="A626" s="78"/>
      <c r="B626" s="502"/>
      <c r="C626" s="518" t="s">
        <v>284</v>
      </c>
      <c r="D626" s="502"/>
      <c r="E626" s="502"/>
      <c r="F626" s="132"/>
      <c r="G626" s="86"/>
      <c r="H626" s="86"/>
      <c r="I626" s="86"/>
      <c r="J626" s="86"/>
      <c r="K626" s="86"/>
      <c r="L626" s="86"/>
      <c r="M626" s="86"/>
      <c r="N626" s="622" t="s">
        <v>118</v>
      </c>
      <c r="P626" s="86"/>
      <c r="Q626" s="86"/>
      <c r="R626" s="207"/>
      <c r="S626" s="502"/>
      <c r="T626" s="64"/>
    </row>
    <row r="627" spans="1:20" ht="7.5" customHeight="1">
      <c r="A627" s="78"/>
      <c r="B627" s="502"/>
      <c r="C627" s="502"/>
      <c r="D627" s="502"/>
      <c r="E627" s="502"/>
      <c r="F627" s="86"/>
      <c r="G627" s="86"/>
      <c r="H627" s="86"/>
      <c r="I627" s="86"/>
      <c r="J627" s="86"/>
      <c r="K627" s="86"/>
      <c r="L627" s="86"/>
      <c r="M627" s="86"/>
      <c r="N627" s="502"/>
      <c r="P627" s="86"/>
      <c r="Q627" s="86"/>
      <c r="R627" s="623" t="s">
        <v>118</v>
      </c>
      <c r="S627" s="522" t="s">
        <v>285</v>
      </c>
      <c r="T627" s="64"/>
    </row>
    <row r="628" spans="1:20" ht="7.5" customHeight="1">
      <c r="A628" s="78"/>
      <c r="B628" s="502"/>
      <c r="C628" s="502"/>
      <c r="D628" s="502"/>
      <c r="E628" s="502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  <c r="Q628" s="86"/>
      <c r="R628" s="502"/>
      <c r="S628" s="502"/>
      <c r="T628" s="64"/>
    </row>
    <row r="629" spans="1:20" ht="7.5" customHeight="1">
      <c r="A629" s="78"/>
      <c r="B629" s="512" t="s">
        <v>115</v>
      </c>
      <c r="C629" s="514" t="s">
        <v>286</v>
      </c>
      <c r="D629" s="515" t="s">
        <v>287</v>
      </c>
      <c r="E629" s="102"/>
      <c r="F629" s="108"/>
      <c r="G629" s="102"/>
      <c r="H629" s="108"/>
      <c r="I629" s="108"/>
      <c r="J629" s="108"/>
      <c r="K629" s="102"/>
      <c r="L629" s="108"/>
      <c r="M629" s="102"/>
      <c r="N629" s="108"/>
      <c r="O629" s="102"/>
      <c r="P629" s="108"/>
      <c r="Q629" s="102"/>
      <c r="R629" s="534" t="s">
        <v>118</v>
      </c>
      <c r="S629" s="521" t="s">
        <v>288</v>
      </c>
      <c r="T629" s="64"/>
    </row>
    <row r="630" spans="1:20" ht="7.5" customHeight="1">
      <c r="A630" s="78"/>
      <c r="B630" s="502"/>
      <c r="C630" s="502"/>
      <c r="D630" s="502"/>
      <c r="E630" s="75"/>
      <c r="F630" s="81"/>
      <c r="G630" s="75"/>
      <c r="H630" s="81"/>
      <c r="I630" s="81"/>
      <c r="J630" s="81"/>
      <c r="K630" s="75"/>
      <c r="L630" s="81"/>
      <c r="M630" s="75"/>
      <c r="N630" s="81"/>
      <c r="O630" s="75"/>
      <c r="P630" s="81"/>
      <c r="Q630" s="75"/>
      <c r="R630" s="502"/>
      <c r="S630" s="502"/>
      <c r="T630" s="64"/>
    </row>
    <row r="631" spans="1:20" ht="7.5" customHeight="1">
      <c r="A631" s="78"/>
      <c r="B631" s="502"/>
      <c r="C631" s="502"/>
      <c r="D631" s="502"/>
      <c r="E631" s="75"/>
      <c r="F631" s="81"/>
      <c r="G631" s="75"/>
      <c r="H631" s="81"/>
      <c r="I631" s="81"/>
      <c r="J631" s="81"/>
      <c r="K631" s="75"/>
      <c r="L631" s="81"/>
      <c r="M631" s="75"/>
      <c r="N631" s="81"/>
      <c r="O631" s="75"/>
      <c r="P631" s="81"/>
      <c r="Q631" s="75"/>
      <c r="R631" s="163"/>
      <c r="S631" s="502"/>
      <c r="T631" s="64"/>
    </row>
    <row r="632" spans="1:20" ht="7.5" customHeight="1">
      <c r="A632" s="78"/>
      <c r="B632" s="502"/>
      <c r="C632" s="502"/>
      <c r="D632" s="502"/>
      <c r="E632" s="75"/>
      <c r="F632" s="81"/>
      <c r="G632" s="75"/>
      <c r="H632" s="81"/>
      <c r="I632" s="81"/>
      <c r="J632" s="81"/>
      <c r="K632" s="75"/>
      <c r="L632" s="81"/>
      <c r="M632" s="75"/>
      <c r="N632" s="81"/>
      <c r="O632" s="75"/>
      <c r="P632" s="81"/>
      <c r="Q632" s="75"/>
      <c r="R632" s="163"/>
      <c r="S632" s="502"/>
      <c r="T632" s="64"/>
    </row>
    <row r="633" spans="1:20" ht="7.5" customHeight="1">
      <c r="A633" s="78"/>
      <c r="B633" s="502"/>
      <c r="C633" s="502"/>
      <c r="D633" s="502"/>
      <c r="E633" s="75"/>
      <c r="F633" s="81"/>
      <c r="G633" s="75"/>
      <c r="H633" s="81"/>
      <c r="I633" s="81"/>
      <c r="J633" s="81"/>
      <c r="K633" s="75"/>
      <c r="L633" s="81"/>
      <c r="M633" s="75"/>
      <c r="N633" s="81"/>
      <c r="O633" s="75"/>
      <c r="P633" s="81"/>
      <c r="Q633" s="75"/>
      <c r="R633" s="161"/>
      <c r="S633" s="502"/>
      <c r="T633" s="64"/>
    </row>
    <row r="634" spans="1:20" ht="7.5" customHeight="1">
      <c r="A634" s="78"/>
      <c r="B634" s="502"/>
      <c r="C634" s="502"/>
      <c r="D634" s="502"/>
      <c r="E634" s="75"/>
      <c r="F634" s="81"/>
      <c r="G634" s="176"/>
      <c r="H634" s="103"/>
      <c r="I634" s="103"/>
      <c r="J634" s="103"/>
      <c r="K634" s="176"/>
      <c r="L634" s="103"/>
      <c r="M634" s="176"/>
      <c r="N634" s="103"/>
      <c r="O634" s="176"/>
      <c r="P634" s="103"/>
      <c r="Q634" s="176"/>
      <c r="R634" s="623" t="s">
        <v>118</v>
      </c>
      <c r="S634" s="510" t="s">
        <v>289</v>
      </c>
      <c r="T634" s="64"/>
    </row>
    <row r="635" spans="1:20" ht="7.5" customHeight="1">
      <c r="A635" s="78"/>
      <c r="B635" s="502"/>
      <c r="C635" s="502"/>
      <c r="D635" s="502"/>
      <c r="E635" s="533" t="s">
        <v>122</v>
      </c>
      <c r="F635" s="517"/>
      <c r="G635" s="503" t="s">
        <v>122</v>
      </c>
      <c r="H635" s="82"/>
      <c r="I635" s="503" t="s">
        <v>122</v>
      </c>
      <c r="J635" s="517"/>
      <c r="K635" s="503" t="s">
        <v>122</v>
      </c>
      <c r="L635" s="517"/>
      <c r="M635" s="503">
        <f>ROUND(Q635+(Q635*7%),0)</f>
        <v>17012</v>
      </c>
      <c r="N635" s="503"/>
      <c r="O635" s="503">
        <f>ROUND(Q635+(Q635*10%),0)</f>
        <v>17489</v>
      </c>
      <c r="P635" s="517">
        <v>3621.6396562500013</v>
      </c>
      <c r="Q635" s="503">
        <f>ROUND(P635*mark_up,0)</f>
        <v>15899</v>
      </c>
      <c r="R635" s="502"/>
      <c r="S635" s="502"/>
      <c r="T635" s="64"/>
    </row>
    <row r="636" spans="1:20" ht="7.5" customHeight="1">
      <c r="A636" s="78"/>
      <c r="B636" s="502"/>
      <c r="C636" s="502"/>
      <c r="D636" s="502"/>
      <c r="E636" s="502"/>
      <c r="F636" s="504"/>
      <c r="G636" s="504"/>
      <c r="H636" s="103"/>
      <c r="I636" s="504"/>
      <c r="J636" s="504"/>
      <c r="K636" s="504"/>
      <c r="L636" s="504"/>
      <c r="M636" s="504"/>
      <c r="N636" s="504"/>
      <c r="O636" s="504"/>
      <c r="P636" s="504"/>
      <c r="Q636" s="504"/>
      <c r="R636" s="163"/>
      <c r="S636" s="502"/>
      <c r="T636" s="64"/>
    </row>
    <row r="637" spans="1:20" ht="7.5" customHeight="1">
      <c r="A637" s="78"/>
      <c r="B637" s="502"/>
      <c r="C637" s="502"/>
      <c r="D637" s="502"/>
      <c r="E637" s="75"/>
      <c r="F637" s="81"/>
      <c r="G637" s="209"/>
      <c r="H637" s="82"/>
      <c r="I637" s="82"/>
      <c r="J637" s="82"/>
      <c r="K637" s="209"/>
      <c r="L637" s="82"/>
      <c r="M637" s="209"/>
      <c r="N637" s="82"/>
      <c r="O637" s="209"/>
      <c r="P637" s="82"/>
      <c r="Q637" s="209"/>
      <c r="R637" s="161"/>
      <c r="S637" s="502"/>
      <c r="T637" s="64"/>
    </row>
    <row r="638" spans="1:20" ht="7.5" customHeight="1">
      <c r="A638" s="78"/>
      <c r="B638" s="502"/>
      <c r="C638" s="502"/>
      <c r="D638" s="502"/>
      <c r="E638" s="75"/>
      <c r="F638" s="81"/>
      <c r="G638" s="75"/>
      <c r="H638" s="81"/>
      <c r="I638" s="81"/>
      <c r="J638" s="81"/>
      <c r="K638" s="75"/>
      <c r="L638" s="81"/>
      <c r="M638" s="75"/>
      <c r="N638" s="81"/>
      <c r="O638" s="75"/>
      <c r="P638" s="81"/>
      <c r="Q638" s="75"/>
      <c r="R638" s="161"/>
      <c r="S638" s="502"/>
      <c r="T638" s="64"/>
    </row>
    <row r="639" spans="1:20" ht="7.5" customHeight="1">
      <c r="A639" s="78"/>
      <c r="B639" s="502"/>
      <c r="C639" s="502"/>
      <c r="D639" s="502"/>
      <c r="E639" s="75"/>
      <c r="F639" s="75"/>
      <c r="G639" s="86"/>
      <c r="H639" s="75"/>
      <c r="I639" s="86"/>
      <c r="J639" s="81"/>
      <c r="K639" s="75"/>
      <c r="L639" s="81"/>
      <c r="M639" s="75"/>
      <c r="N639" s="81"/>
      <c r="O639" s="75"/>
      <c r="P639" s="81"/>
      <c r="Q639" s="75"/>
      <c r="R639" s="623" t="s">
        <v>118</v>
      </c>
      <c r="S639" s="536" t="s">
        <v>290</v>
      </c>
      <c r="T639" s="64"/>
    </row>
    <row r="640" spans="1:20" ht="7.5" customHeight="1">
      <c r="A640" s="78"/>
      <c r="B640" s="502"/>
      <c r="C640" s="518" t="s">
        <v>291</v>
      </c>
      <c r="D640" s="502"/>
      <c r="E640" s="75"/>
      <c r="F640" s="75"/>
      <c r="G640" s="86"/>
      <c r="H640" s="75"/>
      <c r="I640" s="86"/>
      <c r="J640" s="81"/>
      <c r="K640" s="75"/>
      <c r="L640" s="81"/>
      <c r="M640" s="75"/>
      <c r="N640" s="81"/>
      <c r="O640" s="75"/>
      <c r="P640" s="81"/>
      <c r="Q640" s="75"/>
      <c r="R640" s="502"/>
      <c r="S640" s="502"/>
      <c r="T640" s="64"/>
    </row>
    <row r="641" spans="1:20" ht="7.5" customHeight="1">
      <c r="A641" s="78"/>
      <c r="B641" s="502"/>
      <c r="C641" s="502"/>
      <c r="D641" s="502"/>
      <c r="E641" s="81"/>
      <c r="F641" s="81"/>
      <c r="G641" s="86"/>
      <c r="H641" s="81"/>
      <c r="I641" s="86"/>
      <c r="J641" s="81"/>
      <c r="K641" s="81"/>
      <c r="L641" s="81"/>
      <c r="M641" s="81"/>
      <c r="N641" s="81"/>
      <c r="O641" s="81"/>
      <c r="P641" s="81"/>
      <c r="Q641" s="81"/>
      <c r="R641" s="161"/>
      <c r="S641" s="502"/>
      <c r="T641" s="64"/>
    </row>
    <row r="642" spans="1:20" ht="7.5" customHeight="1">
      <c r="A642" s="78"/>
      <c r="B642" s="513"/>
      <c r="C642" s="513"/>
      <c r="D642" s="513"/>
      <c r="E642" s="127"/>
      <c r="F642" s="127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92"/>
      <c r="S642" s="513"/>
      <c r="T642" s="64"/>
    </row>
    <row r="643" spans="1:20" ht="7.5" customHeight="1">
      <c r="A643" s="78"/>
      <c r="B643" s="512" t="s">
        <v>115</v>
      </c>
      <c r="C643" s="546" t="s">
        <v>292</v>
      </c>
      <c r="D643" s="515" t="s">
        <v>293</v>
      </c>
      <c r="E643" s="102"/>
      <c r="F643" s="108"/>
      <c r="G643" s="102"/>
      <c r="H643" s="108"/>
      <c r="I643" s="108"/>
      <c r="J643" s="108"/>
      <c r="K643" s="102"/>
      <c r="L643" s="108"/>
      <c r="M643" s="102"/>
      <c r="N643" s="108"/>
      <c r="O643" s="102"/>
      <c r="P643" s="108"/>
      <c r="Q643" s="102"/>
      <c r="R643" s="534" t="s">
        <v>118</v>
      </c>
      <c r="S643" s="521" t="s">
        <v>288</v>
      </c>
      <c r="T643" s="64"/>
    </row>
    <row r="644" spans="1:20" ht="7.5" customHeight="1">
      <c r="A644" s="100"/>
      <c r="B644" s="502"/>
      <c r="C644" s="502"/>
      <c r="D644" s="502"/>
      <c r="E644" s="75"/>
      <c r="F644" s="81"/>
      <c r="G644" s="75"/>
      <c r="H644" s="81"/>
      <c r="I644" s="81"/>
      <c r="J644" s="81"/>
      <c r="K644" s="75"/>
      <c r="L644" s="81"/>
      <c r="M644" s="75"/>
      <c r="N644" s="81"/>
      <c r="O644" s="75"/>
      <c r="P644" s="81"/>
      <c r="Q644" s="75"/>
      <c r="R644" s="502"/>
      <c r="S644" s="502"/>
      <c r="T644" s="64"/>
    </row>
    <row r="645" spans="1:20" ht="7.5" customHeight="1">
      <c r="A645" s="100"/>
      <c r="B645" s="502"/>
      <c r="C645" s="502"/>
      <c r="D645" s="502"/>
      <c r="E645" s="75"/>
      <c r="F645" s="81"/>
      <c r="G645" s="75"/>
      <c r="H645" s="81"/>
      <c r="I645" s="81"/>
      <c r="J645" s="81"/>
      <c r="K645" s="75"/>
      <c r="L645" s="81"/>
      <c r="M645" s="75"/>
      <c r="N645" s="81"/>
      <c r="O645" s="75"/>
      <c r="P645" s="81"/>
      <c r="Q645" s="75"/>
      <c r="R645" s="163"/>
      <c r="S645" s="502"/>
      <c r="T645" s="64"/>
    </row>
    <row r="646" spans="1:20" ht="7.5" customHeight="1">
      <c r="A646" s="100"/>
      <c r="B646" s="502"/>
      <c r="C646" s="502"/>
      <c r="D646" s="502"/>
      <c r="E646" s="75"/>
      <c r="F646" s="81"/>
      <c r="G646" s="75"/>
      <c r="H646" s="81"/>
      <c r="I646" s="81"/>
      <c r="J646" s="81"/>
      <c r="K646" s="75"/>
      <c r="L646" s="81"/>
      <c r="M646" s="75"/>
      <c r="N646" s="81"/>
      <c r="O646" s="75"/>
      <c r="P646" s="81"/>
      <c r="Q646" s="75"/>
      <c r="R646" s="163"/>
      <c r="S646" s="502"/>
      <c r="T646" s="64"/>
    </row>
    <row r="647" spans="1:20" ht="7.5" customHeight="1">
      <c r="A647" s="100"/>
      <c r="B647" s="502"/>
      <c r="C647" s="502"/>
      <c r="D647" s="502"/>
      <c r="E647" s="75"/>
      <c r="F647" s="81"/>
      <c r="G647" s="75"/>
      <c r="H647" s="81"/>
      <c r="I647" s="81"/>
      <c r="J647" s="81"/>
      <c r="K647" s="75"/>
      <c r="L647" s="81"/>
      <c r="M647" s="75"/>
      <c r="N647" s="81"/>
      <c r="O647" s="75"/>
      <c r="P647" s="81"/>
      <c r="Q647" s="75"/>
      <c r="R647" s="622" t="s">
        <v>118</v>
      </c>
      <c r="S647" s="502"/>
      <c r="T647" s="64"/>
    </row>
    <row r="648" spans="1:20" ht="7.5" customHeight="1">
      <c r="A648" s="100"/>
      <c r="B648" s="502"/>
      <c r="C648" s="502"/>
      <c r="D648" s="502"/>
      <c r="E648" s="75"/>
      <c r="F648" s="81"/>
      <c r="G648" s="176"/>
      <c r="H648" s="103"/>
      <c r="I648" s="103"/>
      <c r="J648" s="103"/>
      <c r="K648" s="176"/>
      <c r="L648" s="103"/>
      <c r="M648" s="176"/>
      <c r="N648" s="103"/>
      <c r="O648" s="176"/>
      <c r="P648" s="103"/>
      <c r="Q648" s="176"/>
      <c r="R648" s="502"/>
      <c r="S648" s="510" t="s">
        <v>289</v>
      </c>
      <c r="T648" s="64"/>
    </row>
    <row r="649" spans="1:20" ht="7.5" customHeight="1">
      <c r="A649" s="100"/>
      <c r="B649" s="502"/>
      <c r="C649" s="502"/>
      <c r="D649" s="502"/>
      <c r="E649" s="533" t="s">
        <v>122</v>
      </c>
      <c r="F649" s="517"/>
      <c r="G649" s="503" t="s">
        <v>122</v>
      </c>
      <c r="H649" s="82"/>
      <c r="I649" s="503" t="s">
        <v>122</v>
      </c>
      <c r="J649" s="517"/>
      <c r="K649" s="503" t="s">
        <v>122</v>
      </c>
      <c r="L649" s="517"/>
      <c r="M649" s="503">
        <f>ROUND(Q649+(Q649*7%),0)</f>
        <v>6846</v>
      </c>
      <c r="N649" s="503"/>
      <c r="O649" s="503">
        <f>ROUND(Q649+(Q649*10%),0)</f>
        <v>7038</v>
      </c>
      <c r="P649" s="517">
        <v>1457.4223125000003</v>
      </c>
      <c r="Q649" s="503">
        <f>ROUND(P649*mark_up,0)</f>
        <v>6398</v>
      </c>
      <c r="R649" s="502"/>
      <c r="S649" s="502"/>
      <c r="T649" s="64"/>
    </row>
    <row r="650" spans="1:20" ht="7.5" customHeight="1">
      <c r="A650" s="78"/>
      <c r="B650" s="502"/>
      <c r="C650" s="502"/>
      <c r="D650" s="502"/>
      <c r="E650" s="502"/>
      <c r="F650" s="504"/>
      <c r="G650" s="504"/>
      <c r="H650" s="103"/>
      <c r="I650" s="504"/>
      <c r="J650" s="504"/>
      <c r="K650" s="504"/>
      <c r="L650" s="504"/>
      <c r="M650" s="504"/>
      <c r="N650" s="504"/>
      <c r="O650" s="504"/>
      <c r="P650" s="504"/>
      <c r="Q650" s="504"/>
      <c r="R650" s="161"/>
      <c r="S650" s="502"/>
      <c r="T650" s="64"/>
    </row>
    <row r="651" spans="1:20" ht="7.5" customHeight="1">
      <c r="A651" s="78"/>
      <c r="B651" s="502"/>
      <c r="C651" s="502"/>
      <c r="D651" s="502"/>
      <c r="E651" s="75"/>
      <c r="F651" s="81"/>
      <c r="G651" s="209"/>
      <c r="H651" s="82"/>
      <c r="I651" s="82"/>
      <c r="J651" s="82"/>
      <c r="K651" s="209"/>
      <c r="L651" s="82"/>
      <c r="M651" s="209"/>
      <c r="N651" s="82"/>
      <c r="O651" s="209"/>
      <c r="P651" s="82"/>
      <c r="Q651" s="209"/>
      <c r="R651" s="161"/>
      <c r="S651" s="502"/>
      <c r="T651" s="64"/>
    </row>
    <row r="652" spans="1:20" ht="7.5" customHeight="1">
      <c r="A652" s="100"/>
      <c r="B652" s="502"/>
      <c r="C652" s="502"/>
      <c r="D652" s="502"/>
      <c r="E652" s="75"/>
      <c r="F652" s="81"/>
      <c r="G652" s="75"/>
      <c r="H652" s="81"/>
      <c r="I652" s="81"/>
      <c r="J652" s="81"/>
      <c r="K652" s="75"/>
      <c r="L652" s="81"/>
      <c r="M652" s="75"/>
      <c r="N652" s="81"/>
      <c r="O652" s="75"/>
      <c r="P652" s="81"/>
      <c r="Q652" s="75"/>
      <c r="R652" s="161"/>
      <c r="S652" s="502"/>
      <c r="T652" s="64"/>
    </row>
    <row r="653" spans="1:20" ht="7.5" customHeight="1">
      <c r="A653" s="100"/>
      <c r="B653" s="502"/>
      <c r="C653" s="502"/>
      <c r="D653" s="502"/>
      <c r="E653" s="75"/>
      <c r="F653" s="81"/>
      <c r="G653" s="75"/>
      <c r="H653" s="81"/>
      <c r="I653" s="86"/>
      <c r="J653" s="81"/>
      <c r="K653" s="75"/>
      <c r="L653" s="81"/>
      <c r="M653" s="75"/>
      <c r="N653" s="81"/>
      <c r="O653" s="75"/>
      <c r="P653" s="81"/>
      <c r="Q653" s="75"/>
      <c r="R653" s="623" t="s">
        <v>118</v>
      </c>
      <c r="S653" s="510" t="s">
        <v>188</v>
      </c>
      <c r="T653" s="64"/>
    </row>
    <row r="654" spans="1:20" ht="7.5" customHeight="1">
      <c r="A654" s="100"/>
      <c r="B654" s="502"/>
      <c r="C654" s="518" t="s">
        <v>294</v>
      </c>
      <c r="D654" s="502"/>
      <c r="E654" s="75"/>
      <c r="F654" s="81"/>
      <c r="G654" s="75"/>
      <c r="H654" s="81"/>
      <c r="I654" s="86"/>
      <c r="J654" s="81"/>
      <c r="K654" s="75"/>
      <c r="L654" s="81"/>
      <c r="M654" s="75"/>
      <c r="N654" s="81"/>
      <c r="O654" s="75"/>
      <c r="P654" s="81"/>
      <c r="Q654" s="75"/>
      <c r="R654" s="502"/>
      <c r="S654" s="502"/>
      <c r="T654" s="64"/>
    </row>
    <row r="655" spans="1:20" ht="7.5" customHeight="1">
      <c r="A655" s="100"/>
      <c r="B655" s="502"/>
      <c r="C655" s="502"/>
      <c r="D655" s="502"/>
      <c r="E655" s="75"/>
      <c r="F655" s="81"/>
      <c r="G655" s="75"/>
      <c r="H655" s="81"/>
      <c r="I655" s="86"/>
      <c r="J655" s="81"/>
      <c r="K655" s="75"/>
      <c r="L655" s="81"/>
      <c r="M655" s="75"/>
      <c r="N655" s="81"/>
      <c r="O655" s="75"/>
      <c r="P655" s="81"/>
      <c r="Q655" s="75"/>
      <c r="R655" s="166"/>
      <c r="S655" s="502"/>
      <c r="T655" s="64"/>
    </row>
    <row r="656" spans="1:20" ht="7.5" customHeight="1">
      <c r="A656" s="100"/>
      <c r="B656" s="513"/>
      <c r="C656" s="513"/>
      <c r="D656" s="513"/>
      <c r="E656" s="202"/>
      <c r="F656" s="202"/>
      <c r="G656" s="202"/>
      <c r="H656" s="202"/>
      <c r="I656" s="202"/>
      <c r="J656" s="202"/>
      <c r="K656" s="202"/>
      <c r="L656" s="202"/>
      <c r="M656" s="202"/>
      <c r="N656" s="202"/>
      <c r="O656" s="202"/>
      <c r="P656" s="202"/>
      <c r="Q656" s="202"/>
      <c r="R656" s="127"/>
      <c r="S656" s="127"/>
      <c r="T656" s="64"/>
    </row>
    <row r="657" spans="1:20" ht="7.5" customHeight="1">
      <c r="A657" s="100"/>
      <c r="B657" s="8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  <c r="Q657" s="86"/>
      <c r="R657" s="86"/>
      <c r="S657" s="86"/>
      <c r="T657" s="64"/>
    </row>
    <row r="658" spans="1:20" ht="7.5" customHeight="1">
      <c r="A658" s="100"/>
      <c r="B658" s="8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  <c r="Q658" s="86"/>
      <c r="R658" s="86"/>
      <c r="S658" s="86"/>
      <c r="T658" s="64"/>
    </row>
    <row r="659" spans="1:20" ht="7.5" customHeight="1">
      <c r="A659" s="100"/>
      <c r="B659" s="8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  <c r="Q659" s="86"/>
      <c r="R659" s="86"/>
      <c r="S659" s="86"/>
      <c r="T659" s="64"/>
    </row>
    <row r="660" spans="1:20" ht="7.5" customHeight="1">
      <c r="A660" s="100"/>
      <c r="B660" s="8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  <c r="Q660" s="86"/>
      <c r="R660" s="86"/>
      <c r="S660" s="86"/>
      <c r="T660" s="64"/>
    </row>
    <row r="661" spans="1:20" ht="7.5" customHeight="1">
      <c r="A661" s="100"/>
      <c r="B661" s="8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  <c r="Q661" s="86"/>
      <c r="R661" s="86"/>
      <c r="S661" s="86"/>
      <c r="T661" s="64"/>
    </row>
    <row r="662" spans="1:20" ht="7.5" customHeight="1">
      <c r="A662" s="100"/>
      <c r="B662" s="8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  <c r="Q662" s="86"/>
      <c r="R662" s="86"/>
      <c r="S662" s="86"/>
      <c r="T662" s="64"/>
    </row>
    <row r="663" spans="1:20" ht="7.5" customHeight="1">
      <c r="A663" s="100"/>
      <c r="B663" s="8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  <c r="Q663" s="86"/>
      <c r="R663" s="86"/>
      <c r="S663" s="86"/>
      <c r="T663" s="64"/>
    </row>
    <row r="664" spans="1:20" ht="7.5" customHeight="1">
      <c r="A664" s="100"/>
      <c r="B664" s="8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  <c r="Q664" s="86"/>
      <c r="R664" s="86"/>
      <c r="S664" s="86"/>
      <c r="T664" s="64"/>
    </row>
    <row r="665" spans="1:20" ht="7.5" customHeight="1">
      <c r="A665" s="100"/>
      <c r="B665" s="8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  <c r="Q665" s="86"/>
      <c r="R665" s="86"/>
      <c r="S665" s="86"/>
      <c r="T665" s="64"/>
    </row>
    <row r="666" spans="1:20" ht="7.5" customHeight="1">
      <c r="A666" s="100"/>
      <c r="B666" s="8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  <c r="Q666" s="86"/>
      <c r="R666" s="86"/>
      <c r="S666" s="86"/>
      <c r="T666" s="64"/>
    </row>
    <row r="667" spans="1:20" ht="7.5" customHeight="1">
      <c r="A667" s="100"/>
      <c r="B667" s="8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  <c r="Q667" s="86"/>
      <c r="R667" s="86"/>
      <c r="S667" s="86"/>
      <c r="T667" s="64"/>
    </row>
    <row r="668" spans="1:20" ht="7.5" customHeight="1">
      <c r="A668" s="100"/>
      <c r="B668" s="8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  <c r="Q668" s="86"/>
      <c r="R668" s="86"/>
      <c r="S668" s="86"/>
      <c r="T668" s="64"/>
    </row>
    <row r="669" spans="1:20" ht="7.5" customHeight="1">
      <c r="A669" s="100"/>
      <c r="B669" s="8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  <c r="Q669" s="86"/>
      <c r="R669" s="86"/>
      <c r="S669" s="86"/>
      <c r="T669" s="64"/>
    </row>
    <row r="670" spans="1:20" ht="11.25" customHeight="1">
      <c r="A670" s="78"/>
      <c r="B670" s="526"/>
      <c r="C670" s="527"/>
      <c r="D670" s="527"/>
      <c r="E670" s="527"/>
      <c r="F670" s="527"/>
      <c r="G670" s="527"/>
      <c r="H670" s="527"/>
      <c r="I670" s="527"/>
      <c r="J670" s="527"/>
      <c r="K670" s="527"/>
      <c r="L670" s="527"/>
      <c r="M670" s="527"/>
      <c r="N670" s="527"/>
      <c r="O670" s="527"/>
      <c r="P670" s="527"/>
      <c r="Q670" s="527"/>
      <c r="R670" s="527"/>
      <c r="S670" s="537" t="s">
        <v>140</v>
      </c>
      <c r="T670" s="64"/>
    </row>
    <row r="671" spans="1:20" ht="11.25" customHeight="1">
      <c r="A671" s="100"/>
      <c r="B671" s="83"/>
      <c r="C671" s="94"/>
      <c r="D671" s="83"/>
      <c r="E671" s="83"/>
      <c r="F671" s="83"/>
      <c r="G671" s="83"/>
      <c r="H671" s="83"/>
      <c r="I671" s="83"/>
      <c r="J671" s="83"/>
      <c r="K671" s="83"/>
      <c r="L671" s="83"/>
      <c r="M671" s="83"/>
      <c r="N671" s="83"/>
      <c r="O671" s="83"/>
      <c r="P671" s="83"/>
      <c r="Q671" s="83"/>
      <c r="R671" s="88"/>
      <c r="S671" s="504"/>
      <c r="T671" s="64"/>
    </row>
    <row r="672" spans="1:20" ht="11.25" customHeight="1">
      <c r="A672" s="100"/>
      <c r="B672" s="528" t="s">
        <v>295</v>
      </c>
      <c r="C672" s="529"/>
      <c r="D672" s="529"/>
      <c r="E672" s="529"/>
      <c r="F672" s="529"/>
      <c r="G672" s="529"/>
      <c r="H672" s="529"/>
      <c r="I672" s="529"/>
      <c r="J672" s="529"/>
      <c r="K672" s="529"/>
      <c r="L672" s="529"/>
      <c r="M672" s="529"/>
      <c r="N672" s="529"/>
      <c r="O672" s="529"/>
      <c r="P672" s="529"/>
      <c r="Q672" s="529"/>
      <c r="R672" s="529"/>
      <c r="S672" s="529"/>
      <c r="T672" s="64"/>
    </row>
    <row r="673" spans="1:20" ht="61.5" customHeight="1">
      <c r="A673" s="100"/>
      <c r="B673" s="530"/>
      <c r="C673" s="513"/>
      <c r="D673" s="51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531" t="s">
        <v>103</v>
      </c>
      <c r="P673" s="513"/>
      <c r="Q673" s="513"/>
      <c r="R673" s="513"/>
      <c r="S673" s="513"/>
      <c r="T673" s="64"/>
    </row>
    <row r="674" spans="1:20" ht="34.5" customHeight="1">
      <c r="A674" s="204"/>
      <c r="B674" s="197" t="s">
        <v>104</v>
      </c>
      <c r="C674" s="197" t="s">
        <v>105</v>
      </c>
      <c r="D674" s="197" t="s">
        <v>106</v>
      </c>
      <c r="E674" s="197" t="s">
        <v>107</v>
      </c>
      <c r="F674" s="198" t="s">
        <v>108</v>
      </c>
      <c r="G674" s="199" t="s">
        <v>109</v>
      </c>
      <c r="H674" s="198" t="s">
        <v>108</v>
      </c>
      <c r="I674" s="199" t="s">
        <v>110</v>
      </c>
      <c r="J674" s="198" t="s">
        <v>108</v>
      </c>
      <c r="K674" s="199" t="s">
        <v>111</v>
      </c>
      <c r="L674" s="198" t="s">
        <v>108</v>
      </c>
      <c r="M674" s="199" t="s">
        <v>112</v>
      </c>
      <c r="N674" s="198" t="s">
        <v>108</v>
      </c>
      <c r="O674" s="199" t="s">
        <v>113</v>
      </c>
      <c r="P674" s="198" t="s">
        <v>108</v>
      </c>
      <c r="Q674" s="199" t="s">
        <v>114</v>
      </c>
      <c r="R674" s="552" t="s">
        <v>1</v>
      </c>
      <c r="S674" s="525"/>
      <c r="T674" s="64"/>
    </row>
    <row r="675" spans="1:20" ht="7.5" customHeight="1">
      <c r="A675" s="100"/>
      <c r="B675" s="545" t="s">
        <v>115</v>
      </c>
      <c r="C675" s="546" t="s">
        <v>296</v>
      </c>
      <c r="D675" s="540" t="s">
        <v>287</v>
      </c>
      <c r="E675" s="533"/>
      <c r="F675" s="81"/>
      <c r="G675" s="533"/>
      <c r="H675" s="81"/>
      <c r="I675" s="81"/>
      <c r="J675" s="81"/>
      <c r="K675" s="533"/>
      <c r="L675" s="81"/>
      <c r="M675" s="533"/>
      <c r="N675" s="81"/>
      <c r="O675" s="533"/>
      <c r="P675" s="81"/>
      <c r="Q675" s="533"/>
      <c r="R675" s="534" t="s">
        <v>118</v>
      </c>
      <c r="S675" s="547" t="s">
        <v>288</v>
      </c>
      <c r="T675" s="64"/>
    </row>
    <row r="676" spans="1:20" ht="7.5" customHeight="1">
      <c r="A676" s="100"/>
      <c r="B676" s="502"/>
      <c r="C676" s="502"/>
      <c r="D676" s="502"/>
      <c r="E676" s="502"/>
      <c r="F676" s="81"/>
      <c r="G676" s="502"/>
      <c r="H676" s="81"/>
      <c r="I676" s="81"/>
      <c r="J676" s="81"/>
      <c r="K676" s="502"/>
      <c r="L676" s="81"/>
      <c r="M676" s="502"/>
      <c r="N676" s="81"/>
      <c r="O676" s="502"/>
      <c r="P676" s="81"/>
      <c r="Q676" s="502"/>
      <c r="R676" s="502"/>
      <c r="S676" s="502"/>
      <c r="T676" s="64"/>
    </row>
    <row r="677" spans="1:20" ht="7.5" customHeight="1">
      <c r="A677" s="100"/>
      <c r="B677" s="502"/>
      <c r="C677" s="502"/>
      <c r="D677" s="502"/>
      <c r="E677" s="533"/>
      <c r="F677" s="81"/>
      <c r="G677" s="533"/>
      <c r="H677" s="81"/>
      <c r="I677" s="81"/>
      <c r="J677" s="81"/>
      <c r="K677" s="533"/>
      <c r="L677" s="81"/>
      <c r="M677" s="533"/>
      <c r="N677" s="81"/>
      <c r="O677" s="533"/>
      <c r="P677" s="81"/>
      <c r="Q677" s="533"/>
      <c r="R677" s="77"/>
      <c r="S677" s="502"/>
      <c r="T677" s="64"/>
    </row>
    <row r="678" spans="1:20" ht="7.5" customHeight="1">
      <c r="A678" s="100"/>
      <c r="B678" s="502"/>
      <c r="C678" s="502"/>
      <c r="D678" s="502"/>
      <c r="E678" s="502"/>
      <c r="F678" s="81"/>
      <c r="G678" s="502"/>
      <c r="H678" s="81"/>
      <c r="I678" s="81"/>
      <c r="J678" s="81"/>
      <c r="K678" s="502"/>
      <c r="L678" s="81"/>
      <c r="M678" s="502"/>
      <c r="N678" s="81"/>
      <c r="O678" s="502"/>
      <c r="P678" s="81"/>
      <c r="Q678" s="502"/>
      <c r="R678" s="77"/>
      <c r="S678" s="502"/>
      <c r="T678" s="64"/>
    </row>
    <row r="679" spans="1:20" ht="7.5" customHeight="1">
      <c r="A679" s="78"/>
      <c r="B679" s="502"/>
      <c r="C679" s="502"/>
      <c r="D679" s="502"/>
      <c r="E679" s="533"/>
      <c r="F679" s="81"/>
      <c r="G679" s="533"/>
      <c r="H679" s="81"/>
      <c r="I679" s="81"/>
      <c r="J679" s="81"/>
      <c r="K679" s="533"/>
      <c r="L679" s="81"/>
      <c r="M679" s="533"/>
      <c r="N679" s="81"/>
      <c r="O679" s="533"/>
      <c r="P679" s="81"/>
      <c r="Q679" s="533"/>
      <c r="R679" s="161"/>
      <c r="S679" s="502"/>
      <c r="T679" s="64"/>
    </row>
    <row r="680" spans="1:20" ht="7.5" customHeight="1">
      <c r="A680" s="78"/>
      <c r="B680" s="502"/>
      <c r="C680" s="502"/>
      <c r="D680" s="502"/>
      <c r="E680" s="502"/>
      <c r="F680" s="81"/>
      <c r="G680" s="502"/>
      <c r="H680" s="81"/>
      <c r="I680" s="81"/>
      <c r="J680" s="81"/>
      <c r="K680" s="502"/>
      <c r="L680" s="81"/>
      <c r="M680" s="502"/>
      <c r="N680" s="81"/>
      <c r="O680" s="502"/>
      <c r="P680" s="81"/>
      <c r="Q680" s="502"/>
      <c r="R680" s="532" t="s">
        <v>118</v>
      </c>
      <c r="S680" s="536" t="s">
        <v>289</v>
      </c>
      <c r="T680" s="64"/>
    </row>
    <row r="681" spans="1:20" ht="7.5" customHeight="1">
      <c r="A681" s="78"/>
      <c r="B681" s="502"/>
      <c r="C681" s="502"/>
      <c r="D681" s="502"/>
      <c r="E681" s="533" t="s">
        <v>122</v>
      </c>
      <c r="F681" s="501"/>
      <c r="G681" s="503" t="s">
        <v>122</v>
      </c>
      <c r="H681" s="82"/>
      <c r="I681" s="503" t="s">
        <v>122</v>
      </c>
      <c r="J681" s="517"/>
      <c r="K681" s="503" t="s">
        <v>122</v>
      </c>
      <c r="L681" s="517"/>
      <c r="M681" s="503">
        <f>ROUND(Q681+(Q681*7%),0)</f>
        <v>19732</v>
      </c>
      <c r="N681" s="503"/>
      <c r="O681" s="503">
        <f>ROUND(Q681+(Q681*10%),0)</f>
        <v>20285</v>
      </c>
      <c r="P681" s="517">
        <v>4200.5906250000007</v>
      </c>
      <c r="Q681" s="503">
        <f>ROUND(P681*mark_up,0)</f>
        <v>18441</v>
      </c>
      <c r="R681" s="502"/>
      <c r="S681" s="502"/>
      <c r="T681" s="64"/>
    </row>
    <row r="682" spans="1:20" ht="7.5" customHeight="1">
      <c r="A682" s="78"/>
      <c r="B682" s="502"/>
      <c r="C682" s="502"/>
      <c r="D682" s="502"/>
      <c r="E682" s="502"/>
      <c r="F682" s="502"/>
      <c r="G682" s="504"/>
      <c r="H682" s="103"/>
      <c r="I682" s="504"/>
      <c r="J682" s="504"/>
      <c r="K682" s="504"/>
      <c r="L682" s="504"/>
      <c r="M682" s="504"/>
      <c r="N682" s="504"/>
      <c r="O682" s="504"/>
      <c r="P682" s="504"/>
      <c r="Q682" s="504"/>
      <c r="R682" s="161"/>
      <c r="S682" s="502"/>
      <c r="T682" s="64"/>
    </row>
    <row r="683" spans="1:20" ht="7.5" customHeight="1">
      <c r="A683" s="78"/>
      <c r="B683" s="502"/>
      <c r="C683" s="502"/>
      <c r="D683" s="502"/>
      <c r="E683" s="533"/>
      <c r="F683" s="81"/>
      <c r="G683" s="533"/>
      <c r="H683" s="81"/>
      <c r="I683" s="81"/>
      <c r="J683" s="81"/>
      <c r="K683" s="533"/>
      <c r="L683" s="81"/>
      <c r="M683" s="533"/>
      <c r="N683" s="81"/>
      <c r="O683" s="533"/>
      <c r="P683" s="81"/>
      <c r="Q683" s="533"/>
      <c r="R683" s="161"/>
      <c r="S683" s="502"/>
      <c r="T683" s="64"/>
    </row>
    <row r="684" spans="1:20" ht="7.5" customHeight="1">
      <c r="A684" s="78"/>
      <c r="B684" s="502"/>
      <c r="C684" s="502"/>
      <c r="D684" s="502"/>
      <c r="E684" s="502"/>
      <c r="F684" s="81"/>
      <c r="G684" s="502"/>
      <c r="H684" s="81"/>
      <c r="I684" s="81"/>
      <c r="J684" s="81"/>
      <c r="K684" s="502"/>
      <c r="L684" s="81"/>
      <c r="M684" s="502"/>
      <c r="N684" s="81"/>
      <c r="O684" s="502"/>
      <c r="P684" s="81"/>
      <c r="Q684" s="502"/>
      <c r="R684" s="161"/>
      <c r="S684" s="502"/>
      <c r="T684" s="64"/>
    </row>
    <row r="685" spans="1:20" ht="7.5" customHeight="1">
      <c r="A685" s="78"/>
      <c r="B685" s="502"/>
      <c r="C685" s="502"/>
      <c r="D685" s="502"/>
      <c r="E685" s="533"/>
      <c r="F685" s="75"/>
      <c r="G685" s="75"/>
      <c r="H685" s="75"/>
      <c r="I685" s="75"/>
      <c r="J685" s="81"/>
      <c r="K685" s="533"/>
      <c r="L685" s="81"/>
      <c r="M685" s="533"/>
      <c r="N685" s="81"/>
      <c r="O685" s="533"/>
      <c r="P685" s="81"/>
      <c r="Q685" s="533"/>
      <c r="R685" s="532" t="s">
        <v>118</v>
      </c>
      <c r="S685" s="536" t="s">
        <v>283</v>
      </c>
      <c r="T685" s="64"/>
    </row>
    <row r="686" spans="1:20" ht="7.5" customHeight="1">
      <c r="A686" s="78"/>
      <c r="B686" s="502"/>
      <c r="C686" s="502"/>
      <c r="D686" s="502"/>
      <c r="E686" s="502"/>
      <c r="F686" s="75"/>
      <c r="G686" s="75"/>
      <c r="H686" s="75"/>
      <c r="I686" s="75"/>
      <c r="J686" s="81"/>
      <c r="K686" s="502"/>
      <c r="L686" s="81"/>
      <c r="M686" s="502"/>
      <c r="N686" s="81"/>
      <c r="O686" s="502"/>
      <c r="P686" s="81"/>
      <c r="Q686" s="502"/>
      <c r="R686" s="502"/>
      <c r="S686" s="502"/>
      <c r="T686" s="64"/>
    </row>
    <row r="687" spans="1:20" ht="7.5" customHeight="1">
      <c r="A687" s="78"/>
      <c r="B687" s="502"/>
      <c r="C687" s="518" t="s">
        <v>297</v>
      </c>
      <c r="D687" s="502"/>
      <c r="E687" s="533"/>
      <c r="F687" s="81"/>
      <c r="G687" s="533"/>
      <c r="H687" s="81"/>
      <c r="I687" s="81"/>
      <c r="J687" s="81"/>
      <c r="K687" s="533"/>
      <c r="L687" s="81"/>
      <c r="M687" s="533"/>
      <c r="N687" s="81"/>
      <c r="O687" s="533"/>
      <c r="P687" s="81"/>
      <c r="Q687" s="533"/>
      <c r="R687" s="161"/>
      <c r="S687" s="502"/>
      <c r="T687" s="64"/>
    </row>
    <row r="688" spans="1:20" ht="7.5" customHeight="1">
      <c r="A688" s="78"/>
      <c r="B688" s="502"/>
      <c r="C688" s="502"/>
      <c r="D688" s="502"/>
      <c r="E688" s="502"/>
      <c r="F688" s="81"/>
      <c r="G688" s="502"/>
      <c r="H688" s="81"/>
      <c r="I688" s="81"/>
      <c r="J688" s="81"/>
      <c r="K688" s="502"/>
      <c r="L688" s="81"/>
      <c r="M688" s="502"/>
      <c r="N688" s="81"/>
      <c r="O688" s="502"/>
      <c r="P688" s="81"/>
      <c r="Q688" s="502"/>
      <c r="R688" s="86"/>
      <c r="S688" s="86"/>
      <c r="T688" s="64"/>
    </row>
    <row r="689" spans="1:20" ht="7.5" customHeight="1">
      <c r="A689" s="78"/>
      <c r="B689" s="513"/>
      <c r="C689" s="513"/>
      <c r="D689" s="513"/>
      <c r="E689" s="127"/>
      <c r="F689" s="127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86"/>
      <c r="S689" s="86"/>
      <c r="T689" s="64"/>
    </row>
    <row r="690" spans="1:20" ht="7.5" customHeight="1">
      <c r="A690" s="78"/>
      <c r="B690" s="551" t="s">
        <v>115</v>
      </c>
      <c r="C690" s="546" t="s">
        <v>298</v>
      </c>
      <c r="D690" s="515" t="s">
        <v>293</v>
      </c>
      <c r="E690" s="102"/>
      <c r="F690" s="108"/>
      <c r="G690" s="102"/>
      <c r="H690" s="108"/>
      <c r="I690" s="108"/>
      <c r="J690" s="108"/>
      <c r="K690" s="102"/>
      <c r="L690" s="108"/>
      <c r="M690" s="102"/>
      <c r="N690" s="108"/>
      <c r="O690" s="102"/>
      <c r="P690" s="108"/>
      <c r="Q690" s="102"/>
      <c r="R690" s="534" t="s">
        <v>118</v>
      </c>
      <c r="S690" s="547" t="s">
        <v>288</v>
      </c>
      <c r="T690" s="64"/>
    </row>
    <row r="691" spans="1:20" ht="7.5" customHeight="1">
      <c r="A691" s="78"/>
      <c r="B691" s="502"/>
      <c r="C691" s="502"/>
      <c r="D691" s="502"/>
      <c r="E691" s="75"/>
      <c r="F691" s="81"/>
      <c r="G691" s="75"/>
      <c r="H691" s="81"/>
      <c r="I691" s="81"/>
      <c r="J691" s="81"/>
      <c r="K691" s="75"/>
      <c r="L691" s="81"/>
      <c r="M691" s="75"/>
      <c r="N691" s="81"/>
      <c r="O691" s="75"/>
      <c r="P691" s="81"/>
      <c r="Q691" s="75"/>
      <c r="R691" s="502"/>
      <c r="S691" s="502"/>
      <c r="T691" s="64"/>
    </row>
    <row r="692" spans="1:20" ht="7.5" customHeight="1">
      <c r="A692" s="78"/>
      <c r="B692" s="502"/>
      <c r="C692" s="502"/>
      <c r="D692" s="502"/>
      <c r="E692" s="75"/>
      <c r="F692" s="81"/>
      <c r="G692" s="75"/>
      <c r="H692" s="81"/>
      <c r="I692" s="81"/>
      <c r="J692" s="81"/>
      <c r="K692" s="75"/>
      <c r="L692" s="81"/>
      <c r="M692" s="75"/>
      <c r="N692" s="81"/>
      <c r="O692" s="75"/>
      <c r="P692" s="81"/>
      <c r="Q692" s="75"/>
      <c r="R692" s="163"/>
      <c r="S692" s="502"/>
      <c r="T692" s="64"/>
    </row>
    <row r="693" spans="1:20" ht="7.5" customHeight="1">
      <c r="A693" s="78"/>
      <c r="B693" s="502"/>
      <c r="C693" s="502"/>
      <c r="D693" s="502"/>
      <c r="E693" s="75"/>
      <c r="F693" s="81"/>
      <c r="G693" s="75"/>
      <c r="H693" s="81"/>
      <c r="I693" s="81"/>
      <c r="J693" s="81"/>
      <c r="K693" s="75"/>
      <c r="L693" s="81"/>
      <c r="M693" s="75"/>
      <c r="N693" s="81"/>
      <c r="O693" s="75"/>
      <c r="P693" s="81"/>
      <c r="Q693" s="75"/>
      <c r="R693" s="163"/>
      <c r="S693" s="502"/>
      <c r="T693" s="64"/>
    </row>
    <row r="694" spans="1:20" ht="7.5" customHeight="1">
      <c r="A694" s="78"/>
      <c r="B694" s="502"/>
      <c r="C694" s="502"/>
      <c r="D694" s="502"/>
      <c r="E694" s="75"/>
      <c r="F694" s="81"/>
      <c r="G694" s="75"/>
      <c r="H694" s="81"/>
      <c r="I694" s="81"/>
      <c r="J694" s="81"/>
      <c r="K694" s="75"/>
      <c r="L694" s="81"/>
      <c r="M694" s="75"/>
      <c r="N694" s="81"/>
      <c r="O694" s="75"/>
      <c r="P694" s="81"/>
      <c r="Q694" s="75"/>
      <c r="R694" s="161"/>
      <c r="S694" s="502"/>
      <c r="T694" s="64"/>
    </row>
    <row r="695" spans="1:20" ht="7.5" customHeight="1">
      <c r="A695" s="78"/>
      <c r="B695" s="502"/>
      <c r="C695" s="502"/>
      <c r="D695" s="502"/>
      <c r="E695" s="75"/>
      <c r="F695" s="81"/>
      <c r="G695" s="176"/>
      <c r="H695" s="103"/>
      <c r="I695" s="103"/>
      <c r="J695" s="103"/>
      <c r="K695" s="176"/>
      <c r="L695" s="103"/>
      <c r="M695" s="176"/>
      <c r="N695" s="103"/>
      <c r="O695" s="176"/>
      <c r="P695" s="103"/>
      <c r="Q695" s="176"/>
      <c r="R695" s="623" t="s">
        <v>118</v>
      </c>
      <c r="S695" s="536" t="s">
        <v>289</v>
      </c>
      <c r="T695" s="64"/>
    </row>
    <row r="696" spans="1:20" ht="7.5" customHeight="1">
      <c r="A696" s="78"/>
      <c r="B696" s="502"/>
      <c r="C696" s="502"/>
      <c r="D696" s="502"/>
      <c r="E696" s="533" t="s">
        <v>122</v>
      </c>
      <c r="F696" s="517"/>
      <c r="G696" s="503" t="s">
        <v>122</v>
      </c>
      <c r="H696" s="82"/>
      <c r="I696" s="503" t="s">
        <v>122</v>
      </c>
      <c r="J696" s="517"/>
      <c r="K696" s="503" t="s">
        <v>122</v>
      </c>
      <c r="L696" s="517"/>
      <c r="M696" s="503">
        <f>ROUND(Q696+(Q696*7%),0)</f>
        <v>7858</v>
      </c>
      <c r="N696" s="503"/>
      <c r="O696" s="503">
        <f>ROUND(Q696+(Q696*10%),0)</f>
        <v>8078</v>
      </c>
      <c r="P696" s="517">
        <v>1672.9308750000005</v>
      </c>
      <c r="Q696" s="503">
        <f>ROUND(P696*mark_up,0)</f>
        <v>7344</v>
      </c>
      <c r="R696" s="502"/>
      <c r="S696" s="502"/>
      <c r="T696" s="64"/>
    </row>
    <row r="697" spans="1:20" ht="7.5" customHeight="1">
      <c r="A697" s="78"/>
      <c r="B697" s="502"/>
      <c r="C697" s="502"/>
      <c r="D697" s="502"/>
      <c r="E697" s="502"/>
      <c r="F697" s="504"/>
      <c r="G697" s="504"/>
      <c r="H697" s="103"/>
      <c r="I697" s="504"/>
      <c r="J697" s="504"/>
      <c r="K697" s="504"/>
      <c r="L697" s="504"/>
      <c r="M697" s="504"/>
      <c r="N697" s="504"/>
      <c r="O697" s="504"/>
      <c r="P697" s="504"/>
      <c r="Q697" s="504"/>
      <c r="R697" s="161"/>
      <c r="S697" s="502"/>
      <c r="T697" s="64"/>
    </row>
    <row r="698" spans="1:20" ht="7.5" customHeight="1">
      <c r="A698" s="78"/>
      <c r="B698" s="502"/>
      <c r="C698" s="502"/>
      <c r="D698" s="502"/>
      <c r="E698" s="75"/>
      <c r="F698" s="81"/>
      <c r="G698" s="209"/>
      <c r="H698" s="82"/>
      <c r="I698" s="82"/>
      <c r="J698" s="82"/>
      <c r="K698" s="209"/>
      <c r="L698" s="82"/>
      <c r="M698" s="209"/>
      <c r="N698" s="82"/>
      <c r="O698" s="209"/>
      <c r="P698" s="82"/>
      <c r="Q698" s="209"/>
      <c r="R698" s="161"/>
      <c r="S698" s="502"/>
      <c r="T698" s="64"/>
    </row>
    <row r="699" spans="1:20" ht="7.5" customHeight="1">
      <c r="A699" s="78"/>
      <c r="B699" s="502"/>
      <c r="C699" s="502"/>
      <c r="D699" s="502"/>
      <c r="E699" s="75"/>
      <c r="F699" s="81"/>
      <c r="G699" s="75"/>
      <c r="H699" s="81"/>
      <c r="I699" s="81"/>
      <c r="J699" s="81"/>
      <c r="K699" s="86"/>
      <c r="L699" s="81"/>
      <c r="M699" s="75"/>
      <c r="N699" s="81"/>
      <c r="O699" s="75"/>
      <c r="P699" s="81"/>
      <c r="Q699" s="75"/>
      <c r="R699" s="161"/>
      <c r="S699" s="502"/>
      <c r="T699" s="64"/>
    </row>
    <row r="700" spans="1:20" ht="7.5" customHeight="1">
      <c r="A700" s="78"/>
      <c r="B700" s="502"/>
      <c r="C700" s="502"/>
      <c r="D700" s="502"/>
      <c r="E700" s="75"/>
      <c r="F700" s="81"/>
      <c r="G700" s="75"/>
      <c r="H700" s="81"/>
      <c r="I700" s="81"/>
      <c r="J700" s="81"/>
      <c r="K700" s="86"/>
      <c r="L700" s="81"/>
      <c r="M700" s="75"/>
      <c r="N700" s="81"/>
      <c r="O700" s="75"/>
      <c r="P700" s="81"/>
      <c r="Q700" s="75"/>
      <c r="R700" s="623" t="s">
        <v>118</v>
      </c>
      <c r="S700" s="536" t="s">
        <v>188</v>
      </c>
      <c r="T700" s="64"/>
    </row>
    <row r="701" spans="1:20" ht="7.5" customHeight="1">
      <c r="A701" s="78"/>
      <c r="B701" s="502"/>
      <c r="C701" s="518" t="s">
        <v>299</v>
      </c>
      <c r="D701" s="502"/>
      <c r="E701" s="75"/>
      <c r="F701" s="81"/>
      <c r="G701" s="75"/>
      <c r="H701" s="81"/>
      <c r="I701" s="81"/>
      <c r="J701" s="81"/>
      <c r="K701" s="86"/>
      <c r="L701" s="81"/>
      <c r="M701" s="75"/>
      <c r="N701" s="81"/>
      <c r="O701" s="75"/>
      <c r="P701" s="81"/>
      <c r="Q701" s="75"/>
      <c r="R701" s="502"/>
      <c r="S701" s="502"/>
      <c r="T701" s="64"/>
    </row>
    <row r="702" spans="1:20" ht="7.5" customHeight="1">
      <c r="A702" s="78"/>
      <c r="B702" s="502"/>
      <c r="C702" s="502"/>
      <c r="D702" s="502"/>
      <c r="E702" s="81"/>
      <c r="F702" s="81"/>
      <c r="G702" s="81"/>
      <c r="H702" s="81"/>
      <c r="I702" s="81"/>
      <c r="J702" s="81"/>
      <c r="K702" s="81"/>
      <c r="L702" s="81"/>
      <c r="M702" s="81"/>
      <c r="N702" s="81"/>
      <c r="O702" s="81"/>
      <c r="P702" s="81"/>
      <c r="Q702" s="81"/>
      <c r="R702" s="132"/>
      <c r="S702" s="502"/>
      <c r="T702" s="64"/>
    </row>
    <row r="703" spans="1:20" ht="7.5" customHeight="1">
      <c r="A703" s="78"/>
      <c r="B703" s="513"/>
      <c r="C703" s="513"/>
      <c r="D703" s="513"/>
      <c r="E703" s="86"/>
      <c r="F703" s="127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86"/>
      <c r="S703" s="86"/>
      <c r="T703" s="64"/>
    </row>
    <row r="704" spans="1:20" ht="7.5" customHeight="1">
      <c r="A704" s="139"/>
      <c r="B704" s="545" t="s">
        <v>115</v>
      </c>
      <c r="C704" s="546" t="s">
        <v>300</v>
      </c>
      <c r="D704" s="540" t="s">
        <v>301</v>
      </c>
      <c r="E704" s="516" t="s">
        <v>122</v>
      </c>
      <c r="F704" s="168"/>
      <c r="G704" s="72"/>
      <c r="H704" s="72"/>
      <c r="I704" s="72"/>
      <c r="J704" s="72"/>
      <c r="K704" s="72"/>
      <c r="L704" s="72"/>
      <c r="M704" s="72"/>
      <c r="N704" s="72"/>
      <c r="O704" s="72"/>
      <c r="P704" s="72"/>
      <c r="Q704" s="72"/>
      <c r="R704" s="534" t="s">
        <v>118</v>
      </c>
      <c r="S704" s="547" t="s">
        <v>302</v>
      </c>
      <c r="T704" s="64"/>
    </row>
    <row r="705" spans="1:20" ht="7.5" customHeight="1">
      <c r="A705" s="124"/>
      <c r="B705" s="502"/>
      <c r="C705" s="502"/>
      <c r="D705" s="502"/>
      <c r="E705" s="502"/>
      <c r="F705" s="84"/>
      <c r="G705" s="86"/>
      <c r="H705" s="86"/>
      <c r="I705" s="86"/>
      <c r="J705" s="86"/>
      <c r="K705" s="86"/>
      <c r="L705" s="86"/>
      <c r="M705" s="86"/>
      <c r="N705" s="86"/>
      <c r="O705" s="86"/>
      <c r="P705" s="86"/>
      <c r="Q705" s="86"/>
      <c r="R705" s="502"/>
      <c r="S705" s="502"/>
      <c r="T705" s="64"/>
    </row>
    <row r="706" spans="1:20" ht="7.5" customHeight="1">
      <c r="A706" s="124"/>
      <c r="B706" s="502"/>
      <c r="C706" s="502"/>
      <c r="D706" s="502"/>
      <c r="E706" s="502"/>
      <c r="F706" s="132"/>
      <c r="G706" s="210"/>
      <c r="H706" s="210"/>
      <c r="I706" s="580" t="s">
        <v>303</v>
      </c>
      <c r="J706" s="210"/>
      <c r="K706" s="210"/>
      <c r="L706" s="210"/>
      <c r="M706" s="210"/>
      <c r="N706" s="210"/>
      <c r="O706" s="210"/>
      <c r="P706" s="210"/>
      <c r="Q706" s="580" t="s">
        <v>304</v>
      </c>
      <c r="R706" s="161"/>
      <c r="S706" s="502"/>
      <c r="T706" s="64"/>
    </row>
    <row r="707" spans="1:20" ht="7.5" customHeight="1">
      <c r="A707" s="124"/>
      <c r="B707" s="502"/>
      <c r="C707" s="502"/>
      <c r="D707" s="502"/>
      <c r="E707" s="502"/>
      <c r="F707" s="132"/>
      <c r="G707" s="210"/>
      <c r="H707" s="210"/>
      <c r="I707" s="502"/>
      <c r="J707" s="210"/>
      <c r="K707" s="210"/>
      <c r="L707" s="210"/>
      <c r="M707" s="210"/>
      <c r="N707" s="210"/>
      <c r="O707" s="210"/>
      <c r="P707" s="210"/>
      <c r="Q707" s="502"/>
      <c r="R707" s="532" t="s">
        <v>118</v>
      </c>
      <c r="S707" s="536" t="s">
        <v>305</v>
      </c>
      <c r="T707" s="64"/>
    </row>
    <row r="708" spans="1:20" ht="7.5" customHeight="1">
      <c r="A708" s="124"/>
      <c r="B708" s="502"/>
      <c r="C708" s="502"/>
      <c r="D708" s="502"/>
      <c r="E708" s="502"/>
      <c r="F708" s="132"/>
      <c r="G708" s="580" t="s">
        <v>245</v>
      </c>
      <c r="H708" s="210"/>
      <c r="I708" s="502"/>
      <c r="J708" s="210"/>
      <c r="K708" s="580" t="s">
        <v>306</v>
      </c>
      <c r="L708" s="210"/>
      <c r="M708" s="580" t="s">
        <v>307</v>
      </c>
      <c r="N708" s="210"/>
      <c r="O708" s="533" t="s">
        <v>308</v>
      </c>
      <c r="P708" s="210"/>
      <c r="Q708" s="502"/>
      <c r="R708" s="502"/>
      <c r="S708" s="502"/>
      <c r="T708" s="64"/>
    </row>
    <row r="709" spans="1:20" ht="7.5" customHeight="1">
      <c r="A709" s="124"/>
      <c r="B709" s="502"/>
      <c r="C709" s="502"/>
      <c r="D709" s="502"/>
      <c r="E709" s="502"/>
      <c r="F709" s="193"/>
      <c r="G709" s="502"/>
      <c r="H709" s="210"/>
      <c r="I709" s="502"/>
      <c r="J709" s="210"/>
      <c r="K709" s="502"/>
      <c r="L709" s="210"/>
      <c r="M709" s="502"/>
      <c r="N709" s="210"/>
      <c r="O709" s="502"/>
      <c r="P709" s="210"/>
      <c r="Q709" s="502"/>
      <c r="R709" s="161"/>
      <c r="S709" s="502"/>
      <c r="T709" s="64"/>
    </row>
    <row r="710" spans="1:20" ht="7.5" customHeight="1">
      <c r="A710" s="124"/>
      <c r="B710" s="502"/>
      <c r="C710" s="502"/>
      <c r="D710" s="502"/>
      <c r="E710" s="502"/>
      <c r="F710" s="211"/>
      <c r="G710" s="504"/>
      <c r="H710" s="212"/>
      <c r="I710" s="504"/>
      <c r="J710" s="213"/>
      <c r="K710" s="504"/>
      <c r="L710" s="213"/>
      <c r="M710" s="504"/>
      <c r="N710" s="212"/>
      <c r="O710" s="504"/>
      <c r="P710" s="212"/>
      <c r="Q710" s="504"/>
      <c r="R710" s="532" t="s">
        <v>118</v>
      </c>
      <c r="S710" s="624" t="s">
        <v>282</v>
      </c>
      <c r="T710" s="64"/>
    </row>
    <row r="711" spans="1:20" ht="7.5" customHeight="1">
      <c r="A711" s="139"/>
      <c r="B711" s="502"/>
      <c r="C711" s="502"/>
      <c r="D711" s="502"/>
      <c r="E711" s="502"/>
      <c r="F711" s="501">
        <v>1197.82</v>
      </c>
      <c r="G711" s="533">
        <f>ROUND(F711*mark_up,0)</f>
        <v>5258</v>
      </c>
      <c r="H711" s="214"/>
      <c r="I711" s="533">
        <f>ROUND(G711*1.34597,0)</f>
        <v>7077</v>
      </c>
      <c r="J711" s="618"/>
      <c r="K711" s="533">
        <f>ROUND(G711*1.154779,0)</f>
        <v>6072</v>
      </c>
      <c r="L711" s="618"/>
      <c r="M711" s="533">
        <f>ROUND(G711*1.4,0)</f>
        <v>7361</v>
      </c>
      <c r="N711" s="618"/>
      <c r="O711" s="533">
        <f>ROUND(G711*1.92412,0)</f>
        <v>10117</v>
      </c>
      <c r="P711" s="618"/>
      <c r="Q711" s="533">
        <f>ROUND(G711*1.2,0)</f>
        <v>6310</v>
      </c>
      <c r="R711" s="502"/>
      <c r="S711" s="502"/>
      <c r="T711" s="64"/>
    </row>
    <row r="712" spans="1:20" ht="7.5" customHeight="1">
      <c r="A712" s="139"/>
      <c r="B712" s="502"/>
      <c r="C712" s="502"/>
      <c r="D712" s="502"/>
      <c r="E712" s="502"/>
      <c r="F712" s="504"/>
      <c r="G712" s="504"/>
      <c r="H712" s="103"/>
      <c r="I712" s="504"/>
      <c r="J712" s="504"/>
      <c r="K712" s="504"/>
      <c r="L712" s="504"/>
      <c r="M712" s="504"/>
      <c r="N712" s="504"/>
      <c r="O712" s="504"/>
      <c r="P712" s="504"/>
      <c r="Q712" s="504"/>
      <c r="R712" s="77"/>
      <c r="S712" s="502"/>
      <c r="T712" s="64"/>
    </row>
    <row r="713" spans="1:20" ht="7.5" customHeight="1">
      <c r="A713" s="124"/>
      <c r="B713" s="502"/>
      <c r="C713" s="502"/>
      <c r="D713" s="502"/>
      <c r="E713" s="502"/>
      <c r="F713" s="118"/>
      <c r="G713" s="215"/>
      <c r="H713" s="118"/>
      <c r="I713" s="118"/>
      <c r="J713" s="118"/>
      <c r="K713" s="75"/>
      <c r="L713" s="118"/>
      <c r="M713" s="75"/>
      <c r="N713" s="118"/>
      <c r="O713" s="75"/>
      <c r="P713" s="118"/>
      <c r="Q713" s="75"/>
      <c r="R713" s="216"/>
      <c r="S713" s="502"/>
      <c r="T713" s="64"/>
    </row>
    <row r="714" spans="1:20" ht="7.5" customHeight="1">
      <c r="A714" s="124"/>
      <c r="B714" s="502"/>
      <c r="C714" s="502"/>
      <c r="D714" s="502"/>
      <c r="E714" s="502"/>
      <c r="F714" s="118"/>
      <c r="G714" s="215"/>
      <c r="H714" s="118"/>
      <c r="I714" s="118"/>
      <c r="J714" s="118"/>
      <c r="K714" s="75"/>
      <c r="L714" s="118"/>
      <c r="M714" s="75"/>
      <c r="N714" s="118"/>
      <c r="O714" s="75"/>
      <c r="P714" s="118"/>
      <c r="Q714" s="75"/>
      <c r="R714" s="532" t="s">
        <v>118</v>
      </c>
      <c r="S714" s="536" t="s">
        <v>309</v>
      </c>
      <c r="T714" s="64"/>
    </row>
    <row r="715" spans="1:20" ht="7.5" customHeight="1">
      <c r="A715" s="124"/>
      <c r="B715" s="502"/>
      <c r="C715" s="502"/>
      <c r="D715" s="502"/>
      <c r="E715" s="502"/>
      <c r="F715" s="86"/>
      <c r="G715" s="128"/>
      <c r="H715" s="128"/>
      <c r="I715" s="128"/>
      <c r="J715" s="79"/>
      <c r="K715" s="79"/>
      <c r="L715" s="79"/>
      <c r="M715" s="79"/>
      <c r="N715" s="79"/>
      <c r="O715" s="79"/>
      <c r="P715" s="79"/>
      <c r="Q715" s="79"/>
      <c r="R715" s="502"/>
      <c r="S715" s="502"/>
      <c r="T715" s="64"/>
    </row>
    <row r="716" spans="1:20" ht="7.5" customHeight="1">
      <c r="A716" s="124"/>
      <c r="B716" s="502"/>
      <c r="C716" s="502"/>
      <c r="D716" s="502"/>
      <c r="E716" s="502"/>
      <c r="F716" s="86"/>
      <c r="G716" s="128"/>
      <c r="H716" s="128"/>
      <c r="I716" s="128"/>
      <c r="J716" s="79"/>
      <c r="K716" s="79"/>
      <c r="L716" s="79"/>
      <c r="M716" s="79"/>
      <c r="N716" s="79"/>
      <c r="O716" s="79"/>
      <c r="P716" s="79"/>
      <c r="Q716" s="79"/>
      <c r="R716" s="77"/>
      <c r="S716" s="502"/>
      <c r="T716" s="64"/>
    </row>
    <row r="717" spans="1:20" ht="7.5" customHeight="1">
      <c r="A717" s="124"/>
      <c r="B717" s="502"/>
      <c r="C717" s="518" t="s">
        <v>310</v>
      </c>
      <c r="D717" s="502"/>
      <c r="E717" s="502"/>
      <c r="F717" s="79"/>
      <c r="G717" s="79"/>
      <c r="H717" s="79"/>
      <c r="I717" s="79"/>
      <c r="J717" s="79"/>
      <c r="K717" s="79"/>
      <c r="L717" s="79"/>
      <c r="M717" s="79"/>
      <c r="N717" s="79"/>
      <c r="O717" s="79"/>
      <c r="P717" s="79"/>
      <c r="Q717" s="79"/>
      <c r="R717" s="532" t="s">
        <v>118</v>
      </c>
      <c r="S717" s="536" t="s">
        <v>311</v>
      </c>
      <c r="T717" s="64"/>
    </row>
    <row r="718" spans="1:20" ht="7.5" customHeight="1">
      <c r="A718" s="124"/>
      <c r="B718" s="502"/>
      <c r="C718" s="502"/>
      <c r="D718" s="502"/>
      <c r="E718" s="502"/>
      <c r="F718" s="79"/>
      <c r="G718" s="79"/>
      <c r="H718" s="79"/>
      <c r="I718" s="79"/>
      <c r="J718" s="79"/>
      <c r="K718" s="79"/>
      <c r="L718" s="79"/>
      <c r="M718" s="79"/>
      <c r="N718" s="79"/>
      <c r="O718" s="79"/>
      <c r="P718" s="79"/>
      <c r="Q718" s="79"/>
      <c r="R718" s="502"/>
      <c r="S718" s="502"/>
      <c r="T718" s="64"/>
    </row>
    <row r="719" spans="1:20" ht="7.5" customHeight="1">
      <c r="A719" s="124"/>
      <c r="B719" s="502"/>
      <c r="C719" s="502"/>
      <c r="D719" s="502"/>
      <c r="E719" s="502"/>
      <c r="F719" s="84"/>
      <c r="G719" s="85"/>
      <c r="H719" s="85"/>
      <c r="I719" s="85"/>
      <c r="J719" s="85"/>
      <c r="K719" s="81"/>
      <c r="L719" s="85"/>
      <c r="M719" s="81"/>
      <c r="N719" s="81"/>
      <c r="O719" s="81"/>
      <c r="P719" s="81"/>
      <c r="Q719" s="81"/>
      <c r="R719" s="77"/>
      <c r="S719" s="89"/>
      <c r="T719" s="64"/>
    </row>
    <row r="720" spans="1:20" ht="7.5" customHeight="1">
      <c r="A720" s="124"/>
      <c r="B720" s="217"/>
      <c r="C720" s="217"/>
      <c r="D720" s="217"/>
      <c r="E720" s="217"/>
      <c r="F720" s="217"/>
      <c r="G720" s="217"/>
      <c r="H720" s="217"/>
      <c r="I720" s="217"/>
      <c r="J720" s="217"/>
      <c r="K720" s="217"/>
      <c r="L720" s="217"/>
      <c r="M720" s="217"/>
      <c r="N720" s="217"/>
      <c r="O720" s="217"/>
      <c r="P720" s="217"/>
      <c r="Q720" s="217"/>
      <c r="R720" s="217"/>
      <c r="S720" s="217"/>
      <c r="T720" s="64"/>
    </row>
    <row r="721" spans="1:20" ht="7.5" customHeight="1">
      <c r="A721" s="100"/>
      <c r="B721" s="8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  <c r="Q721" s="86"/>
      <c r="R721" s="86"/>
      <c r="S721" s="86"/>
      <c r="T721" s="64"/>
    </row>
    <row r="722" spans="1:20" ht="7.5" customHeight="1">
      <c r="A722" s="100"/>
      <c r="B722" s="8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  <c r="Q722" s="86"/>
      <c r="R722" s="86"/>
      <c r="S722" s="86"/>
      <c r="T722" s="64"/>
    </row>
    <row r="723" spans="1:20" ht="7.5" customHeight="1">
      <c r="A723" s="100"/>
      <c r="B723" s="8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  <c r="Q723" s="86"/>
      <c r="R723" s="86"/>
      <c r="S723" s="86"/>
      <c r="T723" s="64"/>
    </row>
    <row r="724" spans="1:20" ht="7.5" customHeight="1">
      <c r="A724" s="100"/>
      <c r="B724" s="121"/>
      <c r="C724" s="121"/>
      <c r="D724" s="121"/>
      <c r="E724" s="121"/>
      <c r="F724" s="121"/>
      <c r="G724" s="121"/>
      <c r="H724" s="121"/>
      <c r="I724" s="121"/>
      <c r="J724" s="121"/>
      <c r="K724" s="121"/>
      <c r="L724" s="121"/>
      <c r="M724" s="121"/>
      <c r="N724" s="121"/>
      <c r="O724" s="121"/>
      <c r="P724" s="121"/>
      <c r="Q724" s="121"/>
      <c r="R724" s="121"/>
      <c r="S724" s="121"/>
      <c r="T724" s="64"/>
    </row>
    <row r="725" spans="1:20" ht="7.5" customHeight="1">
      <c r="A725" s="100"/>
      <c r="B725" s="121"/>
      <c r="C725" s="121"/>
      <c r="D725" s="121"/>
      <c r="E725" s="121"/>
      <c r="F725" s="121"/>
      <c r="G725" s="121"/>
      <c r="H725" s="121"/>
      <c r="I725" s="121"/>
      <c r="J725" s="121"/>
      <c r="K725" s="121"/>
      <c r="L725" s="121"/>
      <c r="M725" s="121"/>
      <c r="N725" s="121"/>
      <c r="O725" s="121"/>
      <c r="P725" s="121"/>
      <c r="Q725" s="121"/>
      <c r="R725" s="121"/>
      <c r="S725" s="121"/>
      <c r="T725" s="64"/>
    </row>
    <row r="726" spans="1:20" ht="7.5" customHeight="1">
      <c r="A726" s="100"/>
      <c r="B726" s="121"/>
      <c r="C726" s="121"/>
      <c r="D726" s="121"/>
      <c r="E726" s="121"/>
      <c r="F726" s="121"/>
      <c r="G726" s="121"/>
      <c r="H726" s="121"/>
      <c r="I726" s="121"/>
      <c r="J726" s="121"/>
      <c r="K726" s="121"/>
      <c r="L726" s="121"/>
      <c r="M726" s="121"/>
      <c r="N726" s="121"/>
      <c r="O726" s="121"/>
      <c r="P726" s="121"/>
      <c r="Q726" s="121"/>
      <c r="R726" s="121"/>
      <c r="S726" s="121"/>
      <c r="T726" s="64"/>
    </row>
    <row r="727" spans="1:20" ht="7.5" customHeight="1">
      <c r="A727" s="100"/>
      <c r="B727" s="121"/>
      <c r="C727" s="121"/>
      <c r="D727" s="121"/>
      <c r="E727" s="121"/>
      <c r="F727" s="121"/>
      <c r="G727" s="121"/>
      <c r="H727" s="121"/>
      <c r="I727" s="121"/>
      <c r="J727" s="121"/>
      <c r="K727" s="121"/>
      <c r="L727" s="121"/>
      <c r="M727" s="121"/>
      <c r="N727" s="121"/>
      <c r="O727" s="121"/>
      <c r="P727" s="121"/>
      <c r="Q727" s="121"/>
      <c r="R727" s="121"/>
      <c r="S727" s="121"/>
      <c r="T727" s="64"/>
    </row>
    <row r="728" spans="1:20" ht="7.5" customHeight="1">
      <c r="A728" s="100"/>
      <c r="B728" s="121"/>
      <c r="C728" s="121"/>
      <c r="D728" s="121"/>
      <c r="E728" s="121"/>
      <c r="F728" s="121"/>
      <c r="G728" s="121"/>
      <c r="H728" s="121"/>
      <c r="I728" s="121"/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64"/>
    </row>
    <row r="729" spans="1:20" ht="7.5" customHeight="1">
      <c r="A729" s="100"/>
      <c r="B729" s="121"/>
      <c r="C729" s="121"/>
      <c r="D729" s="121"/>
      <c r="E729" s="121"/>
      <c r="F729" s="121"/>
      <c r="G729" s="121"/>
      <c r="H729" s="121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64"/>
    </row>
    <row r="730" spans="1:20" ht="7.5" customHeight="1">
      <c r="A730" s="100"/>
      <c r="B730" s="121"/>
      <c r="C730" s="121"/>
      <c r="D730" s="121"/>
      <c r="E730" s="121"/>
      <c r="F730" s="121"/>
      <c r="G730" s="121"/>
      <c r="H730" s="121"/>
      <c r="I730" s="121"/>
      <c r="J730" s="121"/>
      <c r="K730" s="121"/>
      <c r="L730" s="121"/>
      <c r="M730" s="121"/>
      <c r="N730" s="121"/>
      <c r="O730" s="121"/>
      <c r="P730" s="121"/>
      <c r="Q730" s="121"/>
      <c r="R730" s="121"/>
      <c r="S730" s="121"/>
      <c r="T730" s="64"/>
    </row>
    <row r="731" spans="1:20" ht="11.25" customHeight="1">
      <c r="A731" s="78"/>
      <c r="B731" s="526"/>
      <c r="C731" s="527"/>
      <c r="D731" s="527"/>
      <c r="E731" s="527"/>
      <c r="F731" s="527"/>
      <c r="G731" s="527"/>
      <c r="H731" s="527"/>
      <c r="I731" s="527"/>
      <c r="J731" s="527"/>
      <c r="K731" s="527"/>
      <c r="L731" s="527"/>
      <c r="M731" s="527"/>
      <c r="N731" s="527"/>
      <c r="O731" s="527"/>
      <c r="P731" s="527"/>
      <c r="Q731" s="527"/>
      <c r="R731" s="527"/>
      <c r="S731" s="537" t="s">
        <v>140</v>
      </c>
      <c r="T731" s="64"/>
    </row>
    <row r="732" spans="1:20" ht="11.25" customHeight="1">
      <c r="A732" s="100"/>
      <c r="B732" s="83"/>
      <c r="C732" s="94"/>
      <c r="D732" s="83"/>
      <c r="E732" s="83"/>
      <c r="F732" s="83"/>
      <c r="G732" s="83"/>
      <c r="H732" s="83"/>
      <c r="I732" s="83"/>
      <c r="J732" s="83"/>
      <c r="K732" s="83"/>
      <c r="L732" s="83"/>
      <c r="M732" s="83"/>
      <c r="N732" s="83"/>
      <c r="O732" s="83"/>
      <c r="P732" s="83"/>
      <c r="Q732" s="83"/>
      <c r="R732" s="88"/>
      <c r="S732" s="504"/>
      <c r="T732" s="64"/>
    </row>
    <row r="733" spans="1:20" ht="11.25" customHeight="1">
      <c r="A733" s="100"/>
      <c r="B733" s="528" t="s">
        <v>312</v>
      </c>
      <c r="C733" s="529"/>
      <c r="D733" s="529"/>
      <c r="E733" s="529"/>
      <c r="F733" s="529"/>
      <c r="G733" s="529"/>
      <c r="H733" s="529"/>
      <c r="I733" s="529"/>
      <c r="J733" s="529"/>
      <c r="K733" s="529"/>
      <c r="L733" s="529"/>
      <c r="M733" s="529"/>
      <c r="N733" s="529"/>
      <c r="O733" s="529"/>
      <c r="P733" s="529"/>
      <c r="Q733" s="529"/>
      <c r="R733" s="529"/>
      <c r="S733" s="529"/>
      <c r="T733" s="64"/>
    </row>
    <row r="734" spans="1:20" ht="61.5" customHeight="1">
      <c r="A734" s="100"/>
      <c r="B734" s="530"/>
      <c r="C734" s="513"/>
      <c r="D734" s="51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531" t="s">
        <v>103</v>
      </c>
      <c r="P734" s="513"/>
      <c r="Q734" s="513"/>
      <c r="R734" s="513"/>
      <c r="S734" s="513"/>
      <c r="T734" s="64"/>
    </row>
    <row r="735" spans="1:20" ht="34.5" customHeight="1">
      <c r="A735" s="100"/>
      <c r="B735" s="197" t="s">
        <v>104</v>
      </c>
      <c r="C735" s="197" t="s">
        <v>105</v>
      </c>
      <c r="D735" s="197" t="s">
        <v>106</v>
      </c>
      <c r="E735" s="197" t="s">
        <v>107</v>
      </c>
      <c r="F735" s="198" t="s">
        <v>108</v>
      </c>
      <c r="G735" s="199" t="s">
        <v>109</v>
      </c>
      <c r="H735" s="198" t="s">
        <v>108</v>
      </c>
      <c r="I735" s="199" t="s">
        <v>110</v>
      </c>
      <c r="J735" s="198" t="s">
        <v>108</v>
      </c>
      <c r="K735" s="199" t="s">
        <v>111</v>
      </c>
      <c r="L735" s="198" t="s">
        <v>108</v>
      </c>
      <c r="M735" s="199" t="s">
        <v>112</v>
      </c>
      <c r="N735" s="198" t="s">
        <v>108</v>
      </c>
      <c r="O735" s="199" t="s">
        <v>113</v>
      </c>
      <c r="P735" s="198" t="s">
        <v>108</v>
      </c>
      <c r="Q735" s="199" t="s">
        <v>114</v>
      </c>
      <c r="R735" s="554" t="s">
        <v>1</v>
      </c>
      <c r="S735" s="527"/>
      <c r="T735" s="64"/>
    </row>
    <row r="736" spans="1:20" ht="7.5" customHeight="1">
      <c r="A736" s="70"/>
      <c r="B736" s="512" t="s">
        <v>115</v>
      </c>
      <c r="C736" s="546" t="s">
        <v>313</v>
      </c>
      <c r="D736" s="515" t="s">
        <v>314</v>
      </c>
      <c r="E736" s="516" t="s">
        <v>122</v>
      </c>
      <c r="F736" s="116"/>
      <c r="G736" s="116"/>
      <c r="H736" s="116"/>
      <c r="I736" s="116"/>
      <c r="J736" s="116"/>
      <c r="K736" s="116"/>
      <c r="L736" s="116"/>
      <c r="M736" s="116"/>
      <c r="N736" s="116"/>
      <c r="O736" s="116"/>
      <c r="P736" s="116"/>
      <c r="Q736" s="116"/>
      <c r="R736" s="534" t="s">
        <v>118</v>
      </c>
      <c r="S736" s="547" t="s">
        <v>315</v>
      </c>
      <c r="T736" s="64"/>
    </row>
    <row r="737" spans="1:20" ht="7.5" customHeight="1">
      <c r="A737" s="70"/>
      <c r="B737" s="502"/>
      <c r="C737" s="502"/>
      <c r="D737" s="502"/>
      <c r="E737" s="502"/>
      <c r="F737" s="118"/>
      <c r="G737" s="118"/>
      <c r="H737" s="118"/>
      <c r="I737" s="118"/>
      <c r="J737" s="118"/>
      <c r="K737" s="118"/>
      <c r="L737" s="118"/>
      <c r="M737" s="118"/>
      <c r="N737" s="118"/>
      <c r="O737" s="118"/>
      <c r="P737" s="118"/>
      <c r="Q737" s="118"/>
      <c r="R737" s="502"/>
      <c r="S737" s="502"/>
      <c r="T737" s="64"/>
    </row>
    <row r="738" spans="1:20" ht="7.5" customHeight="1">
      <c r="A738" s="70"/>
      <c r="B738" s="502"/>
      <c r="C738" s="502"/>
      <c r="D738" s="502"/>
      <c r="E738" s="502"/>
      <c r="F738" s="218"/>
      <c r="G738" s="218"/>
      <c r="H738" s="218"/>
      <c r="I738" s="218"/>
      <c r="J738" s="218"/>
      <c r="K738" s="218"/>
      <c r="L738" s="218"/>
      <c r="M738" s="218"/>
      <c r="N738" s="218"/>
      <c r="O738" s="218"/>
      <c r="P738" s="218"/>
      <c r="Q738" s="218"/>
      <c r="R738" s="532" t="s">
        <v>118</v>
      </c>
      <c r="S738" s="536" t="s">
        <v>316</v>
      </c>
      <c r="T738" s="64"/>
    </row>
    <row r="739" spans="1:20" ht="7.5" customHeight="1">
      <c r="A739" s="70"/>
      <c r="B739" s="502"/>
      <c r="C739" s="502"/>
      <c r="D739" s="502"/>
      <c r="E739" s="502"/>
      <c r="F739" s="218"/>
      <c r="G739" s="218"/>
      <c r="H739" s="218"/>
      <c r="I739" s="218"/>
      <c r="J739" s="218"/>
      <c r="K739" s="218"/>
      <c r="L739" s="218"/>
      <c r="M739" s="218"/>
      <c r="N739" s="218"/>
      <c r="O739" s="218"/>
      <c r="P739" s="218"/>
      <c r="Q739" s="218"/>
      <c r="R739" s="502"/>
      <c r="S739" s="502"/>
      <c r="T739" s="64"/>
    </row>
    <row r="740" spans="1:20" ht="7.5" customHeight="1">
      <c r="A740" s="100"/>
      <c r="B740" s="502"/>
      <c r="C740" s="502"/>
      <c r="D740" s="502"/>
      <c r="E740" s="502"/>
      <c r="F740" s="118"/>
      <c r="G740" s="118"/>
      <c r="H740" s="118"/>
      <c r="I740" s="118"/>
      <c r="J740" s="118"/>
      <c r="K740" s="118"/>
      <c r="L740" s="118"/>
      <c r="M740" s="118"/>
      <c r="N740" s="118"/>
      <c r="O740" s="118"/>
      <c r="P740" s="118"/>
      <c r="Q740" s="118"/>
      <c r="R740" s="532" t="s">
        <v>118</v>
      </c>
      <c r="S740" s="536" t="s">
        <v>317</v>
      </c>
      <c r="T740" s="64"/>
    </row>
    <row r="741" spans="1:20" ht="7.5" customHeight="1">
      <c r="A741" s="100"/>
      <c r="B741" s="502"/>
      <c r="C741" s="502"/>
      <c r="D741" s="502"/>
      <c r="E741" s="502"/>
      <c r="F741" s="119"/>
      <c r="G741" s="75"/>
      <c r="H741" s="81"/>
      <c r="I741" s="75"/>
      <c r="J741" s="219"/>
      <c r="K741" s="75"/>
      <c r="L741" s="219"/>
      <c r="M741" s="75"/>
      <c r="N741" s="81"/>
      <c r="O741" s="75"/>
      <c r="P741" s="75"/>
      <c r="Q741" s="75"/>
      <c r="R741" s="502"/>
      <c r="S741" s="502"/>
      <c r="T741" s="64"/>
    </row>
    <row r="742" spans="1:20" ht="7.5" customHeight="1">
      <c r="A742" s="100"/>
      <c r="B742" s="502"/>
      <c r="C742" s="502"/>
      <c r="D742" s="502"/>
      <c r="E742" s="502"/>
      <c r="F742" s="517">
        <v>1247.3927812499999</v>
      </c>
      <c r="G742" s="503">
        <f>ROUND(F742*mark_up,0)</f>
        <v>5476</v>
      </c>
      <c r="H742" s="82"/>
      <c r="I742" s="503" t="s">
        <v>122</v>
      </c>
      <c r="J742" s="517"/>
      <c r="K742" s="503" t="s">
        <v>122</v>
      </c>
      <c r="L742" s="517"/>
      <c r="M742" s="503" t="s">
        <v>122</v>
      </c>
      <c r="N742" s="517"/>
      <c r="O742" s="503" t="s">
        <v>122</v>
      </c>
      <c r="P742" s="517"/>
      <c r="Q742" s="503" t="s">
        <v>122</v>
      </c>
      <c r="R742" s="532" t="s">
        <v>118</v>
      </c>
      <c r="S742" s="536" t="s">
        <v>318</v>
      </c>
      <c r="T742" s="64"/>
    </row>
    <row r="743" spans="1:20" ht="7.5" customHeight="1">
      <c r="A743" s="100"/>
      <c r="B743" s="502"/>
      <c r="C743" s="502"/>
      <c r="D743" s="502"/>
      <c r="E743" s="502"/>
      <c r="F743" s="504"/>
      <c r="G743" s="504"/>
      <c r="H743" s="103"/>
      <c r="I743" s="504"/>
      <c r="J743" s="504"/>
      <c r="K743" s="504"/>
      <c r="L743" s="504"/>
      <c r="M743" s="504"/>
      <c r="N743" s="504"/>
      <c r="O743" s="504"/>
      <c r="P743" s="504"/>
      <c r="Q743" s="504"/>
      <c r="R743" s="502"/>
      <c r="S743" s="502"/>
      <c r="T743" s="64"/>
    </row>
    <row r="744" spans="1:20" ht="7.5" customHeight="1">
      <c r="A744" s="100"/>
      <c r="B744" s="502"/>
      <c r="C744" s="502"/>
      <c r="D744" s="502"/>
      <c r="E744" s="502"/>
      <c r="F744" s="119"/>
      <c r="G744" s="75"/>
      <c r="H744" s="81"/>
      <c r="I744" s="75"/>
      <c r="J744" s="219"/>
      <c r="K744" s="75"/>
      <c r="L744" s="219"/>
      <c r="M744" s="75"/>
      <c r="N744" s="81"/>
      <c r="O744" s="75"/>
      <c r="P744" s="75"/>
      <c r="Q744" s="75"/>
      <c r="R744" s="532" t="s">
        <v>118</v>
      </c>
      <c r="S744" s="536" t="s">
        <v>319</v>
      </c>
      <c r="T744" s="64"/>
    </row>
    <row r="745" spans="1:20" ht="7.5" customHeight="1">
      <c r="A745" s="100"/>
      <c r="B745" s="502"/>
      <c r="C745" s="502"/>
      <c r="D745" s="502"/>
      <c r="E745" s="502"/>
      <c r="F745" s="118"/>
      <c r="G745" s="118"/>
      <c r="H745" s="118"/>
      <c r="I745" s="118"/>
      <c r="J745" s="118"/>
      <c r="K745" s="118"/>
      <c r="L745" s="118"/>
      <c r="M745" s="118"/>
      <c r="N745" s="118"/>
      <c r="O745" s="118"/>
      <c r="P745" s="118"/>
      <c r="Q745" s="118"/>
      <c r="R745" s="502"/>
      <c r="S745" s="502"/>
      <c r="T745" s="64"/>
    </row>
    <row r="746" spans="1:20" ht="7.5" customHeight="1">
      <c r="A746" s="100"/>
      <c r="B746" s="502"/>
      <c r="C746" s="502"/>
      <c r="D746" s="502"/>
      <c r="E746" s="502"/>
      <c r="F746" s="118"/>
      <c r="G746" s="220"/>
      <c r="H746" s="220"/>
      <c r="I746" s="220"/>
      <c r="J746" s="220"/>
      <c r="K746" s="220"/>
      <c r="L746" s="220"/>
      <c r="M746" s="220"/>
      <c r="N746" s="118"/>
      <c r="O746" s="118"/>
      <c r="P746" s="118"/>
      <c r="Q746" s="118"/>
      <c r="R746" s="132"/>
      <c r="S746" s="502"/>
      <c r="T746" s="64"/>
    </row>
    <row r="747" spans="1:20" ht="7.5" customHeight="1">
      <c r="A747" s="100"/>
      <c r="B747" s="502"/>
      <c r="C747" s="502"/>
      <c r="D747" s="502"/>
      <c r="E747" s="502"/>
      <c r="F747" s="118"/>
      <c r="G747" s="118"/>
      <c r="H747" s="118"/>
      <c r="I747" s="118"/>
      <c r="J747" s="118"/>
      <c r="K747" s="118"/>
      <c r="L747" s="118"/>
      <c r="M747" s="118"/>
      <c r="N747" s="118"/>
      <c r="O747" s="118"/>
      <c r="P747" s="118"/>
      <c r="Q747" s="118"/>
      <c r="R747" s="532" t="s">
        <v>118</v>
      </c>
      <c r="S747" s="536" t="s">
        <v>174</v>
      </c>
      <c r="T747" s="64"/>
    </row>
    <row r="748" spans="1:20" ht="7.5" customHeight="1">
      <c r="A748" s="100"/>
      <c r="B748" s="502"/>
      <c r="C748" s="518" t="s">
        <v>320</v>
      </c>
      <c r="D748" s="502"/>
      <c r="E748" s="502"/>
      <c r="F748" s="118"/>
      <c r="G748" s="118"/>
      <c r="H748" s="118"/>
      <c r="I748" s="118"/>
      <c r="J748" s="118"/>
      <c r="K748" s="118"/>
      <c r="L748" s="118"/>
      <c r="M748" s="118"/>
      <c r="N748" s="118"/>
      <c r="O748" s="118"/>
      <c r="P748" s="118"/>
      <c r="Q748" s="118"/>
      <c r="R748" s="502"/>
      <c r="S748" s="502"/>
      <c r="T748" s="64"/>
    </row>
    <row r="749" spans="1:20" ht="7.5" customHeight="1">
      <c r="A749" s="100"/>
      <c r="B749" s="502"/>
      <c r="C749" s="502"/>
      <c r="D749" s="502"/>
      <c r="E749" s="502"/>
      <c r="F749" s="118"/>
      <c r="G749" s="118"/>
      <c r="H749" s="118"/>
      <c r="I749" s="118"/>
      <c r="J749" s="118"/>
      <c r="K749" s="118"/>
      <c r="L749" s="118"/>
      <c r="M749" s="118"/>
      <c r="N749" s="118"/>
      <c r="O749" s="118"/>
      <c r="P749" s="118"/>
      <c r="Q749" s="118"/>
      <c r="R749" s="77"/>
      <c r="S749" s="502"/>
      <c r="T749" s="64"/>
    </row>
    <row r="750" spans="1:20" ht="7.5" customHeight="1">
      <c r="A750" s="78"/>
      <c r="B750" s="513"/>
      <c r="C750" s="513"/>
      <c r="D750" s="513"/>
      <c r="E750" s="513"/>
      <c r="F750" s="91"/>
      <c r="G750" s="91"/>
      <c r="H750" s="91"/>
      <c r="I750" s="91"/>
      <c r="J750" s="91"/>
      <c r="K750" s="91"/>
      <c r="L750" s="91"/>
      <c r="M750" s="91"/>
      <c r="N750" s="91"/>
      <c r="O750" s="91"/>
      <c r="P750" s="91"/>
      <c r="Q750" s="91"/>
      <c r="R750" s="80"/>
      <c r="S750" s="90"/>
      <c r="T750" s="64"/>
    </row>
    <row r="751" spans="1:20" ht="7.5" customHeight="1">
      <c r="A751" s="78"/>
      <c r="B751" s="512" t="s">
        <v>115</v>
      </c>
      <c r="C751" s="546" t="s">
        <v>321</v>
      </c>
      <c r="D751" s="515" t="s">
        <v>314</v>
      </c>
      <c r="E751" s="516" t="s">
        <v>122</v>
      </c>
      <c r="F751" s="168"/>
      <c r="G751" s="169"/>
      <c r="H751" s="170"/>
      <c r="I751" s="102"/>
      <c r="J751" s="170"/>
      <c r="K751" s="102"/>
      <c r="L751" s="170"/>
      <c r="M751" s="102"/>
      <c r="N751" s="108"/>
      <c r="O751" s="102"/>
      <c r="P751" s="102"/>
      <c r="Q751" s="108"/>
      <c r="R751" s="534" t="s">
        <v>118</v>
      </c>
      <c r="S751" s="547" t="s">
        <v>315</v>
      </c>
      <c r="T751" s="64"/>
    </row>
    <row r="752" spans="1:20" ht="7.5" customHeight="1">
      <c r="A752" s="78"/>
      <c r="B752" s="502"/>
      <c r="C752" s="502"/>
      <c r="D752" s="502"/>
      <c r="E752" s="502"/>
      <c r="F752" s="84"/>
      <c r="G752" s="172"/>
      <c r="H752" s="173"/>
      <c r="I752" s="75"/>
      <c r="J752" s="173"/>
      <c r="K752" s="75"/>
      <c r="L752" s="173"/>
      <c r="M752" s="75"/>
      <c r="N752" s="81"/>
      <c r="O752" s="75"/>
      <c r="P752" s="75"/>
      <c r="Q752" s="81"/>
      <c r="R752" s="502"/>
      <c r="S752" s="502"/>
      <c r="T752" s="64"/>
    </row>
    <row r="753" spans="1:20" ht="7.5" customHeight="1">
      <c r="A753" s="78"/>
      <c r="B753" s="502"/>
      <c r="C753" s="502"/>
      <c r="D753" s="502"/>
      <c r="E753" s="502"/>
      <c r="F753" s="132"/>
      <c r="G753" s="132"/>
      <c r="H753" s="132"/>
      <c r="I753" s="132"/>
      <c r="J753" s="132"/>
      <c r="K753" s="132"/>
      <c r="L753" s="132"/>
      <c r="M753" s="132"/>
      <c r="N753" s="132"/>
      <c r="O753" s="132"/>
      <c r="P753" s="132"/>
      <c r="Q753" s="132"/>
      <c r="R753" s="532" t="s">
        <v>118</v>
      </c>
      <c r="S753" s="536" t="s">
        <v>316</v>
      </c>
      <c r="T753" s="64"/>
    </row>
    <row r="754" spans="1:20" ht="7.5" customHeight="1">
      <c r="A754" s="78"/>
      <c r="B754" s="502"/>
      <c r="C754" s="502"/>
      <c r="D754" s="502"/>
      <c r="E754" s="502"/>
      <c r="F754" s="132"/>
      <c r="G754" s="132"/>
      <c r="H754" s="132"/>
      <c r="I754" s="132"/>
      <c r="J754" s="132"/>
      <c r="K754" s="132"/>
      <c r="L754" s="132"/>
      <c r="M754" s="132"/>
      <c r="N754" s="132"/>
      <c r="O754" s="132"/>
      <c r="P754" s="132"/>
      <c r="Q754" s="132"/>
      <c r="R754" s="502"/>
      <c r="S754" s="502"/>
      <c r="T754" s="64"/>
    </row>
    <row r="755" spans="1:20" ht="7.5" customHeight="1">
      <c r="A755" s="100"/>
      <c r="B755" s="502"/>
      <c r="C755" s="502"/>
      <c r="D755" s="502"/>
      <c r="E755" s="502"/>
      <c r="F755" s="84"/>
      <c r="G755" s="172"/>
      <c r="H755" s="173"/>
      <c r="I755" s="75"/>
      <c r="J755" s="173"/>
      <c r="K755" s="125"/>
      <c r="L755" s="173"/>
      <c r="M755" s="125"/>
      <c r="N755" s="112"/>
      <c r="O755" s="125"/>
      <c r="P755" s="125"/>
      <c r="Q755" s="81"/>
      <c r="R755" s="532" t="s">
        <v>118</v>
      </c>
      <c r="S755" s="536" t="s">
        <v>322</v>
      </c>
      <c r="T755" s="64"/>
    </row>
    <row r="756" spans="1:20" ht="7.5" customHeight="1">
      <c r="A756" s="100"/>
      <c r="B756" s="502"/>
      <c r="C756" s="502"/>
      <c r="D756" s="502"/>
      <c r="E756" s="502"/>
      <c r="F756" s="119"/>
      <c r="G756" s="75"/>
      <c r="H756" s="81"/>
      <c r="I756" s="75"/>
      <c r="J756" s="219"/>
      <c r="K756" s="75"/>
      <c r="L756" s="219"/>
      <c r="M756" s="75"/>
      <c r="N756" s="81"/>
      <c r="O756" s="75"/>
      <c r="P756" s="75"/>
      <c r="Q756" s="75"/>
      <c r="R756" s="502"/>
      <c r="S756" s="502"/>
      <c r="T756" s="64"/>
    </row>
    <row r="757" spans="1:20" ht="7.5" customHeight="1">
      <c r="A757" s="100"/>
      <c r="B757" s="502"/>
      <c r="C757" s="502"/>
      <c r="D757" s="502"/>
      <c r="E757" s="502"/>
      <c r="F757" s="79"/>
      <c r="G757" s="79"/>
      <c r="H757" s="79"/>
      <c r="I757" s="79"/>
      <c r="J757" s="79"/>
      <c r="K757" s="79"/>
      <c r="L757" s="79"/>
      <c r="M757" s="79"/>
      <c r="N757" s="79"/>
      <c r="O757" s="79"/>
      <c r="P757" s="79"/>
      <c r="Q757" s="79"/>
      <c r="R757" s="132"/>
      <c r="S757" s="502"/>
      <c r="T757" s="64"/>
    </row>
    <row r="758" spans="1:20" ht="7.5" customHeight="1">
      <c r="A758" s="100"/>
      <c r="B758" s="502"/>
      <c r="C758" s="502"/>
      <c r="D758" s="502"/>
      <c r="E758" s="502"/>
      <c r="F758" s="517">
        <v>1683.8889375000001</v>
      </c>
      <c r="G758" s="503">
        <f>ROUND(F758*mark_up,0)</f>
        <v>7392</v>
      </c>
      <c r="H758" s="82"/>
      <c r="I758" s="503" t="s">
        <v>122</v>
      </c>
      <c r="J758" s="517"/>
      <c r="K758" s="503" t="s">
        <v>122</v>
      </c>
      <c r="L758" s="517"/>
      <c r="M758" s="503" t="s">
        <v>122</v>
      </c>
      <c r="N758" s="517"/>
      <c r="O758" s="503" t="s">
        <v>122</v>
      </c>
      <c r="P758" s="517"/>
      <c r="Q758" s="503" t="s">
        <v>122</v>
      </c>
      <c r="R758" s="532" t="s">
        <v>118</v>
      </c>
      <c r="S758" s="536" t="s">
        <v>318</v>
      </c>
      <c r="T758" s="64"/>
    </row>
    <row r="759" spans="1:20" ht="7.5" customHeight="1">
      <c r="A759" s="100"/>
      <c r="B759" s="502"/>
      <c r="C759" s="502"/>
      <c r="D759" s="502"/>
      <c r="E759" s="502"/>
      <c r="F759" s="504"/>
      <c r="G759" s="504"/>
      <c r="H759" s="103"/>
      <c r="I759" s="504"/>
      <c r="J759" s="504"/>
      <c r="K759" s="504"/>
      <c r="L759" s="504"/>
      <c r="M759" s="504"/>
      <c r="N759" s="504"/>
      <c r="O759" s="504"/>
      <c r="P759" s="504"/>
      <c r="Q759" s="504"/>
      <c r="R759" s="502"/>
      <c r="S759" s="502"/>
      <c r="T759" s="64"/>
    </row>
    <row r="760" spans="1:20" ht="7.5" customHeight="1">
      <c r="A760" s="100"/>
      <c r="B760" s="502"/>
      <c r="C760" s="502"/>
      <c r="D760" s="502"/>
      <c r="E760" s="502"/>
      <c r="F760" s="126" t="s">
        <v>102</v>
      </c>
      <c r="G760" s="126"/>
      <c r="H760" s="126"/>
      <c r="I760" s="126"/>
      <c r="J760" s="126"/>
      <c r="K760" s="126"/>
      <c r="L760" s="126"/>
      <c r="M760" s="126"/>
      <c r="N760" s="126"/>
      <c r="O760" s="126"/>
      <c r="P760" s="126"/>
      <c r="Q760" s="126"/>
      <c r="R760" s="532" t="s">
        <v>118</v>
      </c>
      <c r="S760" s="536" t="s">
        <v>319</v>
      </c>
      <c r="T760" s="64"/>
    </row>
    <row r="761" spans="1:20" ht="7.5" customHeight="1">
      <c r="A761" s="100"/>
      <c r="B761" s="502"/>
      <c r="C761" s="502"/>
      <c r="D761" s="502"/>
      <c r="E761" s="502"/>
      <c r="F761" s="126"/>
      <c r="G761" s="126"/>
      <c r="H761" s="126"/>
      <c r="I761" s="126"/>
      <c r="J761" s="126"/>
      <c r="K761" s="126"/>
      <c r="L761" s="126"/>
      <c r="M761" s="126"/>
      <c r="N761" s="126"/>
      <c r="O761" s="126"/>
      <c r="P761" s="126"/>
      <c r="Q761" s="126"/>
      <c r="R761" s="502"/>
      <c r="S761" s="502"/>
      <c r="T761" s="64"/>
    </row>
    <row r="762" spans="1:20" ht="7.5" customHeight="1">
      <c r="A762" s="100"/>
      <c r="B762" s="502"/>
      <c r="C762" s="502"/>
      <c r="D762" s="502"/>
      <c r="E762" s="502"/>
      <c r="F762" s="79"/>
      <c r="G762" s="79"/>
      <c r="H762" s="79"/>
      <c r="I762" s="79"/>
      <c r="J762" s="79"/>
      <c r="K762" s="79"/>
      <c r="L762" s="79"/>
      <c r="M762" s="79"/>
      <c r="N762" s="79"/>
      <c r="O762" s="79"/>
      <c r="P762" s="79"/>
      <c r="Q762" s="79"/>
      <c r="R762" s="132"/>
      <c r="S762" s="502"/>
      <c r="T762" s="64"/>
    </row>
    <row r="763" spans="1:20" ht="7.5" customHeight="1">
      <c r="A763" s="70"/>
      <c r="B763" s="502"/>
      <c r="C763" s="502"/>
      <c r="D763" s="502"/>
      <c r="E763" s="502"/>
      <c r="F763" s="79"/>
      <c r="G763" s="79"/>
      <c r="H763" s="79"/>
      <c r="I763" s="79"/>
      <c r="J763" s="79"/>
      <c r="K763" s="79"/>
      <c r="L763" s="79"/>
      <c r="M763" s="79"/>
      <c r="N763" s="79"/>
      <c r="O763" s="79"/>
      <c r="P763" s="79"/>
      <c r="Q763" s="79"/>
      <c r="R763" s="532" t="s">
        <v>118</v>
      </c>
      <c r="S763" s="536" t="s">
        <v>174</v>
      </c>
      <c r="T763" s="64"/>
    </row>
    <row r="764" spans="1:20" ht="7.5" customHeight="1">
      <c r="A764" s="70"/>
      <c r="B764" s="502"/>
      <c r="C764" s="518" t="s">
        <v>323</v>
      </c>
      <c r="D764" s="502"/>
      <c r="E764" s="502"/>
      <c r="F764" s="84"/>
      <c r="G764" s="85"/>
      <c r="H764" s="85"/>
      <c r="I764" s="85"/>
      <c r="J764" s="85"/>
      <c r="K764" s="81"/>
      <c r="L764" s="85"/>
      <c r="M764" s="81"/>
      <c r="N764" s="81"/>
      <c r="O764" s="81"/>
      <c r="P764" s="81"/>
      <c r="Q764" s="81"/>
      <c r="R764" s="502"/>
      <c r="S764" s="502"/>
      <c r="T764" s="64"/>
    </row>
    <row r="765" spans="1:20" ht="7.5" customHeight="1">
      <c r="A765" s="70"/>
      <c r="B765" s="502"/>
      <c r="C765" s="502"/>
      <c r="D765" s="502"/>
      <c r="E765" s="502"/>
      <c r="F765" s="79"/>
      <c r="G765" s="79"/>
      <c r="H765" s="79"/>
      <c r="I765" s="79"/>
      <c r="J765" s="79"/>
      <c r="K765" s="79"/>
      <c r="L765" s="79"/>
      <c r="M765" s="79"/>
      <c r="N765" s="79"/>
      <c r="O765" s="206"/>
      <c r="P765" s="79"/>
      <c r="Q765" s="206"/>
      <c r="R765" s="132"/>
      <c r="S765" s="502"/>
      <c r="T765" s="64"/>
    </row>
    <row r="766" spans="1:20" ht="7.5" customHeight="1">
      <c r="A766" s="70"/>
      <c r="B766" s="513"/>
      <c r="C766" s="513"/>
      <c r="D766" s="513"/>
      <c r="E766" s="513"/>
      <c r="F766" s="221"/>
      <c r="G766" s="221"/>
      <c r="H766" s="221"/>
      <c r="I766" s="221"/>
      <c r="J766" s="221"/>
      <c r="K766" s="221"/>
      <c r="L766" s="221"/>
      <c r="M766" s="221"/>
      <c r="N766" s="221"/>
      <c r="O766" s="221"/>
      <c r="P766" s="221"/>
      <c r="Q766" s="221"/>
      <c r="R766" s="222"/>
      <c r="S766" s="166"/>
      <c r="T766" s="64"/>
    </row>
    <row r="767" spans="1:20" ht="7.5" customHeight="1">
      <c r="A767" s="70"/>
      <c r="B767" s="512" t="s">
        <v>115</v>
      </c>
      <c r="C767" s="546" t="s">
        <v>324</v>
      </c>
      <c r="D767" s="515" t="s">
        <v>314</v>
      </c>
      <c r="E767" s="516" t="s">
        <v>122</v>
      </c>
      <c r="F767" s="168"/>
      <c r="G767" s="169"/>
      <c r="H767" s="170"/>
      <c r="I767" s="102"/>
      <c r="J767" s="170"/>
      <c r="K767" s="102"/>
      <c r="L767" s="170"/>
      <c r="M767" s="102"/>
      <c r="N767" s="108"/>
      <c r="O767" s="102"/>
      <c r="P767" s="102"/>
      <c r="Q767" s="108"/>
      <c r="R767" s="534" t="s">
        <v>118</v>
      </c>
      <c r="S767" s="521" t="s">
        <v>315</v>
      </c>
      <c r="T767" s="64"/>
    </row>
    <row r="768" spans="1:20" ht="7.5" customHeight="1">
      <c r="A768" s="70"/>
      <c r="B768" s="502"/>
      <c r="C768" s="502"/>
      <c r="D768" s="502"/>
      <c r="E768" s="502"/>
      <c r="F768" s="84"/>
      <c r="G768" s="172"/>
      <c r="H768" s="173"/>
      <c r="I768" s="75"/>
      <c r="J768" s="173"/>
      <c r="K768" s="75"/>
      <c r="L768" s="173"/>
      <c r="M768" s="75"/>
      <c r="N768" s="81"/>
      <c r="O768" s="75"/>
      <c r="P768" s="75"/>
      <c r="Q768" s="81"/>
      <c r="R768" s="502"/>
      <c r="S768" s="502"/>
      <c r="T768" s="64"/>
    </row>
    <row r="769" spans="1:20" ht="7.5" customHeight="1">
      <c r="A769" s="70"/>
      <c r="B769" s="502"/>
      <c r="C769" s="502"/>
      <c r="D769" s="502"/>
      <c r="E769" s="502"/>
      <c r="F769" s="132"/>
      <c r="G769" s="132"/>
      <c r="H769" s="132"/>
      <c r="I769" s="132"/>
      <c r="J769" s="132"/>
      <c r="K769" s="132"/>
      <c r="L769" s="132"/>
      <c r="M769" s="132"/>
      <c r="N769" s="132"/>
      <c r="O769" s="132"/>
      <c r="P769" s="132"/>
      <c r="Q769" s="132"/>
      <c r="R769" s="532" t="s">
        <v>118</v>
      </c>
      <c r="S769" s="510" t="s">
        <v>316</v>
      </c>
      <c r="T769" s="64"/>
    </row>
    <row r="770" spans="1:20" ht="7.5" customHeight="1">
      <c r="A770" s="70"/>
      <c r="B770" s="502"/>
      <c r="C770" s="502"/>
      <c r="D770" s="502"/>
      <c r="E770" s="502"/>
      <c r="F770" s="132"/>
      <c r="G770" s="132"/>
      <c r="H770" s="132"/>
      <c r="I770" s="132"/>
      <c r="J770" s="132"/>
      <c r="K770" s="132"/>
      <c r="L770" s="132"/>
      <c r="M770" s="132"/>
      <c r="N770" s="132"/>
      <c r="O770" s="132"/>
      <c r="P770" s="132"/>
      <c r="Q770" s="132"/>
      <c r="R770" s="502"/>
      <c r="S770" s="502"/>
      <c r="T770" s="64"/>
    </row>
    <row r="771" spans="1:20" ht="7.5" customHeight="1">
      <c r="A771" s="70"/>
      <c r="B771" s="502"/>
      <c r="C771" s="502"/>
      <c r="D771" s="502"/>
      <c r="E771" s="502"/>
      <c r="F771" s="84"/>
      <c r="G771" s="172"/>
      <c r="H771" s="173"/>
      <c r="I771" s="75"/>
      <c r="J771" s="173"/>
      <c r="K771" s="125"/>
      <c r="L771" s="173"/>
      <c r="M771" s="125"/>
      <c r="N771" s="112"/>
      <c r="O771" s="125"/>
      <c r="P771" s="125"/>
      <c r="Q771" s="81"/>
      <c r="R771" s="532" t="s">
        <v>118</v>
      </c>
      <c r="S771" s="510" t="s">
        <v>325</v>
      </c>
      <c r="T771" s="64"/>
    </row>
    <row r="772" spans="1:20" ht="7.5" customHeight="1">
      <c r="A772" s="70"/>
      <c r="B772" s="502"/>
      <c r="C772" s="502"/>
      <c r="D772" s="502"/>
      <c r="E772" s="502"/>
      <c r="F772" s="119"/>
      <c r="G772" s="75"/>
      <c r="H772" s="81"/>
      <c r="I772" s="75"/>
      <c r="J772" s="219"/>
      <c r="K772" s="75"/>
      <c r="L772" s="219"/>
      <c r="M772" s="75"/>
      <c r="N772" s="81"/>
      <c r="O772" s="75"/>
      <c r="P772" s="75"/>
      <c r="Q772" s="75"/>
      <c r="R772" s="502"/>
      <c r="S772" s="502"/>
      <c r="T772" s="64"/>
    </row>
    <row r="773" spans="1:20" ht="7.5" customHeight="1">
      <c r="A773" s="70"/>
      <c r="B773" s="502"/>
      <c r="C773" s="502"/>
      <c r="D773" s="502"/>
      <c r="E773" s="502"/>
      <c r="F773" s="79"/>
      <c r="G773" s="79"/>
      <c r="H773" s="79"/>
      <c r="I773" s="79"/>
      <c r="J773" s="79"/>
      <c r="K773" s="79"/>
      <c r="L773" s="79"/>
      <c r="M773" s="79"/>
      <c r="N773" s="79"/>
      <c r="O773" s="79"/>
      <c r="P773" s="79"/>
      <c r="Q773" s="79"/>
      <c r="R773" s="161"/>
      <c r="S773" s="502"/>
      <c r="T773" s="64"/>
    </row>
    <row r="774" spans="1:20" ht="7.5" customHeight="1">
      <c r="A774" s="70"/>
      <c r="B774" s="502"/>
      <c r="C774" s="502"/>
      <c r="D774" s="502"/>
      <c r="E774" s="502"/>
      <c r="F774" s="79"/>
      <c r="G774" s="79"/>
      <c r="H774" s="79"/>
      <c r="I774" s="79"/>
      <c r="J774" s="79"/>
      <c r="K774" s="79"/>
      <c r="L774" s="79"/>
      <c r="M774" s="79"/>
      <c r="N774" s="79"/>
      <c r="O774" s="79"/>
      <c r="P774" s="79"/>
      <c r="Q774" s="79"/>
      <c r="R774" s="532" t="s">
        <v>118</v>
      </c>
      <c r="S774" s="510" t="s">
        <v>318</v>
      </c>
      <c r="T774" s="64"/>
    </row>
    <row r="775" spans="1:20" ht="7.5" customHeight="1">
      <c r="A775" s="70"/>
      <c r="B775" s="502"/>
      <c r="C775" s="502"/>
      <c r="D775" s="502"/>
      <c r="E775" s="502"/>
      <c r="F775" s="517">
        <v>3179.6644687500007</v>
      </c>
      <c r="G775" s="503">
        <f>ROUND(F775*mark_up,0)</f>
        <v>13959</v>
      </c>
      <c r="H775" s="82"/>
      <c r="I775" s="503" t="s">
        <v>122</v>
      </c>
      <c r="J775" s="517"/>
      <c r="K775" s="503" t="s">
        <v>122</v>
      </c>
      <c r="L775" s="517"/>
      <c r="M775" s="503" t="s">
        <v>122</v>
      </c>
      <c r="N775" s="517"/>
      <c r="O775" s="503" t="s">
        <v>122</v>
      </c>
      <c r="P775" s="517"/>
      <c r="Q775" s="503" t="s">
        <v>122</v>
      </c>
      <c r="R775" s="502"/>
      <c r="S775" s="502"/>
      <c r="T775" s="64"/>
    </row>
    <row r="776" spans="1:20" ht="7.5" customHeight="1">
      <c r="A776" s="70"/>
      <c r="B776" s="502"/>
      <c r="C776" s="502"/>
      <c r="D776" s="502"/>
      <c r="E776" s="502"/>
      <c r="F776" s="504"/>
      <c r="G776" s="504"/>
      <c r="H776" s="103"/>
      <c r="I776" s="504"/>
      <c r="J776" s="504"/>
      <c r="K776" s="504"/>
      <c r="L776" s="504"/>
      <c r="M776" s="504"/>
      <c r="N776" s="504"/>
      <c r="O776" s="504"/>
      <c r="P776" s="504"/>
      <c r="Q776" s="504"/>
      <c r="R776" s="532" t="s">
        <v>118</v>
      </c>
      <c r="S776" s="510" t="s">
        <v>319</v>
      </c>
      <c r="T776" s="64"/>
    </row>
    <row r="777" spans="1:20" ht="7.5" customHeight="1">
      <c r="A777" s="70"/>
      <c r="B777" s="502"/>
      <c r="C777" s="502"/>
      <c r="D777" s="502"/>
      <c r="E777" s="502"/>
      <c r="F777" s="79"/>
      <c r="G777" s="79"/>
      <c r="H777" s="79"/>
      <c r="I777" s="79"/>
      <c r="J777" s="79"/>
      <c r="K777" s="79"/>
      <c r="L777" s="79"/>
      <c r="M777" s="79"/>
      <c r="N777" s="79"/>
      <c r="O777" s="79"/>
      <c r="P777" s="79"/>
      <c r="Q777" s="79"/>
      <c r="R777" s="502"/>
      <c r="S777" s="502"/>
      <c r="T777" s="64"/>
    </row>
    <row r="778" spans="1:20" ht="7.5" customHeight="1">
      <c r="A778" s="70"/>
      <c r="B778" s="502"/>
      <c r="C778" s="502"/>
      <c r="D778" s="502"/>
      <c r="E778" s="502"/>
      <c r="F778" s="126"/>
      <c r="G778" s="126"/>
      <c r="H778" s="126"/>
      <c r="I778" s="126"/>
      <c r="J778" s="126"/>
      <c r="K778" s="126"/>
      <c r="L778" s="126"/>
      <c r="M778" s="126"/>
      <c r="N778" s="126"/>
      <c r="O778" s="126"/>
      <c r="P778" s="126"/>
      <c r="Q778" s="126"/>
      <c r="R778" s="161"/>
      <c r="S778" s="502"/>
      <c r="T778" s="64"/>
    </row>
    <row r="779" spans="1:20" ht="7.5" customHeight="1">
      <c r="A779" s="70"/>
      <c r="B779" s="502"/>
      <c r="C779" s="502"/>
      <c r="D779" s="502"/>
      <c r="E779" s="502"/>
      <c r="F779" s="79"/>
      <c r="G779" s="79"/>
      <c r="H779" s="79"/>
      <c r="I779" s="79"/>
      <c r="J779" s="79"/>
      <c r="K779" s="79"/>
      <c r="L779" s="79"/>
      <c r="M779" s="79"/>
      <c r="N779" s="79"/>
      <c r="O779" s="79"/>
      <c r="P779" s="79"/>
      <c r="Q779" s="79"/>
      <c r="R779" s="532" t="s">
        <v>118</v>
      </c>
      <c r="S779" s="510" t="s">
        <v>174</v>
      </c>
      <c r="T779" s="64"/>
    </row>
    <row r="780" spans="1:20" ht="7.5" customHeight="1">
      <c r="A780" s="78"/>
      <c r="B780" s="502"/>
      <c r="C780" s="502"/>
      <c r="D780" s="502"/>
      <c r="E780" s="502"/>
      <c r="F780" s="79"/>
      <c r="G780" s="79"/>
      <c r="H780" s="79"/>
      <c r="I780" s="79"/>
      <c r="J780" s="79"/>
      <c r="K780" s="79"/>
      <c r="L780" s="79"/>
      <c r="M780" s="79"/>
      <c r="N780" s="79"/>
      <c r="O780" s="79"/>
      <c r="P780" s="79"/>
      <c r="Q780" s="79"/>
      <c r="R780" s="502"/>
      <c r="S780" s="502"/>
      <c r="T780" s="64"/>
    </row>
    <row r="781" spans="1:20" ht="7.5" customHeight="1">
      <c r="A781" s="78"/>
      <c r="B781" s="502"/>
      <c r="C781" s="502"/>
      <c r="D781" s="502"/>
      <c r="E781" s="502"/>
      <c r="F781" s="84"/>
      <c r="G781" s="85"/>
      <c r="H781" s="85"/>
      <c r="I781" s="85"/>
      <c r="J781" s="85"/>
      <c r="K781" s="81"/>
      <c r="L781" s="85"/>
      <c r="M781" s="81"/>
      <c r="N781" s="81"/>
      <c r="O781" s="81"/>
      <c r="P781" s="81"/>
      <c r="Q781" s="81"/>
      <c r="R781" s="77"/>
      <c r="S781" s="502"/>
      <c r="T781" s="64"/>
    </row>
    <row r="782" spans="1:20" ht="7.5" customHeight="1">
      <c r="A782" s="78"/>
      <c r="B782" s="502"/>
      <c r="C782" s="502"/>
      <c r="D782" s="502"/>
      <c r="E782" s="502"/>
      <c r="F782" s="79"/>
      <c r="G782" s="79"/>
      <c r="H782" s="79"/>
      <c r="I782" s="79"/>
      <c r="J782" s="79"/>
      <c r="K782" s="79"/>
      <c r="L782" s="79"/>
      <c r="M782" s="79"/>
      <c r="N782" s="79"/>
      <c r="O782" s="79"/>
      <c r="P782" s="79"/>
      <c r="Q782" s="79"/>
      <c r="R782" s="132"/>
      <c r="S782" s="166"/>
      <c r="T782" s="64"/>
    </row>
    <row r="783" spans="1:20" ht="7.5" customHeight="1">
      <c r="A783" s="78"/>
      <c r="B783" s="502"/>
      <c r="C783" s="518" t="s">
        <v>326</v>
      </c>
      <c r="D783" s="502"/>
      <c r="E783" s="502"/>
      <c r="F783" s="79"/>
      <c r="G783" s="79"/>
      <c r="H783" s="79"/>
      <c r="I783" s="79"/>
      <c r="J783" s="79"/>
      <c r="K783" s="79"/>
      <c r="L783" s="79"/>
      <c r="M783" s="79"/>
      <c r="N783" s="79"/>
      <c r="O783" s="79"/>
      <c r="P783" s="79"/>
      <c r="Q783" s="79"/>
      <c r="R783" s="132"/>
      <c r="S783" s="132"/>
      <c r="T783" s="64"/>
    </row>
    <row r="784" spans="1:20" ht="7.5" customHeight="1">
      <c r="A784" s="70"/>
      <c r="B784" s="502"/>
      <c r="C784" s="502"/>
      <c r="D784" s="502"/>
      <c r="E784" s="502"/>
      <c r="F784" s="79"/>
      <c r="G784" s="79"/>
      <c r="H784" s="79"/>
      <c r="I784" s="79"/>
      <c r="J784" s="79"/>
      <c r="K784" s="79"/>
      <c r="L784" s="79"/>
      <c r="M784" s="79"/>
      <c r="N784" s="79"/>
      <c r="O784" s="79"/>
      <c r="P784" s="79"/>
      <c r="Q784" s="79"/>
      <c r="R784" s="132"/>
      <c r="S784" s="132"/>
      <c r="T784" s="64"/>
    </row>
    <row r="785" spans="1:20" ht="7.5" customHeight="1">
      <c r="A785" s="70"/>
      <c r="B785" s="513"/>
      <c r="C785" s="513"/>
      <c r="D785" s="513"/>
      <c r="E785" s="513"/>
      <c r="F785" s="91"/>
      <c r="G785" s="91"/>
      <c r="H785" s="91"/>
      <c r="I785" s="91"/>
      <c r="J785" s="91"/>
      <c r="K785" s="91"/>
      <c r="L785" s="91"/>
      <c r="M785" s="91"/>
      <c r="N785" s="91"/>
      <c r="O785" s="91"/>
      <c r="P785" s="91"/>
      <c r="Q785" s="91"/>
      <c r="R785" s="221"/>
      <c r="S785" s="221"/>
      <c r="T785" s="64"/>
    </row>
    <row r="786" spans="1:20" ht="7.5" customHeight="1">
      <c r="A786" s="70"/>
      <c r="B786" s="8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  <c r="Q786" s="86"/>
      <c r="R786" s="86"/>
      <c r="S786" s="86"/>
      <c r="T786" s="64"/>
    </row>
    <row r="787" spans="1:20" ht="7.5" customHeight="1">
      <c r="A787" s="70"/>
      <c r="B787" s="8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  <c r="Q787" s="86"/>
      <c r="R787" s="86"/>
      <c r="S787" s="86"/>
      <c r="T787" s="64"/>
    </row>
    <row r="788" spans="1:20" ht="7.5" customHeight="1">
      <c r="A788" s="70"/>
      <c r="B788" s="8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  <c r="Q788" s="86"/>
      <c r="R788" s="86"/>
      <c r="S788" s="86"/>
      <c r="T788" s="64"/>
    </row>
    <row r="789" spans="1:20" ht="7.5" customHeight="1">
      <c r="A789" s="70"/>
      <c r="B789" s="8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  <c r="Q789" s="86"/>
      <c r="R789" s="86"/>
      <c r="S789" s="86"/>
      <c r="T789" s="64"/>
    </row>
    <row r="790" spans="1:20" ht="7.5" customHeight="1">
      <c r="A790" s="70"/>
      <c r="B790" s="8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  <c r="Q790" s="86"/>
      <c r="R790" s="86"/>
      <c r="S790" s="86"/>
      <c r="T790" s="64"/>
    </row>
    <row r="791" spans="1:20" ht="7.5" customHeight="1">
      <c r="A791" s="70"/>
      <c r="B791" s="8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  <c r="Q791" s="86"/>
      <c r="R791" s="86"/>
      <c r="S791" s="86"/>
      <c r="T791" s="64"/>
    </row>
    <row r="792" spans="1:20" ht="11.25" customHeight="1">
      <c r="A792" s="100"/>
      <c r="B792" s="526"/>
      <c r="C792" s="527"/>
      <c r="D792" s="527"/>
      <c r="E792" s="527"/>
      <c r="F792" s="527"/>
      <c r="G792" s="527"/>
      <c r="H792" s="527"/>
      <c r="I792" s="527"/>
      <c r="J792" s="527"/>
      <c r="K792" s="527"/>
      <c r="L792" s="527"/>
      <c r="M792" s="527"/>
      <c r="N792" s="527"/>
      <c r="O792" s="527"/>
      <c r="P792" s="527"/>
      <c r="Q792" s="527"/>
      <c r="R792" s="527"/>
      <c r="S792" s="537" t="s">
        <v>140</v>
      </c>
      <c r="T792" s="64"/>
    </row>
    <row r="793" spans="1:20" ht="11.25" customHeight="1">
      <c r="A793" s="100"/>
      <c r="B793" s="83"/>
      <c r="C793" s="94"/>
      <c r="D793" s="83"/>
      <c r="E793" s="83"/>
      <c r="F793" s="83"/>
      <c r="G793" s="83"/>
      <c r="H793" s="83"/>
      <c r="I793" s="83"/>
      <c r="J793" s="83"/>
      <c r="K793" s="83"/>
      <c r="L793" s="83"/>
      <c r="M793" s="83"/>
      <c r="N793" s="83"/>
      <c r="O793" s="83"/>
      <c r="P793" s="83"/>
      <c r="Q793" s="83"/>
      <c r="R793" s="88"/>
      <c r="S793" s="504"/>
      <c r="T793" s="64"/>
    </row>
    <row r="794" spans="1:20" ht="11.25" customHeight="1">
      <c r="A794" s="100"/>
      <c r="B794" s="528" t="s">
        <v>327</v>
      </c>
      <c r="C794" s="529"/>
      <c r="D794" s="529"/>
      <c r="E794" s="529"/>
      <c r="F794" s="529"/>
      <c r="G794" s="529"/>
      <c r="H794" s="529"/>
      <c r="I794" s="529"/>
      <c r="J794" s="529"/>
      <c r="K794" s="529"/>
      <c r="L794" s="529"/>
      <c r="M794" s="529"/>
      <c r="N794" s="529"/>
      <c r="O794" s="529"/>
      <c r="P794" s="529"/>
      <c r="Q794" s="529"/>
      <c r="R794" s="529"/>
      <c r="S794" s="529"/>
      <c r="T794" s="64"/>
    </row>
    <row r="795" spans="1:20" ht="61.5" customHeight="1">
      <c r="A795" s="100"/>
      <c r="B795" s="530"/>
      <c r="C795" s="513"/>
      <c r="D795" s="51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531" t="s">
        <v>103</v>
      </c>
      <c r="P795" s="513"/>
      <c r="Q795" s="513"/>
      <c r="R795" s="513"/>
      <c r="S795" s="513"/>
      <c r="T795" s="64"/>
    </row>
    <row r="796" spans="1:20" ht="34.5" customHeight="1">
      <c r="A796" s="100"/>
      <c r="B796" s="197" t="s">
        <v>104</v>
      </c>
      <c r="C796" s="197" t="s">
        <v>105</v>
      </c>
      <c r="D796" s="197" t="s">
        <v>106</v>
      </c>
      <c r="E796" s="197" t="s">
        <v>107</v>
      </c>
      <c r="F796" s="198" t="s">
        <v>108</v>
      </c>
      <c r="G796" s="199" t="s">
        <v>109</v>
      </c>
      <c r="H796" s="198" t="s">
        <v>108</v>
      </c>
      <c r="I796" s="199" t="s">
        <v>110</v>
      </c>
      <c r="J796" s="198" t="s">
        <v>108</v>
      </c>
      <c r="K796" s="199" t="s">
        <v>111</v>
      </c>
      <c r="L796" s="198" t="s">
        <v>108</v>
      </c>
      <c r="M796" s="199" t="s">
        <v>112</v>
      </c>
      <c r="N796" s="198" t="s">
        <v>108</v>
      </c>
      <c r="O796" s="199" t="s">
        <v>113</v>
      </c>
      <c r="P796" s="198" t="s">
        <v>108</v>
      </c>
      <c r="Q796" s="199" t="s">
        <v>114</v>
      </c>
      <c r="R796" s="552" t="s">
        <v>1</v>
      </c>
      <c r="S796" s="525"/>
      <c r="T796" s="64"/>
    </row>
    <row r="797" spans="1:20" ht="7.5" customHeight="1">
      <c r="A797" s="70"/>
      <c r="B797" s="553" t="s">
        <v>115</v>
      </c>
      <c r="C797" s="546" t="s">
        <v>328</v>
      </c>
      <c r="D797" s="540" t="s">
        <v>329</v>
      </c>
      <c r="E797" s="533" t="s">
        <v>122</v>
      </c>
      <c r="F797" s="132"/>
      <c r="G797" s="132"/>
      <c r="H797" s="132"/>
      <c r="I797" s="132"/>
      <c r="J797" s="132"/>
      <c r="K797" s="132"/>
      <c r="L797" s="132"/>
      <c r="M797" s="132"/>
      <c r="N797" s="132"/>
      <c r="O797" s="132"/>
      <c r="P797" s="132"/>
      <c r="Q797" s="132"/>
      <c r="R797" s="534" t="s">
        <v>118</v>
      </c>
      <c r="S797" s="521" t="s">
        <v>315</v>
      </c>
      <c r="T797" s="64"/>
    </row>
    <row r="798" spans="1:20" ht="7.5" customHeight="1">
      <c r="A798" s="70"/>
      <c r="B798" s="502"/>
      <c r="C798" s="502"/>
      <c r="D798" s="502"/>
      <c r="E798" s="502"/>
      <c r="F798" s="118"/>
      <c r="G798" s="118"/>
      <c r="H798" s="118"/>
      <c r="I798" s="118"/>
      <c r="J798" s="118"/>
      <c r="K798" s="118"/>
      <c r="L798" s="118"/>
      <c r="M798" s="118"/>
      <c r="N798" s="118"/>
      <c r="O798" s="118"/>
      <c r="P798" s="118"/>
      <c r="Q798" s="118"/>
      <c r="R798" s="502"/>
      <c r="S798" s="502"/>
      <c r="T798" s="64"/>
    </row>
    <row r="799" spans="1:20" ht="7.5" customHeight="1">
      <c r="A799" s="100"/>
      <c r="B799" s="502"/>
      <c r="C799" s="502"/>
      <c r="D799" s="502"/>
      <c r="E799" s="502"/>
      <c r="F799" s="132"/>
      <c r="G799" s="132"/>
      <c r="H799" s="132"/>
      <c r="I799" s="132"/>
      <c r="J799" s="132"/>
      <c r="K799" s="132"/>
      <c r="L799" s="132"/>
      <c r="M799" s="132"/>
      <c r="N799" s="132"/>
      <c r="O799" s="132"/>
      <c r="P799" s="132"/>
      <c r="Q799" s="132"/>
      <c r="R799" s="532" t="s">
        <v>118</v>
      </c>
      <c r="S799" s="510" t="s">
        <v>316</v>
      </c>
      <c r="T799" s="64"/>
    </row>
    <row r="800" spans="1:20" ht="7.5" customHeight="1">
      <c r="A800" s="100"/>
      <c r="B800" s="502"/>
      <c r="C800" s="502"/>
      <c r="D800" s="502"/>
      <c r="E800" s="502"/>
      <c r="F800" s="132"/>
      <c r="G800" s="132"/>
      <c r="H800" s="132"/>
      <c r="I800" s="132"/>
      <c r="J800" s="132"/>
      <c r="K800" s="132"/>
      <c r="L800" s="132"/>
      <c r="M800" s="132"/>
      <c r="N800" s="132"/>
      <c r="O800" s="132"/>
      <c r="P800" s="132"/>
      <c r="Q800" s="132"/>
      <c r="R800" s="502"/>
      <c r="S800" s="502"/>
      <c r="T800" s="64"/>
    </row>
    <row r="801" spans="1:20" ht="7.5" customHeight="1">
      <c r="A801" s="100"/>
      <c r="B801" s="502"/>
      <c r="C801" s="502"/>
      <c r="D801" s="502"/>
      <c r="E801" s="502"/>
      <c r="F801" s="118"/>
      <c r="G801" s="118"/>
      <c r="H801" s="118"/>
      <c r="I801" s="118"/>
      <c r="J801" s="118"/>
      <c r="K801" s="118"/>
      <c r="L801" s="118"/>
      <c r="M801" s="118"/>
      <c r="N801" s="118"/>
      <c r="O801" s="118"/>
      <c r="P801" s="118"/>
      <c r="Q801" s="118"/>
      <c r="R801" s="532" t="s">
        <v>118</v>
      </c>
      <c r="S801" s="510" t="s">
        <v>317</v>
      </c>
      <c r="T801" s="64"/>
    </row>
    <row r="802" spans="1:20" ht="7.5" customHeight="1">
      <c r="A802" s="78"/>
      <c r="B802" s="502"/>
      <c r="C802" s="502"/>
      <c r="D802" s="502"/>
      <c r="E802" s="502"/>
      <c r="F802" s="517">
        <v>1949.0740500000004</v>
      </c>
      <c r="G802" s="503">
        <f>ROUND(F802*mark_up,0)</f>
        <v>8556</v>
      </c>
      <c r="H802" s="82"/>
      <c r="I802" s="503" t="s">
        <v>122</v>
      </c>
      <c r="J802" s="517"/>
      <c r="K802" s="503" t="s">
        <v>122</v>
      </c>
      <c r="L802" s="517"/>
      <c r="M802" s="503" t="s">
        <v>122</v>
      </c>
      <c r="N802" s="517"/>
      <c r="O802" s="503" t="s">
        <v>122</v>
      </c>
      <c r="P802" s="517"/>
      <c r="Q802" s="503" t="s">
        <v>122</v>
      </c>
      <c r="R802" s="502"/>
      <c r="S802" s="502"/>
      <c r="T802" s="64"/>
    </row>
    <row r="803" spans="1:20" ht="7.5" customHeight="1">
      <c r="A803" s="78"/>
      <c r="B803" s="502"/>
      <c r="C803" s="502"/>
      <c r="D803" s="502"/>
      <c r="E803" s="502"/>
      <c r="F803" s="504"/>
      <c r="G803" s="504"/>
      <c r="H803" s="103"/>
      <c r="I803" s="504"/>
      <c r="J803" s="504"/>
      <c r="K803" s="504"/>
      <c r="L803" s="504"/>
      <c r="M803" s="504"/>
      <c r="N803" s="504"/>
      <c r="O803" s="504"/>
      <c r="P803" s="504"/>
      <c r="Q803" s="504"/>
      <c r="R803" s="532" t="s">
        <v>118</v>
      </c>
      <c r="S803" s="510" t="s">
        <v>330</v>
      </c>
      <c r="T803" s="64"/>
    </row>
    <row r="804" spans="1:20" ht="7.5" customHeight="1">
      <c r="A804" s="78"/>
      <c r="B804" s="502"/>
      <c r="C804" s="502"/>
      <c r="D804" s="502"/>
      <c r="E804" s="502"/>
      <c r="F804" s="517"/>
      <c r="G804" s="132"/>
      <c r="H804" s="132"/>
      <c r="I804" s="132"/>
      <c r="J804" s="132"/>
      <c r="K804" s="132"/>
      <c r="L804" s="132"/>
      <c r="M804" s="132"/>
      <c r="N804" s="132"/>
      <c r="O804" s="132"/>
      <c r="P804" s="132"/>
      <c r="Q804" s="132"/>
      <c r="R804" s="502"/>
      <c r="S804" s="502"/>
      <c r="T804" s="64"/>
    </row>
    <row r="805" spans="1:20" ht="7.5" customHeight="1">
      <c r="A805" s="78"/>
      <c r="B805" s="502"/>
      <c r="C805" s="502"/>
      <c r="D805" s="502"/>
      <c r="E805" s="502"/>
      <c r="F805" s="502"/>
      <c r="G805" s="132"/>
      <c r="H805" s="132"/>
      <c r="I805" s="132"/>
      <c r="J805" s="132"/>
      <c r="K805" s="132"/>
      <c r="L805" s="132"/>
      <c r="M805" s="132"/>
      <c r="N805" s="132"/>
      <c r="O805" s="132"/>
      <c r="P805" s="132"/>
      <c r="Q805" s="132"/>
      <c r="R805" s="77"/>
      <c r="S805" s="502"/>
      <c r="T805" s="64"/>
    </row>
    <row r="806" spans="1:20" ht="7.5" customHeight="1">
      <c r="A806" s="100"/>
      <c r="B806" s="502"/>
      <c r="C806" s="518" t="s">
        <v>331</v>
      </c>
      <c r="D806" s="502"/>
      <c r="E806" s="502"/>
      <c r="F806" s="79"/>
      <c r="G806" s="132"/>
      <c r="H806" s="132"/>
      <c r="I806" s="132"/>
      <c r="J806" s="132"/>
      <c r="K806" s="132"/>
      <c r="L806" s="132"/>
      <c r="M806" s="132"/>
      <c r="N806" s="132"/>
      <c r="O806" s="132"/>
      <c r="P806" s="132"/>
      <c r="Q806" s="132"/>
      <c r="R806" s="532" t="s">
        <v>118</v>
      </c>
      <c r="S806" s="510" t="s">
        <v>319</v>
      </c>
      <c r="T806" s="64"/>
    </row>
    <row r="807" spans="1:20" ht="7.5" customHeight="1">
      <c r="A807" s="100"/>
      <c r="B807" s="502"/>
      <c r="C807" s="502"/>
      <c r="D807" s="502"/>
      <c r="E807" s="502"/>
      <c r="F807" s="79"/>
      <c r="G807" s="75"/>
      <c r="H807" s="75"/>
      <c r="I807" s="75"/>
      <c r="J807" s="75"/>
      <c r="K807" s="75"/>
      <c r="L807" s="75"/>
      <c r="M807" s="75"/>
      <c r="N807" s="75"/>
      <c r="O807" s="75"/>
      <c r="P807" s="75"/>
      <c r="Q807" s="75"/>
      <c r="R807" s="502"/>
      <c r="S807" s="502"/>
      <c r="T807" s="64"/>
    </row>
    <row r="808" spans="1:20" ht="7.5" customHeight="1">
      <c r="A808" s="100"/>
      <c r="B808" s="513"/>
      <c r="C808" s="513"/>
      <c r="D808" s="513"/>
      <c r="E808" s="513"/>
      <c r="F808" s="91"/>
      <c r="G808" s="91"/>
      <c r="H808" s="91"/>
      <c r="I808" s="91"/>
      <c r="J808" s="91"/>
      <c r="K808" s="91"/>
      <c r="L808" s="91"/>
      <c r="M808" s="91"/>
      <c r="N808" s="91"/>
      <c r="O808" s="91"/>
      <c r="P808" s="91"/>
      <c r="Q808" s="91"/>
      <c r="R808" s="223"/>
      <c r="S808" s="513"/>
      <c r="T808" s="64"/>
    </row>
    <row r="809" spans="1:20" ht="7.5" customHeight="1">
      <c r="A809" s="100"/>
      <c r="B809" s="512" t="s">
        <v>115</v>
      </c>
      <c r="C809" s="514" t="s">
        <v>332</v>
      </c>
      <c r="D809" s="515" t="s">
        <v>333</v>
      </c>
      <c r="E809" s="516" t="s">
        <v>122</v>
      </c>
      <c r="F809" s="84"/>
      <c r="G809" s="172"/>
      <c r="H809" s="173"/>
      <c r="I809" s="75"/>
      <c r="J809" s="173"/>
      <c r="K809" s="75"/>
      <c r="L809" s="173"/>
      <c r="M809" s="75"/>
      <c r="N809" s="81"/>
      <c r="O809" s="75"/>
      <c r="P809" s="75"/>
      <c r="Q809" s="81"/>
      <c r="R809" s="534" t="s">
        <v>118</v>
      </c>
      <c r="S809" s="547" t="s">
        <v>315</v>
      </c>
      <c r="T809" s="64"/>
    </row>
    <row r="810" spans="1:20" ht="7.5" customHeight="1">
      <c r="A810" s="100"/>
      <c r="B810" s="502"/>
      <c r="C810" s="502"/>
      <c r="D810" s="502"/>
      <c r="E810" s="502"/>
      <c r="F810" s="84"/>
      <c r="G810" s="172"/>
      <c r="H810" s="173"/>
      <c r="I810" s="75"/>
      <c r="J810" s="173"/>
      <c r="K810" s="75"/>
      <c r="L810" s="173"/>
      <c r="M810" s="75"/>
      <c r="N810" s="81"/>
      <c r="O810" s="75"/>
      <c r="P810" s="75"/>
      <c r="Q810" s="81"/>
      <c r="R810" s="502"/>
      <c r="S810" s="502"/>
      <c r="T810" s="64"/>
    </row>
    <row r="811" spans="1:20" ht="7.5" customHeight="1">
      <c r="A811" s="78"/>
      <c r="B811" s="502"/>
      <c r="C811" s="502"/>
      <c r="D811" s="502"/>
      <c r="E811" s="502"/>
      <c r="F811" s="79"/>
      <c r="G811" s="132"/>
      <c r="H811" s="132"/>
      <c r="I811" s="132"/>
      <c r="J811" s="132"/>
      <c r="K811" s="132"/>
      <c r="L811" s="132"/>
      <c r="M811" s="132"/>
      <c r="N811" s="132"/>
      <c r="O811" s="132"/>
      <c r="P811" s="132"/>
      <c r="Q811" s="132"/>
      <c r="R811" s="532" t="s">
        <v>118</v>
      </c>
      <c r="S811" s="536" t="s">
        <v>316</v>
      </c>
      <c r="T811" s="64"/>
    </row>
    <row r="812" spans="1:20" ht="7.5" customHeight="1">
      <c r="A812" s="78"/>
      <c r="B812" s="502"/>
      <c r="C812" s="502"/>
      <c r="D812" s="502"/>
      <c r="E812" s="502"/>
      <c r="F812" s="79"/>
      <c r="G812" s="132"/>
      <c r="H812" s="132"/>
      <c r="I812" s="132"/>
      <c r="J812" s="132"/>
      <c r="K812" s="132"/>
      <c r="L812" s="132"/>
      <c r="M812" s="132"/>
      <c r="N812" s="132"/>
      <c r="O812" s="132"/>
      <c r="P812" s="132"/>
      <c r="Q812" s="132"/>
      <c r="R812" s="502"/>
      <c r="S812" s="502"/>
      <c r="T812" s="64"/>
    </row>
    <row r="813" spans="1:20" ht="7.5" customHeight="1">
      <c r="A813" s="78"/>
      <c r="B813" s="502"/>
      <c r="C813" s="502"/>
      <c r="D813" s="502"/>
      <c r="E813" s="502"/>
      <c r="F813" s="84"/>
      <c r="G813" s="172"/>
      <c r="H813" s="173"/>
      <c r="I813" s="75"/>
      <c r="J813" s="173"/>
      <c r="K813" s="125"/>
      <c r="L813" s="173"/>
      <c r="M813" s="125"/>
      <c r="N813" s="112"/>
      <c r="O813" s="125"/>
      <c r="P813" s="125"/>
      <c r="Q813" s="81"/>
      <c r="R813" s="532" t="s">
        <v>118</v>
      </c>
      <c r="S813" s="536" t="s">
        <v>317</v>
      </c>
      <c r="T813" s="64"/>
    </row>
    <row r="814" spans="1:20" ht="7.5" customHeight="1">
      <c r="A814" s="78"/>
      <c r="B814" s="502"/>
      <c r="C814" s="502"/>
      <c r="D814" s="502"/>
      <c r="E814" s="502"/>
      <c r="F814" s="79"/>
      <c r="G814" s="132"/>
      <c r="H814" s="132"/>
      <c r="I814" s="132"/>
      <c r="J814" s="132"/>
      <c r="K814" s="132"/>
      <c r="L814" s="132"/>
      <c r="M814" s="132"/>
      <c r="N814" s="132"/>
      <c r="O814" s="132"/>
      <c r="P814" s="132"/>
      <c r="Q814" s="132"/>
      <c r="R814" s="502"/>
      <c r="S814" s="502"/>
      <c r="T814" s="64"/>
    </row>
    <row r="815" spans="1:20" ht="7.5" customHeight="1">
      <c r="A815" s="78"/>
      <c r="B815" s="502"/>
      <c r="C815" s="502"/>
      <c r="D815" s="502"/>
      <c r="E815" s="502"/>
      <c r="F815" s="517">
        <v>2090.7983250000002</v>
      </c>
      <c r="G815" s="503">
        <f>ROUND(F815*mark_up,0)</f>
        <v>9179</v>
      </c>
      <c r="H815" s="82"/>
      <c r="I815" s="503" t="s">
        <v>122</v>
      </c>
      <c r="J815" s="517"/>
      <c r="K815" s="503" t="s">
        <v>122</v>
      </c>
      <c r="L815" s="517"/>
      <c r="M815" s="503" t="s">
        <v>122</v>
      </c>
      <c r="N815" s="517"/>
      <c r="O815" s="503" t="s">
        <v>122</v>
      </c>
      <c r="P815" s="517"/>
      <c r="Q815" s="503" t="s">
        <v>122</v>
      </c>
      <c r="R815" s="532" t="s">
        <v>118</v>
      </c>
      <c r="S815" s="536" t="s">
        <v>334</v>
      </c>
      <c r="T815" s="64"/>
    </row>
    <row r="816" spans="1:20" ht="7.5" customHeight="1">
      <c r="A816" s="78"/>
      <c r="B816" s="502"/>
      <c r="C816" s="502"/>
      <c r="D816" s="502"/>
      <c r="E816" s="502"/>
      <c r="F816" s="504"/>
      <c r="G816" s="504"/>
      <c r="H816" s="103"/>
      <c r="I816" s="504"/>
      <c r="J816" s="504"/>
      <c r="K816" s="504"/>
      <c r="L816" s="504"/>
      <c r="M816" s="504"/>
      <c r="N816" s="504"/>
      <c r="O816" s="504"/>
      <c r="P816" s="504"/>
      <c r="Q816" s="504"/>
      <c r="R816" s="502"/>
      <c r="S816" s="502"/>
      <c r="T816" s="64"/>
    </row>
    <row r="817" spans="1:20" ht="7.5" customHeight="1">
      <c r="A817" s="78"/>
      <c r="B817" s="502"/>
      <c r="C817" s="502"/>
      <c r="D817" s="502"/>
      <c r="E817" s="502"/>
      <c r="F817" s="132"/>
      <c r="G817" s="132"/>
      <c r="H817" s="132"/>
      <c r="I817" s="132"/>
      <c r="J817" s="132"/>
      <c r="K817" s="132"/>
      <c r="L817" s="132"/>
      <c r="M817" s="132"/>
      <c r="N817" s="132"/>
      <c r="O817" s="132"/>
      <c r="P817" s="132"/>
      <c r="Q817" s="132"/>
      <c r="R817" s="77"/>
      <c r="S817" s="502"/>
      <c r="T817" s="64"/>
    </row>
    <row r="818" spans="1:20" ht="7.5" customHeight="1">
      <c r="A818" s="78"/>
      <c r="B818" s="502"/>
      <c r="C818" s="518" t="s">
        <v>335</v>
      </c>
      <c r="D818" s="502"/>
      <c r="E818" s="502"/>
      <c r="F818" s="132"/>
      <c r="G818" s="132"/>
      <c r="H818" s="132"/>
      <c r="I818" s="132"/>
      <c r="J818" s="132"/>
      <c r="K818" s="132"/>
      <c r="L818" s="132"/>
      <c r="M818" s="132"/>
      <c r="N818" s="132"/>
      <c r="O818" s="132"/>
      <c r="P818" s="132"/>
      <c r="Q818" s="132"/>
      <c r="R818" s="532" t="s">
        <v>118</v>
      </c>
      <c r="S818" s="536" t="s">
        <v>336</v>
      </c>
      <c r="T818" s="64"/>
    </row>
    <row r="819" spans="1:20" ht="7.5" customHeight="1">
      <c r="A819" s="78"/>
      <c r="B819" s="502"/>
      <c r="C819" s="502"/>
      <c r="D819" s="502"/>
      <c r="E819" s="502"/>
      <c r="F819" s="132"/>
      <c r="G819" s="132"/>
      <c r="H819" s="132"/>
      <c r="I819" s="132"/>
      <c r="J819" s="132"/>
      <c r="K819" s="132"/>
      <c r="L819" s="132"/>
      <c r="M819" s="132"/>
      <c r="N819" s="132"/>
      <c r="O819" s="132"/>
      <c r="P819" s="132"/>
      <c r="Q819" s="132"/>
      <c r="R819" s="502"/>
      <c r="S819" s="502"/>
      <c r="T819" s="64"/>
    </row>
    <row r="820" spans="1:20" ht="7.5" customHeight="1">
      <c r="A820" s="224"/>
      <c r="B820" s="502"/>
      <c r="C820" s="502"/>
      <c r="D820" s="502"/>
      <c r="E820" s="502"/>
      <c r="F820" s="84"/>
      <c r="G820" s="132"/>
      <c r="H820" s="132"/>
      <c r="I820" s="132"/>
      <c r="J820" s="132"/>
      <c r="K820" s="132"/>
      <c r="L820" s="132"/>
      <c r="M820" s="132"/>
      <c r="N820" s="132"/>
      <c r="O820" s="132"/>
      <c r="P820" s="132"/>
      <c r="Q820" s="132"/>
      <c r="R820" s="132"/>
      <c r="S820" s="502"/>
      <c r="T820" s="64"/>
    </row>
    <row r="821" spans="1:20" ht="7.5" customHeight="1">
      <c r="A821" s="70"/>
      <c r="B821" s="8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  <c r="Q821" s="86"/>
      <c r="R821" s="192"/>
      <c r="S821" s="502"/>
      <c r="T821" s="64"/>
    </row>
    <row r="822" spans="1:20" ht="7.5" customHeight="1">
      <c r="A822" s="70"/>
      <c r="B822" s="8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  <c r="Q822" s="86"/>
      <c r="R822" s="192"/>
      <c r="S822" s="502"/>
      <c r="T822" s="64"/>
    </row>
    <row r="823" spans="1:20" ht="7.5" customHeight="1">
      <c r="A823" s="70"/>
      <c r="B823" s="512" t="s">
        <v>115</v>
      </c>
      <c r="C823" s="514" t="s">
        <v>337</v>
      </c>
      <c r="D823" s="515" t="s">
        <v>329</v>
      </c>
      <c r="E823" s="516" t="s">
        <v>122</v>
      </c>
      <c r="F823" s="116"/>
      <c r="G823" s="116"/>
      <c r="H823" s="116"/>
      <c r="I823" s="116"/>
      <c r="J823" s="116"/>
      <c r="K823" s="116"/>
      <c r="L823" s="116"/>
      <c r="M823" s="116"/>
      <c r="N823" s="116"/>
      <c r="O823" s="116"/>
      <c r="P823" s="116"/>
      <c r="Q823" s="116"/>
      <c r="R823" s="534" t="s">
        <v>118</v>
      </c>
      <c r="S823" s="521" t="s">
        <v>315</v>
      </c>
      <c r="T823" s="64"/>
    </row>
    <row r="824" spans="1:20" ht="7.5" customHeight="1">
      <c r="A824" s="78"/>
      <c r="B824" s="502"/>
      <c r="C824" s="502"/>
      <c r="D824" s="502"/>
      <c r="E824" s="502"/>
      <c r="F824" s="118"/>
      <c r="G824" s="118"/>
      <c r="H824" s="118"/>
      <c r="I824" s="118"/>
      <c r="J824" s="118"/>
      <c r="K824" s="118"/>
      <c r="L824" s="118"/>
      <c r="M824" s="118"/>
      <c r="N824" s="118"/>
      <c r="O824" s="118"/>
      <c r="P824" s="118"/>
      <c r="Q824" s="118"/>
      <c r="R824" s="502"/>
      <c r="S824" s="502"/>
      <c r="T824" s="64"/>
    </row>
    <row r="825" spans="1:20" ht="7.5" customHeight="1">
      <c r="A825" s="78"/>
      <c r="B825" s="502"/>
      <c r="C825" s="502"/>
      <c r="D825" s="502"/>
      <c r="E825" s="502"/>
      <c r="F825" s="132"/>
      <c r="G825" s="132"/>
      <c r="H825" s="132"/>
      <c r="I825" s="132"/>
      <c r="J825" s="132"/>
      <c r="K825" s="132"/>
      <c r="L825" s="132"/>
      <c r="M825" s="132"/>
      <c r="N825" s="132"/>
      <c r="O825" s="132"/>
      <c r="P825" s="132"/>
      <c r="Q825" s="132"/>
      <c r="R825" s="532" t="s">
        <v>118</v>
      </c>
      <c r="S825" s="510" t="s">
        <v>316</v>
      </c>
      <c r="T825" s="64"/>
    </row>
    <row r="826" spans="1:20" ht="7.5" customHeight="1">
      <c r="A826" s="78"/>
      <c r="B826" s="502"/>
      <c r="C826" s="502"/>
      <c r="D826" s="502"/>
      <c r="E826" s="502"/>
      <c r="F826" s="118"/>
      <c r="G826" s="533" t="s">
        <v>338</v>
      </c>
      <c r="H826" s="79"/>
      <c r="I826" s="75"/>
      <c r="J826" s="118"/>
      <c r="K826" s="118"/>
      <c r="L826" s="118"/>
      <c r="M826" s="118"/>
      <c r="N826" s="118"/>
      <c r="O826" s="118"/>
      <c r="P826" s="118"/>
      <c r="Q826" s="118"/>
      <c r="R826" s="502"/>
      <c r="S826" s="502"/>
      <c r="T826" s="64"/>
    </row>
    <row r="827" spans="1:20" ht="7.5" customHeight="1">
      <c r="A827" s="78"/>
      <c r="B827" s="502"/>
      <c r="C827" s="502"/>
      <c r="D827" s="502"/>
      <c r="E827" s="502"/>
      <c r="F827" s="119"/>
      <c r="G827" s="502"/>
      <c r="H827" s="173"/>
      <c r="I827" s="75"/>
      <c r="J827" s="219"/>
      <c r="K827" s="75"/>
      <c r="L827" s="219"/>
      <c r="M827" s="75"/>
      <c r="N827" s="81"/>
      <c r="O827" s="75"/>
      <c r="P827" s="75"/>
      <c r="Q827" s="75"/>
      <c r="R827" s="532" t="s">
        <v>118</v>
      </c>
      <c r="S827" s="510" t="s">
        <v>339</v>
      </c>
      <c r="T827" s="64"/>
    </row>
    <row r="828" spans="1:20" ht="7.5" customHeight="1">
      <c r="A828" s="78"/>
      <c r="B828" s="502"/>
      <c r="C828" s="502"/>
      <c r="D828" s="502"/>
      <c r="E828" s="502"/>
      <c r="F828" s="83"/>
      <c r="G828" s="504"/>
      <c r="H828" s="225"/>
      <c r="I828" s="176"/>
      <c r="J828" s="83"/>
      <c r="K828" s="83"/>
      <c r="L828" s="83"/>
      <c r="M828" s="83"/>
      <c r="N828" s="83"/>
      <c r="O828" s="83"/>
      <c r="P828" s="83"/>
      <c r="Q828" s="83"/>
      <c r="R828" s="502"/>
      <c r="S828" s="502"/>
      <c r="T828" s="64"/>
    </row>
    <row r="829" spans="1:20" ht="7.5" customHeight="1">
      <c r="A829" s="78"/>
      <c r="B829" s="502"/>
      <c r="C829" s="502"/>
      <c r="D829" s="502"/>
      <c r="E829" s="502"/>
      <c r="F829" s="517">
        <v>3092.9427100000003</v>
      </c>
      <c r="G829" s="503">
        <f>ROUND(F829*mark_up,0)</f>
        <v>13578</v>
      </c>
      <c r="H829" s="82"/>
      <c r="I829" s="503" t="s">
        <v>122</v>
      </c>
      <c r="J829" s="517"/>
      <c r="K829" s="503" t="s">
        <v>122</v>
      </c>
      <c r="L829" s="517"/>
      <c r="M829" s="503" t="s">
        <v>122</v>
      </c>
      <c r="N829" s="517"/>
      <c r="O829" s="503" t="s">
        <v>122</v>
      </c>
      <c r="P829" s="517"/>
      <c r="Q829" s="503" t="s">
        <v>122</v>
      </c>
      <c r="R829" s="132"/>
      <c r="S829" s="502"/>
      <c r="T829" s="64"/>
    </row>
    <row r="830" spans="1:20" ht="7.5" customHeight="1">
      <c r="A830" s="78"/>
      <c r="B830" s="502"/>
      <c r="C830" s="502"/>
      <c r="D830" s="502"/>
      <c r="E830" s="502"/>
      <c r="F830" s="504"/>
      <c r="G830" s="504"/>
      <c r="H830" s="103"/>
      <c r="I830" s="504"/>
      <c r="J830" s="504"/>
      <c r="K830" s="504"/>
      <c r="L830" s="504"/>
      <c r="M830" s="504"/>
      <c r="N830" s="504"/>
      <c r="O830" s="504"/>
      <c r="P830" s="504"/>
      <c r="Q830" s="504"/>
      <c r="R830" s="532" t="s">
        <v>118</v>
      </c>
      <c r="S830" s="510" t="s">
        <v>317</v>
      </c>
      <c r="T830" s="64"/>
    </row>
    <row r="831" spans="1:20" ht="7.5" customHeight="1">
      <c r="A831" s="78"/>
      <c r="B831" s="502"/>
      <c r="C831" s="502"/>
      <c r="D831" s="502"/>
      <c r="E831" s="502"/>
      <c r="F831" s="132"/>
      <c r="G831" s="132"/>
      <c r="H831" s="132"/>
      <c r="I831" s="132"/>
      <c r="J831" s="132"/>
      <c r="K831" s="132"/>
      <c r="L831" s="132"/>
      <c r="M831" s="132"/>
      <c r="N831" s="132"/>
      <c r="O831" s="132"/>
      <c r="P831" s="132"/>
      <c r="Q831" s="132"/>
      <c r="R831" s="502"/>
      <c r="S831" s="502"/>
      <c r="T831" s="64"/>
    </row>
    <row r="832" spans="1:20" ht="7.5" customHeight="1">
      <c r="A832" s="78"/>
      <c r="B832" s="502"/>
      <c r="C832" s="502"/>
      <c r="D832" s="502"/>
      <c r="E832" s="502"/>
      <c r="F832" s="132"/>
      <c r="G832" s="132"/>
      <c r="H832" s="132"/>
      <c r="I832" s="132"/>
      <c r="J832" s="132"/>
      <c r="K832" s="132"/>
      <c r="L832" s="132"/>
      <c r="M832" s="132"/>
      <c r="N832" s="132"/>
      <c r="O832" s="132"/>
      <c r="P832" s="132"/>
      <c r="Q832" s="132"/>
      <c r="R832" s="532" t="s">
        <v>118</v>
      </c>
      <c r="S832" s="510" t="s">
        <v>330</v>
      </c>
      <c r="T832" s="64"/>
    </row>
    <row r="833" spans="1:20" ht="7.5" customHeight="1">
      <c r="A833" s="78"/>
      <c r="B833" s="502"/>
      <c r="C833" s="502"/>
      <c r="D833" s="502"/>
      <c r="E833" s="502"/>
      <c r="F833" s="132"/>
      <c r="G833" s="132"/>
      <c r="H833" s="132"/>
      <c r="I833" s="132"/>
      <c r="J833" s="132"/>
      <c r="K833" s="132"/>
      <c r="L833" s="132"/>
      <c r="M833" s="132"/>
      <c r="N833" s="132"/>
      <c r="O833" s="132"/>
      <c r="P833" s="132"/>
      <c r="Q833" s="132"/>
      <c r="R833" s="502"/>
      <c r="S833" s="502"/>
      <c r="T833" s="64"/>
    </row>
    <row r="834" spans="1:20" ht="7.5" customHeight="1">
      <c r="A834" s="78"/>
      <c r="B834" s="502"/>
      <c r="C834" s="502"/>
      <c r="D834" s="502"/>
      <c r="E834" s="502"/>
      <c r="F834" s="132"/>
      <c r="G834" s="132"/>
      <c r="H834" s="132"/>
      <c r="I834" s="132"/>
      <c r="J834" s="132"/>
      <c r="K834" s="132"/>
      <c r="L834" s="132"/>
      <c r="M834" s="132"/>
      <c r="N834" s="132"/>
      <c r="O834" s="132"/>
      <c r="P834" s="132"/>
      <c r="Q834" s="132"/>
      <c r="R834" s="77"/>
      <c r="S834" s="502"/>
      <c r="T834" s="64"/>
    </row>
    <row r="835" spans="1:20" ht="7.5" customHeight="1">
      <c r="A835" s="70"/>
      <c r="B835" s="502"/>
      <c r="C835" s="518" t="s">
        <v>340</v>
      </c>
      <c r="D835" s="502"/>
      <c r="E835" s="502"/>
      <c r="F835" s="132"/>
      <c r="G835" s="132"/>
      <c r="H835" s="132"/>
      <c r="I835" s="132"/>
      <c r="J835" s="132"/>
      <c r="K835" s="132"/>
      <c r="L835" s="132"/>
      <c r="M835" s="132"/>
      <c r="N835" s="132"/>
      <c r="O835" s="132"/>
      <c r="P835" s="132"/>
      <c r="Q835" s="132"/>
      <c r="R835" s="532" t="s">
        <v>118</v>
      </c>
      <c r="S835" s="510" t="s">
        <v>319</v>
      </c>
      <c r="T835" s="64"/>
    </row>
    <row r="836" spans="1:20" ht="7.5" customHeight="1">
      <c r="A836" s="70"/>
      <c r="B836" s="502"/>
      <c r="C836" s="502"/>
      <c r="D836" s="502"/>
      <c r="E836" s="502"/>
      <c r="F836" s="132"/>
      <c r="G836" s="132"/>
      <c r="H836" s="132"/>
      <c r="I836" s="132"/>
      <c r="J836" s="132"/>
      <c r="K836" s="132"/>
      <c r="L836" s="132"/>
      <c r="M836" s="132"/>
      <c r="N836" s="132"/>
      <c r="O836" s="132"/>
      <c r="P836" s="132"/>
      <c r="Q836" s="132"/>
      <c r="R836" s="502"/>
      <c r="S836" s="502"/>
      <c r="T836" s="64"/>
    </row>
    <row r="837" spans="1:20" ht="7.5" customHeight="1">
      <c r="A837" s="70"/>
      <c r="B837" s="513"/>
      <c r="C837" s="513"/>
      <c r="D837" s="513"/>
      <c r="E837" s="513"/>
      <c r="F837" s="114"/>
      <c r="G837" s="114"/>
      <c r="H837" s="114"/>
      <c r="I837" s="114"/>
      <c r="J837" s="114"/>
      <c r="K837" s="114"/>
      <c r="L837" s="114"/>
      <c r="M837" s="114"/>
      <c r="N837" s="114"/>
      <c r="O837" s="114"/>
      <c r="P837" s="114"/>
      <c r="Q837" s="114"/>
      <c r="R837" s="221"/>
      <c r="S837" s="513"/>
      <c r="T837" s="64"/>
    </row>
    <row r="838" spans="1:20" ht="7.5" customHeight="1">
      <c r="A838" s="70"/>
      <c r="B838" s="8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  <c r="Q838" s="86"/>
      <c r="R838" s="86"/>
      <c r="S838" s="86"/>
      <c r="T838" s="64"/>
    </row>
    <row r="839" spans="1:20" ht="7.5" customHeight="1">
      <c r="A839" s="78"/>
      <c r="B839" s="8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64"/>
    </row>
    <row r="840" spans="1:20" ht="7.5" customHeight="1">
      <c r="A840" s="78"/>
      <c r="B840" s="8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64"/>
    </row>
    <row r="841" spans="1:20" ht="7.5" customHeight="1">
      <c r="A841" s="78"/>
      <c r="B841" s="8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  <c r="Q841" s="86"/>
      <c r="R841" s="86"/>
      <c r="S841" s="86"/>
      <c r="T841" s="64"/>
    </row>
    <row r="842" spans="1:20" ht="7.5" customHeight="1">
      <c r="A842" s="70"/>
      <c r="B842" s="8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  <c r="Q842" s="86"/>
      <c r="R842" s="86"/>
      <c r="S842" s="86"/>
      <c r="T842" s="64"/>
    </row>
    <row r="843" spans="1:20" ht="7.5" customHeight="1">
      <c r="A843" s="70"/>
      <c r="B843" s="8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  <c r="Q843" s="86"/>
      <c r="R843" s="86"/>
      <c r="S843" s="86"/>
      <c r="T843" s="64"/>
    </row>
    <row r="844" spans="1:20" ht="7.5" customHeight="1">
      <c r="A844" s="70"/>
      <c r="B844" s="8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  <c r="Q844" s="86"/>
      <c r="R844" s="86"/>
      <c r="S844" s="86"/>
      <c r="T844" s="64"/>
    </row>
    <row r="845" spans="1:20" ht="7.5" customHeight="1">
      <c r="A845" s="70"/>
      <c r="B845" s="8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  <c r="Q845" s="86"/>
      <c r="R845" s="86"/>
      <c r="S845" s="86"/>
      <c r="T845" s="64"/>
    </row>
    <row r="846" spans="1:20" ht="7.5" customHeight="1">
      <c r="A846" s="70"/>
      <c r="B846" s="8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  <c r="Q846" s="86"/>
      <c r="R846" s="86"/>
      <c r="S846" s="86"/>
      <c r="T846" s="64"/>
    </row>
    <row r="847" spans="1:20" ht="7.5" customHeight="1">
      <c r="A847" s="70"/>
      <c r="B847" s="8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  <c r="Q847" s="86"/>
      <c r="R847" s="86"/>
      <c r="S847" s="86"/>
      <c r="T847" s="64"/>
    </row>
    <row r="848" spans="1:20" ht="7.5" customHeight="1">
      <c r="A848" s="70"/>
      <c r="B848" s="8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  <c r="Q848" s="86"/>
      <c r="R848" s="86"/>
      <c r="S848" s="86"/>
      <c r="T848" s="64"/>
    </row>
    <row r="849" spans="1:20" ht="7.5" customHeight="1">
      <c r="A849" s="70"/>
      <c r="B849" s="8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  <c r="Q849" s="86"/>
      <c r="R849" s="86"/>
      <c r="S849" s="86"/>
      <c r="T849" s="64"/>
    </row>
    <row r="850" spans="1:20" ht="7.5" customHeight="1">
      <c r="A850" s="70"/>
      <c r="B850" s="8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  <c r="Q850" s="86"/>
      <c r="R850" s="86"/>
      <c r="S850" s="86"/>
      <c r="T850" s="64"/>
    </row>
    <row r="851" spans="1:20" ht="7.5" customHeight="1">
      <c r="A851" s="70"/>
      <c r="B851" s="8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  <c r="Q851" s="86"/>
      <c r="R851" s="86"/>
      <c r="S851" s="86"/>
      <c r="T851" s="64"/>
    </row>
    <row r="852" spans="1:20" ht="7.5" customHeight="1">
      <c r="A852" s="70"/>
      <c r="B852" s="202"/>
      <c r="C852" s="202"/>
      <c r="D852" s="202"/>
      <c r="E852" s="202"/>
      <c r="F852" s="202"/>
      <c r="G852" s="202"/>
      <c r="H852" s="202"/>
      <c r="I852" s="202"/>
      <c r="J852" s="202"/>
      <c r="K852" s="202"/>
      <c r="L852" s="202"/>
      <c r="M852" s="202"/>
      <c r="N852" s="202"/>
      <c r="O852" s="202"/>
      <c r="P852" s="202"/>
      <c r="Q852" s="202"/>
      <c r="R852" s="202"/>
      <c r="S852" s="202"/>
      <c r="T852" s="64"/>
    </row>
    <row r="853" spans="1:20" ht="11.25" customHeight="1">
      <c r="A853" s="100"/>
      <c r="B853" s="582"/>
      <c r="C853" s="502"/>
      <c r="D853" s="502"/>
      <c r="E853" s="502"/>
      <c r="F853" s="502"/>
      <c r="G853" s="502"/>
      <c r="H853" s="502"/>
      <c r="I853" s="502"/>
      <c r="J853" s="502"/>
      <c r="K853" s="502"/>
      <c r="L853" s="502"/>
      <c r="M853" s="502"/>
      <c r="N853" s="502"/>
      <c r="O853" s="502"/>
      <c r="P853" s="502"/>
      <c r="Q853" s="502"/>
      <c r="R853" s="502"/>
      <c r="S853" s="537" t="s">
        <v>140</v>
      </c>
      <c r="T853" s="64"/>
    </row>
    <row r="854" spans="1:20" ht="11.25" customHeight="1">
      <c r="A854" s="100"/>
      <c r="B854" s="83"/>
      <c r="C854" s="94"/>
      <c r="D854" s="83"/>
      <c r="E854" s="83"/>
      <c r="F854" s="83"/>
      <c r="G854" s="83"/>
      <c r="H854" s="83"/>
      <c r="I854" s="83"/>
      <c r="J854" s="83"/>
      <c r="K854" s="83"/>
      <c r="L854" s="83"/>
      <c r="M854" s="83"/>
      <c r="N854" s="83"/>
      <c r="O854" s="83"/>
      <c r="P854" s="83"/>
      <c r="Q854" s="83"/>
      <c r="R854" s="88"/>
      <c r="S854" s="504"/>
      <c r="T854" s="64"/>
    </row>
    <row r="855" spans="1:20" ht="11.25" customHeight="1">
      <c r="A855" s="100"/>
      <c r="B855" s="528" t="s">
        <v>341</v>
      </c>
      <c r="C855" s="529"/>
      <c r="D855" s="529"/>
      <c r="E855" s="529"/>
      <c r="F855" s="529"/>
      <c r="G855" s="529"/>
      <c r="H855" s="529"/>
      <c r="I855" s="529"/>
      <c r="J855" s="529"/>
      <c r="K855" s="529"/>
      <c r="L855" s="529"/>
      <c r="M855" s="529"/>
      <c r="N855" s="529"/>
      <c r="O855" s="529"/>
      <c r="P855" s="529"/>
      <c r="Q855" s="529"/>
      <c r="R855" s="529"/>
      <c r="S855" s="529"/>
      <c r="T855" s="64"/>
    </row>
    <row r="856" spans="1:20" ht="61.5" customHeight="1">
      <c r="A856" s="100"/>
      <c r="B856" s="530"/>
      <c r="C856" s="513"/>
      <c r="D856" s="51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531" t="s">
        <v>103</v>
      </c>
      <c r="P856" s="513"/>
      <c r="Q856" s="513"/>
      <c r="R856" s="513"/>
      <c r="S856" s="513"/>
      <c r="T856" s="64"/>
    </row>
    <row r="857" spans="1:20" ht="34.5" customHeight="1">
      <c r="A857" s="100"/>
      <c r="B857" s="181" t="s">
        <v>104</v>
      </c>
      <c r="C857" s="181" t="s">
        <v>105</v>
      </c>
      <c r="D857" s="181" t="s">
        <v>106</v>
      </c>
      <c r="E857" s="181" t="s">
        <v>107</v>
      </c>
      <c r="F857" s="198" t="s">
        <v>108</v>
      </c>
      <c r="G857" s="199" t="s">
        <v>109</v>
      </c>
      <c r="H857" s="198" t="s">
        <v>108</v>
      </c>
      <c r="I857" s="199" t="s">
        <v>110</v>
      </c>
      <c r="J857" s="198" t="s">
        <v>108</v>
      </c>
      <c r="K857" s="199" t="s">
        <v>111</v>
      </c>
      <c r="L857" s="198" t="s">
        <v>108</v>
      </c>
      <c r="M857" s="199" t="s">
        <v>112</v>
      </c>
      <c r="N857" s="198" t="s">
        <v>108</v>
      </c>
      <c r="O857" s="199" t="s">
        <v>113</v>
      </c>
      <c r="P857" s="198" t="s">
        <v>108</v>
      </c>
      <c r="Q857" s="199" t="s">
        <v>114</v>
      </c>
      <c r="R857" s="554" t="s">
        <v>1</v>
      </c>
      <c r="S857" s="527"/>
      <c r="T857" s="64"/>
    </row>
    <row r="858" spans="1:20" ht="7.5" customHeight="1">
      <c r="A858" s="124"/>
      <c r="B858" s="512" t="s">
        <v>115</v>
      </c>
      <c r="C858" s="514" t="s">
        <v>342</v>
      </c>
      <c r="D858" s="227"/>
      <c r="E858" s="227"/>
      <c r="F858" s="116"/>
      <c r="G858" s="116"/>
      <c r="H858" s="116"/>
      <c r="I858" s="116"/>
      <c r="J858" s="116"/>
      <c r="K858" s="116"/>
      <c r="L858" s="116"/>
      <c r="M858" s="116"/>
      <c r="N858" s="116"/>
      <c r="O858" s="116"/>
      <c r="P858" s="116"/>
      <c r="Q858" s="116"/>
      <c r="R858" s="558" t="s">
        <v>118</v>
      </c>
      <c r="S858" s="521" t="s">
        <v>315</v>
      </c>
      <c r="T858" s="64"/>
    </row>
    <row r="859" spans="1:20" ht="7.5" customHeight="1">
      <c r="A859" s="124"/>
      <c r="B859" s="502"/>
      <c r="C859" s="502"/>
      <c r="D859" s="76"/>
      <c r="E859" s="75"/>
      <c r="F859" s="118"/>
      <c r="G859" s="118"/>
      <c r="H859" s="118"/>
      <c r="I859" s="118"/>
      <c r="J859" s="118"/>
      <c r="K859" s="118"/>
      <c r="L859" s="118"/>
      <c r="M859" s="118"/>
      <c r="N859" s="118"/>
      <c r="O859" s="118"/>
      <c r="P859" s="118"/>
      <c r="Q859" s="118"/>
      <c r="R859" s="502"/>
      <c r="S859" s="502"/>
      <c r="T859" s="64"/>
    </row>
    <row r="860" spans="1:20" ht="7.5" customHeight="1">
      <c r="A860" s="124"/>
      <c r="B860" s="502"/>
      <c r="C860" s="502"/>
      <c r="D860" s="132"/>
      <c r="E860" s="132"/>
      <c r="F860" s="132"/>
      <c r="G860" s="132"/>
      <c r="H860" s="132"/>
      <c r="I860" s="132"/>
      <c r="J860" s="132"/>
      <c r="K860" s="132"/>
      <c r="L860" s="132"/>
      <c r="M860" s="132"/>
      <c r="N860" s="132"/>
      <c r="O860" s="132"/>
      <c r="P860" s="132"/>
      <c r="Q860" s="132"/>
      <c r="R860" s="557" t="s">
        <v>118</v>
      </c>
      <c r="S860" s="510" t="s">
        <v>316</v>
      </c>
      <c r="T860" s="64"/>
    </row>
    <row r="861" spans="1:20" ht="7.5" customHeight="1">
      <c r="A861" s="228"/>
      <c r="B861" s="502"/>
      <c r="C861" s="502"/>
      <c r="D861" s="79"/>
      <c r="E861" s="79"/>
      <c r="F861" s="79"/>
      <c r="G861" s="79"/>
      <c r="H861" s="79"/>
      <c r="I861" s="79"/>
      <c r="J861" s="79"/>
      <c r="K861" s="79"/>
      <c r="L861" s="79"/>
      <c r="M861" s="79"/>
      <c r="N861" s="79"/>
      <c r="O861" s="79"/>
      <c r="P861" s="79"/>
      <c r="Q861" s="79"/>
      <c r="R861" s="502"/>
      <c r="S861" s="502"/>
      <c r="T861" s="64"/>
    </row>
    <row r="862" spans="1:20" ht="7.5" customHeight="1">
      <c r="A862" s="139"/>
      <c r="B862" s="502"/>
      <c r="C862" s="502"/>
      <c r="D862" s="79"/>
      <c r="E862" s="79"/>
      <c r="F862" s="79"/>
      <c r="G862" s="79"/>
      <c r="H862" s="79"/>
      <c r="I862" s="79"/>
      <c r="J862" s="79"/>
      <c r="K862" s="79"/>
      <c r="L862" s="79"/>
      <c r="M862" s="79"/>
      <c r="N862" s="79"/>
      <c r="O862" s="79"/>
      <c r="P862" s="79"/>
      <c r="Q862" s="79"/>
      <c r="R862" s="557" t="s">
        <v>118</v>
      </c>
      <c r="S862" s="510" t="s">
        <v>343</v>
      </c>
      <c r="T862" s="64"/>
    </row>
    <row r="863" spans="1:20" ht="7.5" customHeight="1">
      <c r="A863" s="139"/>
      <c r="B863" s="502"/>
      <c r="C863" s="502"/>
      <c r="D863" s="540" t="s">
        <v>344</v>
      </c>
      <c r="E863" s="533" t="s">
        <v>122</v>
      </c>
      <c r="F863" s="517">
        <v>1407.0152249999999</v>
      </c>
      <c r="G863" s="503">
        <f>ROUND(F863*mark_up,0)</f>
        <v>6177</v>
      </c>
      <c r="H863" s="82"/>
      <c r="I863" s="503" t="s">
        <v>122</v>
      </c>
      <c r="J863" s="517"/>
      <c r="K863" s="503" t="s">
        <v>122</v>
      </c>
      <c r="L863" s="517"/>
      <c r="M863" s="503" t="s">
        <v>122</v>
      </c>
      <c r="N863" s="517"/>
      <c r="O863" s="503" t="s">
        <v>122</v>
      </c>
      <c r="P863" s="517"/>
      <c r="Q863" s="503" t="s">
        <v>122</v>
      </c>
      <c r="R863" s="502"/>
      <c r="S863" s="502"/>
      <c r="T863" s="64"/>
    </row>
    <row r="864" spans="1:20" ht="7.5" customHeight="1">
      <c r="A864" s="139"/>
      <c r="B864" s="502"/>
      <c r="C864" s="502"/>
      <c r="D864" s="502"/>
      <c r="E864" s="502"/>
      <c r="F864" s="504"/>
      <c r="G864" s="504"/>
      <c r="H864" s="103"/>
      <c r="I864" s="504"/>
      <c r="J864" s="504"/>
      <c r="K864" s="504"/>
      <c r="L864" s="504"/>
      <c r="M864" s="504"/>
      <c r="N864" s="504"/>
      <c r="O864" s="504"/>
      <c r="P864" s="504"/>
      <c r="Q864" s="504"/>
      <c r="R864" s="557" t="s">
        <v>118</v>
      </c>
      <c r="S864" s="510" t="s">
        <v>330</v>
      </c>
      <c r="T864" s="64"/>
    </row>
    <row r="865" spans="1:20" ht="7.5" customHeight="1">
      <c r="A865" s="139"/>
      <c r="B865" s="502"/>
      <c r="C865" s="502"/>
      <c r="D865" s="76"/>
      <c r="E865" s="75"/>
      <c r="F865" s="83"/>
      <c r="G865" s="118"/>
      <c r="H865" s="118"/>
      <c r="I865" s="118"/>
      <c r="J865" s="118"/>
      <c r="K865" s="118"/>
      <c r="L865" s="118"/>
      <c r="M865" s="118"/>
      <c r="N865" s="118"/>
      <c r="O865" s="118"/>
      <c r="P865" s="118"/>
      <c r="Q865" s="118"/>
      <c r="R865" s="502"/>
      <c r="S865" s="502"/>
      <c r="T865" s="64"/>
    </row>
    <row r="866" spans="1:20" ht="7.5" customHeight="1">
      <c r="A866" s="139"/>
      <c r="B866" s="502"/>
      <c r="C866" s="502"/>
      <c r="D866" s="540" t="s">
        <v>345</v>
      </c>
      <c r="E866" s="533" t="s">
        <v>122</v>
      </c>
      <c r="F866" s="621">
        <f t="shared" ref="F866:G866" si="0">ROUND(F863*1.06493506493506,0)</f>
        <v>1498</v>
      </c>
      <c r="G866" s="625">
        <f t="shared" si="0"/>
        <v>6578</v>
      </c>
      <c r="H866" s="82"/>
      <c r="I866" s="503" t="s">
        <v>122</v>
      </c>
      <c r="J866" s="517"/>
      <c r="K866" s="503" t="s">
        <v>122</v>
      </c>
      <c r="L866" s="517"/>
      <c r="M866" s="503" t="s">
        <v>122</v>
      </c>
      <c r="N866" s="517"/>
      <c r="O866" s="503" t="s">
        <v>122</v>
      </c>
      <c r="P866" s="517"/>
      <c r="Q866" s="503" t="s">
        <v>122</v>
      </c>
      <c r="R866" s="146"/>
      <c r="S866" s="502"/>
      <c r="T866" s="64"/>
    </row>
    <row r="867" spans="1:20" ht="7.5" customHeight="1">
      <c r="A867" s="139"/>
      <c r="B867" s="502"/>
      <c r="C867" s="502"/>
      <c r="D867" s="502"/>
      <c r="E867" s="502"/>
      <c r="F867" s="504"/>
      <c r="G867" s="504"/>
      <c r="H867" s="103"/>
      <c r="I867" s="504"/>
      <c r="J867" s="504"/>
      <c r="K867" s="504"/>
      <c r="L867" s="504"/>
      <c r="M867" s="504"/>
      <c r="N867" s="504"/>
      <c r="O867" s="504"/>
      <c r="P867" s="504"/>
      <c r="Q867" s="504"/>
      <c r="R867" s="557" t="s">
        <v>118</v>
      </c>
      <c r="S867" s="508" t="s">
        <v>346</v>
      </c>
      <c r="T867" s="64"/>
    </row>
    <row r="868" spans="1:20" ht="7.5" customHeight="1">
      <c r="A868" s="139"/>
      <c r="B868" s="502"/>
      <c r="C868" s="502"/>
      <c r="D868" s="76"/>
      <c r="E868" s="75"/>
      <c r="F868" s="229"/>
      <c r="G868" s="132"/>
      <c r="H868" s="230"/>
      <c r="I868" s="132"/>
      <c r="J868" s="132"/>
      <c r="K868" s="132"/>
      <c r="L868" s="132"/>
      <c r="M868" s="132"/>
      <c r="N868" s="132"/>
      <c r="O868" s="132"/>
      <c r="P868" s="132"/>
      <c r="Q868" s="132"/>
      <c r="R868" s="502"/>
      <c r="S868" s="502"/>
      <c r="T868" s="64"/>
    </row>
    <row r="869" spans="1:20" ht="7.5" customHeight="1">
      <c r="A869" s="139"/>
      <c r="B869" s="502"/>
      <c r="C869" s="502"/>
      <c r="D869" s="540" t="s">
        <v>347</v>
      </c>
      <c r="E869" s="533" t="s">
        <v>122</v>
      </c>
      <c r="F869" s="621">
        <f t="shared" ref="F869:G869" si="1">ROUND(F863*1.214285,0)</f>
        <v>1709</v>
      </c>
      <c r="G869" s="625">
        <f t="shared" si="1"/>
        <v>7501</v>
      </c>
      <c r="H869" s="82"/>
      <c r="I869" s="503" t="s">
        <v>122</v>
      </c>
      <c r="J869" s="517"/>
      <c r="K869" s="503" t="s">
        <v>122</v>
      </c>
      <c r="L869" s="517"/>
      <c r="M869" s="503" t="s">
        <v>122</v>
      </c>
      <c r="N869" s="517"/>
      <c r="O869" s="503" t="s">
        <v>122</v>
      </c>
      <c r="P869" s="517"/>
      <c r="Q869" s="503" t="s">
        <v>122</v>
      </c>
      <c r="R869" s="557" t="s">
        <v>118</v>
      </c>
      <c r="S869" s="508" t="s">
        <v>348</v>
      </c>
      <c r="T869" s="64"/>
    </row>
    <row r="870" spans="1:20" ht="7.5" customHeight="1">
      <c r="A870" s="139"/>
      <c r="B870" s="502"/>
      <c r="C870" s="502"/>
      <c r="D870" s="502"/>
      <c r="E870" s="502"/>
      <c r="F870" s="504"/>
      <c r="G870" s="504"/>
      <c r="H870" s="103"/>
      <c r="I870" s="504"/>
      <c r="J870" s="504"/>
      <c r="K870" s="504"/>
      <c r="L870" s="504"/>
      <c r="M870" s="504"/>
      <c r="N870" s="504"/>
      <c r="O870" s="504"/>
      <c r="P870" s="504"/>
      <c r="Q870" s="504"/>
      <c r="R870" s="502"/>
      <c r="S870" s="502"/>
      <c r="T870" s="64"/>
    </row>
    <row r="871" spans="1:20" ht="7.5" customHeight="1">
      <c r="A871" s="139"/>
      <c r="B871" s="502"/>
      <c r="C871" s="502"/>
      <c r="D871" s="132"/>
      <c r="E871" s="132"/>
      <c r="F871" s="132"/>
      <c r="G871" s="132"/>
      <c r="H871" s="132"/>
      <c r="I871" s="132"/>
      <c r="J871" s="132"/>
      <c r="K871" s="132"/>
      <c r="L871" s="132"/>
      <c r="M871" s="132"/>
      <c r="N871" s="132"/>
      <c r="O871" s="132"/>
      <c r="P871" s="132"/>
      <c r="Q871" s="132"/>
      <c r="R871" s="557" t="s">
        <v>118</v>
      </c>
      <c r="S871" s="508" t="s">
        <v>349</v>
      </c>
      <c r="T871" s="64"/>
    </row>
    <row r="872" spans="1:20" ht="7.5" customHeight="1">
      <c r="A872" s="139"/>
      <c r="B872" s="502"/>
      <c r="C872" s="518" t="s">
        <v>350</v>
      </c>
      <c r="D872" s="132"/>
      <c r="E872" s="132"/>
      <c r="F872" s="132"/>
      <c r="G872" s="132"/>
      <c r="H872" s="132"/>
      <c r="I872" s="132"/>
      <c r="J872" s="132"/>
      <c r="K872" s="132"/>
      <c r="L872" s="132"/>
      <c r="M872" s="132"/>
      <c r="N872" s="132"/>
      <c r="O872" s="132"/>
      <c r="P872" s="132"/>
      <c r="Q872" s="132"/>
      <c r="R872" s="502"/>
      <c r="S872" s="502"/>
      <c r="T872" s="64"/>
    </row>
    <row r="873" spans="1:20" ht="7.5" customHeight="1">
      <c r="A873" s="139"/>
      <c r="B873" s="502"/>
      <c r="C873" s="502"/>
      <c r="D873" s="132"/>
      <c r="E873" s="132"/>
      <c r="F873" s="132"/>
      <c r="G873" s="132"/>
      <c r="H873" s="132"/>
      <c r="I873" s="132"/>
      <c r="J873" s="132"/>
      <c r="K873" s="132"/>
      <c r="L873" s="132"/>
      <c r="M873" s="132"/>
      <c r="N873" s="132"/>
      <c r="O873" s="132"/>
      <c r="P873" s="132"/>
      <c r="Q873" s="132"/>
      <c r="R873" s="86"/>
      <c r="S873" s="86"/>
      <c r="T873" s="64"/>
    </row>
    <row r="874" spans="1:20" ht="7.5" customHeight="1">
      <c r="A874" s="139"/>
      <c r="B874" s="513"/>
      <c r="C874" s="513"/>
      <c r="D874" s="221"/>
      <c r="E874" s="221"/>
      <c r="F874" s="221"/>
      <c r="G874" s="221"/>
      <c r="H874" s="221"/>
      <c r="I874" s="221"/>
      <c r="J874" s="221"/>
      <c r="K874" s="221"/>
      <c r="L874" s="221"/>
      <c r="M874" s="221"/>
      <c r="N874" s="221"/>
      <c r="O874" s="221"/>
      <c r="P874" s="221"/>
      <c r="Q874" s="221"/>
      <c r="R874" s="86"/>
      <c r="S874" s="86"/>
      <c r="T874" s="64"/>
    </row>
    <row r="875" spans="1:20" ht="7.5" customHeight="1">
      <c r="A875" s="124"/>
      <c r="B875" s="512" t="s">
        <v>115</v>
      </c>
      <c r="C875" s="546" t="s">
        <v>342</v>
      </c>
      <c r="D875" s="227"/>
      <c r="E875" s="227"/>
      <c r="F875" s="116"/>
      <c r="G875" s="109"/>
      <c r="H875" s="116"/>
      <c r="I875" s="116"/>
      <c r="J875" s="116"/>
      <c r="K875" s="116"/>
      <c r="L875" s="116"/>
      <c r="M875" s="116"/>
      <c r="N875" s="116"/>
      <c r="O875" s="116"/>
      <c r="P875" s="116"/>
      <c r="Q875" s="116"/>
      <c r="R875" s="534" t="s">
        <v>118</v>
      </c>
      <c r="S875" s="547" t="s">
        <v>315</v>
      </c>
      <c r="T875" s="64"/>
    </row>
    <row r="876" spans="1:20" ht="7.5" customHeight="1">
      <c r="A876" s="124"/>
      <c r="B876" s="502"/>
      <c r="C876" s="502"/>
      <c r="D876" s="76"/>
      <c r="E876" s="75"/>
      <c r="F876" s="118"/>
      <c r="G876" s="111"/>
      <c r="H876" s="118"/>
      <c r="I876" s="118"/>
      <c r="J876" s="118"/>
      <c r="K876" s="118"/>
      <c r="L876" s="118"/>
      <c r="M876" s="118"/>
      <c r="N876" s="118"/>
      <c r="O876" s="118"/>
      <c r="P876" s="118"/>
      <c r="Q876" s="118"/>
      <c r="R876" s="502"/>
      <c r="S876" s="502"/>
      <c r="T876" s="64"/>
    </row>
    <row r="877" spans="1:20" ht="7.5" customHeight="1">
      <c r="A877" s="139"/>
      <c r="B877" s="502"/>
      <c r="C877" s="502"/>
      <c r="D877" s="132"/>
      <c r="E877" s="132"/>
      <c r="F877" s="132"/>
      <c r="G877" s="111"/>
      <c r="H877" s="132"/>
      <c r="I877" s="132"/>
      <c r="J877" s="132"/>
      <c r="K877" s="132"/>
      <c r="L877" s="132"/>
      <c r="M877" s="132"/>
      <c r="N877" s="132"/>
      <c r="O877" s="132"/>
      <c r="P877" s="132"/>
      <c r="Q877" s="132"/>
      <c r="R877" s="532" t="s">
        <v>118</v>
      </c>
      <c r="S877" s="536" t="s">
        <v>351</v>
      </c>
      <c r="T877" s="64"/>
    </row>
    <row r="878" spans="1:20" ht="7.5" customHeight="1">
      <c r="A878" s="139"/>
      <c r="B878" s="502"/>
      <c r="C878" s="502"/>
      <c r="D878" s="132"/>
      <c r="E878" s="132"/>
      <c r="F878" s="132"/>
      <c r="G878" s="132"/>
      <c r="H878" s="132"/>
      <c r="I878" s="132"/>
      <c r="J878" s="132"/>
      <c r="K878" s="132"/>
      <c r="L878" s="132"/>
      <c r="M878" s="132"/>
      <c r="N878" s="132"/>
      <c r="O878" s="132"/>
      <c r="P878" s="132"/>
      <c r="Q878" s="132"/>
      <c r="R878" s="502"/>
      <c r="S878" s="502"/>
      <c r="T878" s="64"/>
    </row>
    <row r="879" spans="1:20" ht="7.5" customHeight="1">
      <c r="A879" s="139"/>
      <c r="B879" s="502"/>
      <c r="C879" s="502"/>
      <c r="D879" s="540" t="s">
        <v>352</v>
      </c>
      <c r="E879" s="533" t="s">
        <v>122</v>
      </c>
      <c r="F879" s="517">
        <v>1423.0870500000001</v>
      </c>
      <c r="G879" s="503">
        <f>ROUND(F879*mark_up,0)</f>
        <v>6247</v>
      </c>
      <c r="H879" s="82"/>
      <c r="I879" s="503" t="s">
        <v>122</v>
      </c>
      <c r="J879" s="517"/>
      <c r="K879" s="503" t="s">
        <v>122</v>
      </c>
      <c r="L879" s="517"/>
      <c r="M879" s="503" t="s">
        <v>122</v>
      </c>
      <c r="N879" s="517"/>
      <c r="O879" s="503" t="s">
        <v>122</v>
      </c>
      <c r="P879" s="517"/>
      <c r="Q879" s="503" t="s">
        <v>122</v>
      </c>
      <c r="R879" s="532" t="s">
        <v>118</v>
      </c>
      <c r="S879" s="536" t="s">
        <v>316</v>
      </c>
      <c r="T879" s="64"/>
    </row>
    <row r="880" spans="1:20" ht="7.5" customHeight="1">
      <c r="A880" s="139"/>
      <c r="B880" s="502"/>
      <c r="C880" s="502"/>
      <c r="D880" s="502"/>
      <c r="E880" s="502"/>
      <c r="F880" s="504"/>
      <c r="G880" s="504"/>
      <c r="H880" s="103"/>
      <c r="I880" s="504"/>
      <c r="J880" s="504"/>
      <c r="K880" s="504"/>
      <c r="L880" s="504"/>
      <c r="M880" s="504"/>
      <c r="N880" s="504"/>
      <c r="O880" s="504"/>
      <c r="P880" s="504"/>
      <c r="Q880" s="504"/>
      <c r="R880" s="502"/>
      <c r="S880" s="502"/>
      <c r="T880" s="64"/>
    </row>
    <row r="881" spans="1:20" ht="7.5" customHeight="1">
      <c r="A881" s="139"/>
      <c r="B881" s="502"/>
      <c r="C881" s="502"/>
      <c r="D881" s="76"/>
      <c r="E881" s="75"/>
      <c r="F881" s="83"/>
      <c r="G881" s="111"/>
      <c r="H881" s="118"/>
      <c r="I881" s="118"/>
      <c r="J881" s="118"/>
      <c r="K881" s="118"/>
      <c r="L881" s="118"/>
      <c r="M881" s="118"/>
      <c r="N881" s="118"/>
      <c r="O881" s="118"/>
      <c r="P881" s="118"/>
      <c r="Q881" s="118"/>
      <c r="R881" s="532" t="s">
        <v>118</v>
      </c>
      <c r="S881" s="536" t="s">
        <v>330</v>
      </c>
      <c r="T881" s="64"/>
    </row>
    <row r="882" spans="1:20" ht="7.5" customHeight="1">
      <c r="A882" s="139"/>
      <c r="B882" s="502"/>
      <c r="C882" s="502"/>
      <c r="D882" s="540" t="s">
        <v>353</v>
      </c>
      <c r="E882" s="533" t="s">
        <v>122</v>
      </c>
      <c r="F882" s="621">
        <f t="shared" ref="F882:G882" si="2">ROUND(F879*1.09433,0)</f>
        <v>1557</v>
      </c>
      <c r="G882" s="503">
        <f t="shared" si="2"/>
        <v>6836</v>
      </c>
      <c r="H882" s="82"/>
      <c r="I882" s="503" t="s">
        <v>122</v>
      </c>
      <c r="J882" s="517"/>
      <c r="K882" s="503" t="s">
        <v>122</v>
      </c>
      <c r="L882" s="517"/>
      <c r="M882" s="503" t="s">
        <v>122</v>
      </c>
      <c r="N882" s="517"/>
      <c r="O882" s="503" t="s">
        <v>122</v>
      </c>
      <c r="P882" s="517"/>
      <c r="Q882" s="503" t="s">
        <v>122</v>
      </c>
      <c r="R882" s="502"/>
      <c r="S882" s="502"/>
      <c r="T882" s="64"/>
    </row>
    <row r="883" spans="1:20" ht="7.5" customHeight="1">
      <c r="A883" s="139"/>
      <c r="B883" s="502"/>
      <c r="C883" s="502"/>
      <c r="D883" s="502"/>
      <c r="E883" s="502"/>
      <c r="F883" s="504"/>
      <c r="G883" s="504"/>
      <c r="H883" s="103"/>
      <c r="I883" s="504"/>
      <c r="J883" s="504"/>
      <c r="K883" s="504"/>
      <c r="L883" s="504"/>
      <c r="M883" s="504"/>
      <c r="N883" s="504"/>
      <c r="O883" s="504"/>
      <c r="P883" s="504"/>
      <c r="Q883" s="504"/>
      <c r="R883" s="77"/>
      <c r="S883" s="502"/>
      <c r="T883" s="64"/>
    </row>
    <row r="884" spans="1:20" ht="7.5" customHeight="1">
      <c r="A884" s="139"/>
      <c r="B884" s="502"/>
      <c r="C884" s="502"/>
      <c r="D884" s="76"/>
      <c r="E884" s="75"/>
      <c r="F884" s="229"/>
      <c r="G884" s="229"/>
      <c r="H884" s="230"/>
      <c r="I884" s="132"/>
      <c r="J884" s="132"/>
      <c r="K884" s="132"/>
      <c r="L884" s="132"/>
      <c r="M884" s="132"/>
      <c r="N884" s="132"/>
      <c r="O884" s="132"/>
      <c r="P884" s="132"/>
      <c r="Q884" s="132"/>
      <c r="R884" s="532" t="s">
        <v>118</v>
      </c>
      <c r="S884" s="536" t="s">
        <v>354</v>
      </c>
      <c r="T884" s="64"/>
    </row>
    <row r="885" spans="1:20" ht="7.5" customHeight="1">
      <c r="A885" s="124"/>
      <c r="B885" s="502"/>
      <c r="C885" s="502"/>
      <c r="D885" s="540" t="s">
        <v>355</v>
      </c>
      <c r="E885" s="533" t="s">
        <v>122</v>
      </c>
      <c r="F885" s="621">
        <f t="shared" ref="F885:G885" si="3">ROUND(F879*1.24528,0)</f>
        <v>1772</v>
      </c>
      <c r="G885" s="503">
        <f t="shared" si="3"/>
        <v>7779</v>
      </c>
      <c r="H885" s="82"/>
      <c r="I885" s="503" t="s">
        <v>122</v>
      </c>
      <c r="J885" s="517"/>
      <c r="K885" s="503" t="s">
        <v>122</v>
      </c>
      <c r="L885" s="517"/>
      <c r="M885" s="503" t="s">
        <v>122</v>
      </c>
      <c r="N885" s="517"/>
      <c r="O885" s="503" t="s">
        <v>122</v>
      </c>
      <c r="P885" s="517"/>
      <c r="Q885" s="503" t="s">
        <v>122</v>
      </c>
      <c r="R885" s="502"/>
      <c r="S885" s="502"/>
      <c r="T885" s="64"/>
    </row>
    <row r="886" spans="1:20" ht="7.5" customHeight="1">
      <c r="A886" s="124"/>
      <c r="B886" s="502"/>
      <c r="C886" s="502"/>
      <c r="D886" s="502"/>
      <c r="E886" s="502"/>
      <c r="F886" s="504"/>
      <c r="G886" s="504"/>
      <c r="H886" s="103"/>
      <c r="I886" s="504"/>
      <c r="J886" s="504"/>
      <c r="K886" s="504"/>
      <c r="L886" s="504"/>
      <c r="M886" s="504"/>
      <c r="N886" s="504"/>
      <c r="O886" s="504"/>
      <c r="P886" s="504"/>
      <c r="Q886" s="504"/>
      <c r="R886" s="132"/>
      <c r="S886" s="502"/>
      <c r="T886" s="64"/>
    </row>
    <row r="887" spans="1:20" ht="7.5" customHeight="1">
      <c r="A887" s="124"/>
      <c r="B887" s="502"/>
      <c r="C887" s="502"/>
      <c r="D887" s="76"/>
      <c r="E887" s="75"/>
      <c r="F887" s="84"/>
      <c r="G887" s="111"/>
      <c r="H887" s="132"/>
      <c r="I887" s="132"/>
      <c r="J887" s="132"/>
      <c r="K887" s="132"/>
      <c r="L887" s="132"/>
      <c r="M887" s="132"/>
      <c r="N887" s="132"/>
      <c r="O887" s="132"/>
      <c r="P887" s="132"/>
      <c r="Q887" s="132"/>
      <c r="R887" s="77"/>
      <c r="S887" s="206"/>
      <c r="T887" s="64"/>
    </row>
    <row r="888" spans="1:20" ht="7.5" customHeight="1">
      <c r="A888" s="100"/>
      <c r="B888" s="502"/>
      <c r="C888" s="502"/>
      <c r="D888" s="76"/>
      <c r="E888" s="75"/>
      <c r="F888" s="132"/>
      <c r="G888" s="111"/>
      <c r="H888" s="132"/>
      <c r="I888" s="132"/>
      <c r="J888" s="132"/>
      <c r="K888" s="132"/>
      <c r="L888" s="132"/>
      <c r="M888" s="132"/>
      <c r="N888" s="132"/>
      <c r="O888" s="132"/>
      <c r="P888" s="132"/>
      <c r="Q888" s="132"/>
      <c r="R888" s="77"/>
      <c r="S888" s="206"/>
      <c r="T888" s="64"/>
    </row>
    <row r="889" spans="1:20" ht="7.5" customHeight="1">
      <c r="A889" s="78"/>
      <c r="B889" s="502"/>
      <c r="C889" s="502"/>
      <c r="D889" s="132"/>
      <c r="E889" s="132"/>
      <c r="F889" s="132"/>
      <c r="G889" s="132"/>
      <c r="H889" s="132"/>
      <c r="I889" s="132"/>
      <c r="J889" s="132"/>
      <c r="K889" s="132"/>
      <c r="L889" s="132"/>
      <c r="M889" s="132"/>
      <c r="N889" s="132"/>
      <c r="O889" s="132"/>
      <c r="P889" s="132"/>
      <c r="Q889" s="132"/>
      <c r="R889" s="222"/>
      <c r="S889" s="166"/>
      <c r="T889" s="64"/>
    </row>
    <row r="890" spans="1:20" ht="7.5" customHeight="1">
      <c r="A890" s="78"/>
      <c r="B890" s="502"/>
      <c r="C890" s="518" t="s">
        <v>350</v>
      </c>
      <c r="D890" s="132"/>
      <c r="E890" s="132"/>
      <c r="F890" s="132"/>
      <c r="G890" s="132"/>
      <c r="H890" s="132"/>
      <c r="I890" s="132"/>
      <c r="J890" s="132"/>
      <c r="K890" s="132"/>
      <c r="L890" s="132"/>
      <c r="M890" s="132"/>
      <c r="N890" s="132"/>
      <c r="O890" s="132"/>
      <c r="P890" s="132"/>
      <c r="Q890" s="132"/>
      <c r="R890" s="222"/>
      <c r="S890" s="166"/>
      <c r="T890" s="64"/>
    </row>
    <row r="891" spans="1:20" ht="7.5" customHeight="1">
      <c r="A891" s="151"/>
      <c r="B891" s="502"/>
      <c r="C891" s="502"/>
      <c r="D891" s="132"/>
      <c r="E891" s="132"/>
      <c r="F891" s="132"/>
      <c r="G891" s="132"/>
      <c r="H891" s="132"/>
      <c r="I891" s="132"/>
      <c r="J891" s="132"/>
      <c r="K891" s="132"/>
      <c r="L891" s="132"/>
      <c r="M891" s="132"/>
      <c r="N891" s="132"/>
      <c r="O891" s="132"/>
      <c r="P891" s="132"/>
      <c r="Q891" s="132"/>
      <c r="R891" s="222"/>
      <c r="S891" s="166"/>
      <c r="T891" s="64"/>
    </row>
    <row r="892" spans="1:20" ht="7.5" customHeight="1">
      <c r="A892" s="151"/>
      <c r="B892" s="513"/>
      <c r="C892" s="513"/>
      <c r="D892" s="221"/>
      <c r="E892" s="221"/>
      <c r="F892" s="221"/>
      <c r="G892" s="221"/>
      <c r="H892" s="221"/>
      <c r="I892" s="221"/>
      <c r="J892" s="221"/>
      <c r="K892" s="221"/>
      <c r="L892" s="221"/>
      <c r="M892" s="221"/>
      <c r="N892" s="221"/>
      <c r="O892" s="221"/>
      <c r="P892" s="221"/>
      <c r="Q892" s="221"/>
      <c r="R892" s="231"/>
      <c r="S892" s="232"/>
      <c r="T892" s="64"/>
    </row>
    <row r="893" spans="1:20" ht="7.5" customHeight="1">
      <c r="A893" s="78"/>
      <c r="B893" s="512" t="s">
        <v>115</v>
      </c>
      <c r="C893" s="514" t="s">
        <v>356</v>
      </c>
      <c r="D893" s="515" t="s">
        <v>357</v>
      </c>
      <c r="E893" s="516" t="s">
        <v>122</v>
      </c>
      <c r="F893" s="118"/>
      <c r="G893" s="111"/>
      <c r="H893" s="118"/>
      <c r="I893" s="118"/>
      <c r="J893" s="118"/>
      <c r="K893" s="118"/>
      <c r="L893" s="118"/>
      <c r="M893" s="118"/>
      <c r="N893" s="118"/>
      <c r="O893" s="118"/>
      <c r="P893" s="118"/>
      <c r="Q893" s="118"/>
      <c r="R893" s="534" t="s">
        <v>118</v>
      </c>
      <c r="S893" s="521" t="s">
        <v>358</v>
      </c>
      <c r="T893" s="64"/>
    </row>
    <row r="894" spans="1:20" ht="7.5" customHeight="1">
      <c r="A894" s="78"/>
      <c r="B894" s="502"/>
      <c r="C894" s="502"/>
      <c r="D894" s="502"/>
      <c r="E894" s="502"/>
      <c r="F894" s="118"/>
      <c r="G894" s="111"/>
      <c r="H894" s="118"/>
      <c r="I894" s="118"/>
      <c r="J894" s="118"/>
      <c r="K894" s="118"/>
      <c r="L894" s="118"/>
      <c r="M894" s="118"/>
      <c r="N894" s="118"/>
      <c r="O894" s="118"/>
      <c r="P894" s="118"/>
      <c r="Q894" s="118"/>
      <c r="R894" s="502"/>
      <c r="S894" s="502"/>
      <c r="T894" s="64"/>
    </row>
    <row r="895" spans="1:20" ht="7.5" customHeight="1">
      <c r="A895" s="70"/>
      <c r="B895" s="502"/>
      <c r="C895" s="502"/>
      <c r="D895" s="502"/>
      <c r="E895" s="502"/>
      <c r="F895" s="79"/>
      <c r="G895" s="111"/>
      <c r="H895" s="79"/>
      <c r="I895" s="79"/>
      <c r="J895" s="79"/>
      <c r="K895" s="79"/>
      <c r="L895" s="79"/>
      <c r="M895" s="79"/>
      <c r="N895" s="79"/>
      <c r="O895" s="79"/>
      <c r="P895" s="79"/>
      <c r="Q895" s="79"/>
      <c r="R895" s="132"/>
      <c r="S895" s="502"/>
      <c r="T895" s="64"/>
    </row>
    <row r="896" spans="1:20" ht="7.5" customHeight="1">
      <c r="A896" s="70"/>
      <c r="B896" s="502"/>
      <c r="C896" s="502"/>
      <c r="D896" s="502"/>
      <c r="E896" s="502"/>
      <c r="F896" s="79"/>
      <c r="G896" s="111"/>
      <c r="H896" s="79"/>
      <c r="I896" s="79"/>
      <c r="J896" s="79"/>
      <c r="K896" s="79"/>
      <c r="L896" s="79"/>
      <c r="M896" s="79"/>
      <c r="N896" s="79"/>
      <c r="O896" s="79"/>
      <c r="P896" s="79"/>
      <c r="Q896" s="79"/>
      <c r="R896" s="532" t="s">
        <v>118</v>
      </c>
      <c r="S896" s="510" t="s">
        <v>359</v>
      </c>
      <c r="T896" s="64"/>
    </row>
    <row r="897" spans="1:20" ht="7.5" customHeight="1">
      <c r="A897" s="100"/>
      <c r="B897" s="502"/>
      <c r="C897" s="502"/>
      <c r="D897" s="502"/>
      <c r="E897" s="502"/>
      <c r="F897" s="118"/>
      <c r="G897" s="111"/>
      <c r="H897" s="118"/>
      <c r="I897" s="118"/>
      <c r="J897" s="118"/>
      <c r="K897" s="118"/>
      <c r="L897" s="118"/>
      <c r="M897" s="118"/>
      <c r="N897" s="118"/>
      <c r="O897" s="118"/>
      <c r="P897" s="118"/>
      <c r="Q897" s="118"/>
      <c r="R897" s="502"/>
      <c r="S897" s="502"/>
      <c r="T897" s="64"/>
    </row>
    <row r="898" spans="1:20" ht="7.5" customHeight="1">
      <c r="A898" s="100"/>
      <c r="B898" s="502"/>
      <c r="C898" s="502"/>
      <c r="D898" s="502"/>
      <c r="E898" s="502"/>
      <c r="F898" s="119"/>
      <c r="G898" s="111"/>
      <c r="H898" s="81"/>
      <c r="I898" s="75"/>
      <c r="J898" s="119"/>
      <c r="K898" s="75"/>
      <c r="L898" s="119"/>
      <c r="M898" s="75"/>
      <c r="N898" s="81"/>
      <c r="O898" s="75"/>
      <c r="P898" s="81"/>
      <c r="Q898" s="75"/>
      <c r="R898" s="532" t="s">
        <v>118</v>
      </c>
      <c r="S898" s="510" t="s">
        <v>360</v>
      </c>
      <c r="T898" s="64"/>
    </row>
    <row r="899" spans="1:20" ht="7.5" customHeight="1">
      <c r="A899" s="100"/>
      <c r="B899" s="502"/>
      <c r="C899" s="502"/>
      <c r="D899" s="502"/>
      <c r="E899" s="502"/>
      <c r="F899" s="132"/>
      <c r="G899" s="132"/>
      <c r="H899" s="132"/>
      <c r="I899" s="132"/>
      <c r="J899" s="132"/>
      <c r="K899" s="132"/>
      <c r="L899" s="132"/>
      <c r="M899" s="132"/>
      <c r="N899" s="132"/>
      <c r="O899" s="132"/>
      <c r="P899" s="132"/>
      <c r="Q899" s="132"/>
      <c r="R899" s="502"/>
      <c r="S899" s="502"/>
      <c r="T899" s="64"/>
    </row>
    <row r="900" spans="1:20" ht="7.5" customHeight="1">
      <c r="A900" s="70"/>
      <c r="B900" s="502"/>
      <c r="C900" s="502"/>
      <c r="D900" s="502"/>
      <c r="E900" s="502"/>
      <c r="F900" s="517">
        <v>1388.0212500000002</v>
      </c>
      <c r="G900" s="503">
        <f>ROUND(F900*mark_up,0)</f>
        <v>6093</v>
      </c>
      <c r="H900" s="82"/>
      <c r="I900" s="503" t="s">
        <v>122</v>
      </c>
      <c r="J900" s="517"/>
      <c r="K900" s="503" t="s">
        <v>122</v>
      </c>
      <c r="L900" s="517"/>
      <c r="M900" s="503" t="s">
        <v>122</v>
      </c>
      <c r="N900" s="517"/>
      <c r="O900" s="503" t="s">
        <v>122</v>
      </c>
      <c r="P900" s="517"/>
      <c r="Q900" s="503" t="s">
        <v>122</v>
      </c>
      <c r="R900" s="132"/>
      <c r="S900" s="502"/>
      <c r="T900" s="64"/>
    </row>
    <row r="901" spans="1:20" ht="7.5" customHeight="1">
      <c r="A901" s="78"/>
      <c r="B901" s="502"/>
      <c r="C901" s="502"/>
      <c r="D901" s="502"/>
      <c r="E901" s="502"/>
      <c r="F901" s="504"/>
      <c r="G901" s="504"/>
      <c r="H901" s="103"/>
      <c r="I901" s="504"/>
      <c r="J901" s="504"/>
      <c r="K901" s="504"/>
      <c r="L901" s="504"/>
      <c r="M901" s="504"/>
      <c r="N901" s="504"/>
      <c r="O901" s="504"/>
      <c r="P901" s="504"/>
      <c r="Q901" s="504"/>
      <c r="R901" s="532" t="s">
        <v>118</v>
      </c>
      <c r="S901" s="510" t="s">
        <v>188</v>
      </c>
      <c r="T901" s="64"/>
    </row>
    <row r="902" spans="1:20" ht="7.5" customHeight="1">
      <c r="A902" s="78"/>
      <c r="B902" s="502"/>
      <c r="C902" s="502"/>
      <c r="D902" s="502"/>
      <c r="E902" s="502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  <c r="Q902" s="86"/>
      <c r="R902" s="502"/>
      <c r="S902" s="502"/>
      <c r="T902" s="64"/>
    </row>
    <row r="903" spans="1:20" ht="7.5" customHeight="1">
      <c r="A903" s="78"/>
      <c r="B903" s="502"/>
      <c r="C903" s="502"/>
      <c r="D903" s="502"/>
      <c r="E903" s="502"/>
      <c r="F903" s="79"/>
      <c r="G903" s="111"/>
      <c r="H903" s="79"/>
      <c r="I903" s="79"/>
      <c r="J903" s="79"/>
      <c r="K903" s="79"/>
      <c r="L903" s="79"/>
      <c r="M903" s="79"/>
      <c r="N903" s="79"/>
      <c r="O903" s="79"/>
      <c r="P903" s="79"/>
      <c r="Q903" s="79"/>
      <c r="R903" s="77" t="s">
        <v>118</v>
      </c>
      <c r="S903" s="502"/>
      <c r="T903" s="64"/>
    </row>
    <row r="904" spans="1:20" ht="7.5" customHeight="1">
      <c r="A904" s="151"/>
      <c r="B904" s="502"/>
      <c r="C904" s="502"/>
      <c r="D904" s="502"/>
      <c r="E904" s="502"/>
      <c r="F904" s="79"/>
      <c r="G904" s="111"/>
      <c r="H904" s="79"/>
      <c r="I904" s="79"/>
      <c r="J904" s="79"/>
      <c r="K904" s="79"/>
      <c r="L904" s="79"/>
      <c r="M904" s="79"/>
      <c r="N904" s="79"/>
      <c r="O904" s="79"/>
      <c r="P904" s="79"/>
      <c r="Q904" s="79"/>
      <c r="R904" s="532" t="s">
        <v>118</v>
      </c>
      <c r="S904" s="510" t="s">
        <v>361</v>
      </c>
      <c r="T904" s="64"/>
    </row>
    <row r="905" spans="1:20" ht="7.5" customHeight="1">
      <c r="A905" s="151"/>
      <c r="B905" s="502"/>
      <c r="C905" s="502"/>
      <c r="D905" s="502"/>
      <c r="E905" s="502"/>
      <c r="F905" s="132"/>
      <c r="G905" s="132"/>
      <c r="H905" s="132"/>
      <c r="I905" s="132"/>
      <c r="J905" s="132"/>
      <c r="K905" s="132"/>
      <c r="L905" s="132"/>
      <c r="M905" s="132"/>
      <c r="N905" s="132"/>
      <c r="O905" s="132"/>
      <c r="P905" s="132"/>
      <c r="Q905" s="132"/>
      <c r="R905" s="502"/>
      <c r="S905" s="502"/>
      <c r="T905" s="64"/>
    </row>
    <row r="906" spans="1:20" ht="7.5" customHeight="1">
      <c r="A906" s="78"/>
      <c r="B906" s="502"/>
      <c r="C906" s="502"/>
      <c r="D906" s="502"/>
      <c r="E906" s="502"/>
      <c r="F906" s="132"/>
      <c r="G906" s="132"/>
      <c r="H906" s="132"/>
      <c r="I906" s="132"/>
      <c r="J906" s="132"/>
      <c r="K906" s="132"/>
      <c r="L906" s="132"/>
      <c r="M906" s="132"/>
      <c r="N906" s="132"/>
      <c r="O906" s="132"/>
      <c r="P906" s="132"/>
      <c r="Q906" s="132"/>
      <c r="R906" s="77"/>
      <c r="S906" s="502"/>
      <c r="T906" s="64"/>
    </row>
    <row r="907" spans="1:20" ht="7.5" customHeight="1">
      <c r="A907" s="78"/>
      <c r="B907" s="502"/>
      <c r="C907" s="518" t="s">
        <v>362</v>
      </c>
      <c r="D907" s="502"/>
      <c r="E907" s="502"/>
      <c r="F907" s="132"/>
      <c r="G907" s="132"/>
      <c r="H907" s="132"/>
      <c r="I907" s="132"/>
      <c r="J907" s="132"/>
      <c r="K907" s="132"/>
      <c r="L907" s="132"/>
      <c r="M907" s="132"/>
      <c r="N907" s="132"/>
      <c r="O907" s="132"/>
      <c r="P907" s="132"/>
      <c r="Q907" s="132"/>
      <c r="R907" s="532" t="s">
        <v>118</v>
      </c>
      <c r="S907" s="510" t="s">
        <v>132</v>
      </c>
      <c r="T907" s="64"/>
    </row>
    <row r="908" spans="1:20" ht="7.5" customHeight="1">
      <c r="A908" s="78"/>
      <c r="B908" s="502"/>
      <c r="C908" s="502"/>
      <c r="D908" s="502"/>
      <c r="E908" s="502"/>
      <c r="F908" s="132"/>
      <c r="G908" s="132"/>
      <c r="H908" s="132"/>
      <c r="I908" s="132"/>
      <c r="J908" s="132"/>
      <c r="K908" s="132"/>
      <c r="L908" s="132"/>
      <c r="M908" s="132"/>
      <c r="N908" s="132"/>
      <c r="O908" s="132"/>
      <c r="P908" s="132"/>
      <c r="Q908" s="132"/>
      <c r="R908" s="502"/>
      <c r="S908" s="502"/>
      <c r="T908" s="64"/>
    </row>
    <row r="909" spans="1:20" ht="17.25" customHeight="1">
      <c r="A909" s="78"/>
      <c r="B909" s="513"/>
      <c r="C909" s="513"/>
      <c r="D909" s="513"/>
      <c r="E909" s="513"/>
      <c r="F909" s="221"/>
      <c r="G909" s="221"/>
      <c r="H909" s="221"/>
      <c r="I909" s="221"/>
      <c r="J909" s="221"/>
      <c r="K909" s="221"/>
      <c r="L909" s="221"/>
      <c r="M909" s="221"/>
      <c r="N909" s="221"/>
      <c r="O909" s="221"/>
      <c r="P909" s="221"/>
      <c r="Q909" s="221"/>
      <c r="R909" s="233"/>
      <c r="S909" s="513"/>
      <c r="T909" s="64"/>
    </row>
    <row r="910" spans="1:20" ht="7.5" customHeight="1">
      <c r="A910" s="78"/>
      <c r="B910" s="8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  <c r="Q910" s="86"/>
      <c r="R910" s="86"/>
      <c r="S910" s="86"/>
      <c r="T910" s="64"/>
    </row>
    <row r="911" spans="1:20" ht="7.5" customHeight="1">
      <c r="A911" s="100"/>
      <c r="B911" s="8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  <c r="Q911" s="86"/>
      <c r="R911" s="86"/>
      <c r="S911" s="86"/>
      <c r="T911" s="64"/>
    </row>
    <row r="912" spans="1:20" ht="7.5" customHeight="1">
      <c r="A912" s="100"/>
      <c r="B912" s="8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  <c r="Q912" s="86"/>
      <c r="R912" s="86"/>
      <c r="S912" s="86"/>
      <c r="T912" s="64"/>
    </row>
    <row r="913" spans="1:20" ht="7.5" customHeight="1">
      <c r="A913" s="100"/>
      <c r="B913" s="8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  <c r="Q913" s="86"/>
      <c r="R913" s="86"/>
      <c r="S913" s="86"/>
      <c r="T913" s="64"/>
    </row>
    <row r="914" spans="1:20" ht="11.25" customHeight="1">
      <c r="A914" s="100"/>
      <c r="B914" s="526"/>
      <c r="C914" s="527"/>
      <c r="D914" s="527"/>
      <c r="E914" s="527"/>
      <c r="F914" s="527"/>
      <c r="G914" s="527"/>
      <c r="H914" s="527"/>
      <c r="I914" s="527"/>
      <c r="J914" s="527"/>
      <c r="K914" s="527"/>
      <c r="L914" s="527"/>
      <c r="M914" s="527"/>
      <c r="N914" s="527"/>
      <c r="O914" s="527"/>
      <c r="P914" s="527"/>
      <c r="Q914" s="527"/>
      <c r="R914" s="527"/>
      <c r="S914" s="537" t="s">
        <v>140</v>
      </c>
      <c r="T914" s="64"/>
    </row>
    <row r="915" spans="1:20" ht="11.25" customHeight="1">
      <c r="A915" s="100"/>
      <c r="B915" s="83"/>
      <c r="C915" s="94"/>
      <c r="D915" s="83"/>
      <c r="E915" s="83"/>
      <c r="F915" s="83"/>
      <c r="G915" s="83"/>
      <c r="H915" s="83"/>
      <c r="I915" s="83"/>
      <c r="J915" s="83"/>
      <c r="K915" s="83"/>
      <c r="L915" s="83"/>
      <c r="M915" s="83"/>
      <c r="N915" s="83"/>
      <c r="O915" s="83"/>
      <c r="P915" s="83"/>
      <c r="Q915" s="83"/>
      <c r="R915" s="88"/>
      <c r="S915" s="504"/>
      <c r="T915" s="64"/>
    </row>
    <row r="916" spans="1:20" ht="11.25" customHeight="1">
      <c r="A916" s="100"/>
      <c r="B916" s="528" t="s">
        <v>363</v>
      </c>
      <c r="C916" s="529"/>
      <c r="D916" s="529"/>
      <c r="E916" s="529"/>
      <c r="F916" s="529"/>
      <c r="G916" s="529"/>
      <c r="H916" s="529"/>
      <c r="I916" s="529"/>
      <c r="J916" s="529"/>
      <c r="K916" s="529"/>
      <c r="L916" s="529"/>
      <c r="M916" s="529"/>
      <c r="N916" s="529"/>
      <c r="O916" s="529"/>
      <c r="P916" s="529"/>
      <c r="Q916" s="529"/>
      <c r="R916" s="529"/>
      <c r="S916" s="529"/>
      <c r="T916" s="64"/>
    </row>
    <row r="917" spans="1:20" ht="61.5" customHeight="1">
      <c r="A917" s="100"/>
      <c r="B917" s="530"/>
      <c r="C917" s="513"/>
      <c r="D917" s="51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531" t="s">
        <v>103</v>
      </c>
      <c r="P917" s="513"/>
      <c r="Q917" s="513"/>
      <c r="R917" s="513"/>
      <c r="S917" s="513"/>
      <c r="T917" s="64"/>
    </row>
    <row r="918" spans="1:20" ht="34.5" customHeight="1">
      <c r="A918" s="100"/>
      <c r="B918" s="197" t="s">
        <v>104</v>
      </c>
      <c r="C918" s="197" t="s">
        <v>105</v>
      </c>
      <c r="D918" s="197" t="s">
        <v>106</v>
      </c>
      <c r="E918" s="197" t="s">
        <v>107</v>
      </c>
      <c r="F918" s="198" t="s">
        <v>108</v>
      </c>
      <c r="G918" s="199" t="s">
        <v>109</v>
      </c>
      <c r="H918" s="198" t="s">
        <v>108</v>
      </c>
      <c r="I918" s="199" t="s">
        <v>110</v>
      </c>
      <c r="J918" s="198" t="s">
        <v>108</v>
      </c>
      <c r="K918" s="199" t="s">
        <v>111</v>
      </c>
      <c r="L918" s="198" t="s">
        <v>108</v>
      </c>
      <c r="M918" s="199" t="s">
        <v>112</v>
      </c>
      <c r="N918" s="198" t="s">
        <v>108</v>
      </c>
      <c r="O918" s="199" t="s">
        <v>113</v>
      </c>
      <c r="P918" s="198" t="s">
        <v>108</v>
      </c>
      <c r="Q918" s="199" t="s">
        <v>114</v>
      </c>
      <c r="R918" s="554" t="s">
        <v>1</v>
      </c>
      <c r="S918" s="527"/>
      <c r="T918" s="64"/>
    </row>
    <row r="919" spans="1:20" ht="7.5" customHeight="1">
      <c r="A919" s="100"/>
      <c r="B919" s="512" t="s">
        <v>115</v>
      </c>
      <c r="C919" s="514" t="s">
        <v>364</v>
      </c>
      <c r="D919" s="515" t="s">
        <v>365</v>
      </c>
      <c r="E919" s="516" t="s">
        <v>122</v>
      </c>
      <c r="F919" s="116"/>
      <c r="G919" s="116"/>
      <c r="H919" s="116"/>
      <c r="I919" s="116"/>
      <c r="J919" s="116"/>
      <c r="K919" s="116"/>
      <c r="L919" s="116"/>
      <c r="M919" s="116"/>
      <c r="N919" s="116"/>
      <c r="O919" s="116"/>
      <c r="P919" s="116"/>
      <c r="Q919" s="116"/>
      <c r="R919" s="534" t="s">
        <v>118</v>
      </c>
      <c r="S919" s="521" t="s">
        <v>366</v>
      </c>
      <c r="T919" s="64"/>
    </row>
    <row r="920" spans="1:20" ht="7.5" customHeight="1">
      <c r="A920" s="100"/>
      <c r="B920" s="502"/>
      <c r="C920" s="502"/>
      <c r="D920" s="502"/>
      <c r="E920" s="502"/>
      <c r="F920" s="118"/>
      <c r="G920" s="118"/>
      <c r="H920" s="118"/>
      <c r="I920" s="118"/>
      <c r="J920" s="118"/>
      <c r="K920" s="118"/>
      <c r="L920" s="118"/>
      <c r="M920" s="118"/>
      <c r="N920" s="118"/>
      <c r="O920" s="118"/>
      <c r="P920" s="118"/>
      <c r="Q920" s="118"/>
      <c r="R920" s="502"/>
      <c r="S920" s="502"/>
      <c r="T920" s="64"/>
    </row>
    <row r="921" spans="1:20" ht="7.5" customHeight="1">
      <c r="A921" s="100"/>
      <c r="B921" s="502"/>
      <c r="C921" s="502"/>
      <c r="D921" s="502"/>
      <c r="E921" s="502"/>
      <c r="F921" s="79"/>
      <c r="G921" s="79"/>
      <c r="H921" s="79"/>
      <c r="I921" s="79"/>
      <c r="J921" s="79"/>
      <c r="K921" s="79"/>
      <c r="L921" s="79"/>
      <c r="M921" s="79"/>
      <c r="N921" s="79"/>
      <c r="O921" s="79"/>
      <c r="P921" s="79"/>
      <c r="Q921" s="79"/>
      <c r="R921" s="161"/>
      <c r="S921" s="502"/>
      <c r="T921" s="64"/>
    </row>
    <row r="922" spans="1:20" ht="7.5" customHeight="1">
      <c r="A922" s="100"/>
      <c r="B922" s="502"/>
      <c r="C922" s="502"/>
      <c r="D922" s="502"/>
      <c r="E922" s="502"/>
      <c r="F922" s="79"/>
      <c r="G922" s="79"/>
      <c r="H922" s="79"/>
      <c r="I922" s="79"/>
      <c r="J922" s="79"/>
      <c r="K922" s="79"/>
      <c r="L922" s="79"/>
      <c r="M922" s="79"/>
      <c r="N922" s="79"/>
      <c r="O922" s="79"/>
      <c r="P922" s="79"/>
      <c r="Q922" s="79"/>
      <c r="R922" s="532" t="s">
        <v>118</v>
      </c>
      <c r="S922" s="510" t="s">
        <v>367</v>
      </c>
      <c r="T922" s="64"/>
    </row>
    <row r="923" spans="1:20" ht="7.5" customHeight="1">
      <c r="A923" s="100"/>
      <c r="B923" s="502"/>
      <c r="C923" s="502"/>
      <c r="D923" s="502"/>
      <c r="E923" s="502"/>
      <c r="F923" s="79"/>
      <c r="G923" s="79"/>
      <c r="H923" s="79"/>
      <c r="I923" s="79"/>
      <c r="J923" s="79"/>
      <c r="K923" s="79"/>
      <c r="L923" s="79"/>
      <c r="M923" s="79"/>
      <c r="N923" s="79"/>
      <c r="O923" s="79"/>
      <c r="P923" s="79"/>
      <c r="Q923" s="79"/>
      <c r="R923" s="502"/>
      <c r="S923" s="502"/>
      <c r="T923" s="64"/>
    </row>
    <row r="924" spans="1:20" ht="7.5" customHeight="1">
      <c r="A924" s="100"/>
      <c r="B924" s="502"/>
      <c r="C924" s="502"/>
      <c r="D924" s="502"/>
      <c r="E924" s="502"/>
      <c r="F924" s="119"/>
      <c r="G924" s="75"/>
      <c r="H924" s="81"/>
      <c r="I924" s="75"/>
      <c r="J924" s="119"/>
      <c r="K924" s="75"/>
      <c r="L924" s="119"/>
      <c r="M924" s="75"/>
      <c r="N924" s="81"/>
      <c r="O924" s="75"/>
      <c r="P924" s="81"/>
      <c r="Q924" s="75"/>
      <c r="R924" s="216"/>
      <c r="S924" s="502"/>
      <c r="T924" s="64"/>
    </row>
    <row r="925" spans="1:20" ht="7.5" customHeight="1">
      <c r="A925" s="100"/>
      <c r="B925" s="502"/>
      <c r="C925" s="502"/>
      <c r="D925" s="502"/>
      <c r="E925" s="502"/>
      <c r="F925" s="119"/>
      <c r="G925" s="75"/>
      <c r="H925" s="81"/>
      <c r="I925" s="75"/>
      <c r="J925" s="119"/>
      <c r="K925" s="75"/>
      <c r="L925" s="119"/>
      <c r="M925" s="75"/>
      <c r="N925" s="81"/>
      <c r="O925" s="75"/>
      <c r="P925" s="81"/>
      <c r="Q925" s="75"/>
      <c r="R925" s="532" t="s">
        <v>118</v>
      </c>
      <c r="S925" s="510" t="s">
        <v>368</v>
      </c>
      <c r="T925" s="64"/>
    </row>
    <row r="926" spans="1:20" ht="7.5" customHeight="1">
      <c r="A926" s="100"/>
      <c r="B926" s="502"/>
      <c r="C926" s="502"/>
      <c r="D926" s="502"/>
      <c r="E926" s="502"/>
      <c r="F926" s="79"/>
      <c r="G926" s="79"/>
      <c r="H926" s="79"/>
      <c r="I926" s="79"/>
      <c r="J926" s="79"/>
      <c r="K926" s="79"/>
      <c r="L926" s="79"/>
      <c r="M926" s="79"/>
      <c r="N926" s="79"/>
      <c r="O926" s="79"/>
      <c r="P926" s="79"/>
      <c r="Q926" s="79"/>
      <c r="R926" s="502"/>
      <c r="S926" s="502"/>
      <c r="T926" s="64"/>
    </row>
    <row r="927" spans="1:20" ht="7.5" customHeight="1">
      <c r="A927" s="100"/>
      <c r="B927" s="502"/>
      <c r="C927" s="502"/>
      <c r="D927" s="502"/>
      <c r="E927" s="502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  <c r="Q927" s="86"/>
      <c r="R927" s="216"/>
      <c r="S927" s="502"/>
      <c r="T927" s="64"/>
    </row>
    <row r="928" spans="1:20" ht="7.5" customHeight="1">
      <c r="A928" s="100"/>
      <c r="B928" s="502"/>
      <c r="C928" s="502"/>
      <c r="D928" s="502"/>
      <c r="E928" s="502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  <c r="Q928" s="86"/>
      <c r="R928" s="532" t="s">
        <v>118</v>
      </c>
      <c r="S928" s="510" t="s">
        <v>369</v>
      </c>
      <c r="T928" s="64"/>
    </row>
    <row r="929" spans="1:20" ht="7.5" customHeight="1">
      <c r="A929" s="100"/>
      <c r="B929" s="502"/>
      <c r="C929" s="502"/>
      <c r="D929" s="502"/>
      <c r="E929" s="502"/>
      <c r="F929" s="79"/>
      <c r="G929" s="86"/>
      <c r="H929" s="86"/>
      <c r="I929" s="86"/>
      <c r="J929" s="86"/>
      <c r="K929" s="86"/>
      <c r="L929" s="86"/>
      <c r="M929" s="86"/>
      <c r="N929" s="86"/>
      <c r="O929" s="86"/>
      <c r="P929" s="86"/>
      <c r="Q929" s="86"/>
      <c r="R929" s="502"/>
      <c r="S929" s="502"/>
      <c r="T929" s="64"/>
    </row>
    <row r="930" spans="1:20" ht="7.5" customHeight="1">
      <c r="A930" s="78"/>
      <c r="B930" s="502"/>
      <c r="C930" s="502"/>
      <c r="D930" s="502"/>
      <c r="E930" s="502"/>
      <c r="F930" s="79"/>
      <c r="G930" s="86"/>
      <c r="H930" s="86"/>
      <c r="I930" s="86"/>
      <c r="J930" s="86"/>
      <c r="K930" s="86"/>
      <c r="L930" s="86"/>
      <c r="M930" s="86"/>
      <c r="N930" s="86"/>
      <c r="O930" s="86"/>
      <c r="P930" s="86"/>
      <c r="Q930" s="86"/>
      <c r="R930" s="532" t="s">
        <v>118</v>
      </c>
      <c r="S930" s="510" t="s">
        <v>370</v>
      </c>
      <c r="T930" s="64"/>
    </row>
    <row r="931" spans="1:20" ht="7.5" customHeight="1">
      <c r="A931" s="70"/>
      <c r="B931" s="502"/>
      <c r="C931" s="502"/>
      <c r="D931" s="502"/>
      <c r="E931" s="502"/>
      <c r="F931" s="79"/>
      <c r="G931" s="86"/>
      <c r="H931" s="86"/>
      <c r="I931" s="86"/>
      <c r="J931" s="86"/>
      <c r="K931" s="86"/>
      <c r="L931" s="86"/>
      <c r="M931" s="86"/>
      <c r="N931" s="86"/>
      <c r="O931" s="86"/>
      <c r="P931" s="86"/>
      <c r="Q931" s="86"/>
      <c r="R931" s="502"/>
      <c r="S931" s="502"/>
      <c r="T931" s="64"/>
    </row>
    <row r="932" spans="1:20" ht="7.5" customHeight="1">
      <c r="A932" s="70"/>
      <c r="B932" s="502"/>
      <c r="C932" s="502"/>
      <c r="D932" s="502"/>
      <c r="E932" s="502"/>
      <c r="F932" s="517">
        <v>2653.6774687500006</v>
      </c>
      <c r="G932" s="503">
        <f>ROUND(F932*mark_up,0)</f>
        <v>11650</v>
      </c>
      <c r="H932" s="82"/>
      <c r="I932" s="503" t="s">
        <v>122</v>
      </c>
      <c r="J932" s="517"/>
      <c r="K932" s="503" t="s">
        <v>122</v>
      </c>
      <c r="L932" s="517"/>
      <c r="M932" s="503" t="s">
        <v>122</v>
      </c>
      <c r="N932" s="517"/>
      <c r="O932" s="503" t="s">
        <v>122</v>
      </c>
      <c r="P932" s="517"/>
      <c r="Q932" s="503" t="s">
        <v>122</v>
      </c>
      <c r="R932" s="532" t="s">
        <v>118</v>
      </c>
      <c r="S932" s="510" t="s">
        <v>371</v>
      </c>
      <c r="T932" s="64"/>
    </row>
    <row r="933" spans="1:20" ht="7.5" customHeight="1">
      <c r="A933" s="100"/>
      <c r="B933" s="502"/>
      <c r="C933" s="502"/>
      <c r="D933" s="502"/>
      <c r="E933" s="502"/>
      <c r="F933" s="504"/>
      <c r="G933" s="504"/>
      <c r="H933" s="103"/>
      <c r="I933" s="504"/>
      <c r="J933" s="504"/>
      <c r="K933" s="504"/>
      <c r="L933" s="504"/>
      <c r="M933" s="504"/>
      <c r="N933" s="504"/>
      <c r="O933" s="504"/>
      <c r="P933" s="504"/>
      <c r="Q933" s="504"/>
      <c r="R933" s="502"/>
      <c r="S933" s="502"/>
      <c r="T933" s="64"/>
    </row>
    <row r="934" spans="1:20" ht="7.5" customHeight="1">
      <c r="A934" s="100"/>
      <c r="B934" s="502"/>
      <c r="C934" s="502"/>
      <c r="D934" s="502"/>
      <c r="E934" s="502"/>
      <c r="F934" s="79"/>
      <c r="G934" s="79"/>
      <c r="H934" s="79"/>
      <c r="I934" s="79"/>
      <c r="J934" s="79"/>
      <c r="K934" s="79"/>
      <c r="L934" s="79"/>
      <c r="M934" s="79"/>
      <c r="N934" s="79"/>
      <c r="O934" s="79"/>
      <c r="P934" s="79"/>
      <c r="Q934" s="79"/>
      <c r="R934" s="77"/>
      <c r="S934" s="502"/>
      <c r="T934" s="64"/>
    </row>
    <row r="935" spans="1:20" ht="7.5" customHeight="1">
      <c r="A935" s="100"/>
      <c r="B935" s="502"/>
      <c r="C935" s="502"/>
      <c r="D935" s="502"/>
      <c r="E935" s="502"/>
      <c r="F935" s="79"/>
      <c r="G935" s="79"/>
      <c r="H935" s="79"/>
      <c r="I935" s="86"/>
      <c r="J935" s="79"/>
      <c r="K935" s="79"/>
      <c r="L935" s="79"/>
      <c r="M935" s="79"/>
      <c r="N935" s="79"/>
      <c r="O935" s="79"/>
      <c r="P935" s="79"/>
      <c r="Q935" s="79"/>
      <c r="R935" s="532" t="s">
        <v>118</v>
      </c>
      <c r="S935" s="510" t="s">
        <v>372</v>
      </c>
      <c r="T935" s="64"/>
    </row>
    <row r="936" spans="1:20" ht="7.5" customHeight="1">
      <c r="A936" s="100"/>
      <c r="B936" s="502"/>
      <c r="C936" s="502"/>
      <c r="D936" s="502"/>
      <c r="E936" s="502"/>
      <c r="F936" s="84"/>
      <c r="G936" s="85"/>
      <c r="H936" s="85"/>
      <c r="I936" s="86"/>
      <c r="J936" s="85"/>
      <c r="K936" s="81"/>
      <c r="L936" s="85"/>
      <c r="M936" s="81"/>
      <c r="N936" s="81"/>
      <c r="O936" s="81"/>
      <c r="P936" s="81"/>
      <c r="Q936" s="81"/>
      <c r="R936" s="502"/>
      <c r="S936" s="502"/>
      <c r="T936" s="64"/>
    </row>
    <row r="937" spans="1:20" ht="7.5" customHeight="1">
      <c r="A937" s="100"/>
      <c r="B937" s="502"/>
      <c r="C937" s="502"/>
      <c r="D937" s="502"/>
      <c r="E937" s="502"/>
      <c r="F937" s="132"/>
      <c r="G937" s="132"/>
      <c r="H937" s="132"/>
      <c r="I937" s="86"/>
      <c r="J937" s="132"/>
      <c r="K937" s="132"/>
      <c r="L937" s="132"/>
      <c r="M937" s="132"/>
      <c r="N937" s="132"/>
      <c r="O937" s="132"/>
      <c r="P937" s="132"/>
      <c r="Q937" s="132"/>
      <c r="R937" s="161"/>
      <c r="S937" s="502"/>
      <c r="T937" s="64"/>
    </row>
    <row r="938" spans="1:20" ht="7.5" customHeight="1">
      <c r="A938" s="100"/>
      <c r="B938" s="502"/>
      <c r="C938" s="502"/>
      <c r="D938" s="502"/>
      <c r="E938" s="502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  <c r="Q938" s="86"/>
      <c r="R938" s="532" t="s">
        <v>118</v>
      </c>
      <c r="S938" s="510" t="s">
        <v>373</v>
      </c>
      <c r="T938" s="64"/>
    </row>
    <row r="939" spans="1:20" ht="7.5" customHeight="1">
      <c r="A939" s="100"/>
      <c r="B939" s="502"/>
      <c r="C939" s="502"/>
      <c r="D939" s="502"/>
      <c r="E939" s="502"/>
      <c r="F939" s="79"/>
      <c r="G939" s="79"/>
      <c r="H939" s="79"/>
      <c r="I939" s="79"/>
      <c r="J939" s="79"/>
      <c r="K939" s="79"/>
      <c r="L939" s="79"/>
      <c r="M939" s="79"/>
      <c r="N939" s="79"/>
      <c r="O939" s="79"/>
      <c r="P939" s="79"/>
      <c r="Q939" s="79"/>
      <c r="R939" s="502"/>
      <c r="S939" s="502"/>
      <c r="T939" s="64"/>
    </row>
    <row r="940" spans="1:20" ht="7.5" customHeight="1">
      <c r="A940" s="100"/>
      <c r="B940" s="502"/>
      <c r="C940" s="502"/>
      <c r="D940" s="502"/>
      <c r="E940" s="502"/>
      <c r="F940" s="121"/>
      <c r="G940" s="121"/>
      <c r="H940" s="121"/>
      <c r="I940" s="121"/>
      <c r="J940" s="121"/>
      <c r="K940" s="121"/>
      <c r="L940" s="121"/>
      <c r="M940" s="121"/>
      <c r="N940" s="121"/>
      <c r="O940" s="121"/>
      <c r="P940" s="121"/>
      <c r="Q940" s="121"/>
      <c r="R940" s="532" t="s">
        <v>118</v>
      </c>
      <c r="S940" s="510" t="s">
        <v>188</v>
      </c>
      <c r="T940" s="64"/>
    </row>
    <row r="941" spans="1:20" ht="7.5" customHeight="1">
      <c r="A941" s="100"/>
      <c r="B941" s="502"/>
      <c r="C941" s="502"/>
      <c r="D941" s="502"/>
      <c r="E941" s="502"/>
      <c r="F941" s="121"/>
      <c r="G941" s="121"/>
      <c r="H941" s="121"/>
      <c r="I941" s="121"/>
      <c r="J941" s="121"/>
      <c r="K941" s="121"/>
      <c r="L941" s="121"/>
      <c r="M941" s="121"/>
      <c r="N941" s="121"/>
      <c r="O941" s="121"/>
      <c r="P941" s="121"/>
      <c r="Q941" s="121"/>
      <c r="R941" s="502"/>
      <c r="S941" s="502"/>
      <c r="T941" s="64"/>
    </row>
    <row r="942" spans="1:20" ht="7.5" customHeight="1">
      <c r="A942" s="100"/>
      <c r="B942" s="502"/>
      <c r="C942" s="502"/>
      <c r="D942" s="502"/>
      <c r="E942" s="502"/>
      <c r="F942" s="121"/>
      <c r="G942" s="121"/>
      <c r="H942" s="121"/>
      <c r="I942" s="121"/>
      <c r="J942" s="121"/>
      <c r="K942" s="121"/>
      <c r="L942" s="121"/>
      <c r="M942" s="121"/>
      <c r="N942" s="121"/>
      <c r="O942" s="121"/>
      <c r="P942" s="121"/>
      <c r="Q942" s="121"/>
      <c r="R942" s="77"/>
      <c r="S942" s="502"/>
      <c r="T942" s="64"/>
    </row>
    <row r="943" spans="1:20" ht="7.5" customHeight="1">
      <c r="A943" s="100"/>
      <c r="B943" s="502"/>
      <c r="C943" s="502"/>
      <c r="D943" s="502"/>
      <c r="E943" s="502"/>
      <c r="F943" s="121"/>
      <c r="G943" s="121"/>
      <c r="H943" s="121"/>
      <c r="I943" s="121"/>
      <c r="J943" s="121"/>
      <c r="K943" s="121"/>
      <c r="L943" s="121"/>
      <c r="M943" s="121"/>
      <c r="N943" s="121"/>
      <c r="O943" s="121"/>
      <c r="P943" s="121"/>
      <c r="Q943" s="121"/>
      <c r="R943" s="532" t="s">
        <v>118</v>
      </c>
      <c r="S943" s="510" t="s">
        <v>132</v>
      </c>
      <c r="T943" s="64"/>
    </row>
    <row r="944" spans="1:20" ht="7.5" customHeight="1">
      <c r="A944" s="100"/>
      <c r="B944" s="502"/>
      <c r="C944" s="518" t="s">
        <v>374</v>
      </c>
      <c r="D944" s="502"/>
      <c r="E944" s="502"/>
      <c r="F944" s="121"/>
      <c r="G944" s="121"/>
      <c r="H944" s="121"/>
      <c r="I944" s="121"/>
      <c r="J944" s="121"/>
      <c r="K944" s="121"/>
      <c r="L944" s="121"/>
      <c r="M944" s="121"/>
      <c r="N944" s="121"/>
      <c r="O944" s="121"/>
      <c r="P944" s="121"/>
      <c r="Q944" s="121"/>
      <c r="R944" s="502"/>
      <c r="S944" s="502"/>
      <c r="T944" s="64"/>
    </row>
    <row r="945" spans="1:20" ht="7.5" customHeight="1">
      <c r="A945" s="100"/>
      <c r="B945" s="502"/>
      <c r="C945" s="502"/>
      <c r="D945" s="502"/>
      <c r="E945" s="502"/>
      <c r="F945" s="121"/>
      <c r="G945" s="121"/>
      <c r="H945" s="121"/>
      <c r="I945" s="121"/>
      <c r="J945" s="121"/>
      <c r="K945" s="121"/>
      <c r="L945" s="121"/>
      <c r="M945" s="121"/>
      <c r="N945" s="121"/>
      <c r="O945" s="121"/>
      <c r="P945" s="121"/>
      <c r="Q945" s="121"/>
      <c r="R945" s="163"/>
      <c r="S945" s="502"/>
      <c r="T945" s="64"/>
    </row>
    <row r="946" spans="1:20" ht="7.5" customHeight="1">
      <c r="A946" s="100"/>
      <c r="B946" s="513"/>
      <c r="C946" s="513"/>
      <c r="D946" s="513"/>
      <c r="E946" s="513"/>
      <c r="F946" s="122"/>
      <c r="G946" s="122"/>
      <c r="H946" s="122"/>
      <c r="I946" s="122"/>
      <c r="J946" s="122"/>
      <c r="K946" s="122"/>
      <c r="L946" s="122"/>
      <c r="M946" s="122"/>
      <c r="N946" s="122"/>
      <c r="O946" s="122"/>
      <c r="P946" s="122"/>
      <c r="Q946" s="122"/>
      <c r="R946" s="164"/>
      <c r="S946" s="106"/>
      <c r="T946" s="64"/>
    </row>
    <row r="947" spans="1:20" ht="7.5" customHeight="1">
      <c r="A947" s="228"/>
      <c r="B947" s="553" t="s">
        <v>115</v>
      </c>
      <c r="C947" s="546" t="s">
        <v>375</v>
      </c>
      <c r="D947" s="540" t="s">
        <v>376</v>
      </c>
      <c r="E947" s="533" t="s">
        <v>122</v>
      </c>
      <c r="F947" s="118"/>
      <c r="G947" s="118"/>
      <c r="H947" s="118"/>
      <c r="I947" s="118"/>
      <c r="J947" s="118"/>
      <c r="K947" s="118"/>
      <c r="L947" s="118"/>
      <c r="M947" s="118"/>
      <c r="N947" s="118"/>
      <c r="O947" s="118"/>
      <c r="P947" s="118"/>
      <c r="Q947" s="118"/>
      <c r="R947" s="534" t="s">
        <v>118</v>
      </c>
      <c r="S947" s="620" t="s">
        <v>358</v>
      </c>
      <c r="T947" s="64"/>
    </row>
    <row r="948" spans="1:20" ht="7.5" customHeight="1">
      <c r="A948" s="228"/>
      <c r="B948" s="502"/>
      <c r="C948" s="502"/>
      <c r="D948" s="502"/>
      <c r="E948" s="502"/>
      <c r="F948" s="118"/>
      <c r="G948" s="118"/>
      <c r="H948" s="118"/>
      <c r="I948" s="118"/>
      <c r="J948" s="118"/>
      <c r="K948" s="118"/>
      <c r="L948" s="118"/>
      <c r="M948" s="118"/>
      <c r="N948" s="118"/>
      <c r="O948" s="118"/>
      <c r="P948" s="118"/>
      <c r="Q948" s="118"/>
      <c r="R948" s="502"/>
      <c r="S948" s="502"/>
      <c r="T948" s="64"/>
    </row>
    <row r="949" spans="1:20" ht="7.5" customHeight="1">
      <c r="A949" s="228"/>
      <c r="B949" s="502"/>
      <c r="C949" s="502"/>
      <c r="D949" s="502"/>
      <c r="E949" s="502"/>
      <c r="F949" s="118"/>
      <c r="G949" s="118"/>
      <c r="H949" s="118"/>
      <c r="I949" s="118"/>
      <c r="J949" s="118"/>
      <c r="K949" s="118"/>
      <c r="L949" s="118"/>
      <c r="M949" s="118"/>
      <c r="N949" s="118"/>
      <c r="O949" s="118"/>
      <c r="P949" s="118"/>
      <c r="Q949" s="118"/>
      <c r="R949" s="161"/>
      <c r="S949" s="502"/>
      <c r="T949" s="64"/>
    </row>
    <row r="950" spans="1:20" ht="7.5" customHeight="1">
      <c r="A950" s="124"/>
      <c r="B950" s="502"/>
      <c r="C950" s="502"/>
      <c r="D950" s="502"/>
      <c r="E950" s="502"/>
      <c r="F950" s="132"/>
      <c r="G950" s="132"/>
      <c r="H950" s="132"/>
      <c r="I950" s="132"/>
      <c r="J950" s="132"/>
      <c r="K950" s="132"/>
      <c r="L950" s="132"/>
      <c r="M950" s="132"/>
      <c r="N950" s="132"/>
      <c r="O950" s="132"/>
      <c r="P950" s="132"/>
      <c r="Q950" s="132"/>
      <c r="R950" s="532" t="s">
        <v>118</v>
      </c>
      <c r="S950" s="619" t="s">
        <v>377</v>
      </c>
      <c r="T950" s="64"/>
    </row>
    <row r="951" spans="1:20" ht="7.5" customHeight="1">
      <c r="A951" s="124"/>
      <c r="B951" s="502"/>
      <c r="C951" s="502"/>
      <c r="D951" s="502"/>
      <c r="E951" s="502"/>
      <c r="F951" s="132"/>
      <c r="G951" s="234"/>
      <c r="H951" s="235"/>
      <c r="I951" s="234"/>
      <c r="J951" s="234"/>
      <c r="K951" s="234"/>
      <c r="L951" s="234"/>
      <c r="M951" s="234"/>
      <c r="N951" s="234"/>
      <c r="O951" s="234"/>
      <c r="P951" s="234"/>
      <c r="Q951" s="234"/>
      <c r="R951" s="502"/>
      <c r="S951" s="502"/>
      <c r="T951" s="64"/>
    </row>
    <row r="952" spans="1:20" ht="7.5" customHeight="1">
      <c r="A952" s="124"/>
      <c r="B952" s="502"/>
      <c r="C952" s="502"/>
      <c r="D952" s="502"/>
      <c r="E952" s="502"/>
      <c r="F952" s="517">
        <v>1857.8264375000003</v>
      </c>
      <c r="G952" s="86"/>
      <c r="H952" s="86"/>
      <c r="I952" s="86"/>
      <c r="J952" s="86"/>
      <c r="K952" s="86"/>
      <c r="L952" s="86"/>
      <c r="M952" s="86"/>
      <c r="N952" s="86"/>
      <c r="O952" s="86"/>
      <c r="P952" s="86"/>
      <c r="Q952" s="86"/>
      <c r="R952" s="532" t="s">
        <v>118</v>
      </c>
      <c r="S952" s="619" t="s">
        <v>367</v>
      </c>
      <c r="T952" s="64"/>
    </row>
    <row r="953" spans="1:20" ht="7.5" customHeight="1">
      <c r="A953" s="124"/>
      <c r="B953" s="502"/>
      <c r="C953" s="502"/>
      <c r="D953" s="502"/>
      <c r="E953" s="502"/>
      <c r="F953" s="504"/>
      <c r="G953" s="503">
        <f>ROUND(F952*mark_up,0)</f>
        <v>8156</v>
      </c>
      <c r="H953" s="82"/>
      <c r="I953" s="503" t="s">
        <v>122</v>
      </c>
      <c r="J953" s="517"/>
      <c r="K953" s="503" t="s">
        <v>122</v>
      </c>
      <c r="L953" s="517"/>
      <c r="M953" s="503" t="s">
        <v>122</v>
      </c>
      <c r="N953" s="517"/>
      <c r="O953" s="503" t="s">
        <v>122</v>
      </c>
      <c r="P953" s="517"/>
      <c r="Q953" s="503" t="s">
        <v>122</v>
      </c>
      <c r="R953" s="502"/>
      <c r="S953" s="502"/>
      <c r="T953" s="64"/>
    </row>
    <row r="954" spans="1:20" ht="7.5" customHeight="1">
      <c r="A954" s="124"/>
      <c r="B954" s="502"/>
      <c r="C954" s="502"/>
      <c r="D954" s="502"/>
      <c r="E954" s="502"/>
      <c r="F954" s="132"/>
      <c r="G954" s="504"/>
      <c r="H954" s="103"/>
      <c r="I954" s="504"/>
      <c r="J954" s="504"/>
      <c r="K954" s="504"/>
      <c r="L954" s="504"/>
      <c r="M954" s="504"/>
      <c r="N954" s="504"/>
      <c r="O954" s="504"/>
      <c r="P954" s="504"/>
      <c r="Q954" s="504"/>
      <c r="R954" s="216"/>
      <c r="S954" s="502"/>
      <c r="T954" s="64"/>
    </row>
    <row r="955" spans="1:20" ht="7.5" customHeight="1">
      <c r="A955" s="124"/>
      <c r="B955" s="502"/>
      <c r="C955" s="502"/>
      <c r="D955" s="502"/>
      <c r="E955" s="502"/>
      <c r="F955" s="132"/>
      <c r="G955" s="132"/>
      <c r="H955" s="132"/>
      <c r="I955" s="132"/>
      <c r="J955" s="132"/>
      <c r="K955" s="132"/>
      <c r="L955" s="132"/>
      <c r="M955" s="132"/>
      <c r="N955" s="132"/>
      <c r="O955" s="132"/>
      <c r="P955" s="132"/>
      <c r="Q955" s="132"/>
      <c r="R955" s="532" t="s">
        <v>118</v>
      </c>
      <c r="S955" s="619" t="s">
        <v>373</v>
      </c>
      <c r="T955" s="64"/>
    </row>
    <row r="956" spans="1:20" ht="7.5" customHeight="1">
      <c r="A956" s="124"/>
      <c r="B956" s="502"/>
      <c r="C956" s="502"/>
      <c r="D956" s="502"/>
      <c r="E956" s="502"/>
      <c r="F956" s="132"/>
      <c r="G956" s="132"/>
      <c r="H956" s="132"/>
      <c r="I956" s="132"/>
      <c r="J956" s="132"/>
      <c r="K956" s="132"/>
      <c r="L956" s="132"/>
      <c r="M956" s="132"/>
      <c r="N956" s="132"/>
      <c r="O956" s="132"/>
      <c r="P956" s="132"/>
      <c r="Q956" s="132"/>
      <c r="R956" s="502"/>
      <c r="S956" s="502"/>
      <c r="T956" s="64"/>
    </row>
    <row r="957" spans="1:20" ht="7.5" customHeight="1">
      <c r="A957" s="124"/>
      <c r="B957" s="502"/>
      <c r="C957" s="502"/>
      <c r="D957" s="502"/>
      <c r="E957" s="502"/>
      <c r="F957" s="132"/>
      <c r="G957" s="86"/>
      <c r="H957" s="86"/>
      <c r="I957" s="86"/>
      <c r="J957" s="86"/>
      <c r="K957" s="86"/>
      <c r="L957" s="86"/>
      <c r="M957" s="86"/>
      <c r="N957" s="86"/>
      <c r="O957" s="86"/>
      <c r="P957" s="86"/>
      <c r="Q957" s="86"/>
      <c r="R957" s="532" t="s">
        <v>118</v>
      </c>
      <c r="S957" s="619" t="s">
        <v>330</v>
      </c>
      <c r="T957" s="64"/>
    </row>
    <row r="958" spans="1:20" ht="7.5" customHeight="1">
      <c r="A958" s="124"/>
      <c r="B958" s="502"/>
      <c r="C958" s="518" t="s">
        <v>378</v>
      </c>
      <c r="D958" s="502"/>
      <c r="E958" s="502"/>
      <c r="F958" s="132"/>
      <c r="G958" s="86"/>
      <c r="H958" s="86"/>
      <c r="I958" s="86"/>
      <c r="J958" s="86"/>
      <c r="K958" s="86"/>
      <c r="L958" s="86"/>
      <c r="M958" s="86"/>
      <c r="N958" s="86"/>
      <c r="O958" s="86"/>
      <c r="P958" s="86"/>
      <c r="Q958" s="86"/>
      <c r="R958" s="502"/>
      <c r="S958" s="502"/>
      <c r="T958" s="64"/>
    </row>
    <row r="959" spans="1:20" ht="7.5" customHeight="1">
      <c r="A959" s="124"/>
      <c r="B959" s="502"/>
      <c r="C959" s="502"/>
      <c r="D959" s="502"/>
      <c r="E959" s="502"/>
      <c r="F959" s="132"/>
      <c r="G959" s="86"/>
      <c r="H959" s="132"/>
      <c r="I959" s="132"/>
      <c r="J959" s="132"/>
      <c r="K959" s="132"/>
      <c r="L959" s="132"/>
      <c r="M959" s="132"/>
      <c r="N959" s="132"/>
      <c r="O959" s="132"/>
      <c r="P959" s="132"/>
      <c r="Q959" s="132"/>
      <c r="R959" s="77" t="s">
        <v>118</v>
      </c>
      <c r="S959" s="502"/>
      <c r="T959" s="64"/>
    </row>
    <row r="960" spans="1:20" ht="7.5" customHeight="1">
      <c r="A960" s="124"/>
      <c r="B960" s="502"/>
      <c r="C960" s="502"/>
      <c r="D960" s="502"/>
      <c r="E960" s="502"/>
      <c r="F960" s="121"/>
      <c r="G960" s="121"/>
      <c r="H960" s="121"/>
      <c r="I960" s="121"/>
      <c r="J960" s="121"/>
      <c r="K960" s="121"/>
      <c r="L960" s="121"/>
      <c r="M960" s="121"/>
      <c r="N960" s="121"/>
      <c r="O960" s="121"/>
      <c r="P960" s="121"/>
      <c r="Q960" s="121"/>
      <c r="R960" s="77" t="s">
        <v>118</v>
      </c>
      <c r="S960" s="89"/>
      <c r="T960" s="64"/>
    </row>
    <row r="961" spans="1:20" ht="7.5" customHeight="1">
      <c r="A961" s="124"/>
      <c r="B961" s="71"/>
      <c r="C961" s="71"/>
      <c r="D961" s="71"/>
      <c r="E961" s="71"/>
      <c r="F961" s="71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64"/>
    </row>
    <row r="962" spans="1:20" ht="7.5" customHeight="1">
      <c r="A962" s="100"/>
      <c r="B962" s="121"/>
      <c r="C962" s="121"/>
      <c r="D962" s="121"/>
      <c r="E962" s="121"/>
      <c r="F962" s="121"/>
      <c r="G962" s="121"/>
      <c r="H962" s="121"/>
      <c r="I962" s="121"/>
      <c r="J962" s="121"/>
      <c r="K962" s="121"/>
      <c r="L962" s="121"/>
      <c r="M962" s="121"/>
      <c r="N962" s="121"/>
      <c r="O962" s="121"/>
      <c r="P962" s="121"/>
      <c r="Q962" s="121"/>
      <c r="R962" s="121"/>
      <c r="S962" s="121"/>
      <c r="T962" s="64"/>
    </row>
    <row r="963" spans="1:20" ht="7.5" customHeight="1">
      <c r="A963" s="78"/>
      <c r="B963" s="121"/>
      <c r="C963" s="121"/>
      <c r="D963" s="121"/>
      <c r="E963" s="121"/>
      <c r="F963" s="121"/>
      <c r="G963" s="121"/>
      <c r="H963" s="121"/>
      <c r="I963" s="121"/>
      <c r="J963" s="121"/>
      <c r="K963" s="121"/>
      <c r="L963" s="121"/>
      <c r="M963" s="121"/>
      <c r="N963" s="121"/>
      <c r="O963" s="121"/>
      <c r="P963" s="121"/>
      <c r="Q963" s="121"/>
      <c r="R963" s="121"/>
      <c r="S963" s="121"/>
      <c r="T963" s="64"/>
    </row>
    <row r="964" spans="1:20" ht="7.5" customHeight="1">
      <c r="A964" s="78"/>
      <c r="B964" s="121"/>
      <c r="C964" s="121"/>
      <c r="D964" s="121"/>
      <c r="E964" s="121"/>
      <c r="F964" s="121"/>
      <c r="G964" s="121"/>
      <c r="H964" s="121"/>
      <c r="I964" s="121"/>
      <c r="J964" s="121"/>
      <c r="K964" s="121"/>
      <c r="L964" s="121"/>
      <c r="M964" s="121"/>
      <c r="N964" s="121"/>
      <c r="O964" s="121"/>
      <c r="P964" s="121"/>
      <c r="Q964" s="121"/>
      <c r="R964" s="121"/>
      <c r="S964" s="121"/>
      <c r="T964" s="64"/>
    </row>
    <row r="965" spans="1:20" ht="7.5" customHeight="1">
      <c r="A965" s="78"/>
      <c r="B965" s="121"/>
      <c r="C965" s="121"/>
      <c r="D965" s="121"/>
      <c r="E965" s="121"/>
      <c r="F965" s="121"/>
      <c r="G965" s="121"/>
      <c r="H965" s="121"/>
      <c r="I965" s="121"/>
      <c r="J965" s="121"/>
      <c r="K965" s="121"/>
      <c r="L965" s="121"/>
      <c r="M965" s="121"/>
      <c r="N965" s="121"/>
      <c r="O965" s="121"/>
      <c r="P965" s="121"/>
      <c r="Q965" s="121"/>
      <c r="R965" s="121"/>
      <c r="S965" s="121"/>
      <c r="T965" s="64"/>
    </row>
    <row r="966" spans="1:20" ht="7.5" customHeight="1">
      <c r="A966" s="100"/>
      <c r="B966" s="121"/>
      <c r="C966" s="121"/>
      <c r="D966" s="121"/>
      <c r="E966" s="121"/>
      <c r="F966" s="121"/>
      <c r="G966" s="121"/>
      <c r="H966" s="121"/>
      <c r="I966" s="121"/>
      <c r="J966" s="121"/>
      <c r="K966" s="121"/>
      <c r="L966" s="121"/>
      <c r="M966" s="121"/>
      <c r="N966" s="121"/>
      <c r="O966" s="121"/>
      <c r="P966" s="121"/>
      <c r="Q966" s="121"/>
      <c r="R966" s="121"/>
      <c r="S966" s="121"/>
      <c r="T966" s="64"/>
    </row>
    <row r="967" spans="1:20" ht="7.5" customHeight="1">
      <c r="A967" s="100"/>
      <c r="B967" s="121"/>
      <c r="C967" s="121"/>
      <c r="D967" s="121"/>
      <c r="E967" s="121"/>
      <c r="F967" s="121"/>
      <c r="G967" s="121"/>
      <c r="H967" s="121"/>
      <c r="I967" s="121"/>
      <c r="J967" s="121"/>
      <c r="K967" s="121"/>
      <c r="L967" s="121"/>
      <c r="M967" s="121"/>
      <c r="N967" s="121"/>
      <c r="O967" s="121"/>
      <c r="P967" s="121"/>
      <c r="Q967" s="121"/>
      <c r="R967" s="121"/>
      <c r="S967" s="121"/>
      <c r="T967" s="64"/>
    </row>
    <row r="968" spans="1:20" ht="7.5" customHeight="1">
      <c r="A968" s="100"/>
      <c r="B968" s="121"/>
      <c r="C968" s="121"/>
      <c r="D968" s="121"/>
      <c r="E968" s="121"/>
      <c r="F968" s="121"/>
      <c r="G968" s="121"/>
      <c r="H968" s="121"/>
      <c r="I968" s="121"/>
      <c r="J968" s="121"/>
      <c r="K968" s="121"/>
      <c r="L968" s="121"/>
      <c r="M968" s="121"/>
      <c r="N968" s="121"/>
      <c r="O968" s="121"/>
      <c r="P968" s="121"/>
      <c r="Q968" s="121"/>
      <c r="R968" s="121"/>
      <c r="S968" s="121"/>
      <c r="T968" s="64"/>
    </row>
    <row r="969" spans="1:20" ht="7.5" customHeight="1">
      <c r="A969" s="100"/>
      <c r="B969" s="121"/>
      <c r="C969" s="121"/>
      <c r="D969" s="121"/>
      <c r="E969" s="121"/>
      <c r="F969" s="121"/>
      <c r="G969" s="121"/>
      <c r="H969" s="121"/>
      <c r="I969" s="121"/>
      <c r="J969" s="121"/>
      <c r="K969" s="121"/>
      <c r="L969" s="121"/>
      <c r="M969" s="121"/>
      <c r="N969" s="121"/>
      <c r="O969" s="121"/>
      <c r="P969" s="121"/>
      <c r="Q969" s="121"/>
      <c r="R969" s="121"/>
      <c r="S969" s="121"/>
      <c r="T969" s="64"/>
    </row>
    <row r="970" spans="1:20" ht="7.5" customHeight="1">
      <c r="A970" s="100"/>
      <c r="B970" s="121"/>
      <c r="C970" s="121"/>
      <c r="D970" s="121"/>
      <c r="E970" s="121"/>
      <c r="F970" s="121"/>
      <c r="G970" s="121"/>
      <c r="H970" s="121"/>
      <c r="I970" s="121"/>
      <c r="J970" s="121"/>
      <c r="K970" s="121"/>
      <c r="L970" s="121"/>
      <c r="M970" s="121"/>
      <c r="N970" s="121"/>
      <c r="O970" s="121"/>
      <c r="P970" s="121"/>
      <c r="Q970" s="121"/>
      <c r="R970" s="121"/>
      <c r="S970" s="121"/>
      <c r="T970" s="64"/>
    </row>
    <row r="971" spans="1:20" ht="7.5" customHeight="1">
      <c r="A971" s="100"/>
      <c r="B971" s="121"/>
      <c r="C971" s="121"/>
      <c r="D971" s="121"/>
      <c r="E971" s="121"/>
      <c r="F971" s="121"/>
      <c r="G971" s="121"/>
      <c r="H971" s="121"/>
      <c r="I971" s="121"/>
      <c r="J971" s="121"/>
      <c r="K971" s="121"/>
      <c r="L971" s="121"/>
      <c r="M971" s="121"/>
      <c r="N971" s="121"/>
      <c r="O971" s="121"/>
      <c r="P971" s="121"/>
      <c r="Q971" s="121"/>
      <c r="R971" s="121"/>
      <c r="S971" s="121"/>
      <c r="T971" s="64"/>
    </row>
    <row r="972" spans="1:20" ht="7.5" customHeight="1">
      <c r="A972" s="100"/>
      <c r="B972" s="121"/>
      <c r="C972" s="121"/>
      <c r="D972" s="121"/>
      <c r="E972" s="121"/>
      <c r="F972" s="121"/>
      <c r="G972" s="121"/>
      <c r="H972" s="121"/>
      <c r="I972" s="121"/>
      <c r="J972" s="121"/>
      <c r="K972" s="121"/>
      <c r="L972" s="121"/>
      <c r="M972" s="121"/>
      <c r="N972" s="121"/>
      <c r="O972" s="121"/>
      <c r="P972" s="121"/>
      <c r="Q972" s="121"/>
      <c r="R972" s="121"/>
      <c r="S972" s="121"/>
      <c r="T972" s="64"/>
    </row>
    <row r="973" spans="1:20" ht="7.5" customHeight="1">
      <c r="A973" s="100"/>
      <c r="B973" s="121"/>
      <c r="C973" s="121"/>
      <c r="D973" s="121"/>
      <c r="E973" s="121"/>
      <c r="F973" s="121"/>
      <c r="G973" s="121"/>
      <c r="H973" s="121"/>
      <c r="I973" s="121"/>
      <c r="J973" s="121"/>
      <c r="K973" s="121"/>
      <c r="L973" s="121"/>
      <c r="M973" s="121"/>
      <c r="N973" s="121"/>
      <c r="O973" s="121"/>
      <c r="P973" s="121"/>
      <c r="Q973" s="121"/>
      <c r="R973" s="121"/>
      <c r="S973" s="121"/>
      <c r="T973" s="64"/>
    </row>
    <row r="974" spans="1:20" ht="7.5" customHeight="1">
      <c r="A974" s="100"/>
      <c r="B974" s="122"/>
      <c r="C974" s="122"/>
      <c r="D974" s="122"/>
      <c r="E974" s="122"/>
      <c r="F974" s="122"/>
      <c r="G974" s="122"/>
      <c r="H974" s="122"/>
      <c r="I974" s="122"/>
      <c r="J974" s="122"/>
      <c r="K974" s="122"/>
      <c r="L974" s="122"/>
      <c r="M974" s="122"/>
      <c r="N974" s="122"/>
      <c r="O974" s="122"/>
      <c r="P974" s="122"/>
      <c r="Q974" s="122"/>
      <c r="R974" s="122"/>
      <c r="S974" s="122"/>
      <c r="T974" s="64"/>
    </row>
    <row r="975" spans="1:20" ht="11.25" customHeight="1">
      <c r="A975" s="70"/>
      <c r="B975" s="526"/>
      <c r="C975" s="527"/>
      <c r="D975" s="527"/>
      <c r="E975" s="527"/>
      <c r="F975" s="527"/>
      <c r="G975" s="527"/>
      <c r="H975" s="527"/>
      <c r="I975" s="527"/>
      <c r="J975" s="527"/>
      <c r="K975" s="527"/>
      <c r="L975" s="527"/>
      <c r="M975" s="527"/>
      <c r="N975" s="527"/>
      <c r="O975" s="527"/>
      <c r="P975" s="527"/>
      <c r="Q975" s="527"/>
      <c r="R975" s="527"/>
      <c r="S975" s="537" t="s">
        <v>140</v>
      </c>
      <c r="T975" s="64"/>
    </row>
    <row r="976" spans="1:20" ht="11.25" customHeight="1">
      <c r="A976" s="70"/>
      <c r="B976" s="83"/>
      <c r="C976" s="94"/>
      <c r="D976" s="83"/>
      <c r="E976" s="83"/>
      <c r="F976" s="83"/>
      <c r="G976" s="83"/>
      <c r="H976" s="83"/>
      <c r="I976" s="83"/>
      <c r="J976" s="83"/>
      <c r="K976" s="83"/>
      <c r="L976" s="83"/>
      <c r="M976" s="83"/>
      <c r="N976" s="83"/>
      <c r="O976" s="83"/>
      <c r="P976" s="83"/>
      <c r="Q976" s="83"/>
      <c r="R976" s="88"/>
      <c r="S976" s="504"/>
      <c r="T976" s="64"/>
    </row>
    <row r="977" spans="1:20" ht="11.25" customHeight="1">
      <c r="A977" s="70"/>
      <c r="B977" s="528" t="s">
        <v>379</v>
      </c>
      <c r="C977" s="529"/>
      <c r="D977" s="529"/>
      <c r="E977" s="529"/>
      <c r="F977" s="529"/>
      <c r="G977" s="529"/>
      <c r="H977" s="529"/>
      <c r="I977" s="529"/>
      <c r="J977" s="529"/>
      <c r="K977" s="529"/>
      <c r="L977" s="529"/>
      <c r="M977" s="529"/>
      <c r="N977" s="529"/>
      <c r="O977" s="529"/>
      <c r="P977" s="529"/>
      <c r="Q977" s="529"/>
      <c r="R977" s="529"/>
      <c r="S977" s="529"/>
      <c r="T977" s="64"/>
    </row>
    <row r="978" spans="1:20" ht="61.5" customHeight="1">
      <c r="A978" s="100"/>
      <c r="B978" s="530"/>
      <c r="C978" s="513"/>
      <c r="D978" s="51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531" t="s">
        <v>103</v>
      </c>
      <c r="P978" s="513"/>
      <c r="Q978" s="513"/>
      <c r="R978" s="513"/>
      <c r="S978" s="513"/>
      <c r="T978" s="64"/>
    </row>
    <row r="979" spans="1:20" ht="34.5" customHeight="1">
      <c r="A979" s="70"/>
      <c r="B979" s="197" t="s">
        <v>104</v>
      </c>
      <c r="C979" s="197" t="s">
        <v>105</v>
      </c>
      <c r="D979" s="197" t="s">
        <v>106</v>
      </c>
      <c r="E979" s="197" t="s">
        <v>107</v>
      </c>
      <c r="F979" s="198" t="s">
        <v>108</v>
      </c>
      <c r="G979" s="199" t="s">
        <v>109</v>
      </c>
      <c r="H979" s="198" t="s">
        <v>108</v>
      </c>
      <c r="I979" s="199" t="s">
        <v>110</v>
      </c>
      <c r="J979" s="198" t="s">
        <v>108</v>
      </c>
      <c r="K979" s="199" t="s">
        <v>111</v>
      </c>
      <c r="L979" s="198" t="s">
        <v>108</v>
      </c>
      <c r="M979" s="199" t="s">
        <v>112</v>
      </c>
      <c r="N979" s="198" t="s">
        <v>108</v>
      </c>
      <c r="O979" s="199" t="s">
        <v>113</v>
      </c>
      <c r="P979" s="198" t="s">
        <v>108</v>
      </c>
      <c r="Q979" s="199" t="s">
        <v>114</v>
      </c>
      <c r="R979" s="554" t="s">
        <v>1</v>
      </c>
      <c r="S979" s="527"/>
      <c r="T979" s="64"/>
    </row>
    <row r="980" spans="1:20" ht="7.5" customHeight="1">
      <c r="A980" s="70"/>
      <c r="B980" s="512" t="s">
        <v>115</v>
      </c>
      <c r="C980" s="514" t="s">
        <v>380</v>
      </c>
      <c r="D980" s="515" t="s">
        <v>381</v>
      </c>
      <c r="E980" s="548" t="s">
        <v>122</v>
      </c>
      <c r="F980" s="168"/>
      <c r="G980" s="169"/>
      <c r="H980" s="170"/>
      <c r="I980" s="102"/>
      <c r="J980" s="170"/>
      <c r="K980" s="102"/>
      <c r="L980" s="170"/>
      <c r="M980" s="102"/>
      <c r="N980" s="108"/>
      <c r="O980" s="102"/>
      <c r="P980" s="108"/>
      <c r="Q980" s="102"/>
      <c r="R980" s="534" t="s">
        <v>118</v>
      </c>
      <c r="S980" s="521" t="s">
        <v>366</v>
      </c>
      <c r="T980" s="64"/>
    </row>
    <row r="981" spans="1:20" ht="7.5" customHeight="1">
      <c r="A981" s="70"/>
      <c r="B981" s="502"/>
      <c r="C981" s="502"/>
      <c r="D981" s="502"/>
      <c r="E981" s="542"/>
      <c r="F981" s="84"/>
      <c r="G981" s="172"/>
      <c r="H981" s="173"/>
      <c r="I981" s="75"/>
      <c r="J981" s="173"/>
      <c r="K981" s="75"/>
      <c r="L981" s="173"/>
      <c r="M981" s="75"/>
      <c r="N981" s="81"/>
      <c r="O981" s="75"/>
      <c r="P981" s="81"/>
      <c r="Q981" s="75"/>
      <c r="R981" s="502"/>
      <c r="S981" s="502"/>
      <c r="T981" s="64"/>
    </row>
    <row r="982" spans="1:20" ht="7.5" customHeight="1">
      <c r="A982" s="70"/>
      <c r="B982" s="502"/>
      <c r="C982" s="502"/>
      <c r="D982" s="502"/>
      <c r="E982" s="542"/>
      <c r="F982" s="79"/>
      <c r="G982" s="79"/>
      <c r="H982" s="79"/>
      <c r="I982" s="79"/>
      <c r="J982" s="79"/>
      <c r="K982" s="79"/>
      <c r="L982" s="79"/>
      <c r="M982" s="79"/>
      <c r="N982" s="79"/>
      <c r="O982" s="79"/>
      <c r="P982" s="79"/>
      <c r="Q982" s="79"/>
      <c r="R982" s="161"/>
      <c r="S982" s="502"/>
      <c r="T982" s="64"/>
    </row>
    <row r="983" spans="1:20" ht="7.5" customHeight="1">
      <c r="A983" s="100"/>
      <c r="B983" s="502"/>
      <c r="C983" s="502"/>
      <c r="D983" s="502"/>
      <c r="E983" s="542"/>
      <c r="F983" s="79"/>
      <c r="G983" s="79"/>
      <c r="H983" s="79"/>
      <c r="I983" s="79"/>
      <c r="J983" s="79"/>
      <c r="K983" s="79"/>
      <c r="L983" s="79"/>
      <c r="M983" s="79"/>
      <c r="N983" s="79"/>
      <c r="O983" s="79"/>
      <c r="P983" s="79"/>
      <c r="Q983" s="79"/>
      <c r="R983" s="532" t="s">
        <v>118</v>
      </c>
      <c r="S983" s="510" t="s">
        <v>367</v>
      </c>
      <c r="T983" s="64"/>
    </row>
    <row r="984" spans="1:20" ht="7.5" customHeight="1">
      <c r="A984" s="100"/>
      <c r="B984" s="502"/>
      <c r="C984" s="502"/>
      <c r="D984" s="502"/>
      <c r="E984" s="542"/>
      <c r="F984" s="84"/>
      <c r="G984" s="172"/>
      <c r="H984" s="173"/>
      <c r="I984" s="75"/>
      <c r="J984" s="173"/>
      <c r="K984" s="75"/>
      <c r="L984" s="173"/>
      <c r="M984" s="75"/>
      <c r="N984" s="81"/>
      <c r="O984" s="75"/>
      <c r="P984" s="81"/>
      <c r="Q984" s="75"/>
      <c r="R984" s="502"/>
      <c r="S984" s="502"/>
      <c r="T984" s="64"/>
    </row>
    <row r="985" spans="1:20" ht="7.5" customHeight="1">
      <c r="A985" s="100"/>
      <c r="B985" s="502"/>
      <c r="C985" s="502"/>
      <c r="D985" s="502"/>
      <c r="E985" s="542"/>
      <c r="F985" s="119"/>
      <c r="G985" s="75"/>
      <c r="H985" s="81"/>
      <c r="I985" s="75"/>
      <c r="J985" s="119"/>
      <c r="K985" s="75"/>
      <c r="L985" s="119"/>
      <c r="M985" s="75"/>
      <c r="N985" s="81"/>
      <c r="O985" s="75"/>
      <c r="P985" s="81"/>
      <c r="Q985" s="75"/>
      <c r="R985" s="216"/>
      <c r="S985" s="502"/>
      <c r="T985" s="64"/>
    </row>
    <row r="986" spans="1:20" ht="7.5" customHeight="1">
      <c r="A986" s="100"/>
      <c r="B986" s="502"/>
      <c r="C986" s="502"/>
      <c r="D986" s="502"/>
      <c r="E986" s="542"/>
      <c r="F986" s="79"/>
      <c r="G986" s="79"/>
      <c r="H986" s="79"/>
      <c r="I986" s="79"/>
      <c r="J986" s="79"/>
      <c r="K986" s="79"/>
      <c r="L986" s="79"/>
      <c r="M986" s="79"/>
      <c r="N986" s="79"/>
      <c r="O986" s="79"/>
      <c r="P986" s="79"/>
      <c r="Q986" s="79"/>
      <c r="R986" s="532" t="s">
        <v>118</v>
      </c>
      <c r="S986" s="510" t="s">
        <v>382</v>
      </c>
      <c r="T986" s="64"/>
    </row>
    <row r="987" spans="1:20" ht="7.5" customHeight="1">
      <c r="A987" s="100"/>
      <c r="B987" s="502"/>
      <c r="C987" s="502"/>
      <c r="D987" s="502"/>
      <c r="E987" s="542"/>
      <c r="F987" s="79"/>
      <c r="G987" s="79"/>
      <c r="H987" s="79"/>
      <c r="I987" s="79"/>
      <c r="J987" s="79"/>
      <c r="K987" s="79"/>
      <c r="L987" s="79"/>
      <c r="M987" s="79"/>
      <c r="N987" s="79"/>
      <c r="O987" s="79"/>
      <c r="P987" s="79"/>
      <c r="Q987" s="79"/>
      <c r="R987" s="502"/>
      <c r="S987" s="502"/>
      <c r="T987" s="64"/>
    </row>
    <row r="988" spans="1:20" ht="7.5" customHeight="1">
      <c r="A988" s="100"/>
      <c r="B988" s="502"/>
      <c r="C988" s="502"/>
      <c r="D988" s="502"/>
      <c r="E988" s="542"/>
      <c r="F988" s="132"/>
      <c r="G988" s="79"/>
      <c r="H988" s="79"/>
      <c r="I988" s="79"/>
      <c r="J988" s="79"/>
      <c r="K988" s="79"/>
      <c r="L988" s="79"/>
      <c r="M988" s="79"/>
      <c r="N988" s="79"/>
      <c r="O988" s="79"/>
      <c r="P988" s="79"/>
      <c r="Q988" s="79"/>
      <c r="R988" s="216"/>
      <c r="S988" s="502"/>
      <c r="T988" s="64"/>
    </row>
    <row r="989" spans="1:20" ht="7.5" customHeight="1">
      <c r="A989" s="100"/>
      <c r="B989" s="502"/>
      <c r="C989" s="502"/>
      <c r="D989" s="502"/>
      <c r="E989" s="542"/>
      <c r="F989" s="86"/>
      <c r="G989" s="86"/>
      <c r="H989" s="86"/>
      <c r="I989" s="86"/>
      <c r="J989" s="86"/>
      <c r="K989" s="86"/>
      <c r="L989" s="86"/>
      <c r="M989" s="86"/>
      <c r="N989" s="86"/>
      <c r="O989" s="86"/>
      <c r="P989" s="86"/>
      <c r="Q989" s="86"/>
      <c r="R989" s="532" t="s">
        <v>118</v>
      </c>
      <c r="S989" s="510" t="s">
        <v>369</v>
      </c>
      <c r="T989" s="64"/>
    </row>
    <row r="990" spans="1:20" ht="7.5" customHeight="1">
      <c r="A990" s="100"/>
      <c r="B990" s="502"/>
      <c r="C990" s="502"/>
      <c r="D990" s="502"/>
      <c r="E990" s="542"/>
      <c r="F990" s="86"/>
      <c r="G990" s="86"/>
      <c r="H990" s="86"/>
      <c r="I990" s="86"/>
      <c r="J990" s="86"/>
      <c r="K990" s="86"/>
      <c r="L990" s="86"/>
      <c r="M990" s="86"/>
      <c r="N990" s="86"/>
      <c r="O990" s="86"/>
      <c r="P990" s="86"/>
      <c r="Q990" s="86"/>
      <c r="R990" s="502"/>
      <c r="S990" s="502"/>
      <c r="T990" s="64"/>
    </row>
    <row r="991" spans="1:20" ht="7.5" customHeight="1">
      <c r="A991" s="100"/>
      <c r="B991" s="502"/>
      <c r="C991" s="502"/>
      <c r="D991" s="502"/>
      <c r="E991" s="542"/>
      <c r="F991" s="119"/>
      <c r="G991" s="119"/>
      <c r="H991" s="119"/>
      <c r="I991" s="119"/>
      <c r="J991" s="119"/>
      <c r="K991" s="119"/>
      <c r="L991" s="119"/>
      <c r="M991" s="119"/>
      <c r="N991" s="119"/>
      <c r="O991" s="119"/>
      <c r="P991" s="119"/>
      <c r="Q991" s="119"/>
      <c r="R991" s="532" t="s">
        <v>118</v>
      </c>
      <c r="S991" s="510" t="s">
        <v>383</v>
      </c>
      <c r="T991" s="64"/>
    </row>
    <row r="992" spans="1:20" ht="7.5" customHeight="1">
      <c r="A992" s="78"/>
      <c r="B992" s="502"/>
      <c r="C992" s="502"/>
      <c r="D992" s="502"/>
      <c r="E992" s="542"/>
      <c r="F992" s="119"/>
      <c r="G992" s="119"/>
      <c r="H992" s="119"/>
      <c r="I992" s="119"/>
      <c r="J992" s="119"/>
      <c r="K992" s="119"/>
      <c r="L992" s="119"/>
      <c r="M992" s="119"/>
      <c r="N992" s="119"/>
      <c r="O992" s="119"/>
      <c r="P992" s="119"/>
      <c r="Q992" s="119"/>
      <c r="R992" s="502"/>
      <c r="S992" s="502"/>
      <c r="T992" s="64"/>
    </row>
    <row r="993" spans="1:20" ht="7.5" customHeight="1">
      <c r="A993" s="78"/>
      <c r="B993" s="502"/>
      <c r="C993" s="502"/>
      <c r="D993" s="502"/>
      <c r="E993" s="542"/>
      <c r="F993" s="517">
        <v>3130.3531875000003</v>
      </c>
      <c r="G993" s="503">
        <f>ROUND(F993*mark_up,0)</f>
        <v>13742</v>
      </c>
      <c r="H993" s="82"/>
      <c r="I993" s="503" t="s">
        <v>122</v>
      </c>
      <c r="J993" s="517"/>
      <c r="K993" s="503" t="s">
        <v>122</v>
      </c>
      <c r="L993" s="517"/>
      <c r="M993" s="503" t="s">
        <v>122</v>
      </c>
      <c r="N993" s="517"/>
      <c r="O993" s="503" t="s">
        <v>122</v>
      </c>
      <c r="P993" s="517"/>
      <c r="Q993" s="503" t="s">
        <v>122</v>
      </c>
      <c r="R993" s="532" t="s">
        <v>118</v>
      </c>
      <c r="S993" s="510" t="s">
        <v>371</v>
      </c>
      <c r="T993" s="64"/>
    </row>
    <row r="994" spans="1:20" ht="7.5" customHeight="1">
      <c r="A994" s="70"/>
      <c r="B994" s="502"/>
      <c r="C994" s="502"/>
      <c r="D994" s="502"/>
      <c r="E994" s="542"/>
      <c r="F994" s="504"/>
      <c r="G994" s="504"/>
      <c r="H994" s="103"/>
      <c r="I994" s="504"/>
      <c r="J994" s="504"/>
      <c r="K994" s="504"/>
      <c r="L994" s="504"/>
      <c r="M994" s="504"/>
      <c r="N994" s="504"/>
      <c r="O994" s="504"/>
      <c r="P994" s="504"/>
      <c r="Q994" s="504"/>
      <c r="R994" s="502"/>
      <c r="S994" s="502"/>
      <c r="T994" s="64"/>
    </row>
    <row r="995" spans="1:20" ht="7.5" customHeight="1">
      <c r="A995" s="100"/>
      <c r="B995" s="502"/>
      <c r="C995" s="502"/>
      <c r="D995" s="502"/>
      <c r="E995" s="542"/>
      <c r="F995" s="79"/>
      <c r="G995" s="132"/>
      <c r="H995" s="132"/>
      <c r="I995" s="132"/>
      <c r="J995" s="132"/>
      <c r="K995" s="132"/>
      <c r="L995" s="132"/>
      <c r="M995" s="132"/>
      <c r="N995" s="132"/>
      <c r="O995" s="132"/>
      <c r="P995" s="132"/>
      <c r="Q995" s="132"/>
      <c r="R995" s="77"/>
      <c r="S995" s="502"/>
      <c r="T995" s="64"/>
    </row>
    <row r="996" spans="1:20" ht="7.5" customHeight="1">
      <c r="A996" s="100"/>
      <c r="B996" s="502"/>
      <c r="C996" s="502"/>
      <c r="D996" s="502"/>
      <c r="E996" s="542"/>
      <c r="F996" s="79"/>
      <c r="G996" s="132"/>
      <c r="H996" s="132"/>
      <c r="I996" s="132"/>
      <c r="J996" s="132"/>
      <c r="K996" s="132"/>
      <c r="L996" s="132"/>
      <c r="M996" s="132"/>
      <c r="N996" s="132"/>
      <c r="O996" s="132"/>
      <c r="P996" s="132"/>
      <c r="Q996" s="132"/>
      <c r="R996" s="532" t="s">
        <v>118</v>
      </c>
      <c r="S996" s="510" t="s">
        <v>372</v>
      </c>
      <c r="T996" s="64"/>
    </row>
    <row r="997" spans="1:20" ht="7.5" customHeight="1">
      <c r="A997" s="100"/>
      <c r="B997" s="502"/>
      <c r="C997" s="502"/>
      <c r="D997" s="502"/>
      <c r="E997" s="542"/>
      <c r="F997" s="132"/>
      <c r="G997" s="132"/>
      <c r="H997" s="132"/>
      <c r="I997" s="132"/>
      <c r="J997" s="132"/>
      <c r="K997" s="132"/>
      <c r="L997" s="132"/>
      <c r="M997" s="132"/>
      <c r="N997" s="132"/>
      <c r="O997" s="132"/>
      <c r="P997" s="132"/>
      <c r="Q997" s="132"/>
      <c r="R997" s="502"/>
      <c r="S997" s="502"/>
      <c r="T997" s="64"/>
    </row>
    <row r="998" spans="1:20" ht="7.5" customHeight="1">
      <c r="A998" s="100"/>
      <c r="B998" s="502"/>
      <c r="C998" s="502"/>
      <c r="D998" s="502"/>
      <c r="E998" s="542"/>
      <c r="F998" s="132"/>
      <c r="G998" s="77"/>
      <c r="H998" s="77"/>
      <c r="I998" s="77"/>
      <c r="J998" s="77"/>
      <c r="K998" s="77"/>
      <c r="L998" s="77"/>
      <c r="M998" s="77"/>
      <c r="N998" s="77"/>
      <c r="O998" s="77"/>
      <c r="P998" s="77"/>
      <c r="Q998" s="77"/>
      <c r="R998" s="161"/>
      <c r="S998" s="502"/>
      <c r="T998" s="64"/>
    </row>
    <row r="999" spans="1:20" ht="7.5" customHeight="1">
      <c r="A999" s="100"/>
      <c r="B999" s="502"/>
      <c r="C999" s="502"/>
      <c r="D999" s="502"/>
      <c r="E999" s="542"/>
      <c r="F999" s="132"/>
      <c r="G999" s="77"/>
      <c r="H999" s="77"/>
      <c r="I999" s="77"/>
      <c r="J999" s="77"/>
      <c r="K999" s="77"/>
      <c r="L999" s="77"/>
      <c r="M999" s="77"/>
      <c r="N999" s="77"/>
      <c r="O999" s="77"/>
      <c r="P999" s="77"/>
      <c r="Q999" s="77"/>
      <c r="R999" s="532" t="s">
        <v>118</v>
      </c>
      <c r="S999" s="510" t="s">
        <v>373</v>
      </c>
      <c r="T999" s="64"/>
    </row>
    <row r="1000" spans="1:20" ht="7.5" customHeight="1">
      <c r="A1000" s="100"/>
      <c r="B1000" s="502"/>
      <c r="C1000" s="502"/>
      <c r="D1000" s="502"/>
      <c r="E1000" s="542"/>
      <c r="F1000" s="132"/>
      <c r="G1000" s="77"/>
      <c r="H1000" s="77"/>
      <c r="I1000" s="77"/>
      <c r="J1000" s="77"/>
      <c r="K1000" s="77"/>
      <c r="L1000" s="77"/>
      <c r="M1000" s="77"/>
      <c r="N1000" s="77"/>
      <c r="O1000" s="77"/>
      <c r="P1000" s="77"/>
      <c r="Q1000" s="77"/>
      <c r="R1000" s="502"/>
      <c r="S1000" s="502"/>
      <c r="T1000" s="64"/>
    </row>
    <row r="1001" spans="1:20" ht="7.5" customHeight="1">
      <c r="A1001" s="100"/>
      <c r="B1001" s="502"/>
      <c r="C1001" s="502"/>
      <c r="D1001" s="502"/>
      <c r="E1001" s="542"/>
      <c r="F1001" s="132"/>
      <c r="G1001" s="77"/>
      <c r="H1001" s="77"/>
      <c r="I1001" s="77"/>
      <c r="J1001" s="77"/>
      <c r="K1001" s="77"/>
      <c r="L1001" s="77"/>
      <c r="M1001" s="77"/>
      <c r="N1001" s="77"/>
      <c r="O1001" s="77"/>
      <c r="P1001" s="77"/>
      <c r="Q1001" s="77"/>
      <c r="R1001" s="532" t="s">
        <v>118</v>
      </c>
      <c r="S1001" s="510" t="s">
        <v>283</v>
      </c>
      <c r="T1001" s="64"/>
    </row>
    <row r="1002" spans="1:20" ht="7.5" customHeight="1">
      <c r="A1002" s="100"/>
      <c r="B1002" s="502"/>
      <c r="C1002" s="502"/>
      <c r="D1002" s="502"/>
      <c r="E1002" s="542"/>
      <c r="F1002" s="132"/>
      <c r="G1002" s="77"/>
      <c r="H1002" s="77"/>
      <c r="I1002" s="77"/>
      <c r="J1002" s="77"/>
      <c r="K1002" s="77"/>
      <c r="L1002" s="77"/>
      <c r="M1002" s="77"/>
      <c r="N1002" s="77"/>
      <c r="O1002" s="77"/>
      <c r="P1002" s="77"/>
      <c r="Q1002" s="77"/>
      <c r="R1002" s="502"/>
      <c r="S1002" s="502"/>
      <c r="T1002" s="64"/>
    </row>
    <row r="1003" spans="1:20" ht="7.5" customHeight="1">
      <c r="A1003" s="100"/>
      <c r="B1003" s="502"/>
      <c r="C1003" s="502"/>
      <c r="D1003" s="502"/>
      <c r="E1003" s="542"/>
      <c r="F1003" s="132"/>
      <c r="G1003" s="77"/>
      <c r="H1003" s="77"/>
      <c r="I1003" s="77"/>
      <c r="J1003" s="77"/>
      <c r="K1003" s="77"/>
      <c r="L1003" s="77"/>
      <c r="M1003" s="77"/>
      <c r="N1003" s="77"/>
      <c r="O1003" s="77"/>
      <c r="P1003" s="77"/>
      <c r="Q1003" s="77"/>
      <c r="R1003" s="77"/>
      <c r="S1003" s="502"/>
      <c r="T1003" s="64"/>
    </row>
    <row r="1004" spans="1:20" ht="7.5" customHeight="1">
      <c r="A1004" s="100"/>
      <c r="B1004" s="502"/>
      <c r="C1004" s="502"/>
      <c r="D1004" s="502"/>
      <c r="E1004" s="542"/>
      <c r="F1004" s="132"/>
      <c r="G1004" s="77"/>
      <c r="H1004" s="77"/>
      <c r="I1004" s="77"/>
      <c r="J1004" s="77"/>
      <c r="K1004" s="77"/>
      <c r="L1004" s="77"/>
      <c r="M1004" s="77"/>
      <c r="N1004" s="77"/>
      <c r="O1004" s="77"/>
      <c r="P1004" s="77"/>
      <c r="Q1004" s="77"/>
      <c r="R1004" s="532" t="s">
        <v>118</v>
      </c>
      <c r="S1004" s="510" t="s">
        <v>384</v>
      </c>
      <c r="T1004" s="64"/>
    </row>
    <row r="1005" spans="1:20" ht="7.5" customHeight="1">
      <c r="A1005" s="100"/>
      <c r="B1005" s="502"/>
      <c r="C1005" s="518" t="s">
        <v>385</v>
      </c>
      <c r="D1005" s="502"/>
      <c r="E1005" s="542"/>
      <c r="F1005" s="132"/>
      <c r="G1005" s="77"/>
      <c r="H1005" s="77"/>
      <c r="I1005" s="77"/>
      <c r="J1005" s="77"/>
      <c r="K1005" s="77"/>
      <c r="L1005" s="77"/>
      <c r="M1005" s="77"/>
      <c r="N1005" s="77"/>
      <c r="O1005" s="77"/>
      <c r="P1005" s="77"/>
      <c r="Q1005" s="77"/>
      <c r="R1005" s="502"/>
      <c r="S1005" s="502"/>
      <c r="T1005" s="64"/>
    </row>
    <row r="1006" spans="1:20" ht="7.5" customHeight="1">
      <c r="A1006" s="100"/>
      <c r="B1006" s="502"/>
      <c r="C1006" s="502"/>
      <c r="D1006" s="502"/>
      <c r="E1006" s="542"/>
      <c r="F1006" s="132"/>
      <c r="G1006" s="77"/>
      <c r="H1006" s="77"/>
      <c r="I1006" s="77"/>
      <c r="J1006" s="77"/>
      <c r="K1006" s="77"/>
      <c r="L1006" s="77"/>
      <c r="M1006" s="77"/>
      <c r="N1006" s="77"/>
      <c r="O1006" s="77"/>
      <c r="P1006" s="77"/>
      <c r="Q1006" s="77"/>
      <c r="R1006" s="163"/>
      <c r="S1006" s="502"/>
      <c r="T1006" s="64"/>
    </row>
    <row r="1007" spans="1:20" ht="7.5" customHeight="1">
      <c r="A1007" s="70"/>
      <c r="B1007" s="513"/>
      <c r="C1007" s="513"/>
      <c r="D1007" s="513"/>
      <c r="E1007" s="549"/>
      <c r="F1007" s="221"/>
      <c r="G1007" s="236"/>
      <c r="H1007" s="236"/>
      <c r="I1007" s="236"/>
      <c r="J1007" s="236"/>
      <c r="K1007" s="236"/>
      <c r="L1007" s="236"/>
      <c r="M1007" s="236"/>
      <c r="N1007" s="236"/>
      <c r="O1007" s="236"/>
      <c r="P1007" s="236"/>
      <c r="Q1007" s="236"/>
      <c r="R1007" s="164"/>
      <c r="S1007" s="106"/>
      <c r="T1007" s="64"/>
    </row>
    <row r="1008" spans="1:20" ht="7.5" customHeight="1">
      <c r="A1008" s="70"/>
      <c r="B1008" s="512" t="s">
        <v>115</v>
      </c>
      <c r="C1008" s="514" t="s">
        <v>386</v>
      </c>
      <c r="D1008" s="515" t="s">
        <v>387</v>
      </c>
      <c r="E1008" s="516" t="s">
        <v>122</v>
      </c>
      <c r="F1008" s="84"/>
      <c r="G1008" s="172"/>
      <c r="H1008" s="173"/>
      <c r="I1008" s="75"/>
      <c r="J1008" s="173"/>
      <c r="K1008" s="75"/>
      <c r="L1008" s="173"/>
      <c r="M1008" s="75"/>
      <c r="N1008" s="81"/>
      <c r="O1008" s="75"/>
      <c r="P1008" s="81"/>
      <c r="Q1008" s="75"/>
      <c r="R1008" s="534" t="s">
        <v>118</v>
      </c>
      <c r="S1008" s="521" t="s">
        <v>388</v>
      </c>
      <c r="T1008" s="64"/>
    </row>
    <row r="1009" spans="1:20" ht="7.5" customHeight="1">
      <c r="A1009" s="70"/>
      <c r="B1009" s="502"/>
      <c r="C1009" s="502"/>
      <c r="D1009" s="502"/>
      <c r="E1009" s="502"/>
      <c r="F1009" s="84"/>
      <c r="G1009" s="172"/>
      <c r="H1009" s="173"/>
      <c r="I1009" s="75"/>
      <c r="J1009" s="173"/>
      <c r="K1009" s="75"/>
      <c r="L1009" s="173"/>
      <c r="M1009" s="75"/>
      <c r="N1009" s="81"/>
      <c r="O1009" s="75"/>
      <c r="P1009" s="81"/>
      <c r="Q1009" s="75"/>
      <c r="R1009" s="502"/>
      <c r="S1009" s="502"/>
      <c r="T1009" s="64"/>
    </row>
    <row r="1010" spans="1:20" ht="7.5" customHeight="1">
      <c r="A1010" s="100"/>
      <c r="B1010" s="502"/>
      <c r="C1010" s="502"/>
      <c r="D1010" s="502"/>
      <c r="E1010" s="502"/>
      <c r="F1010" s="79"/>
      <c r="G1010" s="79"/>
      <c r="H1010" s="79"/>
      <c r="I1010" s="79"/>
      <c r="J1010" s="79"/>
      <c r="K1010" s="79"/>
      <c r="L1010" s="79"/>
      <c r="M1010" s="79"/>
      <c r="N1010" s="79"/>
      <c r="O1010" s="79"/>
      <c r="P1010" s="79"/>
      <c r="Q1010" s="79"/>
      <c r="R1010" s="77"/>
      <c r="S1010" s="502"/>
      <c r="T1010" s="64"/>
    </row>
    <row r="1011" spans="1:20" ht="7.5" customHeight="1">
      <c r="A1011" s="78"/>
      <c r="B1011" s="502"/>
      <c r="C1011" s="502"/>
      <c r="D1011" s="502"/>
      <c r="E1011" s="502"/>
      <c r="F1011" s="79"/>
      <c r="G1011" s="79"/>
      <c r="H1011" s="79"/>
      <c r="I1011" s="79"/>
      <c r="J1011" s="79"/>
      <c r="K1011" s="79"/>
      <c r="L1011" s="79"/>
      <c r="M1011" s="79"/>
      <c r="N1011" s="79"/>
      <c r="O1011" s="79"/>
      <c r="P1011" s="79"/>
      <c r="Q1011" s="79"/>
      <c r="R1011" s="532" t="s">
        <v>118</v>
      </c>
      <c r="S1011" s="510" t="s">
        <v>367</v>
      </c>
      <c r="T1011" s="64"/>
    </row>
    <row r="1012" spans="1:20" ht="7.5" customHeight="1">
      <c r="A1012" s="78"/>
      <c r="B1012" s="502"/>
      <c r="C1012" s="502"/>
      <c r="D1012" s="502"/>
      <c r="E1012" s="502"/>
      <c r="F1012" s="84"/>
      <c r="G1012" s="172"/>
      <c r="H1012" s="173"/>
      <c r="I1012" s="75"/>
      <c r="J1012" s="173"/>
      <c r="K1012" s="75"/>
      <c r="L1012" s="173"/>
      <c r="M1012" s="75"/>
      <c r="N1012" s="81"/>
      <c r="O1012" s="75"/>
      <c r="P1012" s="81"/>
      <c r="Q1012" s="75"/>
      <c r="R1012" s="502"/>
      <c r="S1012" s="502"/>
      <c r="T1012" s="64"/>
    </row>
    <row r="1013" spans="1:20" ht="7.5" customHeight="1">
      <c r="A1013" s="78"/>
      <c r="B1013" s="502"/>
      <c r="C1013" s="502"/>
      <c r="D1013" s="502"/>
      <c r="E1013" s="502"/>
      <c r="F1013" s="119"/>
      <c r="G1013" s="75"/>
      <c r="H1013" s="81"/>
      <c r="I1013" s="75"/>
      <c r="J1013" s="119"/>
      <c r="K1013" s="75"/>
      <c r="L1013" s="119"/>
      <c r="M1013" s="75"/>
      <c r="N1013" s="81"/>
      <c r="O1013" s="75"/>
      <c r="P1013" s="81"/>
      <c r="Q1013" s="75"/>
      <c r="R1013" s="77"/>
      <c r="S1013" s="502"/>
      <c r="T1013" s="64"/>
    </row>
    <row r="1014" spans="1:20" ht="7.5" customHeight="1">
      <c r="A1014" s="100"/>
      <c r="B1014" s="502"/>
      <c r="C1014" s="502"/>
      <c r="D1014" s="502"/>
      <c r="E1014" s="502"/>
      <c r="F1014" s="132"/>
      <c r="G1014" s="132"/>
      <c r="H1014" s="132"/>
      <c r="I1014" s="132"/>
      <c r="J1014" s="132"/>
      <c r="K1014" s="132"/>
      <c r="L1014" s="132"/>
      <c r="M1014" s="132"/>
      <c r="N1014" s="132"/>
      <c r="O1014" s="132"/>
      <c r="P1014" s="132"/>
      <c r="Q1014" s="132"/>
      <c r="R1014" s="532" t="s">
        <v>118</v>
      </c>
      <c r="S1014" s="510" t="s">
        <v>383</v>
      </c>
      <c r="T1014" s="64"/>
    </row>
    <row r="1015" spans="1:20" ht="7.5" customHeight="1">
      <c r="A1015" s="100"/>
      <c r="B1015" s="502"/>
      <c r="C1015" s="502"/>
      <c r="D1015" s="502"/>
      <c r="E1015" s="502"/>
      <c r="F1015" s="86"/>
      <c r="G1015" s="86"/>
      <c r="H1015" s="86"/>
      <c r="I1015" s="86"/>
      <c r="J1015" s="86"/>
      <c r="K1015" s="86"/>
      <c r="L1015" s="86"/>
      <c r="M1015" s="86"/>
      <c r="N1015" s="86"/>
      <c r="O1015" s="86"/>
      <c r="P1015" s="86"/>
      <c r="Q1015" s="86"/>
      <c r="R1015" s="502"/>
      <c r="S1015" s="502"/>
      <c r="T1015" s="64"/>
    </row>
    <row r="1016" spans="1:20" ht="7.5" customHeight="1">
      <c r="A1016" s="100"/>
      <c r="B1016" s="502"/>
      <c r="C1016" s="502"/>
      <c r="D1016" s="502"/>
      <c r="E1016" s="502"/>
      <c r="F1016" s="86"/>
      <c r="G1016" s="86"/>
      <c r="H1016" s="86"/>
      <c r="I1016" s="86"/>
      <c r="J1016" s="86"/>
      <c r="K1016" s="86"/>
      <c r="L1016" s="86"/>
      <c r="M1016" s="86"/>
      <c r="N1016" s="86"/>
      <c r="O1016" s="86"/>
      <c r="P1016" s="86"/>
      <c r="Q1016" s="86"/>
      <c r="R1016" s="532" t="s">
        <v>118</v>
      </c>
      <c r="S1016" s="510" t="s">
        <v>389</v>
      </c>
      <c r="T1016" s="64"/>
    </row>
    <row r="1017" spans="1:20" ht="7.5" customHeight="1">
      <c r="A1017" s="100"/>
      <c r="B1017" s="502"/>
      <c r="C1017" s="502"/>
      <c r="D1017" s="502"/>
      <c r="E1017" s="502"/>
      <c r="F1017" s="517">
        <v>2653.6774687500006</v>
      </c>
      <c r="G1017" s="503">
        <f>ROUND(F1017*mark_up,0)</f>
        <v>11650</v>
      </c>
      <c r="H1017" s="82"/>
      <c r="I1017" s="503" t="s">
        <v>122</v>
      </c>
      <c r="J1017" s="517"/>
      <c r="K1017" s="503" t="s">
        <v>122</v>
      </c>
      <c r="L1017" s="517"/>
      <c r="M1017" s="503" t="s">
        <v>122</v>
      </c>
      <c r="N1017" s="517"/>
      <c r="O1017" s="503" t="s">
        <v>122</v>
      </c>
      <c r="P1017" s="517"/>
      <c r="Q1017" s="503" t="s">
        <v>122</v>
      </c>
      <c r="R1017" s="502"/>
      <c r="S1017" s="502"/>
      <c r="T1017" s="64"/>
    </row>
    <row r="1018" spans="1:20" ht="7.5" customHeight="1">
      <c r="A1018" s="100"/>
      <c r="B1018" s="502"/>
      <c r="C1018" s="502"/>
      <c r="D1018" s="502"/>
      <c r="E1018" s="502"/>
      <c r="F1018" s="504"/>
      <c r="G1018" s="504"/>
      <c r="H1018" s="103"/>
      <c r="I1018" s="504"/>
      <c r="J1018" s="504"/>
      <c r="K1018" s="504"/>
      <c r="L1018" s="504"/>
      <c r="M1018" s="504"/>
      <c r="N1018" s="504"/>
      <c r="O1018" s="504"/>
      <c r="P1018" s="504"/>
      <c r="Q1018" s="504"/>
      <c r="R1018" s="216"/>
      <c r="S1018" s="502"/>
      <c r="T1018" s="64"/>
    </row>
    <row r="1019" spans="1:20" ht="7.5" customHeight="1">
      <c r="A1019" s="100"/>
      <c r="B1019" s="502"/>
      <c r="C1019" s="502"/>
      <c r="D1019" s="502"/>
      <c r="E1019" s="502"/>
      <c r="F1019" s="132"/>
      <c r="G1019" s="86"/>
      <c r="H1019" s="86"/>
      <c r="I1019" s="86"/>
      <c r="J1019" s="86"/>
      <c r="K1019" s="86"/>
      <c r="L1019" s="86"/>
      <c r="M1019" s="86"/>
      <c r="N1019" s="86"/>
      <c r="O1019" s="86"/>
      <c r="P1019" s="86"/>
      <c r="Q1019" s="86"/>
      <c r="R1019" s="532" t="s">
        <v>118</v>
      </c>
      <c r="S1019" s="510" t="s">
        <v>390</v>
      </c>
      <c r="T1019" s="64"/>
    </row>
    <row r="1020" spans="1:20" ht="7.5" customHeight="1">
      <c r="A1020" s="100"/>
      <c r="B1020" s="502"/>
      <c r="C1020" s="502"/>
      <c r="D1020" s="502"/>
      <c r="E1020" s="502"/>
      <c r="F1020" s="132"/>
      <c r="G1020" s="86"/>
      <c r="H1020" s="86"/>
      <c r="I1020" s="86"/>
      <c r="J1020" s="86"/>
      <c r="K1020" s="86"/>
      <c r="L1020" s="86"/>
      <c r="M1020" s="86"/>
      <c r="N1020" s="86"/>
      <c r="O1020" s="86"/>
      <c r="P1020" s="86"/>
      <c r="Q1020" s="86"/>
      <c r="R1020" s="502"/>
      <c r="S1020" s="502"/>
      <c r="T1020" s="64"/>
    </row>
    <row r="1021" spans="1:20" ht="7.5" customHeight="1">
      <c r="A1021" s="100"/>
      <c r="B1021" s="502"/>
      <c r="C1021" s="502"/>
      <c r="D1021" s="502"/>
      <c r="E1021" s="502"/>
      <c r="F1021" s="84"/>
      <c r="G1021" s="132"/>
      <c r="H1021" s="132"/>
      <c r="I1021" s="132"/>
      <c r="J1021" s="132"/>
      <c r="K1021" s="132"/>
      <c r="L1021" s="132"/>
      <c r="M1021" s="132"/>
      <c r="N1021" s="132"/>
      <c r="O1021" s="132"/>
      <c r="P1021" s="132"/>
      <c r="Q1021" s="132"/>
      <c r="R1021" s="532" t="s">
        <v>118</v>
      </c>
      <c r="S1021" s="510" t="s">
        <v>373</v>
      </c>
      <c r="T1021" s="64"/>
    </row>
    <row r="1022" spans="1:20" ht="7.5" customHeight="1">
      <c r="A1022" s="100"/>
      <c r="B1022" s="502"/>
      <c r="C1022" s="502"/>
      <c r="D1022" s="502"/>
      <c r="E1022" s="502"/>
      <c r="F1022" s="84"/>
      <c r="G1022" s="86"/>
      <c r="H1022" s="86"/>
      <c r="I1022" s="86"/>
      <c r="J1022" s="86"/>
      <c r="K1022" s="86"/>
      <c r="L1022" s="86"/>
      <c r="M1022" s="86"/>
      <c r="N1022" s="86"/>
      <c r="O1022" s="86"/>
      <c r="P1022" s="86"/>
      <c r="Q1022" s="86"/>
      <c r="R1022" s="502"/>
      <c r="S1022" s="502"/>
      <c r="T1022" s="64"/>
    </row>
    <row r="1023" spans="1:20" ht="7.5" customHeight="1">
      <c r="A1023" s="100"/>
      <c r="B1023" s="502"/>
      <c r="C1023" s="502"/>
      <c r="D1023" s="502"/>
      <c r="E1023" s="502"/>
      <c r="F1023" s="132"/>
      <c r="G1023" s="86"/>
      <c r="H1023" s="86"/>
      <c r="I1023" s="86"/>
      <c r="J1023" s="86"/>
      <c r="K1023" s="86"/>
      <c r="L1023" s="86"/>
      <c r="M1023" s="86"/>
      <c r="N1023" s="86"/>
      <c r="O1023" s="86"/>
      <c r="P1023" s="86"/>
      <c r="Q1023" s="86"/>
      <c r="R1023" s="532" t="s">
        <v>118</v>
      </c>
      <c r="S1023" s="510" t="s">
        <v>391</v>
      </c>
      <c r="T1023" s="64"/>
    </row>
    <row r="1024" spans="1:20" ht="7.5" customHeight="1">
      <c r="A1024" s="100"/>
      <c r="B1024" s="502"/>
      <c r="C1024" s="502"/>
      <c r="D1024" s="502"/>
      <c r="E1024" s="502"/>
      <c r="F1024" s="79"/>
      <c r="G1024" s="79"/>
      <c r="H1024" s="79"/>
      <c r="I1024" s="79"/>
      <c r="J1024" s="79"/>
      <c r="K1024" s="79"/>
      <c r="L1024" s="79"/>
      <c r="M1024" s="79"/>
      <c r="N1024" s="79"/>
      <c r="O1024" s="79"/>
      <c r="P1024" s="79"/>
      <c r="Q1024" s="79"/>
      <c r="R1024" s="502"/>
      <c r="S1024" s="502"/>
      <c r="T1024" s="64"/>
    </row>
    <row r="1025" spans="1:20" ht="7.5" customHeight="1">
      <c r="A1025" s="100"/>
      <c r="B1025" s="502"/>
      <c r="C1025" s="502"/>
      <c r="D1025" s="502"/>
      <c r="E1025" s="502"/>
      <c r="F1025" s="121"/>
      <c r="G1025" s="121"/>
      <c r="H1025" s="121"/>
      <c r="I1025" s="121"/>
      <c r="J1025" s="121"/>
      <c r="K1025" s="121"/>
      <c r="L1025" s="121"/>
      <c r="M1025" s="121"/>
      <c r="N1025" s="121"/>
      <c r="O1025" s="121"/>
      <c r="P1025" s="121"/>
      <c r="Q1025" s="121"/>
      <c r="R1025" s="532" t="s">
        <v>118</v>
      </c>
      <c r="S1025" s="510" t="s">
        <v>392</v>
      </c>
      <c r="T1025" s="64"/>
    </row>
    <row r="1026" spans="1:20" ht="7.5" customHeight="1">
      <c r="A1026" s="100"/>
      <c r="B1026" s="502"/>
      <c r="C1026" s="518" t="s">
        <v>393</v>
      </c>
      <c r="D1026" s="502"/>
      <c r="E1026" s="502"/>
      <c r="F1026" s="121"/>
      <c r="G1026" s="121"/>
      <c r="H1026" s="121"/>
      <c r="I1026" s="121"/>
      <c r="J1026" s="121"/>
      <c r="K1026" s="121"/>
      <c r="L1026" s="121"/>
      <c r="M1026" s="121"/>
      <c r="N1026" s="121"/>
      <c r="O1026" s="121"/>
      <c r="P1026" s="121"/>
      <c r="Q1026" s="121"/>
      <c r="R1026" s="502"/>
      <c r="S1026" s="502"/>
      <c r="T1026" s="64"/>
    </row>
    <row r="1027" spans="1:20" ht="7.5" customHeight="1">
      <c r="A1027" s="100"/>
      <c r="B1027" s="502"/>
      <c r="C1027" s="502"/>
      <c r="D1027" s="502"/>
      <c r="E1027" s="502"/>
      <c r="F1027" s="121"/>
      <c r="G1027" s="121"/>
      <c r="H1027" s="121"/>
      <c r="I1027" s="121"/>
      <c r="J1027" s="121"/>
      <c r="K1027" s="121"/>
      <c r="L1027" s="121"/>
      <c r="M1027" s="121"/>
      <c r="N1027" s="121"/>
      <c r="O1027" s="121"/>
      <c r="P1027" s="121"/>
      <c r="Q1027" s="121"/>
      <c r="R1027" s="77" t="s">
        <v>118</v>
      </c>
      <c r="S1027" s="502"/>
      <c r="T1027" s="64"/>
    </row>
    <row r="1028" spans="1:20" ht="7.5" customHeight="1">
      <c r="A1028" s="100"/>
      <c r="B1028" s="513"/>
      <c r="C1028" s="513"/>
      <c r="D1028" s="513"/>
      <c r="E1028" s="513"/>
      <c r="F1028" s="121"/>
      <c r="G1028" s="122"/>
      <c r="H1028" s="122"/>
      <c r="I1028" s="122"/>
      <c r="J1028" s="122"/>
      <c r="K1028" s="122"/>
      <c r="L1028" s="122"/>
      <c r="M1028" s="122"/>
      <c r="N1028" s="122"/>
      <c r="O1028" s="122"/>
      <c r="P1028" s="122"/>
      <c r="Q1028" s="122"/>
      <c r="R1028" s="236" t="s">
        <v>118</v>
      </c>
      <c r="S1028" s="237"/>
      <c r="T1028" s="64"/>
    </row>
    <row r="1029" spans="1:20" ht="7.5" customHeight="1">
      <c r="A1029" s="70"/>
      <c r="B1029" s="86"/>
      <c r="C1029" s="86"/>
      <c r="D1029" s="86"/>
      <c r="E1029" s="86"/>
      <c r="F1029" s="86"/>
      <c r="G1029" s="86"/>
      <c r="H1029" s="86"/>
      <c r="I1029" s="86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64"/>
    </row>
    <row r="1030" spans="1:20" ht="7.5" customHeight="1">
      <c r="A1030" s="70"/>
      <c r="B1030" s="86"/>
      <c r="C1030" s="86"/>
      <c r="D1030" s="86"/>
      <c r="E1030" s="86"/>
      <c r="F1030" s="86"/>
      <c r="G1030" s="86"/>
      <c r="H1030" s="86"/>
      <c r="I1030" s="86"/>
      <c r="J1030" s="86"/>
      <c r="K1030" s="86"/>
      <c r="L1030" s="86"/>
      <c r="M1030" s="86"/>
      <c r="N1030" s="86"/>
      <c r="O1030" s="86"/>
      <c r="P1030" s="86"/>
      <c r="Q1030" s="86"/>
      <c r="R1030" s="86"/>
      <c r="S1030" s="86"/>
      <c r="T1030" s="64"/>
    </row>
    <row r="1031" spans="1:20" ht="7.5" customHeight="1">
      <c r="A1031" s="70"/>
      <c r="B1031" s="86"/>
      <c r="C1031" s="86"/>
      <c r="D1031" s="86"/>
      <c r="E1031" s="86"/>
      <c r="F1031" s="86"/>
      <c r="G1031" s="86"/>
      <c r="H1031" s="86"/>
      <c r="I1031" s="86"/>
      <c r="J1031" s="86"/>
      <c r="K1031" s="86"/>
      <c r="L1031" s="86"/>
      <c r="M1031" s="86"/>
      <c r="N1031" s="86"/>
      <c r="O1031" s="86"/>
      <c r="P1031" s="86"/>
      <c r="Q1031" s="86"/>
      <c r="R1031" s="86"/>
      <c r="S1031" s="86"/>
      <c r="T1031" s="64"/>
    </row>
    <row r="1032" spans="1:20" ht="7.5" customHeight="1">
      <c r="A1032" s="100"/>
      <c r="B1032" s="86"/>
      <c r="C1032" s="86"/>
      <c r="D1032" s="86"/>
      <c r="E1032" s="86"/>
      <c r="F1032" s="86"/>
      <c r="G1032" s="86"/>
      <c r="H1032" s="86"/>
      <c r="I1032" s="86"/>
      <c r="J1032" s="86"/>
      <c r="K1032" s="86"/>
      <c r="L1032" s="86"/>
      <c r="M1032" s="86"/>
      <c r="N1032" s="86"/>
      <c r="O1032" s="86"/>
      <c r="P1032" s="86"/>
      <c r="Q1032" s="86"/>
      <c r="R1032" s="86"/>
      <c r="S1032" s="86"/>
      <c r="T1032" s="64"/>
    </row>
    <row r="1033" spans="1:20" ht="7.5" customHeight="1">
      <c r="A1033" s="100"/>
      <c r="B1033" s="86"/>
      <c r="C1033" s="86"/>
      <c r="D1033" s="86"/>
      <c r="E1033" s="86"/>
      <c r="F1033" s="86"/>
      <c r="G1033" s="86"/>
      <c r="H1033" s="86"/>
      <c r="I1033" s="86"/>
      <c r="J1033" s="86"/>
      <c r="K1033" s="86"/>
      <c r="L1033" s="86"/>
      <c r="M1033" s="86"/>
      <c r="N1033" s="86"/>
      <c r="O1033" s="86"/>
      <c r="P1033" s="86"/>
      <c r="Q1033" s="86"/>
      <c r="R1033" s="86"/>
      <c r="S1033" s="86"/>
      <c r="T1033" s="64"/>
    </row>
    <row r="1034" spans="1:20" ht="7.5" customHeight="1">
      <c r="A1034" s="100"/>
      <c r="B1034" s="86"/>
      <c r="C1034" s="121"/>
      <c r="D1034" s="121"/>
      <c r="E1034" s="121"/>
      <c r="F1034" s="121"/>
      <c r="G1034" s="121"/>
      <c r="H1034" s="121"/>
      <c r="I1034" s="121"/>
      <c r="J1034" s="121"/>
      <c r="K1034" s="121"/>
      <c r="L1034" s="121"/>
      <c r="M1034" s="121"/>
      <c r="N1034" s="121"/>
      <c r="O1034" s="121"/>
      <c r="P1034" s="121"/>
      <c r="Q1034" s="121"/>
      <c r="R1034" s="121"/>
      <c r="S1034" s="121"/>
      <c r="T1034" s="64"/>
    </row>
    <row r="1035" spans="1:20" ht="7.5" customHeight="1">
      <c r="A1035" s="100"/>
      <c r="B1035" s="202"/>
      <c r="C1035" s="122"/>
      <c r="D1035" s="122"/>
      <c r="E1035" s="122"/>
      <c r="F1035" s="122"/>
      <c r="G1035" s="122"/>
      <c r="H1035" s="122"/>
      <c r="I1035" s="122"/>
      <c r="J1035" s="122"/>
      <c r="K1035" s="122"/>
      <c r="L1035" s="122"/>
      <c r="M1035" s="122"/>
      <c r="N1035" s="122"/>
      <c r="O1035" s="122"/>
      <c r="P1035" s="122"/>
      <c r="Q1035" s="122"/>
      <c r="R1035" s="122"/>
      <c r="S1035" s="122"/>
      <c r="T1035" s="64"/>
    </row>
    <row r="1036" spans="1:20" ht="11.25" customHeight="1">
      <c r="A1036" s="100"/>
      <c r="B1036" s="526"/>
      <c r="C1036" s="527"/>
      <c r="D1036" s="527"/>
      <c r="E1036" s="527"/>
      <c r="F1036" s="527"/>
      <c r="G1036" s="527"/>
      <c r="H1036" s="527"/>
      <c r="I1036" s="527"/>
      <c r="J1036" s="527"/>
      <c r="K1036" s="527"/>
      <c r="L1036" s="527"/>
      <c r="M1036" s="527"/>
      <c r="N1036" s="527"/>
      <c r="O1036" s="527"/>
      <c r="P1036" s="527"/>
      <c r="Q1036" s="527"/>
      <c r="R1036" s="527"/>
      <c r="S1036" s="537" t="s">
        <v>140</v>
      </c>
      <c r="T1036" s="64"/>
    </row>
    <row r="1037" spans="1:20" ht="11.25" customHeight="1">
      <c r="A1037" s="100"/>
      <c r="B1037" s="155"/>
      <c r="C1037" s="156"/>
      <c r="D1037" s="155"/>
      <c r="E1037" s="155"/>
      <c r="F1037" s="155"/>
      <c r="G1037" s="155"/>
      <c r="H1037" s="155"/>
      <c r="I1037" s="155"/>
      <c r="J1037" s="155"/>
      <c r="K1037" s="155"/>
      <c r="L1037" s="155"/>
      <c r="M1037" s="155"/>
      <c r="N1037" s="155"/>
      <c r="O1037" s="155"/>
      <c r="P1037" s="155"/>
      <c r="Q1037" s="155"/>
      <c r="R1037" s="157"/>
      <c r="S1037" s="504"/>
      <c r="T1037" s="64"/>
    </row>
    <row r="1038" spans="1:20" ht="11.25" customHeight="1">
      <c r="A1038" s="100"/>
      <c r="B1038" s="528" t="s">
        <v>394</v>
      </c>
      <c r="C1038" s="529"/>
      <c r="D1038" s="529"/>
      <c r="E1038" s="529"/>
      <c r="F1038" s="529"/>
      <c r="G1038" s="529"/>
      <c r="H1038" s="529"/>
      <c r="I1038" s="529"/>
      <c r="J1038" s="529"/>
      <c r="K1038" s="529"/>
      <c r="L1038" s="529"/>
      <c r="M1038" s="529"/>
      <c r="N1038" s="529"/>
      <c r="O1038" s="529"/>
      <c r="P1038" s="529"/>
      <c r="Q1038" s="529"/>
      <c r="R1038" s="529"/>
      <c r="S1038" s="529"/>
      <c r="T1038" s="64"/>
    </row>
    <row r="1039" spans="1:20" ht="61.5" customHeight="1">
      <c r="A1039" s="100"/>
      <c r="B1039" s="530"/>
      <c r="C1039" s="513"/>
      <c r="D1039" s="513"/>
      <c r="E1039" s="63"/>
      <c r="F1039" s="63"/>
      <c r="G1039" s="63"/>
      <c r="H1039" s="63"/>
      <c r="I1039" s="63"/>
      <c r="J1039" s="63"/>
      <c r="K1039" s="63"/>
      <c r="L1039" s="63"/>
      <c r="M1039" s="63"/>
      <c r="N1039" s="63"/>
      <c r="O1039" s="531" t="s">
        <v>103</v>
      </c>
      <c r="P1039" s="513"/>
      <c r="Q1039" s="513"/>
      <c r="R1039" s="513"/>
      <c r="S1039" s="513"/>
      <c r="T1039" s="64"/>
    </row>
    <row r="1040" spans="1:20" ht="34.5" customHeight="1">
      <c r="A1040" s="70"/>
      <c r="B1040" s="197" t="s">
        <v>104</v>
      </c>
      <c r="C1040" s="181" t="s">
        <v>105</v>
      </c>
      <c r="D1040" s="197" t="s">
        <v>106</v>
      </c>
      <c r="E1040" s="197" t="s">
        <v>107</v>
      </c>
      <c r="F1040" s="198" t="s">
        <v>108</v>
      </c>
      <c r="G1040" s="199" t="s">
        <v>109</v>
      </c>
      <c r="H1040" s="198" t="s">
        <v>108</v>
      </c>
      <c r="I1040" s="199" t="s">
        <v>110</v>
      </c>
      <c r="J1040" s="198" t="s">
        <v>108</v>
      </c>
      <c r="K1040" s="199" t="s">
        <v>111</v>
      </c>
      <c r="L1040" s="198" t="s">
        <v>108</v>
      </c>
      <c r="M1040" s="199" t="s">
        <v>112</v>
      </c>
      <c r="N1040" s="198" t="s">
        <v>108</v>
      </c>
      <c r="O1040" s="199" t="s">
        <v>113</v>
      </c>
      <c r="P1040" s="198" t="s">
        <v>108</v>
      </c>
      <c r="Q1040" s="199" t="s">
        <v>114</v>
      </c>
      <c r="R1040" s="554" t="s">
        <v>1</v>
      </c>
      <c r="S1040" s="527"/>
      <c r="T1040" s="64"/>
    </row>
    <row r="1041" spans="1:20" ht="7.5" customHeight="1">
      <c r="A1041" s="70"/>
      <c r="B1041" s="551" t="s">
        <v>115</v>
      </c>
      <c r="C1041" s="550" t="s">
        <v>395</v>
      </c>
      <c r="D1041" s="515" t="s">
        <v>396</v>
      </c>
      <c r="E1041" s="516" t="s">
        <v>122</v>
      </c>
      <c r="F1041" s="238"/>
      <c r="G1041" s="239"/>
      <c r="H1041" s="239"/>
      <c r="I1041" s="239"/>
      <c r="J1041" s="239"/>
      <c r="K1041" s="239"/>
      <c r="L1041" s="239"/>
      <c r="M1041" s="239"/>
      <c r="N1041" s="239"/>
      <c r="O1041" s="239"/>
      <c r="P1041" s="239"/>
      <c r="Q1041" s="239"/>
      <c r="R1041" s="534" t="s">
        <v>118</v>
      </c>
      <c r="S1041" s="547" t="s">
        <v>397</v>
      </c>
      <c r="T1041" s="64"/>
    </row>
    <row r="1042" spans="1:20" ht="7.5" customHeight="1">
      <c r="A1042" s="70"/>
      <c r="B1042" s="502"/>
      <c r="C1042" s="502"/>
      <c r="D1042" s="502"/>
      <c r="E1042" s="502"/>
      <c r="F1042" s="166"/>
      <c r="G1042" s="214"/>
      <c r="H1042" s="214"/>
      <c r="I1042" s="214"/>
      <c r="J1042" s="214"/>
      <c r="K1042" s="214"/>
      <c r="L1042" s="214"/>
      <c r="M1042" s="214"/>
      <c r="N1042" s="214"/>
      <c r="O1042" s="214"/>
      <c r="P1042" s="214"/>
      <c r="Q1042" s="214"/>
      <c r="R1042" s="502"/>
      <c r="S1042" s="502"/>
      <c r="T1042" s="64"/>
    </row>
    <row r="1043" spans="1:20" ht="7.5" customHeight="1">
      <c r="A1043" s="70"/>
      <c r="B1043" s="502"/>
      <c r="C1043" s="502"/>
      <c r="D1043" s="502"/>
      <c r="E1043" s="502"/>
      <c r="F1043" s="166"/>
      <c r="G1043" s="166"/>
      <c r="H1043" s="166"/>
      <c r="I1043" s="166"/>
      <c r="J1043" s="166"/>
      <c r="K1043" s="166"/>
      <c r="L1043" s="166"/>
      <c r="M1043" s="166"/>
      <c r="N1043" s="166"/>
      <c r="O1043" s="166"/>
      <c r="P1043" s="166"/>
      <c r="Q1043" s="166"/>
      <c r="R1043" s="161"/>
      <c r="S1043" s="502"/>
      <c r="T1043" s="64"/>
    </row>
    <row r="1044" spans="1:20" ht="7.5" customHeight="1">
      <c r="A1044" s="100"/>
      <c r="B1044" s="502"/>
      <c r="C1044" s="502"/>
      <c r="D1044" s="502"/>
      <c r="E1044" s="502"/>
      <c r="F1044" s="166"/>
      <c r="G1044" s="166"/>
      <c r="H1044" s="166"/>
      <c r="I1044" s="166"/>
      <c r="J1044" s="166"/>
      <c r="K1044" s="166"/>
      <c r="L1044" s="166"/>
      <c r="M1044" s="166"/>
      <c r="N1044" s="166"/>
      <c r="O1044" s="166"/>
      <c r="P1044" s="166"/>
      <c r="Q1044" s="166"/>
      <c r="R1044" s="532" t="s">
        <v>118</v>
      </c>
      <c r="S1044" s="536" t="s">
        <v>398</v>
      </c>
      <c r="T1044" s="64"/>
    </row>
    <row r="1045" spans="1:20" ht="7.5" customHeight="1">
      <c r="A1045" s="100"/>
      <c r="B1045" s="502"/>
      <c r="C1045" s="502"/>
      <c r="D1045" s="502"/>
      <c r="E1045" s="502"/>
      <c r="F1045" s="166"/>
      <c r="G1045" s="214"/>
      <c r="H1045" s="214"/>
      <c r="I1045" s="214"/>
      <c r="J1045" s="214"/>
      <c r="K1045" s="214"/>
      <c r="L1045" s="214"/>
      <c r="M1045" s="214"/>
      <c r="N1045" s="214"/>
      <c r="O1045" s="214"/>
      <c r="P1045" s="214"/>
      <c r="Q1045" s="214"/>
      <c r="R1045" s="502"/>
      <c r="S1045" s="502"/>
      <c r="T1045" s="64"/>
    </row>
    <row r="1046" spans="1:20" ht="7.5" customHeight="1">
      <c r="A1046" s="100"/>
      <c r="B1046" s="502"/>
      <c r="C1046" s="502"/>
      <c r="D1046" s="502"/>
      <c r="E1046" s="502"/>
      <c r="F1046" s="240"/>
      <c r="G1046" s="214"/>
      <c r="H1046" s="214"/>
      <c r="I1046" s="214"/>
      <c r="J1046" s="240"/>
      <c r="K1046" s="214"/>
      <c r="L1046" s="240"/>
      <c r="M1046" s="214"/>
      <c r="N1046" s="214"/>
      <c r="O1046" s="214"/>
      <c r="P1046" s="214"/>
      <c r="Q1046" s="214"/>
      <c r="R1046" s="77"/>
      <c r="S1046" s="502"/>
      <c r="T1046" s="64"/>
    </row>
    <row r="1047" spans="1:20" ht="7.5" customHeight="1">
      <c r="A1047" s="100"/>
      <c r="B1047" s="502"/>
      <c r="C1047" s="502"/>
      <c r="D1047" s="502"/>
      <c r="E1047" s="502"/>
      <c r="F1047" s="166"/>
      <c r="G1047" s="166"/>
      <c r="H1047" s="166"/>
      <c r="I1047" s="166"/>
      <c r="J1047" s="166"/>
      <c r="K1047" s="166"/>
      <c r="L1047" s="166"/>
      <c r="M1047" s="166"/>
      <c r="N1047" s="166"/>
      <c r="O1047" s="166"/>
      <c r="P1047" s="166"/>
      <c r="Q1047" s="166"/>
      <c r="R1047" s="532" t="s">
        <v>118</v>
      </c>
      <c r="S1047" s="536" t="s">
        <v>399</v>
      </c>
      <c r="T1047" s="64"/>
    </row>
    <row r="1048" spans="1:20" ht="7.5" customHeight="1">
      <c r="A1048" s="100"/>
      <c r="B1048" s="502"/>
      <c r="C1048" s="502"/>
      <c r="D1048" s="502"/>
      <c r="E1048" s="502"/>
      <c r="F1048" s="165"/>
      <c r="G1048" s="165"/>
      <c r="H1048" s="165"/>
      <c r="I1048" s="165"/>
      <c r="J1048" s="165"/>
      <c r="K1048" s="165"/>
      <c r="L1048" s="165"/>
      <c r="M1048" s="165"/>
      <c r="N1048" s="165"/>
      <c r="O1048" s="165"/>
      <c r="P1048" s="165"/>
      <c r="Q1048" s="165"/>
      <c r="R1048" s="502"/>
      <c r="S1048" s="502"/>
      <c r="T1048" s="64"/>
    </row>
    <row r="1049" spans="1:20" ht="7.5" customHeight="1">
      <c r="A1049" s="100"/>
      <c r="B1049" s="502"/>
      <c r="C1049" s="502"/>
      <c r="D1049" s="502"/>
      <c r="E1049" s="502"/>
      <c r="F1049" s="241"/>
      <c r="G1049" s="241"/>
      <c r="H1049" s="241"/>
      <c r="I1049" s="241"/>
      <c r="J1049" s="241"/>
      <c r="K1049" s="241"/>
      <c r="L1049" s="241"/>
      <c r="M1049" s="241"/>
      <c r="N1049" s="241"/>
      <c r="O1049" s="241"/>
      <c r="P1049" s="241"/>
      <c r="Q1049" s="241"/>
      <c r="R1049" s="161"/>
      <c r="S1049" s="502"/>
      <c r="T1049" s="64"/>
    </row>
    <row r="1050" spans="1:20" ht="7.5" customHeight="1">
      <c r="A1050" s="100"/>
      <c r="B1050" s="502"/>
      <c r="C1050" s="502"/>
      <c r="D1050" s="502"/>
      <c r="E1050" s="502"/>
      <c r="F1050" s="501">
        <v>5060.7985312500005</v>
      </c>
      <c r="G1050" s="533">
        <f>ROUND(F1050*mark_up,0)</f>
        <v>22217</v>
      </c>
      <c r="H1050" s="214"/>
      <c r="I1050" s="533" t="s">
        <v>122</v>
      </c>
      <c r="J1050" s="501"/>
      <c r="K1050" s="533" t="s">
        <v>122</v>
      </c>
      <c r="L1050" s="501"/>
      <c r="M1050" s="533" t="s">
        <v>122</v>
      </c>
      <c r="N1050" s="501"/>
      <c r="O1050" s="533" t="s">
        <v>122</v>
      </c>
      <c r="P1050" s="501"/>
      <c r="Q1050" s="533" t="s">
        <v>122</v>
      </c>
      <c r="R1050" s="532" t="s">
        <v>118</v>
      </c>
      <c r="S1050" s="536" t="s">
        <v>400</v>
      </c>
      <c r="T1050" s="64"/>
    </row>
    <row r="1051" spans="1:20" ht="7.5" customHeight="1">
      <c r="A1051" s="100"/>
      <c r="B1051" s="502"/>
      <c r="C1051" s="502"/>
      <c r="D1051" s="502"/>
      <c r="E1051" s="502"/>
      <c r="F1051" s="504"/>
      <c r="G1051" s="504"/>
      <c r="H1051" s="242"/>
      <c r="I1051" s="504"/>
      <c r="J1051" s="504"/>
      <c r="K1051" s="504"/>
      <c r="L1051" s="504"/>
      <c r="M1051" s="504"/>
      <c r="N1051" s="504"/>
      <c r="O1051" s="504"/>
      <c r="P1051" s="504"/>
      <c r="Q1051" s="504"/>
      <c r="R1051" s="502"/>
      <c r="S1051" s="502"/>
      <c r="T1051" s="64"/>
    </row>
    <row r="1052" spans="1:20" ht="7.5" customHeight="1">
      <c r="A1052" s="100"/>
      <c r="B1052" s="502"/>
      <c r="C1052" s="502"/>
      <c r="D1052" s="502"/>
      <c r="E1052" s="502"/>
      <c r="F1052" s="166"/>
      <c r="G1052" s="166"/>
      <c r="H1052" s="166"/>
      <c r="I1052" s="166"/>
      <c r="J1052" s="166"/>
      <c r="K1052" s="166"/>
      <c r="L1052" s="166"/>
      <c r="M1052" s="166"/>
      <c r="N1052" s="166"/>
      <c r="O1052" s="166"/>
      <c r="P1052" s="166"/>
      <c r="Q1052" s="166"/>
      <c r="R1052" s="532" t="s">
        <v>118</v>
      </c>
      <c r="S1052" s="536" t="s">
        <v>401</v>
      </c>
      <c r="T1052" s="64"/>
    </row>
    <row r="1053" spans="1:20" ht="7.5" customHeight="1">
      <c r="A1053" s="78"/>
      <c r="B1053" s="502"/>
      <c r="C1053" s="502"/>
      <c r="D1053" s="502"/>
      <c r="E1053" s="502"/>
      <c r="F1053" s="166"/>
      <c r="G1053" s="240"/>
      <c r="H1053" s="240"/>
      <c r="I1053" s="240"/>
      <c r="J1053" s="240"/>
      <c r="K1053" s="214"/>
      <c r="L1053" s="240"/>
      <c r="M1053" s="214"/>
      <c r="N1053" s="214"/>
      <c r="O1053" s="214"/>
      <c r="P1053" s="214"/>
      <c r="Q1053" s="214"/>
      <c r="R1053" s="502"/>
      <c r="S1053" s="502"/>
      <c r="T1053" s="64"/>
    </row>
    <row r="1054" spans="1:20" ht="7.5" customHeight="1">
      <c r="A1054" s="78"/>
      <c r="B1054" s="502"/>
      <c r="C1054" s="502"/>
      <c r="D1054" s="502"/>
      <c r="E1054" s="502"/>
      <c r="F1054" s="166"/>
      <c r="G1054" s="166"/>
      <c r="H1054" s="166"/>
      <c r="I1054" s="166"/>
      <c r="J1054" s="166"/>
      <c r="K1054" s="166"/>
      <c r="L1054" s="166"/>
      <c r="M1054" s="166"/>
      <c r="N1054" s="166"/>
      <c r="O1054" s="166"/>
      <c r="P1054" s="166"/>
      <c r="Q1054" s="166"/>
      <c r="R1054" s="161"/>
      <c r="S1054" s="502"/>
      <c r="T1054" s="64"/>
    </row>
    <row r="1055" spans="1:20" ht="7.5" customHeight="1">
      <c r="A1055" s="70"/>
      <c r="B1055" s="502"/>
      <c r="C1055" s="502"/>
      <c r="D1055" s="502"/>
      <c r="E1055" s="502"/>
      <c r="F1055" s="166"/>
      <c r="G1055" s="165"/>
      <c r="H1055" s="165"/>
      <c r="I1055" s="165"/>
      <c r="J1055" s="165"/>
      <c r="K1055" s="165"/>
      <c r="L1055" s="165"/>
      <c r="M1055" s="165"/>
      <c r="N1055" s="165"/>
      <c r="O1055" s="165"/>
      <c r="P1055" s="165"/>
      <c r="Q1055" s="165"/>
      <c r="R1055" s="532" t="s">
        <v>118</v>
      </c>
      <c r="S1055" s="536" t="s">
        <v>402</v>
      </c>
      <c r="T1055" s="64"/>
    </row>
    <row r="1056" spans="1:20" ht="7.5" customHeight="1">
      <c r="A1056" s="100"/>
      <c r="B1056" s="502"/>
      <c r="C1056" s="502"/>
      <c r="D1056" s="502"/>
      <c r="E1056" s="502"/>
      <c r="F1056" s="166"/>
      <c r="G1056" s="165"/>
      <c r="H1056" s="165"/>
      <c r="I1056" s="165"/>
      <c r="J1056" s="165"/>
      <c r="K1056" s="165"/>
      <c r="L1056" s="165"/>
      <c r="M1056" s="165"/>
      <c r="N1056" s="165"/>
      <c r="O1056" s="165"/>
      <c r="P1056" s="165"/>
      <c r="Q1056" s="165"/>
      <c r="R1056" s="502"/>
      <c r="S1056" s="502"/>
      <c r="T1056" s="64"/>
    </row>
    <row r="1057" spans="1:20" ht="7.5" customHeight="1">
      <c r="A1057" s="100"/>
      <c r="B1057" s="502"/>
      <c r="C1057" s="502"/>
      <c r="D1057" s="502"/>
      <c r="E1057" s="502"/>
      <c r="F1057" s="166"/>
      <c r="G1057" s="166"/>
      <c r="H1057" s="166"/>
      <c r="I1057" s="166"/>
      <c r="J1057" s="166"/>
      <c r="K1057" s="166"/>
      <c r="L1057" s="166"/>
      <c r="M1057" s="166"/>
      <c r="N1057" s="166"/>
      <c r="O1057" s="166"/>
      <c r="P1057" s="166"/>
      <c r="Q1057" s="166"/>
      <c r="R1057" s="532" t="s">
        <v>118</v>
      </c>
      <c r="S1057" s="536" t="s">
        <v>373</v>
      </c>
      <c r="T1057" s="64"/>
    </row>
    <row r="1058" spans="1:20" ht="7.5" customHeight="1">
      <c r="A1058" s="100"/>
      <c r="B1058" s="502"/>
      <c r="C1058" s="502"/>
      <c r="D1058" s="502"/>
      <c r="E1058" s="502"/>
      <c r="F1058" s="166"/>
      <c r="G1058" s="166"/>
      <c r="H1058" s="166"/>
      <c r="I1058" s="166"/>
      <c r="J1058" s="166"/>
      <c r="K1058" s="166"/>
      <c r="L1058" s="166"/>
      <c r="M1058" s="166"/>
      <c r="N1058" s="166"/>
      <c r="O1058" s="166"/>
      <c r="P1058" s="166"/>
      <c r="Q1058" s="166"/>
      <c r="R1058" s="502"/>
      <c r="S1058" s="502"/>
      <c r="T1058" s="64"/>
    </row>
    <row r="1059" spans="1:20" ht="7.5" customHeight="1">
      <c r="A1059" s="100"/>
      <c r="B1059" s="502"/>
      <c r="C1059" s="518" t="s">
        <v>403</v>
      </c>
      <c r="D1059" s="502"/>
      <c r="E1059" s="502"/>
      <c r="F1059" s="166"/>
      <c r="G1059" s="166"/>
      <c r="H1059" s="166"/>
      <c r="I1059" s="166"/>
      <c r="J1059" s="166"/>
      <c r="K1059" s="166"/>
      <c r="L1059" s="166"/>
      <c r="M1059" s="166"/>
      <c r="N1059" s="166"/>
      <c r="O1059" s="166"/>
      <c r="P1059" s="166"/>
      <c r="Q1059" s="166"/>
      <c r="R1059" s="532" t="s">
        <v>118</v>
      </c>
      <c r="S1059" s="536" t="s">
        <v>404</v>
      </c>
      <c r="T1059" s="64"/>
    </row>
    <row r="1060" spans="1:20" ht="7.5" customHeight="1">
      <c r="A1060" s="100"/>
      <c r="B1060" s="502"/>
      <c r="C1060" s="502"/>
      <c r="D1060" s="502"/>
      <c r="E1060" s="502"/>
      <c r="F1060" s="166"/>
      <c r="G1060" s="166"/>
      <c r="H1060" s="166"/>
      <c r="I1060" s="166"/>
      <c r="J1060" s="166"/>
      <c r="K1060" s="166"/>
      <c r="L1060" s="166"/>
      <c r="M1060" s="166"/>
      <c r="N1060" s="166"/>
      <c r="O1060" s="166"/>
      <c r="P1060" s="166"/>
      <c r="Q1060" s="166"/>
      <c r="R1060" s="502"/>
      <c r="S1060" s="502"/>
      <c r="T1060" s="64"/>
    </row>
    <row r="1061" spans="1:20" ht="7.5" customHeight="1">
      <c r="A1061" s="100"/>
      <c r="B1061" s="513"/>
      <c r="C1061" s="513"/>
      <c r="D1061" s="513"/>
      <c r="E1061" s="513"/>
      <c r="F1061" s="232"/>
      <c r="G1061" s="232"/>
      <c r="H1061" s="232"/>
      <c r="I1061" s="232"/>
      <c r="J1061" s="232"/>
      <c r="K1061" s="232"/>
      <c r="L1061" s="232"/>
      <c r="M1061" s="232"/>
      <c r="N1061" s="232"/>
      <c r="O1061" s="232"/>
      <c r="P1061" s="232"/>
      <c r="Q1061" s="232"/>
      <c r="R1061" s="243"/>
      <c r="S1061" s="244"/>
      <c r="T1061" s="64"/>
    </row>
    <row r="1062" spans="1:20" ht="7.5" customHeight="1">
      <c r="A1062" s="100"/>
      <c r="B1062" s="512" t="s">
        <v>115</v>
      </c>
      <c r="C1062" s="514" t="s">
        <v>405</v>
      </c>
      <c r="D1062" s="515" t="s">
        <v>406</v>
      </c>
      <c r="E1062" s="116"/>
      <c r="F1062" s="116"/>
      <c r="G1062" s="116"/>
      <c r="H1062" s="116"/>
      <c r="I1062" s="116"/>
      <c r="J1062" s="116"/>
      <c r="K1062" s="116"/>
      <c r="L1062" s="116"/>
      <c r="M1062" s="116"/>
      <c r="N1062" s="116"/>
      <c r="O1062" s="116"/>
      <c r="P1062" s="116"/>
      <c r="Q1062" s="116"/>
      <c r="R1062" s="534" t="s">
        <v>118</v>
      </c>
      <c r="S1062" s="547" t="s">
        <v>407</v>
      </c>
      <c r="T1062" s="64"/>
    </row>
    <row r="1063" spans="1:20" ht="7.5" customHeight="1">
      <c r="A1063" s="100"/>
      <c r="B1063" s="502"/>
      <c r="C1063" s="502"/>
      <c r="D1063" s="502"/>
      <c r="E1063" s="118"/>
      <c r="F1063" s="118"/>
      <c r="G1063" s="118"/>
      <c r="H1063" s="118"/>
      <c r="I1063" s="118"/>
      <c r="J1063" s="118"/>
      <c r="K1063" s="118"/>
      <c r="L1063" s="118"/>
      <c r="M1063" s="118"/>
      <c r="N1063" s="118"/>
      <c r="O1063" s="118"/>
      <c r="P1063" s="118"/>
      <c r="Q1063" s="118"/>
      <c r="R1063" s="502"/>
      <c r="S1063" s="502"/>
      <c r="T1063" s="64"/>
    </row>
    <row r="1064" spans="1:20" ht="7.5" customHeight="1">
      <c r="A1064" s="100"/>
      <c r="B1064" s="502"/>
      <c r="C1064" s="502"/>
      <c r="D1064" s="502"/>
      <c r="E1064" s="118"/>
      <c r="F1064" s="118"/>
      <c r="G1064" s="118"/>
      <c r="H1064" s="118"/>
      <c r="I1064" s="118"/>
      <c r="J1064" s="118"/>
      <c r="K1064" s="118"/>
      <c r="L1064" s="118"/>
      <c r="M1064" s="118"/>
      <c r="N1064" s="118"/>
      <c r="O1064" s="118"/>
      <c r="P1064" s="118"/>
      <c r="Q1064" s="118"/>
      <c r="R1064" s="87"/>
      <c r="S1064" s="502"/>
      <c r="T1064" s="64"/>
    </row>
    <row r="1065" spans="1:20" ht="7.5" customHeight="1">
      <c r="A1065" s="100"/>
      <c r="B1065" s="502"/>
      <c r="C1065" s="502"/>
      <c r="D1065" s="502"/>
      <c r="E1065" s="118"/>
      <c r="F1065" s="118"/>
      <c r="G1065" s="118"/>
      <c r="H1065" s="118"/>
      <c r="I1065" s="118"/>
      <c r="J1065" s="118"/>
      <c r="K1065" s="118"/>
      <c r="L1065" s="118"/>
      <c r="M1065" s="118"/>
      <c r="N1065" s="118"/>
      <c r="O1065" s="118"/>
      <c r="P1065" s="118"/>
      <c r="Q1065" s="118"/>
      <c r="R1065" s="532" t="s">
        <v>118</v>
      </c>
      <c r="S1065" s="536" t="s">
        <v>408</v>
      </c>
      <c r="T1065" s="64"/>
    </row>
    <row r="1066" spans="1:20" ht="7.5" customHeight="1">
      <c r="A1066" s="100"/>
      <c r="B1066" s="502"/>
      <c r="C1066" s="502"/>
      <c r="D1066" s="502"/>
      <c r="E1066" s="118"/>
      <c r="F1066" s="118"/>
      <c r="G1066" s="118"/>
      <c r="H1066" s="118"/>
      <c r="I1066" s="118"/>
      <c r="J1066" s="118"/>
      <c r="K1066" s="118"/>
      <c r="L1066" s="118"/>
      <c r="M1066" s="118"/>
      <c r="N1066" s="118"/>
      <c r="O1066" s="118"/>
      <c r="P1066" s="118"/>
      <c r="Q1066" s="118"/>
      <c r="R1066" s="502"/>
      <c r="S1066" s="502"/>
      <c r="T1066" s="64"/>
    </row>
    <row r="1067" spans="1:20" ht="7.5" customHeight="1">
      <c r="A1067" s="100"/>
      <c r="B1067" s="502"/>
      <c r="C1067" s="502"/>
      <c r="D1067" s="502"/>
      <c r="E1067" s="541" t="s">
        <v>122</v>
      </c>
      <c r="F1067" s="118"/>
      <c r="G1067" s="118"/>
      <c r="H1067" s="118"/>
      <c r="I1067" s="118"/>
      <c r="J1067" s="118"/>
      <c r="K1067" s="118"/>
      <c r="L1067" s="118"/>
      <c r="M1067" s="118"/>
      <c r="N1067" s="118"/>
      <c r="O1067" s="118"/>
      <c r="P1067" s="118"/>
      <c r="Q1067" s="118"/>
      <c r="R1067" s="88"/>
      <c r="S1067" s="502"/>
      <c r="T1067" s="64"/>
    </row>
    <row r="1068" spans="1:20" ht="7.5" customHeight="1">
      <c r="A1068" s="70"/>
      <c r="B1068" s="502"/>
      <c r="C1068" s="502"/>
      <c r="D1068" s="502"/>
      <c r="E1068" s="542"/>
      <c r="F1068" s="517">
        <v>2852.7489375000005</v>
      </c>
      <c r="G1068" s="503">
        <f>ROUND(F1068*mark_up,0)</f>
        <v>12524</v>
      </c>
      <c r="H1068" s="82"/>
      <c r="I1068" s="503" t="s">
        <v>122</v>
      </c>
      <c r="J1068" s="517"/>
      <c r="K1068" s="503" t="s">
        <v>122</v>
      </c>
      <c r="L1068" s="517"/>
      <c r="M1068" s="503" t="s">
        <v>122</v>
      </c>
      <c r="N1068" s="517"/>
      <c r="O1068" s="503" t="s">
        <v>122</v>
      </c>
      <c r="P1068" s="517"/>
      <c r="Q1068" s="503" t="s">
        <v>122</v>
      </c>
      <c r="R1068" s="532" t="s">
        <v>118</v>
      </c>
      <c r="S1068" s="536" t="s">
        <v>373</v>
      </c>
      <c r="T1068" s="64"/>
    </row>
    <row r="1069" spans="1:20" ht="7.5" customHeight="1">
      <c r="A1069" s="70"/>
      <c r="B1069" s="502"/>
      <c r="C1069" s="502"/>
      <c r="D1069" s="502"/>
      <c r="E1069" s="542"/>
      <c r="F1069" s="504"/>
      <c r="G1069" s="504"/>
      <c r="H1069" s="103"/>
      <c r="I1069" s="504"/>
      <c r="J1069" s="504"/>
      <c r="K1069" s="504"/>
      <c r="L1069" s="504"/>
      <c r="M1069" s="504"/>
      <c r="N1069" s="504"/>
      <c r="O1069" s="504"/>
      <c r="P1069" s="504"/>
      <c r="Q1069" s="504"/>
      <c r="R1069" s="502"/>
      <c r="S1069" s="502"/>
      <c r="T1069" s="64"/>
    </row>
    <row r="1070" spans="1:20" ht="7.5" customHeight="1">
      <c r="A1070" s="70"/>
      <c r="B1070" s="502"/>
      <c r="C1070" s="502"/>
      <c r="D1070" s="502"/>
      <c r="E1070" s="542"/>
      <c r="F1070" s="118"/>
      <c r="G1070" s="118"/>
      <c r="H1070" s="118"/>
      <c r="I1070" s="118"/>
      <c r="J1070" s="118"/>
      <c r="K1070" s="118"/>
      <c r="L1070" s="118"/>
      <c r="M1070" s="118"/>
      <c r="N1070" s="118"/>
      <c r="O1070" s="118"/>
      <c r="P1070" s="118"/>
      <c r="Q1070" s="118"/>
      <c r="R1070" s="86"/>
      <c r="S1070" s="536" t="s">
        <v>409</v>
      </c>
      <c r="T1070" s="64"/>
    </row>
    <row r="1071" spans="1:20" ht="7.5" customHeight="1">
      <c r="A1071" s="100"/>
      <c r="B1071" s="502"/>
      <c r="C1071" s="502"/>
      <c r="D1071" s="502"/>
      <c r="E1071" s="118"/>
      <c r="F1071" s="84"/>
      <c r="G1071" s="126"/>
      <c r="H1071" s="85"/>
      <c r="I1071" s="85"/>
      <c r="J1071" s="85"/>
      <c r="K1071" s="75"/>
      <c r="L1071" s="85"/>
      <c r="M1071" s="75"/>
      <c r="N1071" s="81"/>
      <c r="O1071" s="75"/>
      <c r="P1071" s="75"/>
      <c r="Q1071" s="81"/>
      <c r="R1071" s="532" t="s">
        <v>118</v>
      </c>
      <c r="S1071" s="502"/>
      <c r="T1071" s="64"/>
    </row>
    <row r="1072" spans="1:20" ht="7.5" customHeight="1">
      <c r="A1072" s="78"/>
      <c r="B1072" s="502"/>
      <c r="C1072" s="518" t="s">
        <v>410</v>
      </c>
      <c r="D1072" s="502"/>
      <c r="E1072" s="118"/>
      <c r="F1072" s="218"/>
      <c r="G1072" s="218"/>
      <c r="H1072" s="218"/>
      <c r="I1072" s="218"/>
      <c r="J1072" s="218"/>
      <c r="K1072" s="218"/>
      <c r="L1072" s="218"/>
      <c r="M1072" s="218"/>
      <c r="N1072" s="218"/>
      <c r="O1072" s="218"/>
      <c r="P1072" s="218"/>
      <c r="Q1072" s="218"/>
      <c r="R1072" s="502"/>
      <c r="S1072" s="502"/>
      <c r="T1072" s="64"/>
    </row>
    <row r="1073" spans="1:20" ht="7.5" customHeight="1">
      <c r="A1073" s="78"/>
      <c r="B1073" s="502"/>
      <c r="C1073" s="502"/>
      <c r="D1073" s="502"/>
      <c r="E1073" s="84"/>
      <c r="F1073" s="218"/>
      <c r="G1073" s="218"/>
      <c r="H1073" s="218"/>
      <c r="I1073" s="218"/>
      <c r="J1073" s="218"/>
      <c r="K1073" s="218"/>
      <c r="L1073" s="218"/>
      <c r="M1073" s="218"/>
      <c r="N1073" s="218"/>
      <c r="O1073" s="218"/>
      <c r="P1073" s="218"/>
      <c r="Q1073" s="218"/>
      <c r="R1073" s="88"/>
      <c r="S1073" s="89"/>
      <c r="T1073" s="64"/>
    </row>
    <row r="1074" spans="1:20" ht="7.5" customHeight="1">
      <c r="A1074" s="78"/>
      <c r="B1074" s="513"/>
      <c r="C1074" s="513"/>
      <c r="D1074" s="513"/>
      <c r="E1074" s="245"/>
      <c r="F1074" s="245"/>
      <c r="G1074" s="115"/>
      <c r="H1074" s="115"/>
      <c r="I1074" s="115"/>
      <c r="J1074" s="115"/>
      <c r="K1074" s="113"/>
      <c r="L1074" s="115"/>
      <c r="M1074" s="113"/>
      <c r="N1074" s="113"/>
      <c r="O1074" s="113"/>
      <c r="P1074" s="113"/>
      <c r="Q1074" s="113"/>
      <c r="R1074" s="246"/>
      <c r="S1074" s="247"/>
      <c r="T1074" s="64"/>
    </row>
    <row r="1075" spans="1:20" ht="7.5" customHeight="1">
      <c r="A1075" s="100"/>
      <c r="B1075" s="121"/>
      <c r="C1075" s="121"/>
      <c r="D1075" s="121"/>
      <c r="E1075" s="121"/>
      <c r="F1075" s="121"/>
      <c r="G1075" s="121"/>
      <c r="H1075" s="121"/>
      <c r="I1075" s="121"/>
      <c r="J1075" s="121"/>
      <c r="K1075" s="121"/>
      <c r="L1075" s="121"/>
      <c r="M1075" s="121"/>
      <c r="N1075" s="121"/>
      <c r="O1075" s="121"/>
      <c r="P1075" s="121"/>
      <c r="Q1075" s="121"/>
      <c r="R1075" s="121"/>
      <c r="S1075" s="121"/>
      <c r="T1075" s="64"/>
    </row>
    <row r="1076" spans="1:20" ht="7.5" customHeight="1">
      <c r="A1076" s="100"/>
      <c r="B1076" s="121"/>
      <c r="C1076" s="121"/>
      <c r="D1076" s="121"/>
      <c r="E1076" s="121"/>
      <c r="F1076" s="121"/>
      <c r="G1076" s="121"/>
      <c r="H1076" s="121"/>
      <c r="I1076" s="121"/>
      <c r="J1076" s="121"/>
      <c r="K1076" s="121"/>
      <c r="L1076" s="121"/>
      <c r="M1076" s="121"/>
      <c r="N1076" s="121"/>
      <c r="O1076" s="121"/>
      <c r="P1076" s="121"/>
      <c r="Q1076" s="121"/>
      <c r="R1076" s="121"/>
      <c r="S1076" s="121"/>
      <c r="T1076" s="64"/>
    </row>
    <row r="1077" spans="1:20" ht="7.5" customHeight="1">
      <c r="A1077" s="100"/>
      <c r="B1077" s="121"/>
      <c r="C1077" s="121"/>
      <c r="D1077" s="121"/>
      <c r="E1077" s="121"/>
      <c r="F1077" s="121"/>
      <c r="G1077" s="121"/>
      <c r="H1077" s="121"/>
      <c r="I1077" s="121"/>
      <c r="J1077" s="121"/>
      <c r="K1077" s="121"/>
      <c r="L1077" s="121"/>
      <c r="M1077" s="121"/>
      <c r="N1077" s="121"/>
      <c r="O1077" s="121"/>
      <c r="P1077" s="121"/>
      <c r="Q1077" s="121"/>
      <c r="R1077" s="121"/>
      <c r="S1077" s="121"/>
      <c r="T1077" s="64"/>
    </row>
    <row r="1078" spans="1:20" ht="7.5" customHeight="1">
      <c r="A1078" s="100"/>
      <c r="B1078" s="121"/>
      <c r="C1078" s="121"/>
      <c r="D1078" s="121"/>
      <c r="E1078" s="121"/>
      <c r="F1078" s="121"/>
      <c r="G1078" s="121"/>
      <c r="H1078" s="121"/>
      <c r="I1078" s="121"/>
      <c r="J1078" s="121"/>
      <c r="K1078" s="121"/>
      <c r="L1078" s="121"/>
      <c r="M1078" s="121"/>
      <c r="N1078" s="121"/>
      <c r="O1078" s="121"/>
      <c r="P1078" s="121"/>
      <c r="Q1078" s="121"/>
      <c r="R1078" s="121"/>
      <c r="S1078" s="121"/>
      <c r="T1078" s="64"/>
    </row>
    <row r="1079" spans="1:20" ht="7.5" customHeight="1">
      <c r="A1079" s="100"/>
      <c r="B1079" s="121"/>
      <c r="C1079" s="121"/>
      <c r="D1079" s="121"/>
      <c r="E1079" s="121"/>
      <c r="F1079" s="121"/>
      <c r="G1079" s="121"/>
      <c r="H1079" s="121"/>
      <c r="I1079" s="121"/>
      <c r="J1079" s="121"/>
      <c r="K1079" s="121"/>
      <c r="L1079" s="121"/>
      <c r="M1079" s="121"/>
      <c r="N1079" s="121"/>
      <c r="O1079" s="121"/>
      <c r="P1079" s="121"/>
      <c r="Q1079" s="121"/>
      <c r="R1079" s="121"/>
      <c r="S1079" s="121"/>
      <c r="T1079" s="64"/>
    </row>
    <row r="1080" spans="1:20" ht="7.5" customHeight="1">
      <c r="A1080" s="100"/>
      <c r="B1080" s="121"/>
      <c r="C1080" s="121"/>
      <c r="D1080" s="121"/>
      <c r="E1080" s="121"/>
      <c r="F1080" s="121"/>
      <c r="G1080" s="121"/>
      <c r="H1080" s="121"/>
      <c r="I1080" s="121"/>
      <c r="J1080" s="121"/>
      <c r="K1080" s="121"/>
      <c r="L1080" s="121"/>
      <c r="M1080" s="121"/>
      <c r="N1080" s="121"/>
      <c r="O1080" s="121"/>
      <c r="P1080" s="121"/>
      <c r="Q1080" s="121"/>
      <c r="R1080" s="121"/>
      <c r="S1080" s="121"/>
      <c r="T1080" s="64"/>
    </row>
    <row r="1081" spans="1:20" ht="7.5" customHeight="1">
      <c r="A1081" s="100"/>
      <c r="B1081" s="121"/>
      <c r="C1081" s="121"/>
      <c r="D1081" s="121"/>
      <c r="E1081" s="121"/>
      <c r="F1081" s="121"/>
      <c r="G1081" s="121"/>
      <c r="H1081" s="121"/>
      <c r="I1081" s="121"/>
      <c r="J1081" s="121"/>
      <c r="K1081" s="121"/>
      <c r="L1081" s="121"/>
      <c r="M1081" s="121"/>
      <c r="N1081" s="121"/>
      <c r="O1081" s="121"/>
      <c r="P1081" s="121"/>
      <c r="Q1081" s="121"/>
      <c r="R1081" s="121"/>
      <c r="S1081" s="121"/>
      <c r="T1081" s="64"/>
    </row>
    <row r="1082" spans="1:20" ht="7.5" customHeight="1">
      <c r="A1082" s="100"/>
      <c r="B1082" s="121"/>
      <c r="C1082" s="121"/>
      <c r="D1082" s="121"/>
      <c r="E1082" s="121"/>
      <c r="F1082" s="121"/>
      <c r="G1082" s="121"/>
      <c r="H1082" s="121"/>
      <c r="I1082" s="121"/>
      <c r="J1082" s="121"/>
      <c r="K1082" s="121"/>
      <c r="L1082" s="121"/>
      <c r="M1082" s="121"/>
      <c r="N1082" s="121"/>
      <c r="O1082" s="121"/>
      <c r="P1082" s="121"/>
      <c r="Q1082" s="121"/>
      <c r="R1082" s="121"/>
      <c r="S1082" s="121"/>
      <c r="T1082" s="64"/>
    </row>
    <row r="1083" spans="1:20" ht="7.5" customHeight="1">
      <c r="A1083" s="100"/>
      <c r="B1083" s="121"/>
      <c r="C1083" s="121"/>
      <c r="D1083" s="121"/>
      <c r="E1083" s="121"/>
      <c r="F1083" s="121"/>
      <c r="G1083" s="121"/>
      <c r="H1083" s="121"/>
      <c r="I1083" s="121"/>
      <c r="J1083" s="121"/>
      <c r="K1083" s="121"/>
      <c r="L1083" s="121"/>
      <c r="M1083" s="121"/>
      <c r="N1083" s="121"/>
      <c r="O1083" s="121"/>
      <c r="P1083" s="121"/>
      <c r="Q1083" s="121"/>
      <c r="R1083" s="121"/>
      <c r="S1083" s="121"/>
      <c r="T1083" s="64"/>
    </row>
    <row r="1084" spans="1:20" ht="7.5" customHeight="1">
      <c r="A1084" s="100"/>
      <c r="B1084" s="121"/>
      <c r="C1084" s="121"/>
      <c r="D1084" s="121"/>
      <c r="E1084" s="121"/>
      <c r="F1084" s="121"/>
      <c r="G1084" s="121"/>
      <c r="H1084" s="121"/>
      <c r="I1084" s="121"/>
      <c r="J1084" s="121"/>
      <c r="K1084" s="121"/>
      <c r="L1084" s="121"/>
      <c r="M1084" s="121"/>
      <c r="N1084" s="121"/>
      <c r="O1084" s="121"/>
      <c r="P1084" s="121"/>
      <c r="Q1084" s="121"/>
      <c r="R1084" s="121"/>
      <c r="S1084" s="121"/>
      <c r="T1084" s="64"/>
    </row>
    <row r="1085" spans="1:20" ht="7.5" customHeight="1">
      <c r="A1085" s="100"/>
      <c r="B1085" s="121"/>
      <c r="C1085" s="121"/>
      <c r="D1085" s="121"/>
      <c r="E1085" s="121"/>
      <c r="F1085" s="121"/>
      <c r="G1085" s="121"/>
      <c r="H1085" s="121"/>
      <c r="I1085" s="121"/>
      <c r="J1085" s="121"/>
      <c r="K1085" s="121"/>
      <c r="L1085" s="121"/>
      <c r="M1085" s="121"/>
      <c r="N1085" s="121"/>
      <c r="O1085" s="121"/>
      <c r="P1085" s="121"/>
      <c r="Q1085" s="121"/>
      <c r="R1085" s="121"/>
      <c r="S1085" s="121"/>
      <c r="T1085" s="64"/>
    </row>
    <row r="1086" spans="1:20" ht="7.5" customHeight="1">
      <c r="A1086" s="100"/>
      <c r="B1086" s="121"/>
      <c r="C1086" s="121"/>
      <c r="D1086" s="121"/>
      <c r="E1086" s="121"/>
      <c r="F1086" s="121"/>
      <c r="G1086" s="121"/>
      <c r="H1086" s="121"/>
      <c r="I1086" s="121"/>
      <c r="J1086" s="121"/>
      <c r="K1086" s="121"/>
      <c r="L1086" s="121"/>
      <c r="M1086" s="121"/>
      <c r="N1086" s="121"/>
      <c r="O1086" s="121"/>
      <c r="P1086" s="121"/>
      <c r="Q1086" s="121"/>
      <c r="R1086" s="121"/>
      <c r="S1086" s="121"/>
      <c r="T1086" s="64"/>
    </row>
    <row r="1087" spans="1:20" ht="7.5" customHeight="1">
      <c r="A1087" s="100"/>
      <c r="B1087" s="121"/>
      <c r="C1087" s="121"/>
      <c r="D1087" s="121"/>
      <c r="E1087" s="121"/>
      <c r="F1087" s="121"/>
      <c r="G1087" s="121"/>
      <c r="H1087" s="121"/>
      <c r="I1087" s="121"/>
      <c r="J1087" s="121"/>
      <c r="K1087" s="121"/>
      <c r="L1087" s="121"/>
      <c r="M1087" s="121"/>
      <c r="N1087" s="121"/>
      <c r="O1087" s="121"/>
      <c r="P1087" s="121"/>
      <c r="Q1087" s="121"/>
      <c r="R1087" s="121"/>
      <c r="S1087" s="121"/>
      <c r="T1087" s="64"/>
    </row>
    <row r="1088" spans="1:20" ht="7.5" customHeight="1">
      <c r="A1088" s="100"/>
      <c r="B1088" s="121"/>
      <c r="C1088" s="121"/>
      <c r="D1088" s="121"/>
      <c r="E1088" s="121"/>
      <c r="F1088" s="121"/>
      <c r="G1088" s="121"/>
      <c r="H1088" s="121"/>
      <c r="I1088" s="121"/>
      <c r="J1088" s="121"/>
      <c r="K1088" s="121"/>
      <c r="L1088" s="121"/>
      <c r="M1088" s="121"/>
      <c r="N1088" s="121"/>
      <c r="O1088" s="121"/>
      <c r="P1088" s="121"/>
      <c r="Q1088" s="121"/>
      <c r="R1088" s="121"/>
      <c r="S1088" s="121"/>
      <c r="T1088" s="64"/>
    </row>
    <row r="1089" spans="1:20" ht="7.5" customHeight="1">
      <c r="A1089" s="100"/>
      <c r="B1089" s="121"/>
      <c r="C1089" s="121"/>
      <c r="D1089" s="121"/>
      <c r="E1089" s="121"/>
      <c r="F1089" s="121"/>
      <c r="G1089" s="121"/>
      <c r="H1089" s="121"/>
      <c r="I1089" s="121"/>
      <c r="J1089" s="121"/>
      <c r="K1089" s="121"/>
      <c r="L1089" s="121"/>
      <c r="M1089" s="121"/>
      <c r="N1089" s="121"/>
      <c r="O1089" s="121"/>
      <c r="P1089" s="121"/>
      <c r="Q1089" s="121"/>
      <c r="R1089" s="121"/>
      <c r="S1089" s="121"/>
      <c r="T1089" s="64"/>
    </row>
    <row r="1090" spans="1:20" ht="7.5" customHeight="1">
      <c r="A1090" s="70"/>
      <c r="B1090" s="121"/>
      <c r="C1090" s="121"/>
      <c r="D1090" s="121"/>
      <c r="E1090" s="121"/>
      <c r="F1090" s="121"/>
      <c r="G1090" s="121"/>
      <c r="H1090" s="121"/>
      <c r="I1090" s="121"/>
      <c r="J1090" s="121"/>
      <c r="K1090" s="121"/>
      <c r="L1090" s="121"/>
      <c r="M1090" s="121"/>
      <c r="N1090" s="121"/>
      <c r="O1090" s="121"/>
      <c r="P1090" s="121"/>
      <c r="Q1090" s="121"/>
      <c r="R1090" s="121"/>
      <c r="S1090" s="121"/>
      <c r="T1090" s="64"/>
    </row>
    <row r="1091" spans="1:20" ht="7.5" customHeight="1">
      <c r="A1091" s="70"/>
      <c r="B1091" s="121"/>
      <c r="C1091" s="121"/>
      <c r="D1091" s="121"/>
      <c r="E1091" s="121"/>
      <c r="F1091" s="121"/>
      <c r="G1091" s="121"/>
      <c r="H1091" s="121"/>
      <c r="I1091" s="121"/>
      <c r="J1091" s="121"/>
      <c r="K1091" s="121"/>
      <c r="L1091" s="121"/>
      <c r="M1091" s="121"/>
      <c r="N1091" s="121"/>
      <c r="O1091" s="121"/>
      <c r="P1091" s="121"/>
      <c r="Q1091" s="121"/>
      <c r="R1091" s="121"/>
      <c r="S1091" s="121"/>
      <c r="T1091" s="64"/>
    </row>
    <row r="1092" spans="1:20" ht="7.5" customHeight="1">
      <c r="A1092" s="70"/>
      <c r="B1092" s="121"/>
      <c r="C1092" s="121"/>
      <c r="D1092" s="121"/>
      <c r="E1092" s="121"/>
      <c r="F1092" s="121"/>
      <c r="G1092" s="121"/>
      <c r="H1092" s="121"/>
      <c r="I1092" s="121"/>
      <c r="J1092" s="121"/>
      <c r="K1092" s="121"/>
      <c r="L1092" s="121"/>
      <c r="M1092" s="121"/>
      <c r="N1092" s="121"/>
      <c r="O1092" s="121"/>
      <c r="P1092" s="121"/>
      <c r="Q1092" s="121"/>
      <c r="R1092" s="121"/>
      <c r="S1092" s="121"/>
      <c r="T1092" s="64"/>
    </row>
    <row r="1093" spans="1:20" ht="7.5" customHeight="1">
      <c r="A1093" s="100"/>
      <c r="B1093" s="121"/>
      <c r="C1093" s="121"/>
      <c r="D1093" s="121"/>
      <c r="E1093" s="121"/>
      <c r="F1093" s="121"/>
      <c r="G1093" s="121"/>
      <c r="H1093" s="121"/>
      <c r="I1093" s="121"/>
      <c r="J1093" s="121"/>
      <c r="K1093" s="121"/>
      <c r="L1093" s="121"/>
      <c r="M1093" s="121"/>
      <c r="N1093" s="121"/>
      <c r="O1093" s="121"/>
      <c r="P1093" s="121"/>
      <c r="Q1093" s="121"/>
      <c r="R1093" s="121"/>
      <c r="S1093" s="121"/>
      <c r="T1093" s="64"/>
    </row>
    <row r="1094" spans="1:20" ht="7.5" customHeight="1">
      <c r="A1094" s="100"/>
      <c r="B1094" s="121"/>
      <c r="C1094" s="121"/>
      <c r="D1094" s="121"/>
      <c r="E1094" s="121"/>
      <c r="F1094" s="121"/>
      <c r="G1094" s="121"/>
      <c r="H1094" s="121"/>
      <c r="I1094" s="121"/>
      <c r="J1094" s="121"/>
      <c r="K1094" s="121"/>
      <c r="L1094" s="121"/>
      <c r="M1094" s="121"/>
      <c r="N1094" s="121"/>
      <c r="O1094" s="121"/>
      <c r="P1094" s="121"/>
      <c r="Q1094" s="121"/>
      <c r="R1094" s="121"/>
      <c r="S1094" s="121"/>
      <c r="T1094" s="64"/>
    </row>
    <row r="1095" spans="1:20" ht="7.5" customHeight="1">
      <c r="A1095" s="100"/>
      <c r="B1095" s="121"/>
      <c r="C1095" s="121"/>
      <c r="D1095" s="121"/>
      <c r="E1095" s="121"/>
      <c r="F1095" s="121"/>
      <c r="G1095" s="121"/>
      <c r="H1095" s="121"/>
      <c r="I1095" s="121"/>
      <c r="J1095" s="121"/>
      <c r="K1095" s="121"/>
      <c r="L1095" s="121"/>
      <c r="M1095" s="121"/>
      <c r="N1095" s="121"/>
      <c r="O1095" s="121"/>
      <c r="P1095" s="121"/>
      <c r="Q1095" s="121"/>
      <c r="R1095" s="121"/>
      <c r="S1095" s="121"/>
      <c r="T1095" s="64"/>
    </row>
    <row r="1096" spans="1:20" ht="7.5" customHeight="1">
      <c r="A1096" s="100"/>
      <c r="B1096" s="122"/>
      <c r="C1096" s="122"/>
      <c r="D1096" s="122"/>
      <c r="E1096" s="122"/>
      <c r="F1096" s="122"/>
      <c r="G1096" s="122"/>
      <c r="H1096" s="122"/>
      <c r="I1096" s="122"/>
      <c r="J1096" s="122"/>
      <c r="K1096" s="122"/>
      <c r="L1096" s="122"/>
      <c r="M1096" s="122"/>
      <c r="N1096" s="122"/>
      <c r="O1096" s="122"/>
      <c r="P1096" s="122"/>
      <c r="Q1096" s="122"/>
      <c r="R1096" s="122"/>
      <c r="S1096" s="122"/>
      <c r="T1096" s="64"/>
    </row>
    <row r="1097" spans="1:20" ht="11.25" customHeight="1">
      <c r="A1097" s="100"/>
      <c r="B1097" s="526"/>
      <c r="C1097" s="527"/>
      <c r="D1097" s="527"/>
      <c r="E1097" s="527"/>
      <c r="F1097" s="527"/>
      <c r="G1097" s="527"/>
      <c r="H1097" s="527"/>
      <c r="I1097" s="527"/>
      <c r="J1097" s="527"/>
      <c r="K1097" s="527"/>
      <c r="L1097" s="527"/>
      <c r="M1097" s="527"/>
      <c r="N1097" s="527"/>
      <c r="O1097" s="527"/>
      <c r="P1097" s="527"/>
      <c r="Q1097" s="527"/>
      <c r="R1097" s="527"/>
      <c r="S1097" s="537" t="s">
        <v>140</v>
      </c>
      <c r="T1097" s="64"/>
    </row>
    <row r="1098" spans="1:20" ht="11.25" customHeight="1">
      <c r="A1098" s="100"/>
      <c r="B1098" s="155"/>
      <c r="C1098" s="156"/>
      <c r="D1098" s="155"/>
      <c r="E1098" s="155"/>
      <c r="F1098" s="155"/>
      <c r="G1098" s="155"/>
      <c r="H1098" s="155"/>
      <c r="I1098" s="155"/>
      <c r="J1098" s="155"/>
      <c r="K1098" s="155"/>
      <c r="L1098" s="155"/>
      <c r="M1098" s="155"/>
      <c r="N1098" s="155"/>
      <c r="O1098" s="155"/>
      <c r="P1098" s="155"/>
      <c r="Q1098" s="155"/>
      <c r="R1098" s="157"/>
      <c r="S1098" s="504"/>
      <c r="T1098" s="64"/>
    </row>
    <row r="1099" spans="1:20" ht="11.25" customHeight="1">
      <c r="A1099" s="100"/>
      <c r="B1099" s="528" t="s">
        <v>411</v>
      </c>
      <c r="C1099" s="529"/>
      <c r="D1099" s="529"/>
      <c r="E1099" s="529"/>
      <c r="F1099" s="529"/>
      <c r="G1099" s="529"/>
      <c r="H1099" s="529"/>
      <c r="I1099" s="529"/>
      <c r="J1099" s="529"/>
      <c r="K1099" s="529"/>
      <c r="L1099" s="529"/>
      <c r="M1099" s="529"/>
      <c r="N1099" s="529"/>
      <c r="O1099" s="529"/>
      <c r="P1099" s="529"/>
      <c r="Q1099" s="529"/>
      <c r="R1099" s="529"/>
      <c r="S1099" s="529"/>
      <c r="T1099" s="64"/>
    </row>
    <row r="1100" spans="1:20" ht="61.5" customHeight="1">
      <c r="A1100" s="100"/>
      <c r="B1100" s="530"/>
      <c r="C1100" s="513"/>
      <c r="D1100" s="513"/>
      <c r="E1100" s="63"/>
      <c r="F1100" s="63"/>
      <c r="G1100" s="63"/>
      <c r="H1100" s="63"/>
      <c r="I1100" s="63"/>
      <c r="J1100" s="63"/>
      <c r="K1100" s="63"/>
      <c r="L1100" s="63"/>
      <c r="M1100" s="63"/>
      <c r="N1100" s="63"/>
      <c r="O1100" s="531" t="s">
        <v>103</v>
      </c>
      <c r="P1100" s="513"/>
      <c r="Q1100" s="513"/>
      <c r="R1100" s="513"/>
      <c r="S1100" s="513"/>
      <c r="T1100" s="64"/>
    </row>
    <row r="1101" spans="1:20" ht="34.5" customHeight="1">
      <c r="A1101" s="70"/>
      <c r="B1101" s="197" t="s">
        <v>104</v>
      </c>
      <c r="C1101" s="197" t="s">
        <v>105</v>
      </c>
      <c r="D1101" s="197" t="s">
        <v>106</v>
      </c>
      <c r="E1101" s="197" t="s">
        <v>107</v>
      </c>
      <c r="F1101" s="198" t="s">
        <v>108</v>
      </c>
      <c r="G1101" s="199" t="s">
        <v>109</v>
      </c>
      <c r="H1101" s="198" t="s">
        <v>108</v>
      </c>
      <c r="I1101" s="199" t="s">
        <v>110</v>
      </c>
      <c r="J1101" s="198" t="s">
        <v>108</v>
      </c>
      <c r="K1101" s="199" t="s">
        <v>111</v>
      </c>
      <c r="L1101" s="198" t="s">
        <v>108</v>
      </c>
      <c r="M1101" s="199" t="s">
        <v>112</v>
      </c>
      <c r="N1101" s="198" t="s">
        <v>108</v>
      </c>
      <c r="O1101" s="199" t="s">
        <v>113</v>
      </c>
      <c r="P1101" s="198" t="s">
        <v>108</v>
      </c>
      <c r="Q1101" s="199" t="s">
        <v>114</v>
      </c>
      <c r="R1101" s="552" t="s">
        <v>1</v>
      </c>
      <c r="S1101" s="525"/>
      <c r="T1101" s="64"/>
    </row>
    <row r="1102" spans="1:20" ht="7.5" customHeight="1">
      <c r="A1102" s="70"/>
      <c r="B1102" s="545" t="s">
        <v>115</v>
      </c>
      <c r="C1102" s="546" t="s">
        <v>412</v>
      </c>
      <c r="D1102" s="73"/>
      <c r="E1102" s="102"/>
      <c r="F1102" s="72"/>
      <c r="G1102" s="72"/>
      <c r="H1102" s="72"/>
      <c r="I1102" s="72"/>
      <c r="J1102" s="72"/>
      <c r="K1102" s="72"/>
      <c r="L1102" s="72"/>
      <c r="M1102" s="72"/>
      <c r="N1102" s="72"/>
      <c r="O1102" s="72"/>
      <c r="P1102" s="72"/>
      <c r="Q1102" s="72"/>
      <c r="R1102" s="534" t="s">
        <v>118</v>
      </c>
      <c r="S1102" s="547" t="s">
        <v>413</v>
      </c>
      <c r="T1102" s="64"/>
    </row>
    <row r="1103" spans="1:20" ht="7.5" customHeight="1">
      <c r="A1103" s="70"/>
      <c r="B1103" s="502"/>
      <c r="C1103" s="502"/>
      <c r="D1103" s="540" t="s">
        <v>414</v>
      </c>
      <c r="E1103" s="118"/>
      <c r="F1103" s="84"/>
      <c r="G1103" s="172"/>
      <c r="H1103" s="173"/>
      <c r="I1103" s="75"/>
      <c r="J1103" s="173"/>
      <c r="K1103" s="75"/>
      <c r="L1103" s="173"/>
      <c r="M1103" s="79"/>
      <c r="N1103" s="81"/>
      <c r="O1103" s="75"/>
      <c r="P1103" s="81"/>
      <c r="Q1103" s="75"/>
      <c r="R1103" s="502"/>
      <c r="S1103" s="502"/>
      <c r="T1103" s="64"/>
    </row>
    <row r="1104" spans="1:20" ht="7.5" customHeight="1">
      <c r="A1104" s="70"/>
      <c r="B1104" s="502"/>
      <c r="C1104" s="502"/>
      <c r="D1104" s="502"/>
      <c r="E1104" s="118"/>
      <c r="F1104" s="84"/>
      <c r="G1104" s="172"/>
      <c r="H1104" s="173"/>
      <c r="I1104" s="75"/>
      <c r="J1104" s="173"/>
      <c r="K1104" s="75"/>
      <c r="L1104" s="173"/>
      <c r="M1104" s="75"/>
      <c r="N1104" s="81"/>
      <c r="O1104" s="75"/>
      <c r="P1104" s="81"/>
      <c r="Q1104" s="75"/>
      <c r="R1104" s="80"/>
      <c r="S1104" s="502"/>
      <c r="T1104" s="64"/>
    </row>
    <row r="1105" spans="1:20" ht="7.5" customHeight="1">
      <c r="A1105" s="100"/>
      <c r="B1105" s="502"/>
      <c r="C1105" s="502"/>
      <c r="D1105" s="502"/>
      <c r="E1105" s="118"/>
      <c r="F1105" s="84"/>
      <c r="G1105" s="172"/>
      <c r="H1105" s="173"/>
      <c r="I1105" s="75"/>
      <c r="J1105" s="173"/>
      <c r="K1105" s="75"/>
      <c r="L1105" s="173"/>
      <c r="M1105" s="75"/>
      <c r="N1105" s="81"/>
      <c r="O1105" s="75"/>
      <c r="P1105" s="81"/>
      <c r="Q1105" s="75"/>
      <c r="R1105" s="532" t="s">
        <v>118</v>
      </c>
      <c r="S1105" s="536" t="s">
        <v>415</v>
      </c>
      <c r="T1105" s="64"/>
    </row>
    <row r="1106" spans="1:20" ht="7.5" customHeight="1">
      <c r="A1106" s="100"/>
      <c r="B1106" s="502"/>
      <c r="C1106" s="502"/>
      <c r="D1106" s="502"/>
      <c r="E1106" s="118"/>
      <c r="F1106" s="84"/>
      <c r="G1106" s="172"/>
      <c r="H1106" s="173"/>
      <c r="I1106" s="75"/>
      <c r="J1106" s="173"/>
      <c r="K1106" s="75"/>
      <c r="L1106" s="173"/>
      <c r="M1106" s="75"/>
      <c r="N1106" s="81"/>
      <c r="O1106" s="75"/>
      <c r="P1106" s="81"/>
      <c r="Q1106" s="75"/>
      <c r="R1106" s="502"/>
      <c r="S1106" s="502"/>
      <c r="T1106" s="64"/>
    </row>
    <row r="1107" spans="1:20" ht="7.5" customHeight="1">
      <c r="A1107" s="100"/>
      <c r="B1107" s="502"/>
      <c r="C1107" s="502"/>
      <c r="D1107" s="502"/>
      <c r="E1107" s="118"/>
      <c r="F1107" s="84"/>
      <c r="G1107" s="172"/>
      <c r="H1107" s="173"/>
      <c r="I1107" s="75"/>
      <c r="J1107" s="173"/>
      <c r="K1107" s="75"/>
      <c r="L1107" s="173"/>
      <c r="M1107" s="75"/>
      <c r="N1107" s="81"/>
      <c r="O1107" s="75"/>
      <c r="P1107" s="81"/>
      <c r="Q1107" s="75"/>
      <c r="R1107" s="532" t="s">
        <v>118</v>
      </c>
      <c r="S1107" s="536" t="s">
        <v>416</v>
      </c>
      <c r="T1107" s="64"/>
    </row>
    <row r="1108" spans="1:20" ht="7.5" customHeight="1">
      <c r="A1108" s="100"/>
      <c r="B1108" s="502"/>
      <c r="C1108" s="502"/>
      <c r="D1108" s="502"/>
      <c r="E1108" s="533" t="s">
        <v>122</v>
      </c>
      <c r="F1108" s="119"/>
      <c r="G1108" s="75"/>
      <c r="H1108" s="81"/>
      <c r="I1108" s="75"/>
      <c r="J1108" s="75"/>
      <c r="K1108" s="75"/>
      <c r="L1108" s="119"/>
      <c r="M1108" s="75"/>
      <c r="N1108" s="81"/>
      <c r="O1108" s="75"/>
      <c r="P1108" s="81"/>
      <c r="Q1108" s="75"/>
      <c r="R1108" s="502"/>
      <c r="S1108" s="502"/>
      <c r="T1108" s="64"/>
    </row>
    <row r="1109" spans="1:20" ht="7.5" customHeight="1">
      <c r="A1109" s="100"/>
      <c r="B1109" s="502"/>
      <c r="C1109" s="502"/>
      <c r="D1109" s="502"/>
      <c r="E1109" s="502"/>
      <c r="F1109" s="82"/>
      <c r="G1109" s="503" t="s">
        <v>122</v>
      </c>
      <c r="H1109" s="82"/>
      <c r="I1109" s="503" t="s">
        <v>122</v>
      </c>
      <c r="J1109" s="517"/>
      <c r="K1109" s="503" t="s">
        <v>122</v>
      </c>
      <c r="L1109" s="517">
        <v>2317.0214375000005</v>
      </c>
      <c r="M1109" s="503">
        <f>ROUND(L1109*mark_up,0)</f>
        <v>10172</v>
      </c>
      <c r="N1109" s="517"/>
      <c r="O1109" s="503" t="s">
        <v>122</v>
      </c>
      <c r="P1109" s="517"/>
      <c r="Q1109" s="503" t="s">
        <v>122</v>
      </c>
      <c r="R1109" s="222"/>
      <c r="S1109" s="502"/>
      <c r="T1109" s="64"/>
    </row>
    <row r="1110" spans="1:20" ht="7.5" customHeight="1">
      <c r="A1110" s="100"/>
      <c r="B1110" s="502"/>
      <c r="C1110" s="502"/>
      <c r="D1110" s="502"/>
      <c r="E1110" s="502"/>
      <c r="F1110" s="103"/>
      <c r="G1110" s="504"/>
      <c r="H1110" s="103"/>
      <c r="I1110" s="504"/>
      <c r="J1110" s="504"/>
      <c r="K1110" s="504"/>
      <c r="L1110" s="504"/>
      <c r="M1110" s="504"/>
      <c r="N1110" s="504"/>
      <c r="O1110" s="504"/>
      <c r="P1110" s="504"/>
      <c r="Q1110" s="504"/>
      <c r="R1110" s="532" t="s">
        <v>118</v>
      </c>
      <c r="S1110" s="536" t="s">
        <v>188</v>
      </c>
      <c r="T1110" s="64"/>
    </row>
    <row r="1111" spans="1:20" ht="7.5" customHeight="1">
      <c r="A1111" s="100"/>
      <c r="B1111" s="502"/>
      <c r="C1111" s="502"/>
      <c r="D1111" s="502"/>
      <c r="E1111" s="502"/>
      <c r="F1111" s="119"/>
      <c r="G1111" s="75"/>
      <c r="H1111" s="81"/>
      <c r="I1111" s="75"/>
      <c r="J1111" s="75"/>
      <c r="K1111" s="75"/>
      <c r="L1111" s="119"/>
      <c r="M1111" s="75"/>
      <c r="N1111" s="81"/>
      <c r="O1111" s="75"/>
      <c r="P1111" s="81"/>
      <c r="Q1111" s="75"/>
      <c r="R1111" s="502"/>
      <c r="S1111" s="502"/>
      <c r="T1111" s="64"/>
    </row>
    <row r="1112" spans="1:20" ht="7.5" customHeight="1">
      <c r="A1112" s="100"/>
      <c r="B1112" s="502"/>
      <c r="C1112" s="502"/>
      <c r="D1112" s="502"/>
      <c r="E1112" s="118"/>
      <c r="F1112" s="84"/>
      <c r="G1112" s="126"/>
      <c r="H1112" s="85"/>
      <c r="I1112" s="85"/>
      <c r="J1112" s="85"/>
      <c r="K1112" s="75"/>
      <c r="L1112" s="85"/>
      <c r="M1112" s="75"/>
      <c r="N1112" s="81"/>
      <c r="O1112" s="75"/>
      <c r="P1112" s="81"/>
      <c r="Q1112" s="75"/>
      <c r="R1112" s="80"/>
      <c r="S1112" s="502"/>
      <c r="T1112" s="64"/>
    </row>
    <row r="1113" spans="1:20" ht="7.5" customHeight="1">
      <c r="A1113" s="100"/>
      <c r="B1113" s="502"/>
      <c r="C1113" s="502"/>
      <c r="D1113" s="502"/>
      <c r="E1113" s="118"/>
      <c r="F1113" s="79"/>
      <c r="G1113" s="79"/>
      <c r="H1113" s="79"/>
      <c r="I1113" s="79"/>
      <c r="J1113" s="79"/>
      <c r="K1113" s="79"/>
      <c r="L1113" s="79"/>
      <c r="M1113" s="79"/>
      <c r="N1113" s="79"/>
      <c r="O1113" s="79"/>
      <c r="P1113" s="79"/>
      <c r="Q1113" s="79"/>
      <c r="R1113" s="532" t="s">
        <v>118</v>
      </c>
      <c r="S1113" s="536" t="s">
        <v>132</v>
      </c>
      <c r="T1113" s="64"/>
    </row>
    <row r="1114" spans="1:20" ht="7.5" customHeight="1">
      <c r="A1114" s="78"/>
      <c r="B1114" s="502"/>
      <c r="C1114" s="518" t="s">
        <v>417</v>
      </c>
      <c r="D1114" s="502"/>
      <c r="E1114" s="84"/>
      <c r="F1114" s="79"/>
      <c r="G1114" s="79"/>
      <c r="H1114" s="79"/>
      <c r="I1114" s="79"/>
      <c r="J1114" s="79"/>
      <c r="K1114" s="79"/>
      <c r="L1114" s="79"/>
      <c r="M1114" s="79"/>
      <c r="N1114" s="79"/>
      <c r="O1114" s="79"/>
      <c r="P1114" s="79"/>
      <c r="Q1114" s="79"/>
      <c r="R1114" s="502"/>
      <c r="S1114" s="502"/>
      <c r="T1114" s="64"/>
    </row>
    <row r="1115" spans="1:20" ht="7.5" customHeight="1">
      <c r="A1115" s="78"/>
      <c r="B1115" s="502"/>
      <c r="C1115" s="502"/>
      <c r="D1115" s="502"/>
      <c r="E1115" s="84"/>
      <c r="F1115" s="84"/>
      <c r="G1115" s="85"/>
      <c r="H1115" s="85"/>
      <c r="I1115" s="85"/>
      <c r="J1115" s="85"/>
      <c r="K1115" s="81"/>
      <c r="L1115" s="85"/>
      <c r="M1115" s="81"/>
      <c r="N1115" s="81"/>
      <c r="O1115" s="81"/>
      <c r="P1115" s="81"/>
      <c r="Q1115" s="81"/>
      <c r="R1115" s="77"/>
      <c r="S1115" s="502"/>
      <c r="T1115" s="248"/>
    </row>
    <row r="1116" spans="1:20" ht="7.5" customHeight="1">
      <c r="A1116" s="70"/>
      <c r="B1116" s="513"/>
      <c r="C1116" s="513"/>
      <c r="D1116" s="513"/>
      <c r="E1116" s="245"/>
      <c r="F1116" s="245"/>
      <c r="G1116" s="115"/>
      <c r="H1116" s="115"/>
      <c r="I1116" s="115"/>
      <c r="J1116" s="115"/>
      <c r="K1116" s="113"/>
      <c r="L1116" s="115"/>
      <c r="M1116" s="113"/>
      <c r="N1116" s="113"/>
      <c r="O1116" s="113"/>
      <c r="P1116" s="113"/>
      <c r="Q1116" s="113"/>
      <c r="R1116" s="86"/>
      <c r="S1116" s="249"/>
      <c r="T1116" s="248"/>
    </row>
    <row r="1117" spans="1:20" ht="7.5" customHeight="1">
      <c r="A1117" s="100"/>
      <c r="B1117" s="545" t="s">
        <v>115</v>
      </c>
      <c r="C1117" s="514" t="s">
        <v>418</v>
      </c>
      <c r="D1117" s="540" t="s">
        <v>419</v>
      </c>
      <c r="E1117" s="118"/>
      <c r="F1117" s="84"/>
      <c r="G1117" s="172"/>
      <c r="H1117" s="173"/>
      <c r="I1117" s="209"/>
      <c r="J1117" s="173"/>
      <c r="K1117" s="75"/>
      <c r="L1117" s="173"/>
      <c r="M1117" s="79"/>
      <c r="N1117" s="82"/>
      <c r="O1117" s="209"/>
      <c r="P1117" s="81"/>
      <c r="Q1117" s="75"/>
      <c r="R1117" s="534" t="s">
        <v>118</v>
      </c>
      <c r="S1117" s="521" t="s">
        <v>413</v>
      </c>
      <c r="T1117" s="248"/>
    </row>
    <row r="1118" spans="1:20" ht="7.5" customHeight="1">
      <c r="A1118" s="100"/>
      <c r="B1118" s="502"/>
      <c r="C1118" s="502"/>
      <c r="D1118" s="502"/>
      <c r="E1118" s="118"/>
      <c r="F1118" s="84"/>
      <c r="G1118" s="172"/>
      <c r="H1118" s="173"/>
      <c r="I1118" s="75"/>
      <c r="J1118" s="173"/>
      <c r="K1118" s="75"/>
      <c r="L1118" s="173"/>
      <c r="M1118" s="75"/>
      <c r="N1118" s="81"/>
      <c r="O1118" s="75"/>
      <c r="P1118" s="81"/>
      <c r="Q1118" s="75"/>
      <c r="R1118" s="502"/>
      <c r="S1118" s="502"/>
      <c r="T1118" s="248"/>
    </row>
    <row r="1119" spans="1:20" ht="7.5" customHeight="1">
      <c r="A1119" s="100"/>
      <c r="B1119" s="502"/>
      <c r="C1119" s="502"/>
      <c r="D1119" s="502"/>
      <c r="E1119" s="118"/>
      <c r="F1119" s="84"/>
      <c r="G1119" s="172"/>
      <c r="H1119" s="173"/>
      <c r="I1119" s="75"/>
      <c r="J1119" s="173"/>
      <c r="K1119" s="75"/>
      <c r="L1119" s="173"/>
      <c r="M1119" s="75"/>
      <c r="N1119" s="81"/>
      <c r="O1119" s="75"/>
      <c r="P1119" s="81"/>
      <c r="Q1119" s="75"/>
      <c r="R1119" s="80"/>
      <c r="S1119" s="502"/>
      <c r="T1119" s="248"/>
    </row>
    <row r="1120" spans="1:20" ht="7.5" customHeight="1">
      <c r="A1120" s="100"/>
      <c r="B1120" s="502"/>
      <c r="C1120" s="502"/>
      <c r="D1120" s="502"/>
      <c r="E1120" s="118"/>
      <c r="F1120" s="84"/>
      <c r="G1120" s="172"/>
      <c r="H1120" s="173"/>
      <c r="I1120" s="75"/>
      <c r="J1120" s="173"/>
      <c r="K1120" s="75"/>
      <c r="L1120" s="173"/>
      <c r="M1120" s="75"/>
      <c r="N1120" s="81"/>
      <c r="O1120" s="75"/>
      <c r="P1120" s="81"/>
      <c r="Q1120" s="75"/>
      <c r="R1120" s="532" t="s">
        <v>118</v>
      </c>
      <c r="S1120" s="510" t="s">
        <v>415</v>
      </c>
      <c r="T1120" s="248"/>
    </row>
    <row r="1121" spans="1:20" ht="7.5" customHeight="1">
      <c r="A1121" s="100"/>
      <c r="B1121" s="502"/>
      <c r="C1121" s="502"/>
      <c r="D1121" s="502"/>
      <c r="E1121" s="118"/>
      <c r="F1121" s="84"/>
      <c r="G1121" s="172"/>
      <c r="H1121" s="173"/>
      <c r="I1121" s="75"/>
      <c r="J1121" s="173"/>
      <c r="K1121" s="75"/>
      <c r="L1121" s="173"/>
      <c r="M1121" s="75"/>
      <c r="N1121" s="81"/>
      <c r="O1121" s="75"/>
      <c r="P1121" s="81"/>
      <c r="Q1121" s="75"/>
      <c r="R1121" s="502"/>
      <c r="S1121" s="502"/>
      <c r="T1121" s="248"/>
    </row>
    <row r="1122" spans="1:20" ht="7.5" customHeight="1">
      <c r="A1122" s="100"/>
      <c r="B1122" s="502"/>
      <c r="C1122" s="502"/>
      <c r="D1122" s="502"/>
      <c r="E1122" s="541" t="s">
        <v>122</v>
      </c>
      <c r="F1122" s="119"/>
      <c r="G1122" s="75"/>
      <c r="H1122" s="81"/>
      <c r="I1122" s="75"/>
      <c r="J1122" s="75"/>
      <c r="K1122" s="75"/>
      <c r="L1122" s="119"/>
      <c r="M1122" s="75"/>
      <c r="N1122" s="81"/>
      <c r="O1122" s="75"/>
      <c r="P1122" s="81"/>
      <c r="Q1122" s="75"/>
      <c r="R1122" s="532" t="s">
        <v>118</v>
      </c>
      <c r="S1122" s="510" t="s">
        <v>420</v>
      </c>
      <c r="T1122" s="248"/>
    </row>
    <row r="1123" spans="1:20" ht="7.5" customHeight="1">
      <c r="A1123" s="100"/>
      <c r="B1123" s="502"/>
      <c r="C1123" s="502"/>
      <c r="D1123" s="502"/>
      <c r="E1123" s="542"/>
      <c r="F1123" s="82"/>
      <c r="G1123" s="503" t="s">
        <v>122</v>
      </c>
      <c r="H1123" s="82"/>
      <c r="I1123" s="503" t="s">
        <v>122</v>
      </c>
      <c r="J1123" s="517"/>
      <c r="K1123" s="503" t="s">
        <v>122</v>
      </c>
      <c r="L1123" s="517">
        <v>2871.8820625000008</v>
      </c>
      <c r="M1123" s="503">
        <f>ROUND(L1123*mark_up,0)</f>
        <v>12608</v>
      </c>
      <c r="N1123" s="517"/>
      <c r="O1123" s="503" t="s">
        <v>122</v>
      </c>
      <c r="P1123" s="517"/>
      <c r="Q1123" s="503" t="s">
        <v>122</v>
      </c>
      <c r="R1123" s="502"/>
      <c r="S1123" s="502"/>
      <c r="T1123" s="248"/>
    </row>
    <row r="1124" spans="1:20" ht="7.5" customHeight="1">
      <c r="A1124" s="100"/>
      <c r="B1124" s="502"/>
      <c r="C1124" s="502"/>
      <c r="D1124" s="502"/>
      <c r="E1124" s="542"/>
      <c r="F1124" s="103"/>
      <c r="G1124" s="504"/>
      <c r="H1124" s="103"/>
      <c r="I1124" s="504"/>
      <c r="J1124" s="504"/>
      <c r="K1124" s="504"/>
      <c r="L1124" s="504"/>
      <c r="M1124" s="504"/>
      <c r="N1124" s="504"/>
      <c r="O1124" s="504"/>
      <c r="P1124" s="504"/>
      <c r="Q1124" s="504"/>
      <c r="R1124" s="80"/>
      <c r="S1124" s="502"/>
      <c r="T1124" s="248"/>
    </row>
    <row r="1125" spans="1:20" ht="7.5" customHeight="1">
      <c r="A1125" s="100"/>
      <c r="B1125" s="502"/>
      <c r="C1125" s="502"/>
      <c r="D1125" s="502"/>
      <c r="E1125" s="542"/>
      <c r="F1125" s="119"/>
      <c r="G1125" s="75"/>
      <c r="H1125" s="81"/>
      <c r="I1125" s="75"/>
      <c r="J1125" s="75"/>
      <c r="K1125" s="75"/>
      <c r="L1125" s="119"/>
      <c r="M1125" s="75"/>
      <c r="N1125" s="81"/>
      <c r="O1125" s="75"/>
      <c r="P1125" s="81"/>
      <c r="Q1125" s="75"/>
      <c r="R1125" s="532" t="s">
        <v>118</v>
      </c>
      <c r="S1125" s="510" t="s">
        <v>283</v>
      </c>
      <c r="T1125" s="248"/>
    </row>
    <row r="1126" spans="1:20" ht="7.5" customHeight="1">
      <c r="A1126" s="100"/>
      <c r="B1126" s="502"/>
      <c r="C1126" s="502"/>
      <c r="D1126" s="502"/>
      <c r="E1126" s="118"/>
      <c r="F1126" s="118"/>
      <c r="G1126" s="118"/>
      <c r="H1126" s="118"/>
      <c r="I1126" s="118"/>
      <c r="J1126" s="118"/>
      <c r="K1126" s="118"/>
      <c r="L1126" s="118"/>
      <c r="M1126" s="118"/>
      <c r="N1126" s="118"/>
      <c r="O1126" s="118"/>
      <c r="P1126" s="118"/>
      <c r="Q1126" s="118"/>
      <c r="R1126" s="502"/>
      <c r="S1126" s="502"/>
      <c r="T1126" s="248"/>
    </row>
    <row r="1127" spans="1:20" ht="7.5" customHeight="1">
      <c r="A1127" s="100"/>
      <c r="B1127" s="502"/>
      <c r="C1127" s="502"/>
      <c r="D1127" s="502"/>
      <c r="E1127" s="118"/>
      <c r="F1127" s="79"/>
      <c r="G1127" s="79"/>
      <c r="H1127" s="79"/>
      <c r="I1127" s="79"/>
      <c r="J1127" s="79"/>
      <c r="K1127" s="79"/>
      <c r="L1127" s="79"/>
      <c r="M1127" s="79"/>
      <c r="N1127" s="79"/>
      <c r="O1127" s="79"/>
      <c r="P1127" s="79"/>
      <c r="Q1127" s="79"/>
      <c r="R1127" s="80"/>
      <c r="S1127" s="502"/>
      <c r="T1127" s="248"/>
    </row>
    <row r="1128" spans="1:20" ht="7.5" customHeight="1">
      <c r="A1128" s="100"/>
      <c r="B1128" s="502"/>
      <c r="C1128" s="518" t="s">
        <v>421</v>
      </c>
      <c r="D1128" s="502"/>
      <c r="E1128" s="84"/>
      <c r="F1128" s="79"/>
      <c r="G1128" s="79"/>
      <c r="H1128" s="79"/>
      <c r="I1128" s="79"/>
      <c r="J1128" s="79"/>
      <c r="K1128" s="79"/>
      <c r="L1128" s="79"/>
      <c r="M1128" s="79"/>
      <c r="N1128" s="79"/>
      <c r="O1128" s="79"/>
      <c r="P1128" s="79"/>
      <c r="Q1128" s="79"/>
      <c r="R1128" s="532" t="s">
        <v>118</v>
      </c>
      <c r="S1128" s="510" t="s">
        <v>384</v>
      </c>
      <c r="T1128" s="248"/>
    </row>
    <row r="1129" spans="1:20" ht="7.5" customHeight="1">
      <c r="A1129" s="70"/>
      <c r="B1129" s="502"/>
      <c r="C1129" s="502"/>
      <c r="D1129" s="502"/>
      <c r="E1129" s="84"/>
      <c r="F1129" s="118"/>
      <c r="G1129" s="118"/>
      <c r="H1129" s="118"/>
      <c r="I1129" s="118"/>
      <c r="J1129" s="118"/>
      <c r="K1129" s="118"/>
      <c r="L1129" s="118"/>
      <c r="M1129" s="118"/>
      <c r="N1129" s="118"/>
      <c r="O1129" s="118"/>
      <c r="P1129" s="118"/>
      <c r="Q1129" s="118"/>
      <c r="R1129" s="502"/>
      <c r="S1129" s="502"/>
      <c r="T1129" s="248"/>
    </row>
    <row r="1130" spans="1:20" ht="7.5" customHeight="1">
      <c r="A1130" s="70"/>
      <c r="B1130" s="513"/>
      <c r="C1130" s="513"/>
      <c r="D1130" s="513"/>
      <c r="E1130" s="245"/>
      <c r="F1130" s="250"/>
      <c r="G1130" s="250"/>
      <c r="H1130" s="250"/>
      <c r="I1130" s="250"/>
      <c r="J1130" s="250"/>
      <c r="K1130" s="250"/>
      <c r="L1130" s="250"/>
      <c r="M1130" s="250"/>
      <c r="N1130" s="250"/>
      <c r="O1130" s="250"/>
      <c r="P1130" s="250"/>
      <c r="Q1130" s="250"/>
      <c r="R1130" s="231"/>
      <c r="S1130" s="513"/>
      <c r="T1130" s="248"/>
    </row>
    <row r="1131" spans="1:20" ht="7.5" customHeight="1">
      <c r="A1131" s="70"/>
      <c r="B1131" s="512" t="s">
        <v>115</v>
      </c>
      <c r="C1131" s="514" t="s">
        <v>422</v>
      </c>
      <c r="D1131" s="515" t="s">
        <v>423</v>
      </c>
      <c r="E1131" s="79"/>
      <c r="F1131" s="79"/>
      <c r="G1131" s="79"/>
      <c r="H1131" s="79"/>
      <c r="I1131" s="79"/>
      <c r="J1131" s="79"/>
      <c r="K1131" s="79"/>
      <c r="L1131" s="79"/>
      <c r="M1131" s="79"/>
      <c r="N1131" s="79"/>
      <c r="O1131" s="79"/>
      <c r="P1131" s="79"/>
      <c r="Q1131" s="79"/>
      <c r="R1131" s="532" t="s">
        <v>118</v>
      </c>
      <c r="S1131" s="547" t="s">
        <v>424</v>
      </c>
      <c r="T1131" s="248"/>
    </row>
    <row r="1132" spans="1:20" ht="7.5" customHeight="1">
      <c r="A1132" s="100"/>
      <c r="B1132" s="502"/>
      <c r="C1132" s="502"/>
      <c r="D1132" s="502"/>
      <c r="E1132" s="79"/>
      <c r="F1132" s="79"/>
      <c r="G1132" s="79"/>
      <c r="H1132" s="79"/>
      <c r="I1132" s="79"/>
      <c r="J1132" s="79"/>
      <c r="K1132" s="79"/>
      <c r="L1132" s="79"/>
      <c r="M1132" s="79"/>
      <c r="N1132" s="79"/>
      <c r="O1132" s="79"/>
      <c r="P1132" s="79"/>
      <c r="Q1132" s="79"/>
      <c r="R1132" s="502"/>
      <c r="S1132" s="502"/>
      <c r="T1132" s="248"/>
    </row>
    <row r="1133" spans="1:20" ht="7.5" customHeight="1">
      <c r="A1133" s="78"/>
      <c r="B1133" s="502"/>
      <c r="C1133" s="502"/>
      <c r="D1133" s="502"/>
      <c r="E1133" s="79"/>
      <c r="F1133" s="79"/>
      <c r="G1133" s="79"/>
      <c r="H1133" s="79"/>
      <c r="I1133" s="79"/>
      <c r="J1133" s="79"/>
      <c r="K1133" s="79"/>
      <c r="L1133" s="79"/>
      <c r="M1133" s="79"/>
      <c r="N1133" s="79"/>
      <c r="O1133" s="79"/>
      <c r="P1133" s="79"/>
      <c r="Q1133" s="79"/>
      <c r="R1133" s="251"/>
      <c r="S1133" s="502"/>
      <c r="T1133" s="248"/>
    </row>
    <row r="1134" spans="1:20" ht="7.5" customHeight="1">
      <c r="A1134" s="78"/>
      <c r="B1134" s="502"/>
      <c r="C1134" s="502"/>
      <c r="D1134" s="502"/>
      <c r="E1134" s="79"/>
      <c r="F1134" s="79"/>
      <c r="G1134" s="79"/>
      <c r="H1134" s="79"/>
      <c r="I1134" s="79"/>
      <c r="J1134" s="79"/>
      <c r="K1134" s="79"/>
      <c r="L1134" s="79"/>
      <c r="M1134" s="79"/>
      <c r="N1134" s="79"/>
      <c r="O1134" s="79"/>
      <c r="P1134" s="79"/>
      <c r="Q1134" s="79"/>
      <c r="R1134" s="77"/>
      <c r="S1134" s="502"/>
      <c r="T1134" s="248"/>
    </row>
    <row r="1135" spans="1:20" ht="7.5" customHeight="1">
      <c r="A1135" s="78"/>
      <c r="B1135" s="502"/>
      <c r="C1135" s="502"/>
      <c r="D1135" s="502"/>
      <c r="E1135" s="79"/>
      <c r="F1135" s="79"/>
      <c r="G1135" s="79"/>
      <c r="H1135" s="79"/>
      <c r="I1135" s="79"/>
      <c r="J1135" s="79"/>
      <c r="K1135" s="79"/>
      <c r="L1135" s="79"/>
      <c r="M1135" s="79"/>
      <c r="N1135" s="79"/>
      <c r="O1135" s="79"/>
      <c r="P1135" s="79"/>
      <c r="Q1135" s="79"/>
      <c r="R1135" s="80"/>
      <c r="S1135" s="502"/>
      <c r="T1135" s="248"/>
    </row>
    <row r="1136" spans="1:20" ht="7.5" customHeight="1">
      <c r="A1136" s="100"/>
      <c r="B1136" s="502"/>
      <c r="C1136" s="502"/>
      <c r="D1136" s="502"/>
      <c r="E1136" s="252"/>
      <c r="F1136" s="253"/>
      <c r="G1136" s="252"/>
      <c r="H1136" s="253"/>
      <c r="I1136" s="252"/>
      <c r="J1136" s="253"/>
      <c r="K1136" s="252"/>
      <c r="L1136" s="253"/>
      <c r="M1136" s="252"/>
      <c r="N1136" s="253"/>
      <c r="O1136" s="252"/>
      <c r="P1136" s="218"/>
      <c r="Q1136" s="218"/>
      <c r="R1136" s="532" t="s">
        <v>118</v>
      </c>
      <c r="S1136" s="536" t="s">
        <v>425</v>
      </c>
      <c r="T1136" s="248"/>
    </row>
    <row r="1137" spans="1:20" ht="7.5" customHeight="1">
      <c r="A1137" s="100"/>
      <c r="B1137" s="502"/>
      <c r="C1137" s="502"/>
      <c r="D1137" s="502"/>
      <c r="E1137" s="252"/>
      <c r="F1137" s="253"/>
      <c r="G1137" s="252"/>
      <c r="H1137" s="253"/>
      <c r="I1137" s="252"/>
      <c r="J1137" s="253"/>
      <c r="K1137" s="252"/>
      <c r="L1137" s="253"/>
      <c r="M1137" s="252"/>
      <c r="N1137" s="253"/>
      <c r="O1137" s="252"/>
      <c r="P1137" s="218"/>
      <c r="Q1137" s="218"/>
      <c r="R1137" s="502"/>
      <c r="S1137" s="502"/>
      <c r="T1137" s="248"/>
    </row>
    <row r="1138" spans="1:20" ht="7.5" customHeight="1">
      <c r="A1138" s="100"/>
      <c r="B1138" s="502"/>
      <c r="C1138" s="502"/>
      <c r="D1138" s="502"/>
      <c r="E1138" s="543" t="s">
        <v>122</v>
      </c>
      <c r="F1138" s="544"/>
      <c r="G1138" s="503" t="s">
        <v>122</v>
      </c>
      <c r="H1138" s="503"/>
      <c r="I1138" s="503" t="s">
        <v>122</v>
      </c>
      <c r="J1138" s="617"/>
      <c r="K1138" s="503">
        <f>ROUND(M1138+(M1138*30%),0)</f>
        <v>7215</v>
      </c>
      <c r="L1138" s="617"/>
      <c r="M1138" s="503">
        <f>ROUND(Q1138+(Q1138*12%),0)</f>
        <v>5550</v>
      </c>
      <c r="N1138" s="503"/>
      <c r="O1138" s="503">
        <f>ROUND(Q1138+(Q1138*15%),0)</f>
        <v>5698</v>
      </c>
      <c r="P1138" s="517">
        <v>1128.6804375000002</v>
      </c>
      <c r="Q1138" s="503">
        <f>ROUND(P1138*mark_up,0)</f>
        <v>4955</v>
      </c>
      <c r="R1138" s="80"/>
      <c r="S1138" s="502"/>
      <c r="T1138" s="248"/>
    </row>
    <row r="1139" spans="1:20" ht="7.5" customHeight="1">
      <c r="A1139" s="100"/>
      <c r="B1139" s="502"/>
      <c r="C1139" s="502"/>
      <c r="D1139" s="502"/>
      <c r="E1139" s="502"/>
      <c r="F1139" s="504"/>
      <c r="G1139" s="504"/>
      <c r="H1139" s="504"/>
      <c r="I1139" s="504"/>
      <c r="J1139" s="504"/>
      <c r="K1139" s="504"/>
      <c r="L1139" s="504"/>
      <c r="M1139" s="504"/>
      <c r="N1139" s="504"/>
      <c r="O1139" s="504"/>
      <c r="P1139" s="504"/>
      <c r="Q1139" s="504"/>
      <c r="R1139" s="80"/>
      <c r="S1139" s="502"/>
      <c r="T1139" s="248"/>
    </row>
    <row r="1140" spans="1:20" ht="7.5" customHeight="1">
      <c r="A1140" s="100"/>
      <c r="B1140" s="502"/>
      <c r="C1140" s="502"/>
      <c r="D1140" s="502"/>
      <c r="E1140" s="79"/>
      <c r="F1140" s="79"/>
      <c r="G1140" s="79"/>
      <c r="H1140" s="79"/>
      <c r="I1140" s="79"/>
      <c r="J1140" s="79"/>
      <c r="K1140" s="79"/>
      <c r="L1140" s="79"/>
      <c r="M1140" s="79"/>
      <c r="N1140" s="79"/>
      <c r="O1140" s="79"/>
      <c r="P1140" s="79"/>
      <c r="Q1140" s="79"/>
      <c r="R1140" s="80"/>
      <c r="S1140" s="502"/>
      <c r="T1140" s="248"/>
    </row>
    <row r="1141" spans="1:20" ht="7.5" customHeight="1">
      <c r="A1141" s="100"/>
      <c r="B1141" s="502"/>
      <c r="C1141" s="502"/>
      <c r="D1141" s="502"/>
      <c r="E1141" s="79"/>
      <c r="F1141" s="79"/>
      <c r="G1141" s="79"/>
      <c r="H1141" s="79"/>
      <c r="I1141" s="79"/>
      <c r="J1141" s="79"/>
      <c r="K1141" s="79"/>
      <c r="L1141" s="79"/>
      <c r="M1141" s="79"/>
      <c r="N1141" s="79"/>
      <c r="O1141" s="79"/>
      <c r="P1141" s="79"/>
      <c r="Q1141" s="79"/>
      <c r="R1141" s="532" t="s">
        <v>118</v>
      </c>
      <c r="S1141" s="536" t="s">
        <v>188</v>
      </c>
      <c r="T1141" s="248"/>
    </row>
    <row r="1142" spans="1:20" ht="7.5" customHeight="1">
      <c r="A1142" s="100"/>
      <c r="B1142" s="502"/>
      <c r="C1142" s="502"/>
      <c r="D1142" s="502"/>
      <c r="E1142" s="218"/>
      <c r="F1142" s="218"/>
      <c r="G1142" s="218"/>
      <c r="H1142" s="218"/>
      <c r="I1142" s="218"/>
      <c r="J1142" s="218"/>
      <c r="K1142" s="218"/>
      <c r="L1142" s="218"/>
      <c r="M1142" s="218"/>
      <c r="N1142" s="218"/>
      <c r="O1142" s="218"/>
      <c r="P1142" s="218"/>
      <c r="Q1142" s="218"/>
      <c r="R1142" s="502"/>
      <c r="S1142" s="502"/>
      <c r="T1142" s="248"/>
    </row>
    <row r="1143" spans="1:20" ht="7.5" customHeight="1">
      <c r="A1143" s="100"/>
      <c r="B1143" s="502"/>
      <c r="C1143" s="502"/>
      <c r="D1143" s="502"/>
      <c r="E1143" s="218"/>
      <c r="F1143" s="218"/>
      <c r="G1143" s="218"/>
      <c r="H1143" s="218"/>
      <c r="I1143" s="218"/>
      <c r="J1143" s="218"/>
      <c r="K1143" s="218"/>
      <c r="L1143" s="218"/>
      <c r="M1143" s="218"/>
      <c r="N1143" s="218"/>
      <c r="O1143" s="218"/>
      <c r="P1143" s="218"/>
      <c r="Q1143" s="218"/>
      <c r="R1143" s="77"/>
      <c r="S1143" s="502"/>
      <c r="T1143" s="248"/>
    </row>
    <row r="1144" spans="1:20" ht="7.5" customHeight="1">
      <c r="A1144" s="100"/>
      <c r="B1144" s="502"/>
      <c r="C1144" s="502"/>
      <c r="D1144" s="502"/>
      <c r="E1144" s="218"/>
      <c r="F1144" s="218"/>
      <c r="G1144" s="218"/>
      <c r="H1144" s="218"/>
      <c r="I1144" s="218"/>
      <c r="J1144" s="218"/>
      <c r="K1144" s="218"/>
      <c r="L1144" s="218"/>
      <c r="M1144" s="218"/>
      <c r="N1144" s="218"/>
      <c r="O1144" s="218"/>
      <c r="P1144" s="218"/>
      <c r="Q1144" s="218"/>
      <c r="R1144" s="532" t="s">
        <v>118</v>
      </c>
      <c r="S1144" s="536" t="s">
        <v>132</v>
      </c>
      <c r="T1144" s="64"/>
    </row>
    <row r="1145" spans="1:20" ht="7.5" customHeight="1">
      <c r="A1145" s="100"/>
      <c r="B1145" s="502"/>
      <c r="C1145" s="518" t="s">
        <v>426</v>
      </c>
      <c r="D1145" s="502"/>
      <c r="E1145" s="218"/>
      <c r="F1145" s="218"/>
      <c r="G1145" s="218"/>
      <c r="H1145" s="218"/>
      <c r="I1145" s="218"/>
      <c r="J1145" s="218"/>
      <c r="K1145" s="218"/>
      <c r="L1145" s="218"/>
      <c r="M1145" s="218"/>
      <c r="N1145" s="218"/>
      <c r="O1145" s="218"/>
      <c r="P1145" s="218"/>
      <c r="Q1145" s="218"/>
      <c r="R1145" s="502"/>
      <c r="S1145" s="502"/>
      <c r="T1145" s="64"/>
    </row>
    <row r="1146" spans="1:20" ht="7.5" customHeight="1">
      <c r="A1146" s="100"/>
      <c r="B1146" s="502"/>
      <c r="C1146" s="502"/>
      <c r="D1146" s="502"/>
      <c r="E1146" s="252"/>
      <c r="F1146" s="253"/>
      <c r="G1146" s="252"/>
      <c r="H1146" s="253"/>
      <c r="I1146" s="252"/>
      <c r="J1146" s="253"/>
      <c r="K1146" s="252"/>
      <c r="L1146" s="253"/>
      <c r="M1146" s="252"/>
      <c r="N1146" s="253"/>
      <c r="O1146" s="252"/>
      <c r="P1146" s="218"/>
      <c r="Q1146" s="218"/>
      <c r="R1146" s="77"/>
      <c r="S1146" s="502"/>
      <c r="T1146" s="64"/>
    </row>
    <row r="1147" spans="1:20" ht="7.5" customHeight="1">
      <c r="A1147" s="100"/>
      <c r="B1147" s="513"/>
      <c r="C1147" s="513"/>
      <c r="D1147" s="513"/>
      <c r="E1147" s="254"/>
      <c r="F1147" s="255"/>
      <c r="G1147" s="254"/>
      <c r="H1147" s="255"/>
      <c r="I1147" s="254"/>
      <c r="J1147" s="255"/>
      <c r="K1147" s="254"/>
      <c r="L1147" s="255"/>
      <c r="M1147" s="254"/>
      <c r="N1147" s="255"/>
      <c r="O1147" s="254"/>
      <c r="P1147" s="221"/>
      <c r="Q1147" s="221"/>
      <c r="R1147" s="127"/>
      <c r="S1147" s="127"/>
      <c r="T1147" s="64"/>
    </row>
    <row r="1148" spans="1:20" ht="7.5" customHeight="1">
      <c r="A1148" s="100"/>
      <c r="T1148" s="64"/>
    </row>
    <row r="1149" spans="1:20" ht="7.5" customHeight="1">
      <c r="A1149" s="100"/>
      <c r="T1149" s="64"/>
    </row>
    <row r="1150" spans="1:20" ht="7.5" customHeight="1">
      <c r="A1150" s="100"/>
      <c r="T1150" s="64"/>
    </row>
    <row r="1151" spans="1:20" ht="7.5" customHeight="1">
      <c r="A1151" s="70"/>
      <c r="T1151" s="64"/>
    </row>
    <row r="1152" spans="1:20" ht="7.5" customHeight="1">
      <c r="A1152" s="70"/>
      <c r="T1152" s="64"/>
    </row>
    <row r="1153" spans="1:20" ht="7.5" customHeight="1">
      <c r="A1153" s="70"/>
      <c r="T1153" s="64"/>
    </row>
    <row r="1154" spans="1:20" ht="7.5" customHeight="1">
      <c r="A1154" s="100"/>
      <c r="T1154" s="64"/>
    </row>
    <row r="1155" spans="1:20" ht="7.5" customHeight="1">
      <c r="A1155" s="100"/>
      <c r="T1155" s="64"/>
    </row>
    <row r="1156" spans="1:20" ht="7.5" customHeight="1">
      <c r="A1156" s="100"/>
      <c r="T1156" s="64"/>
    </row>
    <row r="1157" spans="1:20" ht="7.5" customHeight="1">
      <c r="A1157" s="100"/>
      <c r="T1157" s="64"/>
    </row>
    <row r="1158" spans="1:20" ht="11.25" customHeight="1">
      <c r="A1158" s="100"/>
      <c r="B1158" s="526"/>
      <c r="C1158" s="527"/>
      <c r="D1158" s="527"/>
      <c r="E1158" s="527"/>
      <c r="F1158" s="527"/>
      <c r="G1158" s="527"/>
      <c r="H1158" s="527"/>
      <c r="I1158" s="527"/>
      <c r="J1158" s="527"/>
      <c r="K1158" s="527"/>
      <c r="L1158" s="527"/>
      <c r="M1158" s="527"/>
      <c r="N1158" s="527"/>
      <c r="O1158" s="527"/>
      <c r="P1158" s="527"/>
      <c r="Q1158" s="527"/>
      <c r="R1158" s="527"/>
      <c r="S1158" s="537" t="s">
        <v>140</v>
      </c>
      <c r="T1158" s="64"/>
    </row>
    <row r="1159" spans="1:20" ht="11.25" customHeight="1">
      <c r="A1159" s="100"/>
      <c r="B1159" s="155"/>
      <c r="C1159" s="156"/>
      <c r="D1159" s="155"/>
      <c r="E1159" s="155"/>
      <c r="F1159" s="155"/>
      <c r="G1159" s="155"/>
      <c r="H1159" s="155"/>
      <c r="I1159" s="155"/>
      <c r="J1159" s="155"/>
      <c r="K1159" s="155"/>
      <c r="L1159" s="155"/>
      <c r="M1159" s="155"/>
      <c r="N1159" s="155"/>
      <c r="O1159" s="155"/>
      <c r="P1159" s="155"/>
      <c r="Q1159" s="155"/>
      <c r="R1159" s="157"/>
      <c r="S1159" s="504"/>
      <c r="T1159" s="64"/>
    </row>
    <row r="1160" spans="1:20" ht="11.25" customHeight="1">
      <c r="A1160" s="100"/>
      <c r="B1160" s="528" t="s">
        <v>427</v>
      </c>
      <c r="C1160" s="529"/>
      <c r="D1160" s="529"/>
      <c r="E1160" s="529"/>
      <c r="F1160" s="529"/>
      <c r="G1160" s="529"/>
      <c r="H1160" s="529"/>
      <c r="I1160" s="529"/>
      <c r="J1160" s="529"/>
      <c r="K1160" s="529"/>
      <c r="L1160" s="529"/>
      <c r="M1160" s="529"/>
      <c r="N1160" s="529"/>
      <c r="O1160" s="529"/>
      <c r="P1160" s="529"/>
      <c r="Q1160" s="529"/>
      <c r="R1160" s="529"/>
      <c r="S1160" s="529"/>
      <c r="T1160" s="64"/>
    </row>
    <row r="1161" spans="1:20" ht="61.5" customHeight="1">
      <c r="A1161" s="100"/>
      <c r="B1161" s="530"/>
      <c r="C1161" s="513"/>
      <c r="D1161" s="513"/>
      <c r="E1161" s="63"/>
      <c r="F1161" s="63"/>
      <c r="G1161" s="63"/>
      <c r="H1161" s="63"/>
      <c r="I1161" s="63"/>
      <c r="J1161" s="63"/>
      <c r="K1161" s="63"/>
      <c r="L1161" s="63"/>
      <c r="M1161" s="63"/>
      <c r="N1161" s="63"/>
      <c r="O1161" s="531" t="s">
        <v>103</v>
      </c>
      <c r="P1161" s="513"/>
      <c r="Q1161" s="513"/>
      <c r="R1161" s="513"/>
      <c r="S1161" s="513"/>
      <c r="T1161" s="64"/>
    </row>
    <row r="1162" spans="1:20" ht="34.5" customHeight="1">
      <c r="A1162" s="70"/>
      <c r="B1162" s="67" t="s">
        <v>104</v>
      </c>
      <c r="C1162" s="67" t="s">
        <v>105</v>
      </c>
      <c r="D1162" s="67" t="s">
        <v>106</v>
      </c>
      <c r="E1162" s="67" t="s">
        <v>107</v>
      </c>
      <c r="F1162" s="68" t="s">
        <v>108</v>
      </c>
      <c r="G1162" s="69" t="s">
        <v>109</v>
      </c>
      <c r="H1162" s="68" t="s">
        <v>108</v>
      </c>
      <c r="I1162" s="69" t="s">
        <v>110</v>
      </c>
      <c r="J1162" s="68" t="s">
        <v>108</v>
      </c>
      <c r="K1162" s="69" t="s">
        <v>111</v>
      </c>
      <c r="L1162" s="68" t="s">
        <v>108</v>
      </c>
      <c r="M1162" s="69" t="s">
        <v>112</v>
      </c>
      <c r="N1162" s="68" t="s">
        <v>108</v>
      </c>
      <c r="O1162" s="69" t="s">
        <v>113</v>
      </c>
      <c r="P1162" s="68" t="s">
        <v>108</v>
      </c>
      <c r="Q1162" s="69" t="s">
        <v>114</v>
      </c>
      <c r="R1162" s="524" t="s">
        <v>1</v>
      </c>
      <c r="S1162" s="525"/>
      <c r="T1162" s="64"/>
    </row>
    <row r="1163" spans="1:20" ht="7.5" customHeight="1">
      <c r="A1163" s="70"/>
      <c r="B1163" s="551" t="s">
        <v>115</v>
      </c>
      <c r="C1163" s="514" t="s">
        <v>428</v>
      </c>
      <c r="D1163" s="515" t="s">
        <v>429</v>
      </c>
      <c r="E1163" s="116"/>
      <c r="F1163" s="168"/>
      <c r="G1163" s="169"/>
      <c r="H1163" s="170"/>
      <c r="I1163" s="102"/>
      <c r="J1163" s="170"/>
      <c r="K1163" s="102"/>
      <c r="L1163" s="170"/>
      <c r="M1163" s="102"/>
      <c r="N1163" s="108"/>
      <c r="O1163" s="102"/>
      <c r="P1163" s="108"/>
      <c r="Q1163" s="102"/>
      <c r="R1163" s="534" t="s">
        <v>118</v>
      </c>
      <c r="S1163" s="579" t="s">
        <v>430</v>
      </c>
      <c r="T1163" s="64"/>
    </row>
    <row r="1164" spans="1:20" ht="7.5" customHeight="1">
      <c r="A1164" s="70"/>
      <c r="B1164" s="502"/>
      <c r="C1164" s="502"/>
      <c r="D1164" s="502"/>
      <c r="E1164" s="118"/>
      <c r="F1164" s="84"/>
      <c r="G1164" s="172"/>
      <c r="H1164" s="173"/>
      <c r="I1164" s="75"/>
      <c r="J1164" s="173"/>
      <c r="K1164" s="75"/>
      <c r="L1164" s="173"/>
      <c r="M1164" s="75"/>
      <c r="N1164" s="81"/>
      <c r="O1164" s="75"/>
      <c r="P1164" s="81"/>
      <c r="Q1164" s="75"/>
      <c r="R1164" s="502"/>
      <c r="S1164" s="502"/>
      <c r="T1164" s="64"/>
    </row>
    <row r="1165" spans="1:20" ht="7.5" customHeight="1">
      <c r="A1165" s="70"/>
      <c r="B1165" s="502"/>
      <c r="C1165" s="502"/>
      <c r="D1165" s="502"/>
      <c r="E1165" s="118"/>
      <c r="F1165" s="84"/>
      <c r="G1165" s="172"/>
      <c r="H1165" s="173"/>
      <c r="I1165" s="75"/>
      <c r="J1165" s="173"/>
      <c r="K1165" s="75"/>
      <c r="L1165" s="173"/>
      <c r="M1165" s="75"/>
      <c r="N1165" s="81"/>
      <c r="O1165" s="75"/>
      <c r="P1165" s="81"/>
      <c r="Q1165" s="75"/>
      <c r="R1165" s="77"/>
      <c r="S1165" s="502"/>
      <c r="T1165" s="64"/>
    </row>
    <row r="1166" spans="1:20" ht="7.5" customHeight="1">
      <c r="A1166" s="70"/>
      <c r="B1166" s="502"/>
      <c r="C1166" s="502"/>
      <c r="D1166" s="502"/>
      <c r="E1166" s="118"/>
      <c r="F1166" s="84"/>
      <c r="G1166" s="172"/>
      <c r="H1166" s="173"/>
      <c r="I1166" s="75"/>
      <c r="J1166" s="173"/>
      <c r="K1166" s="75"/>
      <c r="L1166" s="173"/>
      <c r="M1166" s="75"/>
      <c r="N1166" s="81"/>
      <c r="O1166" s="75"/>
      <c r="P1166" s="81"/>
      <c r="Q1166" s="75"/>
      <c r="R1166" s="222"/>
      <c r="S1166" s="502"/>
      <c r="T1166" s="64"/>
    </row>
    <row r="1167" spans="1:20" ht="7.5" customHeight="1">
      <c r="A1167" s="70"/>
      <c r="B1167" s="502"/>
      <c r="C1167" s="502"/>
      <c r="D1167" s="502"/>
      <c r="E1167" s="118"/>
      <c r="F1167" s="84"/>
      <c r="G1167" s="172"/>
      <c r="H1167" s="173"/>
      <c r="I1167" s="75"/>
      <c r="J1167" s="173"/>
      <c r="K1167" s="75"/>
      <c r="L1167" s="173"/>
      <c r="M1167" s="75"/>
      <c r="N1167" s="81"/>
      <c r="O1167" s="75"/>
      <c r="P1167" s="81"/>
      <c r="Q1167" s="75"/>
      <c r="R1167" s="222"/>
      <c r="S1167" s="502"/>
      <c r="T1167" s="64"/>
    </row>
    <row r="1168" spans="1:20" ht="7.5" customHeight="1">
      <c r="A1168" s="70"/>
      <c r="B1168" s="502"/>
      <c r="C1168" s="502"/>
      <c r="D1168" s="502"/>
      <c r="E1168" s="132"/>
      <c r="F1168" s="132"/>
      <c r="G1168" s="132"/>
      <c r="H1168" s="132"/>
      <c r="I1168" s="132"/>
      <c r="J1168" s="132"/>
      <c r="K1168" s="132"/>
      <c r="L1168" s="132"/>
      <c r="M1168" s="132"/>
      <c r="N1168" s="132"/>
      <c r="O1168" s="132"/>
      <c r="P1168" s="132"/>
      <c r="Q1168" s="132"/>
      <c r="R1168" s="532" t="s">
        <v>118</v>
      </c>
      <c r="S1168" s="571" t="s">
        <v>431</v>
      </c>
      <c r="T1168" s="64"/>
    </row>
    <row r="1169" spans="1:20" ht="7.5" customHeight="1">
      <c r="A1169" s="70"/>
      <c r="B1169" s="502"/>
      <c r="C1169" s="502"/>
      <c r="D1169" s="502"/>
      <c r="E1169" s="132"/>
      <c r="F1169" s="132"/>
      <c r="G1169" s="132"/>
      <c r="H1169" s="132"/>
      <c r="I1169" s="132"/>
      <c r="J1169" s="132"/>
      <c r="K1169" s="132"/>
      <c r="L1169" s="132"/>
      <c r="M1169" s="132"/>
      <c r="N1169" s="132"/>
      <c r="O1169" s="132"/>
      <c r="P1169" s="132"/>
      <c r="Q1169" s="132"/>
      <c r="R1169" s="502"/>
      <c r="S1169" s="502"/>
      <c r="T1169" s="64"/>
    </row>
    <row r="1170" spans="1:20" ht="7.5" customHeight="1">
      <c r="A1170" s="100"/>
      <c r="B1170" s="502"/>
      <c r="C1170" s="502"/>
      <c r="D1170" s="502"/>
      <c r="E1170" s="533" t="s">
        <v>122</v>
      </c>
      <c r="F1170" s="119"/>
      <c r="G1170" s="75"/>
      <c r="H1170" s="81"/>
      <c r="I1170" s="75"/>
      <c r="J1170" s="119"/>
      <c r="K1170" s="75"/>
      <c r="L1170" s="119"/>
      <c r="M1170" s="75"/>
      <c r="N1170" s="81"/>
      <c r="O1170" s="75"/>
      <c r="P1170" s="81"/>
      <c r="Q1170" s="75"/>
      <c r="R1170" s="80"/>
      <c r="S1170" s="502"/>
      <c r="T1170" s="64"/>
    </row>
    <row r="1171" spans="1:20" ht="7.5" customHeight="1">
      <c r="A1171" s="100"/>
      <c r="B1171" s="502"/>
      <c r="C1171" s="502"/>
      <c r="D1171" s="502"/>
      <c r="E1171" s="502"/>
      <c r="F1171" s="517">
        <v>2728.5575625000001</v>
      </c>
      <c r="G1171" s="503">
        <f>ROUND(F1171*mark_up,0)</f>
        <v>11978</v>
      </c>
      <c r="H1171" s="82"/>
      <c r="I1171" s="503" t="s">
        <v>122</v>
      </c>
      <c r="J1171" s="517"/>
      <c r="K1171" s="503" t="s">
        <v>122</v>
      </c>
      <c r="L1171" s="517"/>
      <c r="M1171" s="503" t="s">
        <v>122</v>
      </c>
      <c r="N1171" s="517"/>
      <c r="O1171" s="503" t="s">
        <v>122</v>
      </c>
      <c r="P1171" s="517"/>
      <c r="Q1171" s="503" t="s">
        <v>122</v>
      </c>
      <c r="R1171" s="80"/>
      <c r="S1171" s="502"/>
      <c r="T1171" s="64"/>
    </row>
    <row r="1172" spans="1:20" ht="7.5" customHeight="1">
      <c r="A1172" s="100"/>
      <c r="B1172" s="502"/>
      <c r="C1172" s="502"/>
      <c r="D1172" s="502"/>
      <c r="E1172" s="502"/>
      <c r="F1172" s="504"/>
      <c r="G1172" s="504"/>
      <c r="H1172" s="103"/>
      <c r="I1172" s="504"/>
      <c r="J1172" s="504"/>
      <c r="K1172" s="504"/>
      <c r="L1172" s="504"/>
      <c r="M1172" s="504"/>
      <c r="N1172" s="504"/>
      <c r="O1172" s="504"/>
      <c r="P1172" s="504"/>
      <c r="Q1172" s="504"/>
      <c r="R1172" s="80"/>
      <c r="S1172" s="502"/>
      <c r="T1172" s="64"/>
    </row>
    <row r="1173" spans="1:20" ht="7.5" customHeight="1">
      <c r="A1173" s="100"/>
      <c r="B1173" s="502"/>
      <c r="C1173" s="502"/>
      <c r="D1173" s="502"/>
      <c r="E1173" s="502"/>
      <c r="F1173" s="119"/>
      <c r="G1173" s="75"/>
      <c r="H1173" s="81"/>
      <c r="I1173" s="75"/>
      <c r="J1173" s="119"/>
      <c r="K1173" s="75"/>
      <c r="L1173" s="119"/>
      <c r="M1173" s="75"/>
      <c r="N1173" s="81"/>
      <c r="O1173" s="75"/>
      <c r="P1173" s="81"/>
      <c r="Q1173" s="75"/>
      <c r="R1173" s="532" t="s">
        <v>118</v>
      </c>
      <c r="S1173" s="571" t="s">
        <v>188</v>
      </c>
      <c r="T1173" s="64"/>
    </row>
    <row r="1174" spans="1:20" ht="7.5" customHeight="1">
      <c r="A1174" s="70"/>
      <c r="B1174" s="502"/>
      <c r="C1174" s="502"/>
      <c r="D1174" s="502"/>
      <c r="E1174" s="84"/>
      <c r="F1174" s="79"/>
      <c r="G1174" s="79"/>
      <c r="H1174" s="79"/>
      <c r="I1174" s="79"/>
      <c r="J1174" s="79"/>
      <c r="K1174" s="79"/>
      <c r="L1174" s="79"/>
      <c r="M1174" s="79"/>
      <c r="N1174" s="79"/>
      <c r="O1174" s="79"/>
      <c r="P1174" s="79"/>
      <c r="Q1174" s="79"/>
      <c r="R1174" s="502"/>
      <c r="S1174" s="502"/>
      <c r="T1174" s="64"/>
    </row>
    <row r="1175" spans="1:20" ht="7.5" customHeight="1">
      <c r="A1175" s="70"/>
      <c r="B1175" s="502"/>
      <c r="C1175" s="502"/>
      <c r="D1175" s="502"/>
      <c r="E1175" s="84"/>
      <c r="F1175" s="79"/>
      <c r="G1175" s="79"/>
      <c r="H1175" s="79"/>
      <c r="I1175" s="79"/>
      <c r="J1175" s="79"/>
      <c r="K1175" s="79"/>
      <c r="L1175" s="79"/>
      <c r="M1175" s="79"/>
      <c r="N1175" s="79"/>
      <c r="O1175" s="79"/>
      <c r="P1175" s="79"/>
      <c r="Q1175" s="79"/>
      <c r="R1175" s="222"/>
      <c r="S1175" s="502"/>
      <c r="T1175" s="64"/>
    </row>
    <row r="1176" spans="1:20" ht="7.5" customHeight="1">
      <c r="A1176" s="70"/>
      <c r="B1176" s="502"/>
      <c r="C1176" s="502"/>
      <c r="D1176" s="502"/>
      <c r="E1176" s="132"/>
      <c r="F1176" s="132"/>
      <c r="G1176" s="132"/>
      <c r="H1176" s="132"/>
      <c r="I1176" s="132"/>
      <c r="J1176" s="132"/>
      <c r="K1176" s="132"/>
      <c r="L1176" s="132"/>
      <c r="M1176" s="132"/>
      <c r="N1176" s="132"/>
      <c r="O1176" s="132"/>
      <c r="P1176" s="132"/>
      <c r="Q1176" s="132"/>
      <c r="R1176" s="532" t="s">
        <v>118</v>
      </c>
      <c r="S1176" s="571" t="s">
        <v>132</v>
      </c>
      <c r="T1176" s="64"/>
    </row>
    <row r="1177" spans="1:20" ht="7.5" customHeight="1">
      <c r="A1177" s="100"/>
      <c r="B1177" s="502"/>
      <c r="C1177" s="502"/>
      <c r="D1177" s="502"/>
      <c r="E1177" s="132"/>
      <c r="F1177" s="132"/>
      <c r="G1177" s="132"/>
      <c r="H1177" s="132"/>
      <c r="I1177" s="132"/>
      <c r="J1177" s="132"/>
      <c r="K1177" s="132"/>
      <c r="L1177" s="132"/>
      <c r="M1177" s="132"/>
      <c r="N1177" s="132"/>
      <c r="O1177" s="132"/>
      <c r="P1177" s="132"/>
      <c r="Q1177" s="132"/>
      <c r="R1177" s="502"/>
      <c r="S1177" s="502"/>
      <c r="T1177" s="64"/>
    </row>
    <row r="1178" spans="1:20" ht="7.5" customHeight="1">
      <c r="A1178" s="100"/>
      <c r="B1178" s="502"/>
      <c r="C1178" s="502"/>
      <c r="D1178" s="502"/>
      <c r="E1178" s="132"/>
      <c r="F1178" s="132"/>
      <c r="G1178" s="132"/>
      <c r="H1178" s="132"/>
      <c r="I1178" s="132"/>
      <c r="J1178" s="132"/>
      <c r="K1178" s="132"/>
      <c r="L1178" s="132"/>
      <c r="M1178" s="132"/>
      <c r="N1178" s="132"/>
      <c r="O1178" s="132"/>
      <c r="P1178" s="132"/>
      <c r="Q1178" s="132"/>
      <c r="R1178" s="77"/>
      <c r="S1178" s="502"/>
      <c r="T1178" s="64"/>
    </row>
    <row r="1179" spans="1:20" ht="7.5" customHeight="1">
      <c r="A1179" s="100"/>
      <c r="B1179" s="502"/>
      <c r="C1179" s="502"/>
      <c r="D1179" s="502"/>
      <c r="E1179" s="132"/>
      <c r="F1179" s="132"/>
      <c r="G1179" s="132"/>
      <c r="H1179" s="132"/>
      <c r="I1179" s="132"/>
      <c r="J1179" s="132"/>
      <c r="K1179" s="132"/>
      <c r="L1179" s="132"/>
      <c r="M1179" s="132"/>
      <c r="N1179" s="132"/>
      <c r="O1179" s="132"/>
      <c r="P1179" s="132"/>
      <c r="Q1179" s="132"/>
      <c r="R1179" s="86"/>
      <c r="S1179" s="86"/>
      <c r="T1179" s="64"/>
    </row>
    <row r="1180" spans="1:20" ht="7.5" customHeight="1">
      <c r="A1180" s="100"/>
      <c r="B1180" s="502"/>
      <c r="C1180" s="518" t="s">
        <v>432</v>
      </c>
      <c r="D1180" s="502"/>
      <c r="E1180" s="84"/>
      <c r="F1180" s="79"/>
      <c r="G1180" s="79"/>
      <c r="H1180" s="79"/>
      <c r="I1180" s="79"/>
      <c r="J1180" s="79"/>
      <c r="K1180" s="79"/>
      <c r="L1180" s="79"/>
      <c r="M1180" s="79"/>
      <c r="N1180" s="79"/>
      <c r="O1180" s="79"/>
      <c r="P1180" s="79"/>
      <c r="Q1180" s="79"/>
      <c r="R1180" s="77"/>
      <c r="S1180" s="117"/>
      <c r="T1180" s="64"/>
    </row>
    <row r="1181" spans="1:20" ht="7.5" customHeight="1">
      <c r="A1181" s="100"/>
      <c r="B1181" s="502"/>
      <c r="C1181" s="502"/>
      <c r="D1181" s="79"/>
      <c r="E1181" s="79"/>
      <c r="F1181" s="79"/>
      <c r="G1181" s="79"/>
      <c r="H1181" s="79"/>
      <c r="I1181" s="79"/>
      <c r="J1181" s="79"/>
      <c r="K1181" s="79"/>
      <c r="L1181" s="79"/>
      <c r="M1181" s="79"/>
      <c r="N1181" s="79"/>
      <c r="O1181" s="79"/>
      <c r="P1181" s="79"/>
      <c r="Q1181" s="79"/>
      <c r="R1181" s="80"/>
      <c r="S1181" s="90"/>
      <c r="T1181" s="64"/>
    </row>
    <row r="1182" spans="1:20" ht="7.5" customHeight="1">
      <c r="A1182" s="70"/>
      <c r="B1182" s="513"/>
      <c r="C1182" s="513"/>
      <c r="D1182" s="91"/>
      <c r="E1182" s="91"/>
      <c r="F1182" s="91"/>
      <c r="G1182" s="91"/>
      <c r="H1182" s="91"/>
      <c r="I1182" s="91"/>
      <c r="J1182" s="91"/>
      <c r="K1182" s="91"/>
      <c r="L1182" s="91"/>
      <c r="M1182" s="91"/>
      <c r="N1182" s="91"/>
      <c r="O1182" s="91"/>
      <c r="P1182" s="91"/>
      <c r="Q1182" s="91"/>
      <c r="R1182" s="92"/>
      <c r="S1182" s="129"/>
      <c r="T1182" s="64"/>
    </row>
    <row r="1183" spans="1:20" ht="7.5" customHeight="1">
      <c r="A1183" s="70"/>
      <c r="B1183" s="545" t="s">
        <v>115</v>
      </c>
      <c r="C1183" s="546" t="s">
        <v>433</v>
      </c>
      <c r="D1183" s="540" t="s">
        <v>434</v>
      </c>
      <c r="E1183" s="118"/>
      <c r="F1183" s="84"/>
      <c r="G1183" s="172"/>
      <c r="H1183" s="173"/>
      <c r="I1183" s="75"/>
      <c r="J1183" s="173"/>
      <c r="K1183" s="75"/>
      <c r="L1183" s="173"/>
      <c r="M1183" s="75"/>
      <c r="N1183" s="81"/>
      <c r="O1183" s="75"/>
      <c r="P1183" s="81"/>
      <c r="Q1183" s="75"/>
      <c r="R1183" s="532" t="s">
        <v>118</v>
      </c>
      <c r="S1183" s="571" t="s">
        <v>435</v>
      </c>
      <c r="T1183" s="64"/>
    </row>
    <row r="1184" spans="1:20" ht="7.5" customHeight="1">
      <c r="A1184" s="70"/>
      <c r="B1184" s="502"/>
      <c r="C1184" s="502"/>
      <c r="D1184" s="502"/>
      <c r="E1184" s="118"/>
      <c r="F1184" s="84"/>
      <c r="G1184" s="172"/>
      <c r="H1184" s="173"/>
      <c r="I1184" s="75"/>
      <c r="J1184" s="173"/>
      <c r="K1184" s="75"/>
      <c r="L1184" s="173"/>
      <c r="M1184" s="75"/>
      <c r="N1184" s="81"/>
      <c r="O1184" s="75"/>
      <c r="P1184" s="81"/>
      <c r="Q1184" s="75"/>
      <c r="R1184" s="502"/>
      <c r="S1184" s="502"/>
      <c r="T1184" s="64"/>
    </row>
    <row r="1185" spans="1:20" ht="7.5" customHeight="1">
      <c r="A1185" s="100"/>
      <c r="B1185" s="502"/>
      <c r="C1185" s="502"/>
      <c r="D1185" s="502"/>
      <c r="E1185" s="118"/>
      <c r="F1185" s="84"/>
      <c r="G1185" s="172"/>
      <c r="H1185" s="173"/>
      <c r="I1185" s="75"/>
      <c r="J1185" s="173"/>
      <c r="K1185" s="75"/>
      <c r="L1185" s="173"/>
      <c r="M1185" s="75"/>
      <c r="N1185" s="81"/>
      <c r="O1185" s="75"/>
      <c r="P1185" s="81"/>
      <c r="Q1185" s="75"/>
      <c r="R1185" s="80"/>
      <c r="S1185" s="502"/>
      <c r="T1185" s="64"/>
    </row>
    <row r="1186" spans="1:20" ht="7.5" customHeight="1">
      <c r="A1186" s="100"/>
      <c r="B1186" s="502"/>
      <c r="C1186" s="502"/>
      <c r="D1186" s="502"/>
      <c r="E1186" s="118"/>
      <c r="F1186" s="84"/>
      <c r="G1186" s="172"/>
      <c r="H1186" s="173"/>
      <c r="I1186" s="75"/>
      <c r="J1186" s="173"/>
      <c r="K1186" s="75"/>
      <c r="L1186" s="173"/>
      <c r="M1186" s="75"/>
      <c r="N1186" s="81"/>
      <c r="O1186" s="75"/>
      <c r="P1186" s="81"/>
      <c r="Q1186" s="75"/>
      <c r="R1186" s="532" t="s">
        <v>118</v>
      </c>
      <c r="S1186" s="571" t="s">
        <v>436</v>
      </c>
      <c r="T1186" s="64"/>
    </row>
    <row r="1187" spans="1:20" ht="7.5" customHeight="1">
      <c r="A1187" s="100"/>
      <c r="B1187" s="502"/>
      <c r="C1187" s="502"/>
      <c r="D1187" s="502"/>
      <c r="E1187" s="118"/>
      <c r="F1187" s="84"/>
      <c r="G1187" s="172"/>
      <c r="H1187" s="173"/>
      <c r="I1187" s="75"/>
      <c r="J1187" s="173"/>
      <c r="K1187" s="75"/>
      <c r="L1187" s="173"/>
      <c r="M1187" s="75"/>
      <c r="N1187" s="81"/>
      <c r="O1187" s="75"/>
      <c r="P1187" s="81"/>
      <c r="Q1187" s="75"/>
      <c r="R1187" s="502"/>
      <c r="S1187" s="502"/>
      <c r="T1187" s="64"/>
    </row>
    <row r="1188" spans="1:20" ht="7.5" customHeight="1">
      <c r="A1188" s="100"/>
      <c r="B1188" s="502"/>
      <c r="C1188" s="502"/>
      <c r="D1188" s="502"/>
      <c r="E1188" s="79"/>
      <c r="F1188" s="119"/>
      <c r="G1188" s="119"/>
      <c r="H1188" s="119"/>
      <c r="I1188" s="119"/>
      <c r="J1188" s="119"/>
      <c r="K1188" s="119"/>
      <c r="L1188" s="119"/>
      <c r="M1188" s="119"/>
      <c r="N1188" s="119"/>
      <c r="O1188" s="119"/>
      <c r="P1188" s="119"/>
      <c r="Q1188" s="119"/>
      <c r="R1188" s="80"/>
      <c r="S1188" s="502"/>
      <c r="T1188" s="64"/>
    </row>
    <row r="1189" spans="1:20" ht="7.5" customHeight="1">
      <c r="A1189" s="100"/>
      <c r="B1189" s="502"/>
      <c r="C1189" s="502"/>
      <c r="D1189" s="502"/>
      <c r="E1189" s="79"/>
      <c r="F1189" s="79"/>
      <c r="G1189" s="79"/>
      <c r="H1189" s="79"/>
      <c r="I1189" s="79"/>
      <c r="J1189" s="79"/>
      <c r="K1189" s="79"/>
      <c r="L1189" s="79"/>
      <c r="M1189" s="79"/>
      <c r="N1189" s="79"/>
      <c r="O1189" s="79"/>
      <c r="P1189" s="79"/>
      <c r="Q1189" s="79"/>
      <c r="R1189" s="532" t="s">
        <v>118</v>
      </c>
      <c r="S1189" s="571" t="s">
        <v>188</v>
      </c>
      <c r="T1189" s="64"/>
    </row>
    <row r="1190" spans="1:20" ht="7.5" customHeight="1">
      <c r="A1190" s="100"/>
      <c r="B1190" s="502"/>
      <c r="C1190" s="502"/>
      <c r="D1190" s="502"/>
      <c r="E1190" s="533" t="s">
        <v>122</v>
      </c>
      <c r="F1190" s="79"/>
      <c r="G1190" s="79"/>
      <c r="H1190" s="79"/>
      <c r="I1190" s="79"/>
      <c r="J1190" s="79"/>
      <c r="K1190" s="79"/>
      <c r="L1190" s="79"/>
      <c r="M1190" s="79"/>
      <c r="N1190" s="79"/>
      <c r="O1190" s="79"/>
      <c r="P1190" s="79"/>
      <c r="Q1190" s="79"/>
      <c r="R1190" s="502"/>
      <c r="S1190" s="502"/>
      <c r="T1190" s="64"/>
    </row>
    <row r="1191" spans="1:20" ht="7.5" customHeight="1">
      <c r="A1191" s="100"/>
      <c r="B1191" s="502"/>
      <c r="C1191" s="502"/>
      <c r="D1191" s="502"/>
      <c r="E1191" s="502"/>
      <c r="F1191" s="82"/>
      <c r="G1191" s="503" t="s">
        <v>122</v>
      </c>
      <c r="H1191" s="82"/>
      <c r="I1191" s="503" t="s">
        <v>122</v>
      </c>
      <c r="J1191" s="82"/>
      <c r="K1191" s="503" t="s">
        <v>122</v>
      </c>
      <c r="L1191" s="517"/>
      <c r="M1191" s="503">
        <f>ROUND(Q1191+(Q1191*4.8%),0)</f>
        <v>4216</v>
      </c>
      <c r="N1191" s="517"/>
      <c r="O1191" s="503">
        <f>ROUND(Q1191+(Q1191*10%),0)</f>
        <v>4425</v>
      </c>
      <c r="P1191" s="517">
        <v>916.47668750000014</v>
      </c>
      <c r="Q1191" s="503">
        <f>ROUND(P1191*mark_up,0)</f>
        <v>4023</v>
      </c>
      <c r="R1191" s="80"/>
      <c r="S1191" s="502"/>
      <c r="T1191" s="64"/>
    </row>
    <row r="1192" spans="1:20" ht="7.5" customHeight="1">
      <c r="A1192" s="100"/>
      <c r="B1192" s="502"/>
      <c r="C1192" s="502"/>
      <c r="D1192" s="502"/>
      <c r="E1192" s="502"/>
      <c r="F1192" s="103"/>
      <c r="G1192" s="504"/>
      <c r="H1192" s="103"/>
      <c r="I1192" s="504"/>
      <c r="J1192" s="103"/>
      <c r="K1192" s="504"/>
      <c r="L1192" s="504"/>
      <c r="M1192" s="504"/>
      <c r="N1192" s="504"/>
      <c r="O1192" s="504"/>
      <c r="P1192" s="504"/>
      <c r="Q1192" s="504"/>
      <c r="R1192" s="532" t="s">
        <v>118</v>
      </c>
      <c r="S1192" s="571" t="s">
        <v>132</v>
      </c>
      <c r="T1192" s="64"/>
    </row>
    <row r="1193" spans="1:20" ht="7.5" customHeight="1">
      <c r="A1193" s="100"/>
      <c r="B1193" s="502"/>
      <c r="C1193" s="502"/>
      <c r="D1193" s="502"/>
      <c r="E1193" s="502"/>
      <c r="F1193" s="79"/>
      <c r="G1193" s="79"/>
      <c r="H1193" s="79"/>
      <c r="I1193" s="79"/>
      <c r="J1193" s="79"/>
      <c r="K1193" s="79"/>
      <c r="L1193" s="79"/>
      <c r="M1193" s="79"/>
      <c r="N1193" s="79"/>
      <c r="O1193" s="79"/>
      <c r="P1193" s="79"/>
      <c r="Q1193" s="79"/>
      <c r="R1193" s="502"/>
      <c r="S1193" s="502"/>
      <c r="T1193" s="64"/>
    </row>
    <row r="1194" spans="1:20" ht="7.5" customHeight="1">
      <c r="A1194" s="100"/>
      <c r="B1194" s="502"/>
      <c r="C1194" s="502"/>
      <c r="D1194" s="502"/>
      <c r="E1194" s="84"/>
      <c r="F1194" s="79"/>
      <c r="G1194" s="79"/>
      <c r="H1194" s="79"/>
      <c r="I1194" s="79"/>
      <c r="J1194" s="79"/>
      <c r="K1194" s="79"/>
      <c r="L1194" s="79"/>
      <c r="M1194" s="79"/>
      <c r="N1194" s="79"/>
      <c r="O1194" s="79"/>
      <c r="P1194" s="79"/>
      <c r="Q1194" s="79"/>
      <c r="R1194" s="80"/>
      <c r="S1194" s="502"/>
      <c r="T1194" s="64"/>
    </row>
    <row r="1195" spans="1:20" ht="7.5" customHeight="1">
      <c r="A1195" s="100"/>
      <c r="B1195" s="502"/>
      <c r="C1195" s="502"/>
      <c r="D1195" s="502"/>
      <c r="E1195" s="79"/>
      <c r="F1195" s="79"/>
      <c r="G1195" s="79"/>
      <c r="H1195" s="79"/>
      <c r="I1195" s="79"/>
      <c r="J1195" s="79"/>
      <c r="K1195" s="86"/>
      <c r="L1195" s="79"/>
      <c r="M1195" s="79"/>
      <c r="N1195" s="79"/>
      <c r="O1195" s="79"/>
      <c r="P1195" s="79"/>
      <c r="Q1195" s="79"/>
      <c r="R1195" s="532"/>
      <c r="S1195" s="89"/>
      <c r="T1195" s="64"/>
    </row>
    <row r="1196" spans="1:20" ht="7.5" customHeight="1">
      <c r="A1196" s="100"/>
      <c r="B1196" s="502"/>
      <c r="C1196" s="502"/>
      <c r="D1196" s="502"/>
      <c r="E1196" s="79"/>
      <c r="F1196" s="79"/>
      <c r="G1196" s="79"/>
      <c r="H1196" s="79"/>
      <c r="I1196" s="79"/>
      <c r="J1196" s="79"/>
      <c r="K1196" s="86"/>
      <c r="L1196" s="79"/>
      <c r="M1196" s="79"/>
      <c r="N1196" s="79"/>
      <c r="O1196" s="79"/>
      <c r="P1196" s="79"/>
      <c r="Q1196" s="79"/>
      <c r="R1196" s="502"/>
      <c r="S1196" s="256"/>
      <c r="T1196" s="64"/>
    </row>
    <row r="1197" spans="1:20" ht="7.5" customHeight="1">
      <c r="A1197" s="78"/>
      <c r="B1197" s="502"/>
      <c r="C1197" s="502"/>
      <c r="D1197" s="502"/>
      <c r="E1197" s="79"/>
      <c r="F1197" s="79"/>
      <c r="G1197" s="79"/>
      <c r="H1197" s="79"/>
      <c r="I1197" s="79"/>
      <c r="J1197" s="79"/>
      <c r="K1197" s="86"/>
      <c r="L1197" s="79"/>
      <c r="M1197" s="79"/>
      <c r="N1197" s="79"/>
      <c r="O1197" s="79"/>
      <c r="P1197" s="79"/>
      <c r="Q1197" s="79"/>
      <c r="R1197" s="80"/>
      <c r="S1197" s="90"/>
      <c r="T1197" s="64"/>
    </row>
    <row r="1198" spans="1:20" ht="7.5" customHeight="1">
      <c r="A1198" s="78"/>
      <c r="B1198" s="502"/>
      <c r="C1198" s="502"/>
      <c r="D1198" s="502"/>
      <c r="E1198" s="79"/>
      <c r="F1198" s="79"/>
      <c r="G1198" s="79"/>
      <c r="H1198" s="79"/>
      <c r="I1198" s="79"/>
      <c r="J1198" s="79"/>
      <c r="K1198" s="79"/>
      <c r="L1198" s="79"/>
      <c r="M1198" s="79"/>
      <c r="N1198" s="79"/>
      <c r="O1198" s="79"/>
      <c r="P1198" s="79"/>
      <c r="Q1198" s="79"/>
      <c r="R1198" s="80"/>
      <c r="S1198" s="90"/>
      <c r="T1198" s="64"/>
    </row>
    <row r="1199" spans="1:20" ht="7.5" customHeight="1">
      <c r="A1199" s="78"/>
      <c r="B1199" s="502"/>
      <c r="C1199" s="518" t="s">
        <v>437</v>
      </c>
      <c r="D1199" s="502"/>
      <c r="E1199" s="79"/>
      <c r="F1199" s="79"/>
      <c r="G1199" s="79"/>
      <c r="H1199" s="79"/>
      <c r="I1199" s="79"/>
      <c r="J1199" s="79"/>
      <c r="K1199" s="79"/>
      <c r="L1199" s="79"/>
      <c r="M1199" s="79"/>
      <c r="N1199" s="79"/>
      <c r="O1199" s="79"/>
      <c r="P1199" s="79"/>
      <c r="Q1199" s="79"/>
      <c r="R1199" s="80"/>
      <c r="S1199" s="90"/>
      <c r="T1199" s="64"/>
    </row>
    <row r="1200" spans="1:20" ht="7.5" customHeight="1">
      <c r="A1200" s="124"/>
      <c r="B1200" s="86"/>
      <c r="C1200" s="502"/>
      <c r="D1200" s="502"/>
      <c r="E1200" s="86"/>
      <c r="F1200" s="86"/>
      <c r="G1200" s="86"/>
      <c r="H1200" s="86"/>
      <c r="I1200" s="86"/>
      <c r="J1200" s="86"/>
      <c r="K1200" s="86"/>
      <c r="L1200" s="86"/>
      <c r="M1200" s="86"/>
      <c r="N1200" s="86"/>
      <c r="O1200" s="86"/>
      <c r="P1200" s="86"/>
      <c r="Q1200" s="86"/>
      <c r="R1200" s="86"/>
      <c r="S1200" s="86"/>
      <c r="T1200" s="64"/>
    </row>
    <row r="1201" spans="1:20" ht="7.5" customHeight="1">
      <c r="A1201" s="124"/>
      <c r="B1201" s="127"/>
      <c r="C1201" s="513"/>
      <c r="D1201" s="513"/>
      <c r="E1201" s="127"/>
      <c r="F1201" s="127"/>
      <c r="G1201" s="127"/>
      <c r="H1201" s="127"/>
      <c r="I1201" s="127"/>
      <c r="J1201" s="127"/>
      <c r="K1201" s="127"/>
      <c r="L1201" s="127"/>
      <c r="M1201" s="127"/>
      <c r="N1201" s="127"/>
      <c r="O1201" s="127"/>
      <c r="P1201" s="127"/>
      <c r="Q1201" s="127"/>
      <c r="R1201" s="127"/>
      <c r="S1201" s="127"/>
      <c r="T1201" s="64"/>
    </row>
    <row r="1202" spans="1:20" ht="7.5" customHeight="1">
      <c r="A1202" s="124"/>
      <c r="T1202" s="64"/>
    </row>
    <row r="1203" spans="1:20" ht="7.5" customHeight="1">
      <c r="A1203" s="124"/>
      <c r="T1203" s="64"/>
    </row>
    <row r="1204" spans="1:20" ht="7.5" customHeight="1">
      <c r="A1204" s="124"/>
      <c r="T1204" s="64"/>
    </row>
    <row r="1205" spans="1:20" ht="7.5" customHeight="1">
      <c r="A1205" s="124"/>
      <c r="T1205" s="64"/>
    </row>
    <row r="1206" spans="1:20" ht="7.5" customHeight="1">
      <c r="A1206" s="124"/>
      <c r="T1206" s="64"/>
    </row>
    <row r="1207" spans="1:20" ht="7.5" customHeight="1">
      <c r="A1207" s="124"/>
      <c r="T1207" s="64"/>
    </row>
    <row r="1208" spans="1:20" ht="7.5" customHeight="1">
      <c r="A1208" s="124"/>
      <c r="T1208" s="64"/>
    </row>
    <row r="1209" spans="1:20" ht="7.5" customHeight="1">
      <c r="A1209" s="124"/>
      <c r="T1209" s="64"/>
    </row>
    <row r="1210" spans="1:20" ht="7.5" customHeight="1">
      <c r="A1210" s="124"/>
      <c r="T1210" s="64"/>
    </row>
    <row r="1211" spans="1:20" ht="7.5" customHeight="1">
      <c r="A1211" s="124"/>
      <c r="T1211" s="64"/>
    </row>
    <row r="1212" spans="1:20" ht="7.5" customHeight="1">
      <c r="A1212" s="139"/>
      <c r="T1212" s="64"/>
    </row>
    <row r="1213" spans="1:20" ht="7.5" customHeight="1">
      <c r="A1213" s="139"/>
      <c r="T1213" s="64"/>
    </row>
    <row r="1214" spans="1:20" ht="7.5" customHeight="1">
      <c r="A1214" s="139"/>
      <c r="T1214" s="64"/>
    </row>
    <row r="1215" spans="1:20" ht="7.5" customHeight="1">
      <c r="A1215" s="124"/>
      <c r="T1215" s="64"/>
    </row>
    <row r="1216" spans="1:20" ht="7.5" customHeight="1">
      <c r="A1216" s="124"/>
      <c r="T1216" s="64"/>
    </row>
    <row r="1217" spans="1:20" ht="7.5" customHeight="1">
      <c r="A1217" s="124"/>
      <c r="T1217" s="64"/>
    </row>
    <row r="1218" spans="1:20" ht="7.5" customHeight="1">
      <c r="A1218" s="100"/>
      <c r="T1218" s="64"/>
    </row>
    <row r="1219" spans="1:20" ht="11.25" customHeight="1">
      <c r="A1219" s="100"/>
      <c r="B1219" s="526"/>
      <c r="C1219" s="527"/>
      <c r="D1219" s="527"/>
      <c r="E1219" s="527"/>
      <c r="F1219" s="527"/>
      <c r="G1219" s="527"/>
      <c r="H1219" s="527"/>
      <c r="I1219" s="527"/>
      <c r="J1219" s="527"/>
      <c r="K1219" s="527"/>
      <c r="L1219" s="527"/>
      <c r="M1219" s="527"/>
      <c r="N1219" s="527"/>
      <c r="O1219" s="527"/>
      <c r="P1219" s="527"/>
      <c r="Q1219" s="527"/>
      <c r="R1219" s="527"/>
      <c r="S1219" s="537" t="s">
        <v>140</v>
      </c>
      <c r="T1219" s="64"/>
    </row>
    <row r="1220" spans="1:20" ht="11.25" customHeight="1">
      <c r="A1220" s="100"/>
      <c r="B1220" s="83"/>
      <c r="C1220" s="94"/>
      <c r="D1220" s="83"/>
      <c r="E1220" s="83"/>
      <c r="F1220" s="83"/>
      <c r="G1220" s="83"/>
      <c r="H1220" s="83"/>
      <c r="I1220" s="83"/>
      <c r="J1220" s="83"/>
      <c r="K1220" s="83"/>
      <c r="L1220" s="83"/>
      <c r="M1220" s="83"/>
      <c r="N1220" s="83"/>
      <c r="O1220" s="83"/>
      <c r="P1220" s="83"/>
      <c r="Q1220" s="83"/>
      <c r="R1220" s="88"/>
      <c r="S1220" s="504"/>
      <c r="T1220" s="64"/>
    </row>
    <row r="1221" spans="1:20" ht="11.25" customHeight="1">
      <c r="A1221" s="100"/>
      <c r="B1221" s="528" t="s">
        <v>438</v>
      </c>
      <c r="C1221" s="529"/>
      <c r="D1221" s="529"/>
      <c r="E1221" s="529"/>
      <c r="F1221" s="529"/>
      <c r="G1221" s="529"/>
      <c r="H1221" s="529"/>
      <c r="I1221" s="529"/>
      <c r="J1221" s="529"/>
      <c r="K1221" s="529"/>
      <c r="L1221" s="529"/>
      <c r="M1221" s="529"/>
      <c r="N1221" s="529"/>
      <c r="O1221" s="529"/>
      <c r="P1221" s="529"/>
      <c r="Q1221" s="529"/>
      <c r="R1221" s="529"/>
      <c r="S1221" s="529"/>
      <c r="T1221" s="64"/>
    </row>
    <row r="1222" spans="1:20" ht="61.5" customHeight="1">
      <c r="A1222" s="100"/>
      <c r="B1222" s="530"/>
      <c r="C1222" s="513"/>
      <c r="D1222" s="513"/>
      <c r="E1222" s="63"/>
      <c r="F1222" s="63"/>
      <c r="G1222" s="63"/>
      <c r="H1222" s="63"/>
      <c r="I1222" s="63"/>
      <c r="J1222" s="63"/>
      <c r="K1222" s="63"/>
      <c r="L1222" s="63"/>
      <c r="M1222" s="63"/>
      <c r="N1222" s="63"/>
      <c r="O1222" s="531" t="s">
        <v>103</v>
      </c>
      <c r="P1222" s="513"/>
      <c r="Q1222" s="513"/>
      <c r="R1222" s="513"/>
      <c r="S1222" s="513"/>
      <c r="T1222" s="64"/>
    </row>
    <row r="1223" spans="1:20" ht="34.5" customHeight="1">
      <c r="A1223" s="100"/>
      <c r="B1223" s="67" t="s">
        <v>104</v>
      </c>
      <c r="C1223" s="67" t="s">
        <v>105</v>
      </c>
      <c r="D1223" s="67" t="s">
        <v>106</v>
      </c>
      <c r="E1223" s="67" t="s">
        <v>107</v>
      </c>
      <c r="F1223" s="68" t="s">
        <v>108</v>
      </c>
      <c r="G1223" s="69" t="s">
        <v>109</v>
      </c>
      <c r="H1223" s="68" t="s">
        <v>108</v>
      </c>
      <c r="I1223" s="69" t="s">
        <v>110</v>
      </c>
      <c r="J1223" s="68" t="s">
        <v>108</v>
      </c>
      <c r="K1223" s="69" t="s">
        <v>111</v>
      </c>
      <c r="L1223" s="68" t="s">
        <v>108</v>
      </c>
      <c r="M1223" s="69" t="s">
        <v>112</v>
      </c>
      <c r="N1223" s="68" t="s">
        <v>108</v>
      </c>
      <c r="O1223" s="69" t="s">
        <v>113</v>
      </c>
      <c r="P1223" s="68" t="s">
        <v>108</v>
      </c>
      <c r="Q1223" s="69" t="s">
        <v>114</v>
      </c>
      <c r="R1223" s="524" t="s">
        <v>1</v>
      </c>
      <c r="S1223" s="525"/>
      <c r="T1223" s="64"/>
    </row>
    <row r="1224" spans="1:20" ht="7.5" customHeight="1">
      <c r="A1224" s="100"/>
      <c r="B1224" s="512" t="s">
        <v>115</v>
      </c>
      <c r="C1224" s="514" t="s">
        <v>439</v>
      </c>
      <c r="D1224" s="515" t="s">
        <v>440</v>
      </c>
      <c r="E1224" s="516" t="s">
        <v>122</v>
      </c>
      <c r="F1224" s="84"/>
      <c r="G1224" s="172"/>
      <c r="H1224" s="173"/>
      <c r="I1224" s="75"/>
      <c r="J1224" s="173"/>
      <c r="K1224" s="75"/>
      <c r="L1224" s="173"/>
      <c r="M1224" s="75"/>
      <c r="N1224" s="81"/>
      <c r="O1224" s="75"/>
      <c r="P1224" s="81"/>
      <c r="Q1224" s="75"/>
      <c r="R1224" s="532" t="s">
        <v>118</v>
      </c>
      <c r="S1224" s="571" t="s">
        <v>371</v>
      </c>
      <c r="T1224" s="64"/>
    </row>
    <row r="1225" spans="1:20" ht="7.5" customHeight="1">
      <c r="A1225" s="100"/>
      <c r="B1225" s="502"/>
      <c r="C1225" s="502"/>
      <c r="D1225" s="502"/>
      <c r="E1225" s="502"/>
      <c r="F1225" s="84"/>
      <c r="G1225" s="172"/>
      <c r="H1225" s="173"/>
      <c r="I1225" s="75"/>
      <c r="J1225" s="173"/>
      <c r="K1225" s="75"/>
      <c r="L1225" s="173"/>
      <c r="M1225" s="75"/>
      <c r="N1225" s="81"/>
      <c r="O1225" s="75"/>
      <c r="P1225" s="81"/>
      <c r="Q1225" s="75"/>
      <c r="R1225" s="502"/>
      <c r="S1225" s="502"/>
      <c r="T1225" s="64"/>
    </row>
    <row r="1226" spans="1:20" ht="7.5" customHeight="1">
      <c r="A1226" s="100"/>
      <c r="B1226" s="502"/>
      <c r="C1226" s="502"/>
      <c r="D1226" s="502"/>
      <c r="E1226" s="502"/>
      <c r="F1226" s="84"/>
      <c r="G1226" s="172"/>
      <c r="H1226" s="173"/>
      <c r="I1226" s="75"/>
      <c r="J1226" s="173"/>
      <c r="K1226" s="75"/>
      <c r="L1226" s="173"/>
      <c r="M1226" s="75"/>
      <c r="N1226" s="81"/>
      <c r="O1226" s="75"/>
      <c r="P1226" s="81"/>
      <c r="Q1226" s="75"/>
      <c r="R1226" s="80"/>
      <c r="S1226" s="502"/>
      <c r="T1226" s="64"/>
    </row>
    <row r="1227" spans="1:20" ht="7.5" customHeight="1">
      <c r="A1227" s="100"/>
      <c r="B1227" s="502"/>
      <c r="C1227" s="502"/>
      <c r="D1227" s="502"/>
      <c r="E1227" s="502"/>
      <c r="F1227" s="84"/>
      <c r="G1227" s="172"/>
      <c r="H1227" s="173"/>
      <c r="I1227" s="75"/>
      <c r="J1227" s="173"/>
      <c r="K1227" s="75"/>
      <c r="L1227" s="173"/>
      <c r="M1227" s="75"/>
      <c r="N1227" s="81"/>
      <c r="O1227" s="75"/>
      <c r="P1227" s="81"/>
      <c r="Q1227" s="75"/>
      <c r="R1227" s="532" t="s">
        <v>118</v>
      </c>
      <c r="S1227" s="571" t="s">
        <v>441</v>
      </c>
      <c r="T1227" s="64"/>
    </row>
    <row r="1228" spans="1:20" ht="7.5" customHeight="1">
      <c r="A1228" s="100"/>
      <c r="B1228" s="502"/>
      <c r="C1228" s="502"/>
      <c r="D1228" s="502"/>
      <c r="E1228" s="502"/>
      <c r="F1228" s="84"/>
      <c r="G1228" s="172"/>
      <c r="H1228" s="173"/>
      <c r="I1228" s="75"/>
      <c r="J1228" s="173"/>
      <c r="K1228" s="75"/>
      <c r="L1228" s="173"/>
      <c r="M1228" s="75"/>
      <c r="N1228" s="81"/>
      <c r="O1228" s="75"/>
      <c r="P1228" s="81"/>
      <c r="Q1228" s="75"/>
      <c r="R1228" s="502"/>
      <c r="S1228" s="502"/>
      <c r="T1228" s="64"/>
    </row>
    <row r="1229" spans="1:20" ht="7.5" customHeight="1">
      <c r="A1229" s="100"/>
      <c r="B1229" s="502"/>
      <c r="C1229" s="502"/>
      <c r="D1229" s="502"/>
      <c r="E1229" s="502"/>
      <c r="F1229" s="119"/>
      <c r="G1229" s="75"/>
      <c r="H1229" s="81"/>
      <c r="I1229" s="75"/>
      <c r="J1229" s="119"/>
      <c r="K1229" s="75"/>
      <c r="L1229" s="119"/>
      <c r="M1229" s="75"/>
      <c r="N1229" s="81"/>
      <c r="O1229" s="75"/>
      <c r="P1229" s="119"/>
      <c r="Q1229" s="75"/>
      <c r="R1229" s="532" t="s">
        <v>118</v>
      </c>
      <c r="S1229" s="571" t="s">
        <v>442</v>
      </c>
      <c r="T1229" s="64"/>
    </row>
    <row r="1230" spans="1:20" ht="7.5" customHeight="1">
      <c r="A1230" s="100"/>
      <c r="B1230" s="502"/>
      <c r="C1230" s="502"/>
      <c r="D1230" s="502"/>
      <c r="E1230" s="502"/>
      <c r="F1230" s="79"/>
      <c r="G1230" s="79"/>
      <c r="H1230" s="79"/>
      <c r="I1230" s="79"/>
      <c r="J1230" s="79"/>
      <c r="K1230" s="79"/>
      <c r="L1230" s="79"/>
      <c r="M1230" s="79"/>
      <c r="N1230" s="79"/>
      <c r="O1230" s="79"/>
      <c r="P1230" s="79"/>
      <c r="Q1230" s="79"/>
      <c r="R1230" s="502"/>
      <c r="S1230" s="502"/>
      <c r="T1230" s="64"/>
    </row>
    <row r="1231" spans="1:20" ht="7.5" customHeight="1">
      <c r="A1231" s="100"/>
      <c r="B1231" s="502"/>
      <c r="C1231" s="502"/>
      <c r="D1231" s="502"/>
      <c r="E1231" s="502"/>
      <c r="F1231" s="132"/>
      <c r="G1231" s="132"/>
      <c r="H1231" s="132"/>
      <c r="I1231" s="132"/>
      <c r="J1231" s="132"/>
      <c r="K1231" s="132"/>
      <c r="L1231" s="132"/>
      <c r="M1231" s="132"/>
      <c r="N1231" s="132"/>
      <c r="O1231" s="132"/>
      <c r="P1231" s="132"/>
      <c r="Q1231" s="132"/>
      <c r="R1231" s="80"/>
      <c r="S1231" s="502"/>
      <c r="T1231" s="64"/>
    </row>
    <row r="1232" spans="1:20" ht="7.5" customHeight="1">
      <c r="A1232" s="78"/>
      <c r="B1232" s="502"/>
      <c r="C1232" s="502"/>
      <c r="D1232" s="502"/>
      <c r="E1232" s="502"/>
      <c r="F1232" s="132"/>
      <c r="G1232" s="132"/>
      <c r="H1232" s="132"/>
      <c r="I1232" s="132"/>
      <c r="J1232" s="132"/>
      <c r="K1232" s="132"/>
      <c r="L1232" s="132"/>
      <c r="M1232" s="132"/>
      <c r="N1232" s="132"/>
      <c r="O1232" s="132"/>
      <c r="P1232" s="132"/>
      <c r="Q1232" s="132"/>
      <c r="R1232" s="80"/>
      <c r="S1232" s="502"/>
      <c r="T1232" s="64"/>
    </row>
    <row r="1233" spans="1:20" ht="7.5" customHeight="1">
      <c r="A1233" s="78"/>
      <c r="B1233" s="502"/>
      <c r="C1233" s="502"/>
      <c r="D1233" s="502"/>
      <c r="E1233" s="502"/>
      <c r="F1233" s="82"/>
      <c r="G1233" s="503" t="s">
        <v>122</v>
      </c>
      <c r="H1233" s="82"/>
      <c r="I1233" s="503" t="s">
        <v>122</v>
      </c>
      <c r="J1233" s="517"/>
      <c r="K1233" s="503">
        <f>ROUND(M1233+(M1233*30%),0)</f>
        <v>7401</v>
      </c>
      <c r="L1233" s="517"/>
      <c r="M1233" s="503">
        <f>ROUND(Q1233+(Q1233*2.60869%),0)</f>
        <v>5693</v>
      </c>
      <c r="N1233" s="517"/>
      <c r="O1233" s="503">
        <f>ROUND(Q1233+(Q1233*5%),0)</f>
        <v>5825</v>
      </c>
      <c r="P1233" s="517">
        <v>1263.8298750000001</v>
      </c>
      <c r="Q1233" s="503">
        <f>ROUND(P1233*mark_up,0)</f>
        <v>5548</v>
      </c>
      <c r="R1233" s="80"/>
      <c r="S1233" s="502"/>
      <c r="T1233" s="64"/>
    </row>
    <row r="1234" spans="1:20" ht="7.5" customHeight="1">
      <c r="A1234" s="78"/>
      <c r="B1234" s="502"/>
      <c r="C1234" s="502"/>
      <c r="D1234" s="502"/>
      <c r="E1234" s="502"/>
      <c r="F1234" s="103"/>
      <c r="G1234" s="504"/>
      <c r="H1234" s="103"/>
      <c r="I1234" s="504"/>
      <c r="J1234" s="504"/>
      <c r="K1234" s="504"/>
      <c r="L1234" s="504"/>
      <c r="M1234" s="504"/>
      <c r="N1234" s="504"/>
      <c r="O1234" s="504"/>
      <c r="P1234" s="504"/>
      <c r="Q1234" s="504"/>
      <c r="R1234" s="532" t="s">
        <v>118</v>
      </c>
      <c r="S1234" s="571" t="s">
        <v>188</v>
      </c>
      <c r="T1234" s="64"/>
    </row>
    <row r="1235" spans="1:20" ht="7.5" customHeight="1">
      <c r="A1235" s="100"/>
      <c r="B1235" s="502"/>
      <c r="C1235" s="502"/>
      <c r="D1235" s="502"/>
      <c r="E1235" s="502"/>
      <c r="F1235" s="79"/>
      <c r="G1235" s="79"/>
      <c r="H1235" s="79"/>
      <c r="I1235" s="79"/>
      <c r="J1235" s="79"/>
      <c r="K1235" s="79"/>
      <c r="L1235" s="79"/>
      <c r="M1235" s="79"/>
      <c r="N1235" s="79"/>
      <c r="O1235" s="79"/>
      <c r="P1235" s="79"/>
      <c r="Q1235" s="79"/>
      <c r="R1235" s="502"/>
      <c r="S1235" s="502"/>
      <c r="T1235" s="64"/>
    </row>
    <row r="1236" spans="1:20" ht="7.5" customHeight="1">
      <c r="A1236" s="100"/>
      <c r="B1236" s="502"/>
      <c r="C1236" s="502"/>
      <c r="D1236" s="502"/>
      <c r="E1236" s="502"/>
      <c r="F1236" s="84"/>
      <c r="G1236" s="85"/>
      <c r="H1236" s="85"/>
      <c r="I1236" s="85"/>
      <c r="J1236" s="85"/>
      <c r="K1236" s="81"/>
      <c r="L1236" s="85"/>
      <c r="M1236" s="81"/>
      <c r="N1236" s="81"/>
      <c r="O1236" s="81"/>
      <c r="P1236" s="81"/>
      <c r="Q1236" s="81"/>
      <c r="R1236" s="80"/>
      <c r="S1236" s="502"/>
      <c r="T1236" s="64"/>
    </row>
    <row r="1237" spans="1:20" ht="7.5" customHeight="1">
      <c r="A1237" s="100"/>
      <c r="B1237" s="502"/>
      <c r="C1237" s="502"/>
      <c r="D1237" s="502"/>
      <c r="E1237" s="502"/>
      <c r="F1237" s="84"/>
      <c r="G1237" s="85"/>
      <c r="H1237" s="85"/>
      <c r="I1237" s="85"/>
      <c r="J1237" s="85"/>
      <c r="K1237" s="81"/>
      <c r="L1237" s="85"/>
      <c r="M1237" s="81"/>
      <c r="N1237" s="81"/>
      <c r="O1237" s="81"/>
      <c r="P1237" s="81"/>
      <c r="Q1237" s="81"/>
      <c r="R1237" s="532" t="s">
        <v>118</v>
      </c>
      <c r="S1237" s="571" t="s">
        <v>132</v>
      </c>
      <c r="T1237" s="64"/>
    </row>
    <row r="1238" spans="1:20" ht="7.5" customHeight="1">
      <c r="A1238" s="100"/>
      <c r="B1238" s="502"/>
      <c r="C1238" s="502"/>
      <c r="D1238" s="502"/>
      <c r="E1238" s="502"/>
      <c r="F1238" s="132"/>
      <c r="G1238" s="132"/>
      <c r="H1238" s="132"/>
      <c r="I1238" s="132"/>
      <c r="J1238" s="132"/>
      <c r="K1238" s="132"/>
      <c r="L1238" s="132"/>
      <c r="M1238" s="132"/>
      <c r="N1238" s="132"/>
      <c r="O1238" s="132"/>
      <c r="P1238" s="132"/>
      <c r="Q1238" s="132"/>
      <c r="R1238" s="502"/>
      <c r="S1238" s="502"/>
      <c r="T1238" s="64"/>
    </row>
    <row r="1239" spans="1:20" ht="7.5" customHeight="1">
      <c r="A1239" s="100"/>
      <c r="B1239" s="502"/>
      <c r="C1239" s="502"/>
      <c r="D1239" s="502"/>
      <c r="E1239" s="502"/>
      <c r="F1239" s="132"/>
      <c r="G1239" s="132"/>
      <c r="H1239" s="132"/>
      <c r="I1239" s="132"/>
      <c r="J1239" s="132"/>
      <c r="K1239" s="132"/>
      <c r="L1239" s="132"/>
      <c r="M1239" s="132"/>
      <c r="N1239" s="132"/>
      <c r="O1239" s="132"/>
      <c r="P1239" s="132"/>
      <c r="Q1239" s="132"/>
      <c r="R1239" s="80"/>
      <c r="S1239" s="502"/>
      <c r="T1239" s="64"/>
    </row>
    <row r="1240" spans="1:20" ht="7.5" customHeight="1">
      <c r="A1240" s="100"/>
      <c r="B1240" s="502"/>
      <c r="C1240" s="518" t="s">
        <v>443</v>
      </c>
      <c r="D1240" s="502"/>
      <c r="E1240" s="502"/>
      <c r="F1240" s="79"/>
      <c r="G1240" s="79"/>
      <c r="H1240" s="79"/>
      <c r="I1240" s="79"/>
      <c r="J1240" s="79"/>
      <c r="K1240" s="79"/>
      <c r="L1240" s="79"/>
      <c r="M1240" s="79"/>
      <c r="N1240" s="79"/>
      <c r="O1240" s="79"/>
      <c r="P1240" s="79"/>
      <c r="Q1240" s="79"/>
      <c r="R1240" s="86"/>
      <c r="S1240" s="86"/>
      <c r="T1240" s="64"/>
    </row>
    <row r="1241" spans="1:20" ht="7.5" customHeight="1">
      <c r="A1241" s="100"/>
      <c r="B1241" s="502"/>
      <c r="C1241" s="502"/>
      <c r="D1241" s="502"/>
      <c r="E1241" s="502"/>
      <c r="F1241" s="132"/>
      <c r="G1241" s="132"/>
      <c r="H1241" s="132"/>
      <c r="I1241" s="132"/>
      <c r="J1241" s="132"/>
      <c r="K1241" s="132"/>
      <c r="L1241" s="132"/>
      <c r="M1241" s="132"/>
      <c r="N1241" s="132"/>
      <c r="O1241" s="132"/>
      <c r="P1241" s="132"/>
      <c r="Q1241" s="132"/>
      <c r="R1241" s="222"/>
      <c r="S1241" s="166"/>
      <c r="T1241" s="64"/>
    </row>
    <row r="1242" spans="1:20" ht="7.5" customHeight="1">
      <c r="A1242" s="100"/>
      <c r="B1242" s="513"/>
      <c r="C1242" s="513"/>
      <c r="D1242" s="513"/>
      <c r="E1242" s="513"/>
      <c r="F1242" s="132"/>
      <c r="G1242" s="132"/>
      <c r="H1242" s="132"/>
      <c r="I1242" s="132"/>
      <c r="J1242" s="132"/>
      <c r="K1242" s="132"/>
      <c r="L1242" s="132"/>
      <c r="M1242" s="132"/>
      <c r="N1242" s="132"/>
      <c r="O1242" s="132"/>
      <c r="P1242" s="132"/>
      <c r="Q1242" s="132"/>
      <c r="R1242" s="222"/>
      <c r="S1242" s="166"/>
      <c r="T1242" s="64"/>
    </row>
    <row r="1243" spans="1:20" ht="7.5" customHeight="1">
      <c r="A1243" s="100"/>
      <c r="B1243" s="512" t="s">
        <v>115</v>
      </c>
      <c r="C1243" s="514" t="s">
        <v>444</v>
      </c>
      <c r="D1243" s="515" t="s">
        <v>445</v>
      </c>
      <c r="E1243" s="516" t="s">
        <v>122</v>
      </c>
      <c r="F1243" s="168"/>
      <c r="G1243" s="257"/>
      <c r="H1243" s="170"/>
      <c r="I1243" s="171"/>
      <c r="J1243" s="170"/>
      <c r="K1243" s="102"/>
      <c r="L1243" s="170"/>
      <c r="M1243" s="102"/>
      <c r="N1243" s="108"/>
      <c r="O1243" s="102"/>
      <c r="P1243" s="108"/>
      <c r="Q1243" s="102"/>
      <c r="R1243" s="534" t="s">
        <v>118</v>
      </c>
      <c r="S1243" s="579" t="s">
        <v>413</v>
      </c>
      <c r="T1243" s="64"/>
    </row>
    <row r="1244" spans="1:20" ht="7.5" customHeight="1">
      <c r="A1244" s="100"/>
      <c r="B1244" s="502"/>
      <c r="C1244" s="502"/>
      <c r="D1244" s="502"/>
      <c r="E1244" s="502"/>
      <c r="F1244" s="84"/>
      <c r="G1244" s="258"/>
      <c r="H1244" s="173"/>
      <c r="I1244" s="125"/>
      <c r="J1244" s="173"/>
      <c r="K1244" s="75"/>
      <c r="L1244" s="173"/>
      <c r="M1244" s="75"/>
      <c r="N1244" s="81"/>
      <c r="O1244" s="75"/>
      <c r="P1244" s="81"/>
      <c r="Q1244" s="75"/>
      <c r="R1244" s="502"/>
      <c r="S1244" s="502"/>
      <c r="T1244" s="64"/>
    </row>
    <row r="1245" spans="1:20" ht="7.5" customHeight="1">
      <c r="A1245" s="100"/>
      <c r="B1245" s="502"/>
      <c r="C1245" s="502"/>
      <c r="D1245" s="502"/>
      <c r="E1245" s="502"/>
      <c r="F1245" s="84"/>
      <c r="G1245" s="258"/>
      <c r="H1245" s="173"/>
      <c r="I1245" s="125"/>
      <c r="J1245" s="173"/>
      <c r="K1245" s="75"/>
      <c r="L1245" s="173"/>
      <c r="M1245" s="75"/>
      <c r="N1245" s="81"/>
      <c r="O1245" s="75"/>
      <c r="P1245" s="81"/>
      <c r="Q1245" s="75"/>
      <c r="R1245" s="77"/>
      <c r="S1245" s="502"/>
      <c r="T1245" s="64"/>
    </row>
    <row r="1246" spans="1:20" ht="7.5" customHeight="1">
      <c r="A1246" s="100"/>
      <c r="B1246" s="502"/>
      <c r="C1246" s="502"/>
      <c r="D1246" s="502"/>
      <c r="E1246" s="502"/>
      <c r="F1246" s="84"/>
      <c r="G1246" s="258"/>
      <c r="H1246" s="173"/>
      <c r="I1246" s="125"/>
      <c r="J1246" s="173"/>
      <c r="K1246" s="75"/>
      <c r="L1246" s="173"/>
      <c r="M1246" s="75"/>
      <c r="N1246" s="81"/>
      <c r="O1246" s="75"/>
      <c r="P1246" s="81"/>
      <c r="Q1246" s="75"/>
      <c r="R1246" s="532" t="s">
        <v>118</v>
      </c>
      <c r="S1246" s="571" t="s">
        <v>446</v>
      </c>
      <c r="T1246" s="64"/>
    </row>
    <row r="1247" spans="1:20" ht="7.5" customHeight="1">
      <c r="A1247" s="100"/>
      <c r="B1247" s="502"/>
      <c r="C1247" s="502"/>
      <c r="D1247" s="502"/>
      <c r="E1247" s="502"/>
      <c r="F1247" s="84"/>
      <c r="G1247" s="258"/>
      <c r="H1247" s="173"/>
      <c r="I1247" s="125"/>
      <c r="J1247" s="173"/>
      <c r="K1247" s="125"/>
      <c r="L1247" s="173"/>
      <c r="M1247" s="125"/>
      <c r="N1247" s="81"/>
      <c r="O1247" s="75"/>
      <c r="P1247" s="81"/>
      <c r="Q1247" s="75"/>
      <c r="R1247" s="502"/>
      <c r="S1247" s="502"/>
      <c r="T1247" s="64"/>
    </row>
    <row r="1248" spans="1:20" ht="7.5" customHeight="1">
      <c r="A1248" s="78"/>
      <c r="B1248" s="502"/>
      <c r="C1248" s="502"/>
      <c r="D1248" s="502"/>
      <c r="E1248" s="502"/>
      <c r="F1248" s="84"/>
      <c r="G1248" s="258"/>
      <c r="H1248" s="173"/>
      <c r="I1248" s="125"/>
      <c r="J1248" s="173"/>
      <c r="K1248" s="125"/>
      <c r="L1248" s="173"/>
      <c r="M1248" s="125"/>
      <c r="N1248" s="81"/>
      <c r="O1248" s="75"/>
      <c r="P1248" s="81"/>
      <c r="Q1248" s="75"/>
      <c r="R1248" s="532" t="s">
        <v>118</v>
      </c>
      <c r="S1248" s="572" t="s">
        <v>447</v>
      </c>
      <c r="T1248" s="64"/>
    </row>
    <row r="1249" spans="1:20" ht="7.5" customHeight="1">
      <c r="A1249" s="78"/>
      <c r="B1249" s="502"/>
      <c r="C1249" s="502"/>
      <c r="D1249" s="502"/>
      <c r="E1249" s="502"/>
      <c r="F1249" s="111"/>
      <c r="G1249" s="258"/>
      <c r="H1249" s="111"/>
      <c r="I1249" s="111"/>
      <c r="J1249" s="111"/>
      <c r="K1249" s="111"/>
      <c r="L1249" s="111"/>
      <c r="M1249" s="111"/>
      <c r="N1249" s="111"/>
      <c r="O1249" s="111"/>
      <c r="P1249" s="111"/>
      <c r="Q1249" s="111"/>
      <c r="R1249" s="502"/>
      <c r="S1249" s="502"/>
      <c r="T1249" s="64"/>
    </row>
    <row r="1250" spans="1:20" ht="7.5" customHeight="1">
      <c r="A1250" s="78"/>
      <c r="B1250" s="502"/>
      <c r="C1250" s="502"/>
      <c r="D1250" s="502"/>
      <c r="E1250" s="502"/>
      <c r="F1250" s="119"/>
      <c r="G1250" s="75"/>
      <c r="H1250" s="81"/>
      <c r="I1250" s="75"/>
      <c r="J1250" s="119"/>
      <c r="K1250" s="75"/>
      <c r="L1250" s="119"/>
      <c r="M1250" s="75"/>
      <c r="N1250" s="81"/>
      <c r="O1250" s="75"/>
      <c r="P1250" s="81"/>
      <c r="Q1250" s="75"/>
      <c r="R1250" s="532" t="s">
        <v>118</v>
      </c>
      <c r="S1250" s="571" t="s">
        <v>448</v>
      </c>
      <c r="T1250" s="64"/>
    </row>
    <row r="1251" spans="1:20" ht="7.5" customHeight="1">
      <c r="A1251" s="100"/>
      <c r="B1251" s="502"/>
      <c r="C1251" s="502"/>
      <c r="D1251" s="502"/>
      <c r="E1251" s="502"/>
      <c r="F1251" s="132"/>
      <c r="G1251" s="132"/>
      <c r="H1251" s="132"/>
      <c r="I1251" s="132"/>
      <c r="J1251" s="132"/>
      <c r="K1251" s="132"/>
      <c r="L1251" s="132"/>
      <c r="M1251" s="132"/>
      <c r="N1251" s="132"/>
      <c r="O1251" s="132"/>
      <c r="P1251" s="132"/>
      <c r="Q1251" s="132"/>
      <c r="R1251" s="502"/>
      <c r="S1251" s="502"/>
      <c r="T1251" s="64"/>
    </row>
    <row r="1252" spans="1:20" ht="7.5" customHeight="1">
      <c r="A1252" s="100"/>
      <c r="B1252" s="502"/>
      <c r="C1252" s="502"/>
      <c r="D1252" s="502"/>
      <c r="E1252" s="502"/>
      <c r="F1252" s="517">
        <v>9509.1631250000028</v>
      </c>
      <c r="G1252" s="503">
        <f>ROUND(F1252*mark_up,0)</f>
        <v>41745</v>
      </c>
      <c r="H1252" s="82"/>
      <c r="I1252" s="503" t="s">
        <v>122</v>
      </c>
      <c r="J1252" s="517"/>
      <c r="K1252" s="503" t="s">
        <v>122</v>
      </c>
      <c r="L1252" s="517"/>
      <c r="M1252" s="503" t="s">
        <v>122</v>
      </c>
      <c r="N1252" s="517"/>
      <c r="O1252" s="503" t="s">
        <v>122</v>
      </c>
      <c r="P1252" s="517"/>
      <c r="Q1252" s="503" t="s">
        <v>122</v>
      </c>
      <c r="R1252" s="80"/>
      <c r="S1252" s="502"/>
      <c r="T1252" s="64"/>
    </row>
    <row r="1253" spans="1:20" ht="7.5" customHeight="1">
      <c r="A1253" s="100"/>
      <c r="B1253" s="502"/>
      <c r="C1253" s="502"/>
      <c r="D1253" s="502"/>
      <c r="E1253" s="502"/>
      <c r="F1253" s="504"/>
      <c r="G1253" s="504"/>
      <c r="H1253" s="103"/>
      <c r="I1253" s="504"/>
      <c r="J1253" s="504"/>
      <c r="K1253" s="504"/>
      <c r="L1253" s="504"/>
      <c r="M1253" s="504"/>
      <c r="N1253" s="504"/>
      <c r="O1253" s="504"/>
      <c r="P1253" s="504"/>
      <c r="Q1253" s="504"/>
      <c r="R1253" s="532" t="s">
        <v>118</v>
      </c>
      <c r="S1253" s="571" t="s">
        <v>442</v>
      </c>
      <c r="T1253" s="64"/>
    </row>
    <row r="1254" spans="1:20" ht="7.5" customHeight="1">
      <c r="A1254" s="100"/>
      <c r="B1254" s="502"/>
      <c r="C1254" s="502"/>
      <c r="D1254" s="502"/>
      <c r="E1254" s="502"/>
      <c r="F1254" s="111"/>
      <c r="G1254" s="111"/>
      <c r="H1254" s="111"/>
      <c r="I1254" s="111"/>
      <c r="J1254" s="111"/>
      <c r="K1254" s="111"/>
      <c r="L1254" s="111"/>
      <c r="M1254" s="111"/>
      <c r="N1254" s="111"/>
      <c r="O1254" s="111"/>
      <c r="P1254" s="111"/>
      <c r="Q1254" s="111"/>
      <c r="R1254" s="502"/>
      <c r="S1254" s="502"/>
      <c r="T1254" s="64"/>
    </row>
    <row r="1255" spans="1:20" ht="7.5" customHeight="1">
      <c r="A1255" s="100"/>
      <c r="B1255" s="502"/>
      <c r="C1255" s="502"/>
      <c r="D1255" s="502"/>
      <c r="E1255" s="502"/>
      <c r="F1255" s="84"/>
      <c r="G1255" s="111"/>
      <c r="H1255" s="111"/>
      <c r="I1255" s="111"/>
      <c r="J1255" s="111"/>
      <c r="K1255" s="111"/>
      <c r="L1255" s="111"/>
      <c r="M1255" s="111"/>
      <c r="N1255" s="111"/>
      <c r="O1255" s="111"/>
      <c r="P1255" s="111"/>
      <c r="Q1255" s="111"/>
      <c r="R1255" s="80"/>
      <c r="S1255" s="502"/>
      <c r="T1255" s="64"/>
    </row>
    <row r="1256" spans="1:20" ht="7.5" customHeight="1">
      <c r="A1256" s="100"/>
      <c r="B1256" s="502"/>
      <c r="C1256" s="502"/>
      <c r="D1256" s="502"/>
      <c r="E1256" s="502"/>
      <c r="F1256" s="111"/>
      <c r="G1256" s="111"/>
      <c r="H1256" s="111"/>
      <c r="I1256" s="111"/>
      <c r="J1256" s="111"/>
      <c r="K1256" s="111"/>
      <c r="L1256" s="111"/>
      <c r="M1256" s="111"/>
      <c r="N1256" s="111"/>
      <c r="O1256" s="111"/>
      <c r="P1256" s="111"/>
      <c r="Q1256" s="111"/>
      <c r="R1256" s="80"/>
      <c r="S1256" s="502"/>
      <c r="T1256" s="64"/>
    </row>
    <row r="1257" spans="1:20" ht="7.5" customHeight="1">
      <c r="A1257" s="100"/>
      <c r="B1257" s="502"/>
      <c r="C1257" s="502"/>
      <c r="D1257" s="502"/>
      <c r="E1257" s="502"/>
      <c r="F1257" s="111"/>
      <c r="G1257" s="111"/>
      <c r="H1257" s="111"/>
      <c r="I1257" s="111"/>
      <c r="J1257" s="111"/>
      <c r="K1257" s="111"/>
      <c r="L1257" s="111"/>
      <c r="M1257" s="111"/>
      <c r="N1257" s="111"/>
      <c r="O1257" s="111"/>
      <c r="P1257" s="111"/>
      <c r="Q1257" s="111"/>
      <c r="R1257" s="80"/>
      <c r="S1257" s="502"/>
      <c r="T1257" s="64"/>
    </row>
    <row r="1258" spans="1:20" ht="7.5" customHeight="1">
      <c r="A1258" s="100"/>
      <c r="B1258" s="502"/>
      <c r="C1258" s="502"/>
      <c r="D1258" s="502"/>
      <c r="E1258" s="502"/>
      <c r="F1258" s="111"/>
      <c r="G1258" s="111"/>
      <c r="H1258" s="111"/>
      <c r="I1258" s="111"/>
      <c r="J1258" s="111"/>
      <c r="K1258" s="111"/>
      <c r="L1258" s="111"/>
      <c r="M1258" s="111"/>
      <c r="N1258" s="111"/>
      <c r="O1258" s="111"/>
      <c r="P1258" s="111"/>
      <c r="Q1258" s="111"/>
      <c r="R1258" s="532" t="s">
        <v>118</v>
      </c>
      <c r="S1258" s="571" t="s">
        <v>283</v>
      </c>
      <c r="T1258" s="64"/>
    </row>
    <row r="1259" spans="1:20" ht="7.5" customHeight="1">
      <c r="A1259" s="100"/>
      <c r="B1259" s="502"/>
      <c r="C1259" s="502"/>
      <c r="D1259" s="502"/>
      <c r="E1259" s="502"/>
      <c r="F1259" s="132"/>
      <c r="G1259" s="132"/>
      <c r="H1259" s="132"/>
      <c r="I1259" s="132"/>
      <c r="J1259" s="132"/>
      <c r="K1259" s="132"/>
      <c r="L1259" s="132"/>
      <c r="M1259" s="132"/>
      <c r="N1259" s="132"/>
      <c r="O1259" s="132"/>
      <c r="P1259" s="132"/>
      <c r="Q1259" s="132"/>
      <c r="R1259" s="502"/>
      <c r="S1259" s="502"/>
      <c r="T1259" s="64"/>
    </row>
    <row r="1260" spans="1:20" ht="7.5" customHeight="1">
      <c r="A1260" s="100"/>
      <c r="B1260" s="502"/>
      <c r="C1260" s="502"/>
      <c r="D1260" s="502"/>
      <c r="E1260" s="502"/>
      <c r="F1260" s="132"/>
      <c r="G1260" s="132"/>
      <c r="H1260" s="132"/>
      <c r="I1260" s="132"/>
      <c r="J1260" s="132"/>
      <c r="K1260" s="132"/>
      <c r="L1260" s="132"/>
      <c r="M1260" s="132"/>
      <c r="N1260" s="132"/>
      <c r="O1260" s="132"/>
      <c r="P1260" s="132"/>
      <c r="Q1260" s="132"/>
      <c r="R1260" s="77"/>
      <c r="S1260" s="502"/>
      <c r="T1260" s="64"/>
    </row>
    <row r="1261" spans="1:20" ht="7.5" customHeight="1">
      <c r="A1261" s="100"/>
      <c r="B1261" s="502"/>
      <c r="C1261" s="518" t="s">
        <v>449</v>
      </c>
      <c r="D1261" s="502"/>
      <c r="E1261" s="502"/>
      <c r="F1261" s="79"/>
      <c r="G1261" s="79"/>
      <c r="H1261" s="79"/>
      <c r="I1261" s="79"/>
      <c r="J1261" s="79"/>
      <c r="K1261" s="79"/>
      <c r="L1261" s="79"/>
      <c r="M1261" s="79"/>
      <c r="N1261" s="79"/>
      <c r="O1261" s="79"/>
      <c r="P1261" s="79"/>
      <c r="Q1261" s="79"/>
      <c r="R1261" s="532" t="s">
        <v>118</v>
      </c>
      <c r="S1261" s="571" t="s">
        <v>384</v>
      </c>
      <c r="T1261" s="64"/>
    </row>
    <row r="1262" spans="1:20" ht="7.5" customHeight="1">
      <c r="A1262" s="100"/>
      <c r="B1262" s="502"/>
      <c r="C1262" s="502"/>
      <c r="D1262" s="502"/>
      <c r="E1262" s="502"/>
      <c r="F1262" s="79"/>
      <c r="G1262" s="79"/>
      <c r="H1262" s="79"/>
      <c r="I1262" s="79"/>
      <c r="J1262" s="79"/>
      <c r="K1262" s="79"/>
      <c r="L1262" s="79"/>
      <c r="M1262" s="79"/>
      <c r="N1262" s="79"/>
      <c r="O1262" s="79"/>
      <c r="P1262" s="79"/>
      <c r="Q1262" s="79"/>
      <c r="R1262" s="502"/>
      <c r="S1262" s="502"/>
      <c r="T1262" s="64"/>
    </row>
    <row r="1263" spans="1:20" ht="7.5" customHeight="1">
      <c r="A1263" s="78"/>
      <c r="B1263" s="513"/>
      <c r="C1263" s="513"/>
      <c r="D1263" s="513"/>
      <c r="E1263" s="513"/>
      <c r="F1263" s="91"/>
      <c r="G1263" s="91"/>
      <c r="H1263" s="91"/>
      <c r="I1263" s="91"/>
      <c r="J1263" s="91"/>
      <c r="K1263" s="91"/>
      <c r="L1263" s="91"/>
      <c r="M1263" s="91"/>
      <c r="N1263" s="91"/>
      <c r="O1263" s="91"/>
      <c r="P1263" s="91"/>
      <c r="Q1263" s="91"/>
      <c r="R1263" s="231"/>
      <c r="S1263" s="513"/>
      <c r="T1263" s="64"/>
    </row>
    <row r="1264" spans="1:20" ht="7.5" customHeight="1">
      <c r="A1264" s="78"/>
      <c r="B1264" s="86"/>
      <c r="C1264" s="86"/>
      <c r="D1264" s="86"/>
      <c r="E1264" s="86"/>
      <c r="F1264" s="86"/>
      <c r="G1264" s="86"/>
      <c r="H1264" s="86"/>
      <c r="I1264" s="86"/>
      <c r="J1264" s="86"/>
      <c r="K1264" s="86"/>
      <c r="L1264" s="86"/>
      <c r="M1264" s="86"/>
      <c r="N1264" s="86"/>
      <c r="O1264" s="86"/>
      <c r="P1264" s="86"/>
      <c r="Q1264" s="86"/>
      <c r="R1264" s="86"/>
      <c r="S1264" s="86"/>
      <c r="T1264" s="64"/>
    </row>
    <row r="1265" spans="1:20" ht="7.5" customHeight="1">
      <c r="A1265" s="78"/>
      <c r="B1265" s="86"/>
      <c r="C1265" s="86"/>
      <c r="D1265" s="86"/>
      <c r="E1265" s="86"/>
      <c r="F1265" s="86"/>
      <c r="G1265" s="86"/>
      <c r="H1265" s="86"/>
      <c r="I1265" s="86"/>
      <c r="J1265" s="86"/>
      <c r="K1265" s="86"/>
      <c r="L1265" s="86"/>
      <c r="M1265" s="86"/>
      <c r="N1265" s="86"/>
      <c r="O1265" s="86"/>
      <c r="P1265" s="86"/>
      <c r="Q1265" s="86"/>
      <c r="R1265" s="86"/>
      <c r="S1265" s="86"/>
      <c r="T1265" s="64"/>
    </row>
    <row r="1266" spans="1:20" ht="7.5" customHeight="1">
      <c r="A1266" s="100"/>
      <c r="B1266" s="86"/>
      <c r="C1266" s="86"/>
      <c r="D1266" s="86"/>
      <c r="E1266" s="86"/>
      <c r="F1266" s="86"/>
      <c r="G1266" s="86"/>
      <c r="H1266" s="86"/>
      <c r="I1266" s="86"/>
      <c r="J1266" s="86"/>
      <c r="K1266" s="86"/>
      <c r="L1266" s="86"/>
      <c r="M1266" s="86"/>
      <c r="N1266" s="86"/>
      <c r="O1266" s="86"/>
      <c r="P1266" s="86"/>
      <c r="Q1266" s="86"/>
      <c r="R1266" s="86"/>
      <c r="S1266" s="86"/>
      <c r="T1266" s="64"/>
    </row>
    <row r="1267" spans="1:20" ht="7.5" customHeight="1">
      <c r="A1267" s="100"/>
      <c r="B1267" s="86"/>
      <c r="C1267" s="86"/>
      <c r="D1267" s="86"/>
      <c r="E1267" s="86"/>
      <c r="F1267" s="86"/>
      <c r="G1267" s="86"/>
      <c r="H1267" s="86"/>
      <c r="I1267" s="86"/>
      <c r="J1267" s="86"/>
      <c r="K1267" s="86"/>
      <c r="L1267" s="86"/>
      <c r="M1267" s="86"/>
      <c r="N1267" s="86"/>
      <c r="O1267" s="86"/>
      <c r="P1267" s="86"/>
      <c r="Q1267" s="86"/>
      <c r="R1267" s="86"/>
      <c r="S1267" s="86"/>
      <c r="T1267" s="64"/>
    </row>
    <row r="1268" spans="1:20" ht="7.5" customHeight="1">
      <c r="A1268" s="100"/>
      <c r="B1268" s="86"/>
      <c r="C1268" s="86"/>
      <c r="D1268" s="86"/>
      <c r="E1268" s="86"/>
      <c r="F1268" s="86"/>
      <c r="G1268" s="86"/>
      <c r="H1268" s="86"/>
      <c r="I1268" s="86"/>
      <c r="J1268" s="86"/>
      <c r="K1268" s="86"/>
      <c r="L1268" s="86"/>
      <c r="M1268" s="86"/>
      <c r="N1268" s="86"/>
      <c r="O1268" s="86"/>
      <c r="P1268" s="86"/>
      <c r="Q1268" s="86"/>
      <c r="R1268" s="86"/>
      <c r="S1268" s="86"/>
      <c r="T1268" s="64"/>
    </row>
    <row r="1269" spans="1:20" ht="7.5" customHeight="1">
      <c r="A1269" s="100"/>
      <c r="B1269" s="86"/>
      <c r="C1269" s="86"/>
      <c r="D1269" s="86"/>
      <c r="E1269" s="86"/>
      <c r="F1269" s="86"/>
      <c r="G1269" s="86"/>
      <c r="H1269" s="86"/>
      <c r="I1269" s="86"/>
      <c r="J1269" s="86"/>
      <c r="K1269" s="86"/>
      <c r="L1269" s="86"/>
      <c r="M1269" s="86"/>
      <c r="N1269" s="86"/>
      <c r="O1269" s="86"/>
      <c r="P1269" s="86"/>
      <c r="Q1269" s="86"/>
      <c r="R1269" s="86"/>
      <c r="S1269" s="86"/>
      <c r="T1269" s="64"/>
    </row>
    <row r="1270" spans="1:20" ht="7.5" customHeight="1">
      <c r="A1270" s="100"/>
      <c r="B1270" s="86"/>
      <c r="C1270" s="86"/>
      <c r="D1270" s="86"/>
      <c r="E1270" s="86"/>
      <c r="F1270" s="86"/>
      <c r="G1270" s="86"/>
      <c r="H1270" s="86"/>
      <c r="I1270" s="86"/>
      <c r="J1270" s="86"/>
      <c r="K1270" s="86"/>
      <c r="L1270" s="86"/>
      <c r="M1270" s="86"/>
      <c r="N1270" s="86"/>
      <c r="O1270" s="86"/>
      <c r="P1270" s="86"/>
      <c r="Q1270" s="86"/>
      <c r="R1270" s="86"/>
      <c r="S1270" s="86"/>
      <c r="T1270" s="64"/>
    </row>
    <row r="1271" spans="1:20" ht="7.5" customHeight="1">
      <c r="A1271" s="100"/>
      <c r="B1271" s="86"/>
      <c r="C1271" s="86"/>
      <c r="D1271" s="86"/>
      <c r="E1271" s="86"/>
      <c r="F1271" s="86"/>
      <c r="G1271" s="86"/>
      <c r="H1271" s="86"/>
      <c r="I1271" s="86"/>
      <c r="J1271" s="86"/>
      <c r="K1271" s="86"/>
      <c r="L1271" s="86"/>
      <c r="M1271" s="86"/>
      <c r="N1271" s="86"/>
      <c r="O1271" s="86"/>
      <c r="P1271" s="86"/>
      <c r="Q1271" s="86"/>
      <c r="R1271" s="86"/>
      <c r="S1271" s="86"/>
      <c r="T1271" s="64"/>
    </row>
    <row r="1272" spans="1:20" ht="7.5" customHeight="1">
      <c r="A1272" s="100"/>
      <c r="B1272" s="86"/>
      <c r="C1272" s="86"/>
      <c r="D1272" s="86"/>
      <c r="E1272" s="86"/>
      <c r="F1272" s="86"/>
      <c r="G1272" s="86"/>
      <c r="H1272" s="86"/>
      <c r="I1272" s="86"/>
      <c r="J1272" s="86"/>
      <c r="K1272" s="86"/>
      <c r="L1272" s="86"/>
      <c r="M1272" s="86"/>
      <c r="N1272" s="86"/>
      <c r="O1272" s="86"/>
      <c r="P1272" s="86"/>
      <c r="Q1272" s="86"/>
      <c r="R1272" s="86"/>
      <c r="S1272" s="86"/>
      <c r="T1272" s="64"/>
    </row>
    <row r="1273" spans="1:20" ht="7.5" customHeight="1">
      <c r="A1273" s="100"/>
      <c r="B1273" s="86"/>
      <c r="C1273" s="86"/>
      <c r="D1273" s="86"/>
      <c r="E1273" s="86"/>
      <c r="F1273" s="86"/>
      <c r="G1273" s="86"/>
      <c r="H1273" s="86"/>
      <c r="I1273" s="86"/>
      <c r="J1273" s="86"/>
      <c r="K1273" s="86"/>
      <c r="L1273" s="86"/>
      <c r="M1273" s="86"/>
      <c r="N1273" s="86"/>
      <c r="O1273" s="86"/>
      <c r="P1273" s="86"/>
      <c r="Q1273" s="86"/>
      <c r="R1273" s="86"/>
      <c r="S1273" s="86"/>
      <c r="T1273" s="64"/>
    </row>
    <row r="1274" spans="1:20" ht="7.5" customHeight="1">
      <c r="A1274" s="100"/>
      <c r="B1274" s="86"/>
      <c r="C1274" s="86"/>
      <c r="D1274" s="86"/>
      <c r="E1274" s="86"/>
      <c r="F1274" s="86"/>
      <c r="G1274" s="86"/>
      <c r="H1274" s="86"/>
      <c r="I1274" s="86"/>
      <c r="J1274" s="86"/>
      <c r="K1274" s="86"/>
      <c r="L1274" s="86"/>
      <c r="M1274" s="86"/>
      <c r="N1274" s="86"/>
      <c r="O1274" s="86"/>
      <c r="P1274" s="86"/>
      <c r="Q1274" s="86"/>
      <c r="R1274" s="86"/>
      <c r="S1274" s="86"/>
      <c r="T1274" s="64"/>
    </row>
    <row r="1275" spans="1:20" ht="7.5" customHeight="1">
      <c r="A1275" s="100"/>
      <c r="B1275" s="86"/>
      <c r="C1275" s="86"/>
      <c r="D1275" s="86"/>
      <c r="E1275" s="86"/>
      <c r="F1275" s="86"/>
      <c r="G1275" s="86"/>
      <c r="H1275" s="86"/>
      <c r="I1275" s="86"/>
      <c r="J1275" s="86"/>
      <c r="K1275" s="86"/>
      <c r="L1275" s="86"/>
      <c r="M1275" s="86"/>
      <c r="N1275" s="86"/>
      <c r="O1275" s="86"/>
      <c r="P1275" s="86"/>
      <c r="Q1275" s="86"/>
      <c r="R1275" s="86"/>
      <c r="S1275" s="86"/>
      <c r="T1275" s="64"/>
    </row>
    <row r="1276" spans="1:20" ht="7.5" customHeight="1">
      <c r="A1276" s="100"/>
      <c r="B1276" s="86"/>
      <c r="C1276" s="86"/>
      <c r="D1276" s="86"/>
      <c r="E1276" s="86"/>
      <c r="F1276" s="86"/>
      <c r="G1276" s="86"/>
      <c r="H1276" s="86"/>
      <c r="I1276" s="86"/>
      <c r="J1276" s="86"/>
      <c r="K1276" s="86"/>
      <c r="L1276" s="86"/>
      <c r="M1276" s="86"/>
      <c r="N1276" s="86"/>
      <c r="O1276" s="86"/>
      <c r="P1276" s="86"/>
      <c r="Q1276" s="86"/>
      <c r="R1276" s="86"/>
      <c r="S1276" s="86"/>
      <c r="T1276" s="64"/>
    </row>
    <row r="1277" spans="1:20" ht="7.5" customHeight="1">
      <c r="A1277" s="100"/>
      <c r="B1277" s="86"/>
      <c r="C1277" s="86"/>
      <c r="D1277" s="86"/>
      <c r="E1277" s="86"/>
      <c r="F1277" s="86"/>
      <c r="G1277" s="86"/>
      <c r="H1277" s="86"/>
      <c r="I1277" s="86"/>
      <c r="J1277" s="86"/>
      <c r="K1277" s="86"/>
      <c r="L1277" s="86"/>
      <c r="M1277" s="86"/>
      <c r="N1277" s="86"/>
      <c r="O1277" s="86"/>
      <c r="P1277" s="86"/>
      <c r="Q1277" s="86"/>
      <c r="R1277" s="86"/>
      <c r="S1277" s="86"/>
      <c r="T1277" s="64"/>
    </row>
    <row r="1278" spans="1:20" ht="7.5" customHeight="1">
      <c r="A1278" s="100"/>
      <c r="B1278" s="86"/>
      <c r="C1278" s="86"/>
      <c r="D1278" s="86"/>
      <c r="E1278" s="86"/>
      <c r="F1278" s="86"/>
      <c r="G1278" s="86"/>
      <c r="H1278" s="86"/>
      <c r="I1278" s="86"/>
      <c r="J1278" s="86"/>
      <c r="K1278" s="86"/>
      <c r="L1278" s="86"/>
      <c r="M1278" s="86"/>
      <c r="N1278" s="86"/>
      <c r="O1278" s="86"/>
      <c r="P1278" s="86"/>
      <c r="Q1278" s="86"/>
      <c r="R1278" s="86"/>
      <c r="S1278" s="86"/>
      <c r="T1278" s="64"/>
    </row>
    <row r="1279" spans="1:20" ht="7.5" customHeight="1">
      <c r="A1279" s="100"/>
      <c r="B1279" s="86"/>
      <c r="C1279" s="86"/>
      <c r="D1279" s="86"/>
      <c r="E1279" s="86"/>
      <c r="F1279" s="86"/>
      <c r="G1279" s="86"/>
      <c r="H1279" s="86"/>
      <c r="I1279" s="86"/>
      <c r="J1279" s="86"/>
      <c r="K1279" s="86"/>
      <c r="L1279" s="86"/>
      <c r="M1279" s="86"/>
      <c r="N1279" s="86"/>
      <c r="O1279" s="86"/>
      <c r="P1279" s="86"/>
      <c r="Q1279" s="86"/>
      <c r="R1279" s="86"/>
      <c r="S1279" s="86"/>
      <c r="T1279" s="64"/>
    </row>
    <row r="1280" spans="1:20" ht="11.25" customHeight="1">
      <c r="A1280" s="100"/>
      <c r="B1280" s="526"/>
      <c r="C1280" s="527"/>
      <c r="D1280" s="527"/>
      <c r="E1280" s="527"/>
      <c r="F1280" s="527"/>
      <c r="G1280" s="527"/>
      <c r="H1280" s="527"/>
      <c r="I1280" s="527"/>
      <c r="J1280" s="527"/>
      <c r="K1280" s="527"/>
      <c r="L1280" s="527"/>
      <c r="M1280" s="527"/>
      <c r="N1280" s="527"/>
      <c r="O1280" s="527"/>
      <c r="P1280" s="527"/>
      <c r="Q1280" s="527"/>
      <c r="R1280" s="527"/>
      <c r="S1280" s="537" t="s">
        <v>140</v>
      </c>
      <c r="T1280" s="64"/>
    </row>
    <row r="1281" spans="1:20" ht="11.25" customHeight="1">
      <c r="A1281" s="100"/>
      <c r="B1281" s="83"/>
      <c r="C1281" s="94"/>
      <c r="D1281" s="83"/>
      <c r="E1281" s="83"/>
      <c r="F1281" s="83"/>
      <c r="G1281" s="83"/>
      <c r="H1281" s="83"/>
      <c r="I1281" s="83"/>
      <c r="J1281" s="83"/>
      <c r="K1281" s="83"/>
      <c r="L1281" s="83"/>
      <c r="M1281" s="83"/>
      <c r="N1281" s="83"/>
      <c r="O1281" s="83"/>
      <c r="P1281" s="83"/>
      <c r="Q1281" s="83"/>
      <c r="R1281" s="88"/>
      <c r="S1281" s="504"/>
      <c r="T1281" s="64"/>
    </row>
    <row r="1282" spans="1:20" ht="11.25" customHeight="1">
      <c r="A1282" s="100"/>
      <c r="B1282" s="528" t="s">
        <v>450</v>
      </c>
      <c r="C1282" s="529"/>
      <c r="D1282" s="529"/>
      <c r="E1282" s="529"/>
      <c r="F1282" s="529"/>
      <c r="G1282" s="529"/>
      <c r="H1282" s="529"/>
      <c r="I1282" s="529"/>
      <c r="J1282" s="529"/>
      <c r="K1282" s="529"/>
      <c r="L1282" s="529"/>
      <c r="M1282" s="529"/>
      <c r="N1282" s="529"/>
      <c r="O1282" s="529"/>
      <c r="P1282" s="529"/>
      <c r="Q1282" s="529"/>
      <c r="R1282" s="529"/>
      <c r="S1282" s="529"/>
      <c r="T1282" s="64"/>
    </row>
    <row r="1283" spans="1:20" ht="61.5" customHeight="1">
      <c r="A1283" s="100"/>
      <c r="B1283" s="530"/>
      <c r="C1283" s="513"/>
      <c r="D1283" s="513"/>
      <c r="E1283" s="63"/>
      <c r="F1283" s="63"/>
      <c r="G1283" s="63"/>
      <c r="H1283" s="63"/>
      <c r="I1283" s="63"/>
      <c r="J1283" s="63"/>
      <c r="K1283" s="63"/>
      <c r="L1283" s="63"/>
      <c r="M1283" s="63"/>
      <c r="N1283" s="63"/>
      <c r="O1283" s="531" t="s">
        <v>103</v>
      </c>
      <c r="P1283" s="513"/>
      <c r="Q1283" s="513"/>
      <c r="R1283" s="513"/>
      <c r="S1283" s="513"/>
      <c r="T1283" s="64"/>
    </row>
    <row r="1284" spans="1:20" ht="34.5" customHeight="1">
      <c r="A1284" s="100"/>
      <c r="B1284" s="67" t="s">
        <v>104</v>
      </c>
      <c r="C1284" s="67" t="s">
        <v>105</v>
      </c>
      <c r="D1284" s="67" t="s">
        <v>106</v>
      </c>
      <c r="E1284" s="67" t="s">
        <v>107</v>
      </c>
      <c r="F1284" s="68" t="s">
        <v>108</v>
      </c>
      <c r="G1284" s="69" t="s">
        <v>109</v>
      </c>
      <c r="H1284" s="68" t="s">
        <v>108</v>
      </c>
      <c r="I1284" s="69" t="s">
        <v>110</v>
      </c>
      <c r="J1284" s="68" t="s">
        <v>108</v>
      </c>
      <c r="K1284" s="69" t="s">
        <v>111</v>
      </c>
      <c r="L1284" s="68" t="s">
        <v>108</v>
      </c>
      <c r="M1284" s="69" t="s">
        <v>112</v>
      </c>
      <c r="N1284" s="68" t="s">
        <v>108</v>
      </c>
      <c r="O1284" s="69" t="s">
        <v>113</v>
      </c>
      <c r="P1284" s="68" t="s">
        <v>108</v>
      </c>
      <c r="Q1284" s="69" t="s">
        <v>114</v>
      </c>
      <c r="R1284" s="524" t="s">
        <v>1</v>
      </c>
      <c r="S1284" s="525"/>
      <c r="T1284" s="64"/>
    </row>
    <row r="1285" spans="1:20" ht="7.5" customHeight="1">
      <c r="A1285" s="100"/>
      <c r="B1285" s="512" t="s">
        <v>115</v>
      </c>
      <c r="C1285" s="514" t="s">
        <v>451</v>
      </c>
      <c r="D1285" s="515" t="s">
        <v>452</v>
      </c>
      <c r="E1285" s="562"/>
      <c r="F1285" s="168"/>
      <c r="G1285" s="561"/>
      <c r="H1285" s="170"/>
      <c r="I1285" s="516"/>
      <c r="J1285" s="170"/>
      <c r="K1285" s="516"/>
      <c r="L1285" s="170"/>
      <c r="M1285" s="516"/>
      <c r="N1285" s="108"/>
      <c r="O1285" s="516"/>
      <c r="P1285" s="108"/>
      <c r="Q1285" s="516"/>
      <c r="R1285" s="534" t="s">
        <v>118</v>
      </c>
      <c r="S1285" s="579" t="s">
        <v>453</v>
      </c>
      <c r="T1285" s="64"/>
    </row>
    <row r="1286" spans="1:20" ht="7.5" customHeight="1">
      <c r="A1286" s="100"/>
      <c r="B1286" s="502"/>
      <c r="C1286" s="502"/>
      <c r="D1286" s="502"/>
      <c r="E1286" s="502"/>
      <c r="F1286" s="84"/>
      <c r="G1286" s="502"/>
      <c r="H1286" s="173"/>
      <c r="I1286" s="502"/>
      <c r="J1286" s="173"/>
      <c r="K1286" s="502"/>
      <c r="L1286" s="173"/>
      <c r="M1286" s="502"/>
      <c r="N1286" s="81"/>
      <c r="O1286" s="502"/>
      <c r="P1286" s="81"/>
      <c r="Q1286" s="502"/>
      <c r="R1286" s="502"/>
      <c r="S1286" s="502"/>
      <c r="T1286" s="64"/>
    </row>
    <row r="1287" spans="1:20" ht="7.5" customHeight="1">
      <c r="A1287" s="100"/>
      <c r="B1287" s="502"/>
      <c r="C1287" s="502"/>
      <c r="D1287" s="502"/>
      <c r="E1287" s="502"/>
      <c r="F1287" s="84"/>
      <c r="G1287" s="502"/>
      <c r="H1287" s="173"/>
      <c r="I1287" s="502"/>
      <c r="J1287" s="173"/>
      <c r="K1287" s="502"/>
      <c r="L1287" s="173"/>
      <c r="M1287" s="502"/>
      <c r="N1287" s="81"/>
      <c r="O1287" s="502"/>
      <c r="P1287" s="81"/>
      <c r="Q1287" s="502"/>
      <c r="R1287" s="80"/>
      <c r="S1287" s="502"/>
      <c r="T1287" s="64"/>
    </row>
    <row r="1288" spans="1:20" ht="7.5" customHeight="1">
      <c r="A1288" s="100"/>
      <c r="B1288" s="502"/>
      <c r="C1288" s="502"/>
      <c r="D1288" s="502"/>
      <c r="E1288" s="563"/>
      <c r="F1288" s="84"/>
      <c r="G1288" s="564"/>
      <c r="H1288" s="173"/>
      <c r="I1288" s="533"/>
      <c r="J1288" s="173"/>
      <c r="K1288" s="533"/>
      <c r="L1288" s="173"/>
      <c r="M1288" s="533"/>
      <c r="N1288" s="81"/>
      <c r="O1288" s="533"/>
      <c r="P1288" s="81"/>
      <c r="Q1288" s="533"/>
      <c r="R1288" s="532" t="s">
        <v>118</v>
      </c>
      <c r="S1288" s="571" t="s">
        <v>454</v>
      </c>
      <c r="T1288" s="64"/>
    </row>
    <row r="1289" spans="1:20" ht="7.5" customHeight="1">
      <c r="A1289" s="100"/>
      <c r="B1289" s="502"/>
      <c r="C1289" s="502"/>
      <c r="D1289" s="502"/>
      <c r="E1289" s="502"/>
      <c r="F1289" s="84"/>
      <c r="G1289" s="502"/>
      <c r="H1289" s="173"/>
      <c r="I1289" s="502"/>
      <c r="J1289" s="173"/>
      <c r="K1289" s="502"/>
      <c r="L1289" s="173"/>
      <c r="M1289" s="502"/>
      <c r="N1289" s="81"/>
      <c r="O1289" s="502"/>
      <c r="P1289" s="81"/>
      <c r="Q1289" s="502"/>
      <c r="R1289" s="502"/>
      <c r="S1289" s="502"/>
      <c r="T1289" s="64"/>
    </row>
    <row r="1290" spans="1:20" ht="7.5" customHeight="1">
      <c r="A1290" s="100"/>
      <c r="B1290" s="502"/>
      <c r="C1290" s="502"/>
      <c r="D1290" s="502"/>
      <c r="E1290" s="79"/>
      <c r="F1290" s="79"/>
      <c r="G1290" s="79"/>
      <c r="H1290" s="79"/>
      <c r="I1290" s="79"/>
      <c r="J1290" s="79"/>
      <c r="K1290" s="79"/>
      <c r="L1290" s="79"/>
      <c r="M1290" s="79"/>
      <c r="N1290" s="79"/>
      <c r="O1290" s="79"/>
      <c r="P1290" s="79"/>
      <c r="Q1290" s="79"/>
      <c r="R1290" s="80"/>
      <c r="S1290" s="502"/>
      <c r="T1290" s="64"/>
    </row>
    <row r="1291" spans="1:20" ht="7.5" customHeight="1">
      <c r="A1291" s="100"/>
      <c r="B1291" s="502"/>
      <c r="C1291" s="502"/>
      <c r="D1291" s="502"/>
      <c r="E1291" s="79"/>
      <c r="F1291" s="79"/>
      <c r="G1291" s="79"/>
      <c r="H1291" s="79"/>
      <c r="I1291" s="79"/>
      <c r="J1291" s="79"/>
      <c r="K1291" s="79"/>
      <c r="L1291" s="79"/>
      <c r="M1291" s="79"/>
      <c r="N1291" s="79"/>
      <c r="O1291" s="79"/>
      <c r="P1291" s="79"/>
      <c r="Q1291" s="79"/>
      <c r="R1291" s="532" t="s">
        <v>118</v>
      </c>
      <c r="S1291" s="572" t="s">
        <v>455</v>
      </c>
      <c r="T1291" s="64"/>
    </row>
    <row r="1292" spans="1:20" ht="7.5" customHeight="1">
      <c r="A1292" s="100"/>
      <c r="B1292" s="502"/>
      <c r="C1292" s="502"/>
      <c r="D1292" s="502"/>
      <c r="E1292" s="533" t="s">
        <v>122</v>
      </c>
      <c r="F1292" s="119"/>
      <c r="G1292" s="75"/>
      <c r="H1292" s="81"/>
      <c r="I1292" s="75"/>
      <c r="J1292" s="119"/>
      <c r="K1292" s="75"/>
      <c r="L1292" s="119"/>
      <c r="M1292" s="75"/>
      <c r="N1292" s="81"/>
      <c r="O1292" s="75"/>
      <c r="P1292" s="81"/>
      <c r="Q1292" s="75"/>
      <c r="R1292" s="502"/>
      <c r="S1292" s="502"/>
      <c r="T1292" s="64"/>
    </row>
    <row r="1293" spans="1:20" ht="7.5" customHeight="1">
      <c r="A1293" s="100"/>
      <c r="B1293" s="502"/>
      <c r="C1293" s="502"/>
      <c r="D1293" s="502"/>
      <c r="E1293" s="502"/>
      <c r="F1293" s="517">
        <v>947.08968750000031</v>
      </c>
      <c r="G1293" s="503">
        <f>ROUND(F1293*mark_up,0)</f>
        <v>4158</v>
      </c>
      <c r="H1293" s="82"/>
      <c r="I1293" s="503" t="s">
        <v>122</v>
      </c>
      <c r="J1293" s="517"/>
      <c r="K1293" s="503" t="s">
        <v>122</v>
      </c>
      <c r="L1293" s="517"/>
      <c r="M1293" s="503" t="s">
        <v>122</v>
      </c>
      <c r="N1293" s="517"/>
      <c r="O1293" s="503" t="s">
        <v>122</v>
      </c>
      <c r="P1293" s="517"/>
      <c r="Q1293" s="503" t="s">
        <v>122</v>
      </c>
      <c r="R1293" s="532" t="s">
        <v>118</v>
      </c>
      <c r="S1293" s="571" t="s">
        <v>456</v>
      </c>
      <c r="T1293" s="64"/>
    </row>
    <row r="1294" spans="1:20" ht="7.5" customHeight="1">
      <c r="A1294" s="100"/>
      <c r="B1294" s="502"/>
      <c r="C1294" s="502"/>
      <c r="D1294" s="502"/>
      <c r="E1294" s="502"/>
      <c r="F1294" s="504"/>
      <c r="G1294" s="504"/>
      <c r="H1294" s="103"/>
      <c r="I1294" s="504"/>
      <c r="J1294" s="504"/>
      <c r="K1294" s="504"/>
      <c r="L1294" s="504"/>
      <c r="M1294" s="504"/>
      <c r="N1294" s="504"/>
      <c r="O1294" s="504"/>
      <c r="P1294" s="504"/>
      <c r="Q1294" s="504"/>
      <c r="R1294" s="502"/>
      <c r="S1294" s="502"/>
      <c r="T1294" s="64"/>
    </row>
    <row r="1295" spans="1:20" ht="7.5" customHeight="1">
      <c r="A1295" s="70"/>
      <c r="B1295" s="502"/>
      <c r="C1295" s="502"/>
      <c r="D1295" s="502"/>
      <c r="E1295" s="502"/>
      <c r="F1295" s="119"/>
      <c r="G1295" s="75"/>
      <c r="H1295" s="81"/>
      <c r="I1295" s="75"/>
      <c r="J1295" s="119"/>
      <c r="K1295" s="75"/>
      <c r="L1295" s="119"/>
      <c r="M1295" s="75"/>
      <c r="N1295" s="81"/>
      <c r="O1295" s="75"/>
      <c r="P1295" s="81"/>
      <c r="Q1295" s="75"/>
      <c r="R1295" s="80"/>
      <c r="S1295" s="502"/>
      <c r="T1295" s="64"/>
    </row>
    <row r="1296" spans="1:20" ht="7.5" customHeight="1">
      <c r="A1296" s="70"/>
      <c r="B1296" s="502"/>
      <c r="C1296" s="502"/>
      <c r="D1296" s="502"/>
      <c r="E1296" s="79"/>
      <c r="F1296" s="79"/>
      <c r="G1296" s="79"/>
      <c r="H1296" s="79"/>
      <c r="I1296" s="79"/>
      <c r="J1296" s="79"/>
      <c r="K1296" s="79"/>
      <c r="L1296" s="79"/>
      <c r="M1296" s="79"/>
      <c r="N1296" s="79"/>
      <c r="O1296" s="79"/>
      <c r="P1296" s="79"/>
      <c r="Q1296" s="79"/>
      <c r="R1296" s="532" t="s">
        <v>118</v>
      </c>
      <c r="S1296" s="571" t="s">
        <v>457</v>
      </c>
      <c r="T1296" s="64"/>
    </row>
    <row r="1297" spans="1:20" ht="7.5" customHeight="1">
      <c r="A1297" s="70"/>
      <c r="B1297" s="502"/>
      <c r="C1297" s="502"/>
      <c r="D1297" s="502"/>
      <c r="E1297" s="79"/>
      <c r="F1297" s="79"/>
      <c r="G1297" s="79"/>
      <c r="H1297" s="79"/>
      <c r="I1297" s="79"/>
      <c r="J1297" s="79"/>
      <c r="K1297" s="79"/>
      <c r="L1297" s="79"/>
      <c r="M1297" s="79"/>
      <c r="N1297" s="79"/>
      <c r="O1297" s="79"/>
      <c r="P1297" s="79"/>
      <c r="Q1297" s="79"/>
      <c r="R1297" s="502"/>
      <c r="S1297" s="502"/>
      <c r="T1297" s="64"/>
    </row>
    <row r="1298" spans="1:20" ht="7.5" customHeight="1">
      <c r="A1298" s="100"/>
      <c r="B1298" s="502"/>
      <c r="C1298" s="502"/>
      <c r="D1298" s="502"/>
      <c r="E1298" s="79"/>
      <c r="F1298" s="79"/>
      <c r="G1298" s="79"/>
      <c r="H1298" s="79"/>
      <c r="I1298" s="79"/>
      <c r="J1298" s="79"/>
      <c r="K1298" s="79"/>
      <c r="L1298" s="79"/>
      <c r="M1298" s="79"/>
      <c r="N1298" s="79"/>
      <c r="O1298" s="79"/>
      <c r="P1298" s="79"/>
      <c r="Q1298" s="79"/>
      <c r="R1298" s="80"/>
      <c r="S1298" s="502"/>
      <c r="T1298" s="64"/>
    </row>
    <row r="1299" spans="1:20" ht="7.5" customHeight="1">
      <c r="A1299" s="100"/>
      <c r="B1299" s="502"/>
      <c r="C1299" s="518" t="s">
        <v>458</v>
      </c>
      <c r="D1299" s="502"/>
      <c r="E1299" s="79"/>
      <c r="F1299" s="79"/>
      <c r="G1299" s="79"/>
      <c r="H1299" s="79"/>
      <c r="I1299" s="79"/>
      <c r="J1299" s="79"/>
      <c r="K1299" s="79"/>
      <c r="L1299" s="79"/>
      <c r="M1299" s="79"/>
      <c r="N1299" s="79"/>
      <c r="O1299" s="79"/>
      <c r="P1299" s="79"/>
      <c r="Q1299" s="79"/>
      <c r="R1299" s="532" t="s">
        <v>118</v>
      </c>
      <c r="S1299" s="571" t="s">
        <v>174</v>
      </c>
      <c r="T1299" s="64"/>
    </row>
    <row r="1300" spans="1:20" ht="7.5" customHeight="1">
      <c r="A1300" s="100"/>
      <c r="B1300" s="502"/>
      <c r="C1300" s="502"/>
      <c r="D1300" s="502"/>
      <c r="E1300" s="118"/>
      <c r="F1300" s="118"/>
      <c r="G1300" s="118"/>
      <c r="H1300" s="118"/>
      <c r="I1300" s="118"/>
      <c r="J1300" s="118"/>
      <c r="K1300" s="118"/>
      <c r="L1300" s="118"/>
      <c r="M1300" s="118"/>
      <c r="N1300" s="118"/>
      <c r="O1300" s="118"/>
      <c r="P1300" s="118"/>
      <c r="Q1300" s="118"/>
      <c r="R1300" s="502"/>
      <c r="S1300" s="502"/>
      <c r="T1300" s="64"/>
    </row>
    <row r="1301" spans="1:20" ht="7.5" customHeight="1">
      <c r="A1301" s="100"/>
      <c r="B1301" s="513"/>
      <c r="C1301" s="513"/>
      <c r="D1301" s="513"/>
      <c r="E1301" s="79"/>
      <c r="F1301" s="79"/>
      <c r="G1301" s="91"/>
      <c r="H1301" s="91"/>
      <c r="I1301" s="91"/>
      <c r="J1301" s="91"/>
      <c r="K1301" s="91"/>
      <c r="L1301" s="91"/>
      <c r="M1301" s="91"/>
      <c r="N1301" s="91"/>
      <c r="O1301" s="91"/>
      <c r="P1301" s="91"/>
      <c r="Q1301" s="91"/>
      <c r="R1301" s="92"/>
      <c r="S1301" s="502"/>
      <c r="T1301" s="64"/>
    </row>
    <row r="1302" spans="1:20" ht="7.5" customHeight="1">
      <c r="A1302" s="100"/>
      <c r="B1302" s="512" t="s">
        <v>115</v>
      </c>
      <c r="C1302" s="546" t="s">
        <v>459</v>
      </c>
      <c r="D1302" s="515" t="s">
        <v>460</v>
      </c>
      <c r="E1302" s="516" t="s">
        <v>122</v>
      </c>
      <c r="F1302" s="84"/>
      <c r="G1302" s="564"/>
      <c r="H1302" s="173"/>
      <c r="I1302" s="533"/>
      <c r="J1302" s="173"/>
      <c r="K1302" s="533"/>
      <c r="L1302" s="173"/>
      <c r="M1302" s="533"/>
      <c r="N1302" s="81"/>
      <c r="O1302" s="533"/>
      <c r="P1302" s="81"/>
      <c r="Q1302" s="533"/>
      <c r="R1302" s="532" t="s">
        <v>118</v>
      </c>
      <c r="S1302" s="535" t="s">
        <v>461</v>
      </c>
      <c r="T1302" s="64"/>
    </row>
    <row r="1303" spans="1:20" ht="7.5" customHeight="1">
      <c r="A1303" s="70"/>
      <c r="B1303" s="502"/>
      <c r="C1303" s="502"/>
      <c r="D1303" s="502"/>
      <c r="E1303" s="502"/>
      <c r="F1303" s="84"/>
      <c r="G1303" s="502"/>
      <c r="H1303" s="173"/>
      <c r="I1303" s="502"/>
      <c r="J1303" s="173"/>
      <c r="K1303" s="502"/>
      <c r="L1303" s="173"/>
      <c r="M1303" s="502"/>
      <c r="N1303" s="81"/>
      <c r="O1303" s="502"/>
      <c r="P1303" s="81"/>
      <c r="Q1303" s="502"/>
      <c r="R1303" s="502"/>
      <c r="S1303" s="502"/>
      <c r="T1303" s="64"/>
    </row>
    <row r="1304" spans="1:20" ht="7.5" customHeight="1">
      <c r="A1304" s="70"/>
      <c r="B1304" s="502"/>
      <c r="C1304" s="502"/>
      <c r="D1304" s="502"/>
      <c r="E1304" s="502"/>
      <c r="F1304" s="84"/>
      <c r="G1304" s="502"/>
      <c r="H1304" s="173"/>
      <c r="I1304" s="502"/>
      <c r="J1304" s="173"/>
      <c r="K1304" s="502"/>
      <c r="L1304" s="173"/>
      <c r="M1304" s="502"/>
      <c r="N1304" s="81"/>
      <c r="O1304" s="502"/>
      <c r="P1304" s="81"/>
      <c r="Q1304" s="502"/>
      <c r="R1304" s="532" t="s">
        <v>118</v>
      </c>
      <c r="S1304" s="502"/>
      <c r="T1304" s="64"/>
    </row>
    <row r="1305" spans="1:20" ht="7.5" customHeight="1">
      <c r="A1305" s="70"/>
      <c r="B1305" s="502"/>
      <c r="C1305" s="502"/>
      <c r="D1305" s="502"/>
      <c r="E1305" s="502"/>
      <c r="F1305" s="118"/>
      <c r="G1305" s="118"/>
      <c r="H1305" s="118"/>
      <c r="I1305" s="118"/>
      <c r="J1305" s="118"/>
      <c r="K1305" s="118"/>
      <c r="L1305" s="118"/>
      <c r="M1305" s="118"/>
      <c r="N1305" s="118"/>
      <c r="O1305" s="118"/>
      <c r="P1305" s="118"/>
      <c r="Q1305" s="118"/>
      <c r="R1305" s="502"/>
      <c r="S1305" s="502"/>
      <c r="T1305" s="64"/>
    </row>
    <row r="1306" spans="1:20" ht="7.5" customHeight="1">
      <c r="A1306" s="70"/>
      <c r="B1306" s="502"/>
      <c r="C1306" s="502"/>
      <c r="D1306" s="502"/>
      <c r="E1306" s="502"/>
      <c r="F1306" s="118"/>
      <c r="G1306" s="118"/>
      <c r="H1306" s="118"/>
      <c r="I1306" s="118"/>
      <c r="J1306" s="118"/>
      <c r="K1306" s="118"/>
      <c r="L1306" s="118"/>
      <c r="M1306" s="118"/>
      <c r="N1306" s="118"/>
      <c r="O1306" s="118"/>
      <c r="P1306" s="118"/>
      <c r="Q1306" s="118"/>
      <c r="R1306" s="80"/>
      <c r="S1306" s="502"/>
      <c r="T1306" s="64"/>
    </row>
    <row r="1307" spans="1:20" ht="7.5" customHeight="1">
      <c r="A1307" s="70"/>
      <c r="B1307" s="502"/>
      <c r="C1307" s="502"/>
      <c r="D1307" s="502"/>
      <c r="E1307" s="502"/>
      <c r="F1307" s="111"/>
      <c r="G1307" s="111"/>
      <c r="H1307" s="111"/>
      <c r="I1307" s="111"/>
      <c r="J1307" s="111"/>
      <c r="K1307" s="111"/>
      <c r="L1307" s="111"/>
      <c r="M1307" s="111"/>
      <c r="N1307" s="111"/>
      <c r="O1307" s="111"/>
      <c r="P1307" s="111"/>
      <c r="Q1307" s="111"/>
      <c r="R1307" s="532" t="s">
        <v>118</v>
      </c>
      <c r="S1307" s="539" t="s">
        <v>462</v>
      </c>
      <c r="T1307" s="64"/>
    </row>
    <row r="1308" spans="1:20" ht="7.5" customHeight="1">
      <c r="A1308" s="70"/>
      <c r="B1308" s="502"/>
      <c r="C1308" s="502"/>
      <c r="D1308" s="502"/>
      <c r="E1308" s="502"/>
      <c r="F1308" s="111"/>
      <c r="G1308" s="111"/>
      <c r="H1308" s="111"/>
      <c r="I1308" s="111"/>
      <c r="J1308" s="111"/>
      <c r="K1308" s="111"/>
      <c r="L1308" s="111"/>
      <c r="M1308" s="111"/>
      <c r="N1308" s="111"/>
      <c r="O1308" s="111"/>
      <c r="P1308" s="111"/>
      <c r="Q1308" s="111"/>
      <c r="R1308" s="502"/>
      <c r="S1308" s="502"/>
      <c r="T1308" s="64"/>
    </row>
    <row r="1309" spans="1:20" ht="7.5" customHeight="1">
      <c r="A1309" s="70"/>
      <c r="B1309" s="502"/>
      <c r="C1309" s="502"/>
      <c r="D1309" s="502"/>
      <c r="E1309" s="502"/>
      <c r="F1309" s="517">
        <v>1308.7057500000001</v>
      </c>
      <c r="G1309" s="503">
        <f>ROUND(F1309*mark_up,0)</f>
        <v>5745</v>
      </c>
      <c r="H1309" s="82"/>
      <c r="I1309" s="503" t="s">
        <v>122</v>
      </c>
      <c r="J1309" s="517"/>
      <c r="K1309" s="503" t="s">
        <v>122</v>
      </c>
      <c r="L1309" s="517"/>
      <c r="M1309" s="503" t="s">
        <v>122</v>
      </c>
      <c r="N1309" s="517"/>
      <c r="O1309" s="503" t="s">
        <v>122</v>
      </c>
      <c r="P1309" s="517"/>
      <c r="Q1309" s="503" t="s">
        <v>122</v>
      </c>
      <c r="R1309" s="80"/>
      <c r="S1309" s="502"/>
      <c r="T1309" s="64"/>
    </row>
    <row r="1310" spans="1:20" ht="7.5" customHeight="1">
      <c r="A1310" s="78"/>
      <c r="B1310" s="502"/>
      <c r="C1310" s="502"/>
      <c r="D1310" s="502"/>
      <c r="E1310" s="502"/>
      <c r="F1310" s="504"/>
      <c r="G1310" s="504"/>
      <c r="H1310" s="103"/>
      <c r="I1310" s="504"/>
      <c r="J1310" s="504"/>
      <c r="K1310" s="504"/>
      <c r="L1310" s="504"/>
      <c r="M1310" s="504"/>
      <c r="N1310" s="504"/>
      <c r="O1310" s="504"/>
      <c r="P1310" s="504"/>
      <c r="Q1310" s="504"/>
      <c r="R1310" s="532" t="s">
        <v>118</v>
      </c>
      <c r="S1310" s="536" t="s">
        <v>463</v>
      </c>
      <c r="T1310" s="64"/>
    </row>
    <row r="1311" spans="1:20" ht="7.5" customHeight="1">
      <c r="A1311" s="78"/>
      <c r="B1311" s="502"/>
      <c r="C1311" s="502"/>
      <c r="D1311" s="502"/>
      <c r="E1311" s="502"/>
      <c r="F1311" s="79"/>
      <c r="G1311" s="79"/>
      <c r="H1311" s="79"/>
      <c r="I1311" s="79"/>
      <c r="J1311" s="79"/>
      <c r="K1311" s="79"/>
      <c r="L1311" s="79"/>
      <c r="M1311" s="79"/>
      <c r="N1311" s="79"/>
      <c r="O1311" s="79"/>
      <c r="P1311" s="79"/>
      <c r="Q1311" s="79"/>
      <c r="R1311" s="502"/>
      <c r="S1311" s="502"/>
      <c r="T1311" s="64"/>
    </row>
    <row r="1312" spans="1:20" ht="7.5" customHeight="1">
      <c r="A1312" s="78"/>
      <c r="B1312" s="502"/>
      <c r="C1312" s="502"/>
      <c r="D1312" s="502"/>
      <c r="E1312" s="502"/>
      <c r="F1312" s="111"/>
      <c r="G1312" s="111"/>
      <c r="H1312" s="111"/>
      <c r="I1312" s="111"/>
      <c r="J1312" s="111"/>
      <c r="K1312" s="111"/>
      <c r="L1312" s="111"/>
      <c r="M1312" s="111"/>
      <c r="N1312" s="111"/>
      <c r="O1312" s="111"/>
      <c r="P1312" s="111"/>
      <c r="Q1312" s="111"/>
      <c r="R1312" s="77"/>
      <c r="S1312" s="502"/>
      <c r="T1312" s="64"/>
    </row>
    <row r="1313" spans="1:20" ht="7.5" customHeight="1">
      <c r="A1313" s="70"/>
      <c r="B1313" s="502"/>
      <c r="C1313" s="502"/>
      <c r="D1313" s="502"/>
      <c r="E1313" s="502"/>
      <c r="F1313" s="111"/>
      <c r="G1313" s="111"/>
      <c r="H1313" s="111"/>
      <c r="I1313" s="111"/>
      <c r="J1313" s="111"/>
      <c r="K1313" s="111"/>
      <c r="L1313" s="111"/>
      <c r="M1313" s="111"/>
      <c r="N1313" s="111"/>
      <c r="O1313" s="111"/>
      <c r="P1313" s="111"/>
      <c r="Q1313" s="111"/>
      <c r="R1313" s="532" t="s">
        <v>118</v>
      </c>
      <c r="S1313" s="539" t="s">
        <v>464</v>
      </c>
      <c r="T1313" s="64"/>
    </row>
    <row r="1314" spans="1:20" ht="7.5" customHeight="1">
      <c r="A1314" s="78"/>
      <c r="B1314" s="502"/>
      <c r="C1314" s="518" t="s">
        <v>465</v>
      </c>
      <c r="D1314" s="502"/>
      <c r="E1314" s="502"/>
      <c r="F1314" s="111"/>
      <c r="G1314" s="111"/>
      <c r="H1314" s="111"/>
      <c r="I1314" s="111"/>
      <c r="J1314" s="111"/>
      <c r="K1314" s="111"/>
      <c r="L1314" s="111"/>
      <c r="M1314" s="111"/>
      <c r="N1314" s="111"/>
      <c r="O1314" s="111"/>
      <c r="P1314" s="111"/>
      <c r="Q1314" s="111"/>
      <c r="R1314" s="502"/>
      <c r="S1314" s="502"/>
      <c r="T1314" s="64"/>
    </row>
    <row r="1315" spans="1:20" ht="7.5" customHeight="1">
      <c r="A1315" s="78"/>
      <c r="B1315" s="502"/>
      <c r="C1315" s="502"/>
      <c r="D1315" s="502"/>
      <c r="E1315" s="502"/>
      <c r="F1315" s="259"/>
      <c r="G1315" s="260"/>
      <c r="H1315" s="97"/>
      <c r="I1315" s="96"/>
      <c r="J1315" s="97"/>
      <c r="K1315" s="261"/>
      <c r="L1315" s="97"/>
      <c r="M1315" s="96"/>
      <c r="N1315" s="98"/>
      <c r="O1315" s="96"/>
      <c r="P1315" s="98"/>
      <c r="Q1315" s="96"/>
      <c r="R1315" s="86"/>
      <c r="S1315" s="502"/>
      <c r="T1315" s="64"/>
    </row>
    <row r="1316" spans="1:20" ht="7.5" customHeight="1">
      <c r="A1316" s="78"/>
      <c r="B1316" s="513"/>
      <c r="C1316" s="513"/>
      <c r="D1316" s="513"/>
      <c r="E1316" s="513"/>
      <c r="F1316" s="262"/>
      <c r="G1316" s="263"/>
      <c r="H1316" s="264"/>
      <c r="I1316" s="265"/>
      <c r="J1316" s="264"/>
      <c r="K1316" s="266"/>
      <c r="L1316" s="264"/>
      <c r="M1316" s="265"/>
      <c r="N1316" s="267"/>
      <c r="O1316" s="265"/>
      <c r="P1316" s="267"/>
      <c r="Q1316" s="265"/>
      <c r="R1316" s="268"/>
      <c r="S1316" s="269"/>
      <c r="T1316" s="64"/>
    </row>
    <row r="1317" spans="1:20" ht="7.5" customHeight="1">
      <c r="A1317" s="70"/>
      <c r="B1317" s="568" t="s">
        <v>115</v>
      </c>
      <c r="C1317" s="514" t="s">
        <v>466</v>
      </c>
      <c r="D1317" s="567" t="s">
        <v>467</v>
      </c>
      <c r="E1317" s="516" t="s">
        <v>122</v>
      </c>
      <c r="F1317" s="116"/>
      <c r="G1317" s="116"/>
      <c r="H1317" s="116"/>
      <c r="I1317" s="116"/>
      <c r="J1317" s="116"/>
      <c r="K1317" s="116"/>
      <c r="L1317" s="116"/>
      <c r="M1317" s="116"/>
      <c r="N1317" s="116"/>
      <c r="O1317" s="116"/>
      <c r="P1317" s="116"/>
      <c r="Q1317" s="116"/>
      <c r="R1317" s="534" t="s">
        <v>118</v>
      </c>
      <c r="S1317" s="535" t="s">
        <v>468</v>
      </c>
      <c r="T1317" s="64"/>
    </row>
    <row r="1318" spans="1:20" ht="7.5" customHeight="1">
      <c r="A1318" s="70"/>
      <c r="B1318" s="542"/>
      <c r="C1318" s="502"/>
      <c r="D1318" s="542"/>
      <c r="E1318" s="502"/>
      <c r="F1318" s="118"/>
      <c r="G1318" s="118"/>
      <c r="H1318" s="118"/>
      <c r="I1318" s="118"/>
      <c r="J1318" s="118"/>
      <c r="K1318" s="118"/>
      <c r="L1318" s="118"/>
      <c r="M1318" s="118"/>
      <c r="N1318" s="118"/>
      <c r="O1318" s="118"/>
      <c r="P1318" s="118"/>
      <c r="Q1318" s="118"/>
      <c r="R1318" s="502"/>
      <c r="S1318" s="502"/>
      <c r="T1318" s="64"/>
    </row>
    <row r="1319" spans="1:20" ht="7.5" customHeight="1">
      <c r="A1319" s="70"/>
      <c r="B1319" s="542"/>
      <c r="C1319" s="502"/>
      <c r="D1319" s="542"/>
      <c r="E1319" s="502"/>
      <c r="F1319" s="81"/>
      <c r="G1319" s="118"/>
      <c r="H1319" s="118"/>
      <c r="I1319" s="118"/>
      <c r="J1319" s="118"/>
      <c r="K1319" s="118"/>
      <c r="L1319" s="81"/>
      <c r="M1319" s="111"/>
      <c r="N1319" s="81"/>
      <c r="O1319" s="79"/>
      <c r="P1319" s="81"/>
      <c r="Q1319" s="75"/>
      <c r="R1319" s="80"/>
      <c r="S1319" s="502"/>
      <c r="T1319" s="64"/>
    </row>
    <row r="1320" spans="1:20" ht="7.5" customHeight="1">
      <c r="A1320" s="70"/>
      <c r="B1320" s="542"/>
      <c r="C1320" s="502"/>
      <c r="D1320" s="542"/>
      <c r="E1320" s="502"/>
      <c r="F1320" s="81"/>
      <c r="G1320" s="118"/>
      <c r="H1320" s="118"/>
      <c r="I1320" s="118"/>
      <c r="J1320" s="118"/>
      <c r="K1320" s="118"/>
      <c r="L1320" s="79"/>
      <c r="M1320" s="111"/>
      <c r="N1320" s="81"/>
      <c r="O1320" s="111"/>
      <c r="P1320" s="81"/>
      <c r="Q1320" s="75"/>
      <c r="R1320" s="532" t="s">
        <v>118</v>
      </c>
      <c r="S1320" s="536" t="s">
        <v>454</v>
      </c>
      <c r="T1320" s="64"/>
    </row>
    <row r="1321" spans="1:20" ht="7.5" customHeight="1">
      <c r="A1321" s="70"/>
      <c r="B1321" s="542"/>
      <c r="C1321" s="502"/>
      <c r="D1321" s="542"/>
      <c r="E1321" s="502"/>
      <c r="F1321" s="81"/>
      <c r="G1321" s="118"/>
      <c r="H1321" s="118"/>
      <c r="I1321" s="118"/>
      <c r="J1321" s="118"/>
      <c r="K1321" s="118"/>
      <c r="L1321" s="79"/>
      <c r="M1321" s="511" t="s">
        <v>245</v>
      </c>
      <c r="N1321" s="81"/>
      <c r="O1321" s="511" t="s">
        <v>469</v>
      </c>
      <c r="P1321" s="79"/>
      <c r="Q1321" s="79"/>
      <c r="R1321" s="502"/>
      <c r="S1321" s="502"/>
      <c r="T1321" s="64"/>
    </row>
    <row r="1322" spans="1:20" ht="7.5" customHeight="1">
      <c r="A1322" s="70"/>
      <c r="B1322" s="542"/>
      <c r="C1322" s="502"/>
      <c r="D1322" s="542"/>
      <c r="E1322" s="502"/>
      <c r="F1322" s="79"/>
      <c r="G1322" s="79"/>
      <c r="H1322" s="79"/>
      <c r="I1322" s="79"/>
      <c r="J1322" s="79"/>
      <c r="K1322" s="79"/>
      <c r="L1322" s="79"/>
      <c r="M1322" s="502"/>
      <c r="N1322" s="79"/>
      <c r="O1322" s="502"/>
      <c r="P1322" s="79"/>
      <c r="Q1322" s="79"/>
      <c r="R1322" s="80"/>
      <c r="S1322" s="502"/>
      <c r="T1322" s="64"/>
    </row>
    <row r="1323" spans="1:20" ht="7.5" customHeight="1">
      <c r="A1323" s="78"/>
      <c r="B1323" s="542"/>
      <c r="C1323" s="502"/>
      <c r="D1323" s="542"/>
      <c r="E1323" s="502"/>
      <c r="F1323" s="79"/>
      <c r="G1323" s="79"/>
      <c r="H1323" s="79"/>
      <c r="I1323" s="79"/>
      <c r="J1323" s="79"/>
      <c r="K1323" s="79"/>
      <c r="L1323" s="79"/>
      <c r="M1323" s="504"/>
      <c r="N1323" s="79"/>
      <c r="O1323" s="502"/>
      <c r="P1323" s="79"/>
      <c r="Q1323" s="79"/>
      <c r="R1323" s="532" t="s">
        <v>118</v>
      </c>
      <c r="S1323" s="536" t="s">
        <v>470</v>
      </c>
      <c r="T1323" s="64"/>
    </row>
    <row r="1324" spans="1:20" ht="7.5" customHeight="1">
      <c r="A1324" s="78"/>
      <c r="B1324" s="542"/>
      <c r="C1324" s="502"/>
      <c r="D1324" s="542"/>
      <c r="E1324" s="502"/>
      <c r="F1324" s="517"/>
      <c r="G1324" s="503" t="s">
        <v>122</v>
      </c>
      <c r="H1324" s="82"/>
      <c r="I1324" s="503" t="s">
        <v>122</v>
      </c>
      <c r="J1324" s="82"/>
      <c r="K1324" s="503" t="s">
        <v>122</v>
      </c>
      <c r="L1324" s="517">
        <v>1989.845</v>
      </c>
      <c r="M1324" s="503">
        <f>ROUND(L1324*mark_up,0)</f>
        <v>8735</v>
      </c>
      <c r="N1324" s="503"/>
      <c r="O1324" s="503">
        <f>ROUND(M1324*1.92115384615384,0)</f>
        <v>16781</v>
      </c>
      <c r="P1324" s="82"/>
      <c r="Q1324" s="503" t="s">
        <v>122</v>
      </c>
      <c r="R1324" s="502"/>
      <c r="S1324" s="502"/>
      <c r="T1324" s="64"/>
    </row>
    <row r="1325" spans="1:20" ht="7.5" customHeight="1">
      <c r="A1325" s="78"/>
      <c r="B1325" s="542"/>
      <c r="C1325" s="502"/>
      <c r="D1325" s="542"/>
      <c r="E1325" s="502"/>
      <c r="F1325" s="504"/>
      <c r="G1325" s="504"/>
      <c r="H1325" s="103"/>
      <c r="I1325" s="504"/>
      <c r="J1325" s="103"/>
      <c r="K1325" s="504"/>
      <c r="L1325" s="504"/>
      <c r="M1325" s="504"/>
      <c r="N1325" s="504"/>
      <c r="O1325" s="504"/>
      <c r="P1325" s="103"/>
      <c r="Q1325" s="504"/>
      <c r="R1325" s="80"/>
      <c r="S1325" s="502"/>
      <c r="T1325" s="64"/>
    </row>
    <row r="1326" spans="1:20" ht="7.5" customHeight="1">
      <c r="A1326" s="100"/>
      <c r="B1326" s="542"/>
      <c r="C1326" s="502"/>
      <c r="D1326" s="542"/>
      <c r="E1326" s="502"/>
      <c r="F1326" s="79"/>
      <c r="G1326" s="79"/>
      <c r="H1326" s="79"/>
      <c r="I1326" s="79"/>
      <c r="J1326" s="79"/>
      <c r="K1326" s="79"/>
      <c r="L1326" s="79"/>
      <c r="M1326" s="79"/>
      <c r="N1326" s="79"/>
      <c r="O1326" s="79"/>
      <c r="P1326" s="79"/>
      <c r="Q1326" s="79"/>
      <c r="R1326" s="532" t="s">
        <v>118</v>
      </c>
      <c r="S1326" s="539" t="s">
        <v>249</v>
      </c>
      <c r="T1326" s="64"/>
    </row>
    <row r="1327" spans="1:20" ht="7.5" customHeight="1">
      <c r="A1327" s="100"/>
      <c r="B1327" s="542"/>
      <c r="C1327" s="502"/>
      <c r="D1327" s="542"/>
      <c r="E1327" s="502"/>
      <c r="F1327" s="79"/>
      <c r="G1327" s="79"/>
      <c r="H1327" s="79"/>
      <c r="I1327" s="79"/>
      <c r="J1327" s="79"/>
      <c r="K1327" s="79"/>
      <c r="L1327" s="79"/>
      <c r="M1327" s="79"/>
      <c r="N1327" s="79"/>
      <c r="O1327" s="79"/>
      <c r="P1327" s="79"/>
      <c r="Q1327" s="79"/>
      <c r="R1327" s="502"/>
      <c r="S1327" s="502"/>
      <c r="T1327" s="64"/>
    </row>
    <row r="1328" spans="1:20" ht="7.5" customHeight="1">
      <c r="A1328" s="100"/>
      <c r="B1328" s="542"/>
      <c r="C1328" s="502"/>
      <c r="D1328" s="542"/>
      <c r="E1328" s="502"/>
      <c r="F1328" s="84"/>
      <c r="G1328" s="85"/>
      <c r="H1328" s="85"/>
      <c r="I1328" s="85"/>
      <c r="J1328" s="85"/>
      <c r="K1328" s="81"/>
      <c r="L1328" s="85"/>
      <c r="M1328" s="79"/>
      <c r="N1328" s="81"/>
      <c r="O1328" s="81"/>
      <c r="P1328" s="81"/>
      <c r="Q1328" s="132"/>
      <c r="R1328" s="77"/>
      <c r="S1328" s="502"/>
      <c r="T1328" s="64"/>
    </row>
    <row r="1329" spans="1:20" ht="7.5" customHeight="1">
      <c r="A1329" s="100"/>
      <c r="B1329" s="542"/>
      <c r="C1329" s="518" t="s">
        <v>471</v>
      </c>
      <c r="D1329" s="542"/>
      <c r="E1329" s="502"/>
      <c r="F1329" s="111"/>
      <c r="G1329" s="111"/>
      <c r="H1329" s="111"/>
      <c r="I1329" s="111"/>
      <c r="J1329" s="111"/>
      <c r="K1329" s="111"/>
      <c r="L1329" s="111"/>
      <c r="M1329" s="79"/>
      <c r="N1329" s="111"/>
      <c r="O1329" s="111"/>
      <c r="P1329" s="111"/>
      <c r="Q1329" s="111"/>
      <c r="R1329" s="532" t="s">
        <v>118</v>
      </c>
      <c r="S1329" s="539" t="s">
        <v>132</v>
      </c>
      <c r="T1329" s="64"/>
    </row>
    <row r="1330" spans="1:20" ht="7.5" customHeight="1">
      <c r="A1330" s="100"/>
      <c r="B1330" s="542"/>
      <c r="C1330" s="502"/>
      <c r="D1330" s="542"/>
      <c r="E1330" s="502"/>
      <c r="F1330" s="84"/>
      <c r="G1330" s="172"/>
      <c r="H1330" s="173"/>
      <c r="I1330" s="75"/>
      <c r="J1330" s="173"/>
      <c r="K1330" s="75"/>
      <c r="L1330" s="173"/>
      <c r="M1330" s="79"/>
      <c r="N1330" s="81"/>
      <c r="O1330" s="75"/>
      <c r="P1330" s="81"/>
      <c r="Q1330" s="75"/>
      <c r="R1330" s="502"/>
      <c r="S1330" s="502"/>
      <c r="T1330" s="64"/>
    </row>
    <row r="1331" spans="1:20" ht="7.5" customHeight="1">
      <c r="A1331" s="100"/>
      <c r="B1331" s="549"/>
      <c r="C1331" s="513"/>
      <c r="D1331" s="549"/>
      <c r="E1331" s="513"/>
      <c r="F1331" s="245"/>
      <c r="G1331" s="270"/>
      <c r="H1331" s="271"/>
      <c r="I1331" s="105"/>
      <c r="J1331" s="271"/>
      <c r="K1331" s="105"/>
      <c r="L1331" s="271"/>
      <c r="M1331" s="105"/>
      <c r="N1331" s="113"/>
      <c r="O1331" s="105"/>
      <c r="P1331" s="113"/>
      <c r="Q1331" s="105"/>
      <c r="R1331" s="92"/>
      <c r="S1331" s="513"/>
      <c r="T1331" s="64"/>
    </row>
    <row r="1332" spans="1:20" ht="7.5" customHeight="1">
      <c r="A1332" s="100"/>
      <c r="B1332" s="86"/>
      <c r="C1332" s="86"/>
      <c r="D1332" s="86"/>
      <c r="E1332" s="86"/>
      <c r="F1332" s="86"/>
      <c r="G1332" s="86"/>
      <c r="H1332" s="86"/>
      <c r="I1332" s="86"/>
      <c r="J1332" s="86"/>
      <c r="K1332" s="86"/>
      <c r="L1332" s="86"/>
      <c r="M1332" s="86"/>
      <c r="N1332" s="86"/>
      <c r="O1332" s="86"/>
      <c r="P1332" s="86"/>
      <c r="Q1332" s="86"/>
      <c r="R1332" s="86"/>
      <c r="S1332" s="86"/>
      <c r="T1332" s="64"/>
    </row>
    <row r="1333" spans="1:20" ht="7.5" customHeight="1">
      <c r="A1333" s="100"/>
      <c r="B1333" s="86"/>
      <c r="C1333" s="86"/>
      <c r="D1333" s="86"/>
      <c r="E1333" s="86"/>
      <c r="F1333" s="86"/>
      <c r="G1333" s="86"/>
      <c r="H1333" s="86"/>
      <c r="I1333" s="86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64"/>
    </row>
    <row r="1334" spans="1:20" ht="7.5" customHeight="1">
      <c r="A1334" s="100"/>
      <c r="B1334" s="86"/>
      <c r="C1334" s="86"/>
      <c r="D1334" s="86"/>
      <c r="E1334" s="86"/>
      <c r="F1334" s="86"/>
      <c r="G1334" s="86"/>
      <c r="H1334" s="86"/>
      <c r="I1334" s="86"/>
      <c r="J1334" s="86"/>
      <c r="K1334" s="86"/>
      <c r="L1334" s="86"/>
      <c r="M1334" s="86"/>
      <c r="N1334" s="86"/>
      <c r="O1334" s="86"/>
      <c r="P1334" s="86"/>
      <c r="Q1334" s="86"/>
      <c r="R1334" s="86"/>
      <c r="S1334" s="86"/>
      <c r="T1334" s="64"/>
    </row>
    <row r="1335" spans="1:20" ht="7.5" customHeight="1">
      <c r="A1335" s="100"/>
      <c r="B1335" s="86"/>
      <c r="C1335" s="86"/>
      <c r="D1335" s="86"/>
      <c r="E1335" s="86"/>
      <c r="F1335" s="86"/>
      <c r="G1335" s="86"/>
      <c r="H1335" s="86"/>
      <c r="I1335" s="86"/>
      <c r="J1335" s="86"/>
      <c r="K1335" s="86"/>
      <c r="L1335" s="86"/>
      <c r="M1335" s="86"/>
      <c r="N1335" s="86"/>
      <c r="O1335" s="86"/>
      <c r="P1335" s="86"/>
      <c r="Q1335" s="86"/>
      <c r="R1335" s="86"/>
      <c r="S1335" s="86"/>
      <c r="T1335" s="64"/>
    </row>
    <row r="1336" spans="1:20" ht="7.5" customHeight="1">
      <c r="A1336" s="100"/>
      <c r="B1336" s="86"/>
      <c r="C1336" s="86"/>
      <c r="D1336" s="86"/>
      <c r="E1336" s="86"/>
      <c r="F1336" s="86"/>
      <c r="G1336" s="86"/>
      <c r="H1336" s="86"/>
      <c r="I1336" s="86"/>
      <c r="J1336" s="86"/>
      <c r="K1336" s="86"/>
      <c r="L1336" s="86"/>
      <c r="M1336" s="86"/>
      <c r="N1336" s="86"/>
      <c r="O1336" s="86"/>
      <c r="P1336" s="86"/>
      <c r="Q1336" s="86"/>
      <c r="R1336" s="86"/>
      <c r="S1336" s="86"/>
      <c r="T1336" s="64"/>
    </row>
    <row r="1337" spans="1:20" ht="7.5" customHeight="1">
      <c r="A1337" s="78"/>
      <c r="B1337" s="86"/>
      <c r="C1337" s="86"/>
      <c r="D1337" s="86"/>
      <c r="E1337" s="86"/>
      <c r="F1337" s="86"/>
      <c r="G1337" s="86"/>
      <c r="H1337" s="86"/>
      <c r="I1337" s="86"/>
      <c r="J1337" s="86"/>
      <c r="K1337" s="86"/>
      <c r="L1337" s="86"/>
      <c r="M1337" s="86"/>
      <c r="N1337" s="86"/>
      <c r="O1337" s="86"/>
      <c r="P1337" s="86"/>
      <c r="Q1337" s="86"/>
      <c r="R1337" s="86"/>
      <c r="S1337" s="86"/>
      <c r="T1337" s="64"/>
    </row>
    <row r="1338" spans="1:20" ht="7.5" customHeight="1">
      <c r="A1338" s="78"/>
      <c r="B1338" s="86"/>
      <c r="C1338" s="86"/>
      <c r="D1338" s="86"/>
      <c r="E1338" s="86"/>
      <c r="F1338" s="86"/>
      <c r="G1338" s="86"/>
      <c r="H1338" s="86"/>
      <c r="I1338" s="86"/>
      <c r="J1338" s="86"/>
      <c r="K1338" s="86"/>
      <c r="L1338" s="86"/>
      <c r="M1338" s="86"/>
      <c r="N1338" s="86"/>
      <c r="O1338" s="86"/>
      <c r="P1338" s="86"/>
      <c r="Q1338" s="86"/>
      <c r="R1338" s="86"/>
      <c r="S1338" s="86"/>
      <c r="T1338" s="64"/>
    </row>
    <row r="1339" spans="1:20" ht="7.5" customHeight="1">
      <c r="A1339" s="78"/>
      <c r="B1339" s="86"/>
      <c r="C1339" s="86"/>
      <c r="D1339" s="86"/>
      <c r="E1339" s="86"/>
      <c r="F1339" s="86"/>
      <c r="G1339" s="86"/>
      <c r="H1339" s="86"/>
      <c r="I1339" s="86"/>
      <c r="J1339" s="86"/>
      <c r="K1339" s="86"/>
      <c r="L1339" s="86"/>
      <c r="M1339" s="86"/>
      <c r="N1339" s="86"/>
      <c r="O1339" s="86"/>
      <c r="P1339" s="86"/>
      <c r="Q1339" s="86"/>
      <c r="R1339" s="86"/>
      <c r="S1339" s="86"/>
      <c r="T1339" s="64"/>
    </row>
    <row r="1340" spans="1:20" ht="7.5" customHeight="1">
      <c r="A1340" s="100"/>
      <c r="B1340" s="86"/>
      <c r="C1340" s="86"/>
      <c r="D1340" s="86"/>
      <c r="E1340" s="86"/>
      <c r="F1340" s="86"/>
      <c r="G1340" s="86"/>
      <c r="H1340" s="86"/>
      <c r="I1340" s="86"/>
      <c r="J1340" s="86"/>
      <c r="K1340" s="86"/>
      <c r="L1340" s="86"/>
      <c r="M1340" s="86"/>
      <c r="N1340" s="86"/>
      <c r="O1340" s="86"/>
      <c r="P1340" s="86"/>
      <c r="Q1340" s="86"/>
      <c r="R1340" s="86"/>
      <c r="S1340" s="86"/>
      <c r="T1340" s="64"/>
    </row>
    <row r="1341" spans="1:20" ht="11.25" customHeight="1">
      <c r="A1341" s="100"/>
      <c r="B1341" s="526"/>
      <c r="C1341" s="527"/>
      <c r="D1341" s="527"/>
      <c r="E1341" s="527"/>
      <c r="F1341" s="527"/>
      <c r="G1341" s="527"/>
      <c r="H1341" s="527"/>
      <c r="I1341" s="527"/>
      <c r="J1341" s="527"/>
      <c r="K1341" s="527"/>
      <c r="L1341" s="527"/>
      <c r="M1341" s="527"/>
      <c r="N1341" s="527"/>
      <c r="O1341" s="527"/>
      <c r="P1341" s="527"/>
      <c r="Q1341" s="527"/>
      <c r="R1341" s="527"/>
      <c r="S1341" s="537" t="s">
        <v>140</v>
      </c>
      <c r="T1341" s="64"/>
    </row>
    <row r="1342" spans="1:20" ht="11.25" customHeight="1">
      <c r="A1342" s="100"/>
      <c r="B1342" s="83"/>
      <c r="C1342" s="94"/>
      <c r="D1342" s="83"/>
      <c r="E1342" s="83"/>
      <c r="F1342" s="83"/>
      <c r="G1342" s="83"/>
      <c r="H1342" s="83"/>
      <c r="I1342" s="83"/>
      <c r="J1342" s="83"/>
      <c r="K1342" s="83"/>
      <c r="L1342" s="83"/>
      <c r="M1342" s="83"/>
      <c r="N1342" s="83"/>
      <c r="O1342" s="83"/>
      <c r="P1342" s="83"/>
      <c r="Q1342" s="83"/>
      <c r="R1342" s="88"/>
      <c r="S1342" s="504"/>
      <c r="T1342" s="64"/>
    </row>
    <row r="1343" spans="1:20" ht="11.25" customHeight="1">
      <c r="A1343" s="100"/>
      <c r="B1343" s="528" t="s">
        <v>472</v>
      </c>
      <c r="C1343" s="529"/>
      <c r="D1343" s="529"/>
      <c r="E1343" s="529"/>
      <c r="F1343" s="529"/>
      <c r="G1343" s="529"/>
      <c r="H1343" s="529"/>
      <c r="I1343" s="529"/>
      <c r="J1343" s="529"/>
      <c r="K1343" s="529"/>
      <c r="L1343" s="529"/>
      <c r="M1343" s="529"/>
      <c r="N1343" s="529"/>
      <c r="O1343" s="529"/>
      <c r="P1343" s="529"/>
      <c r="Q1343" s="529"/>
      <c r="R1343" s="529"/>
      <c r="S1343" s="529"/>
      <c r="T1343" s="64"/>
    </row>
    <row r="1344" spans="1:20" ht="61.5" customHeight="1">
      <c r="A1344" s="100"/>
      <c r="B1344" s="530"/>
      <c r="C1344" s="513"/>
      <c r="D1344" s="513"/>
      <c r="E1344" s="63"/>
      <c r="F1344" s="63"/>
      <c r="G1344" s="63"/>
      <c r="H1344" s="63"/>
      <c r="I1344" s="63"/>
      <c r="J1344" s="63"/>
      <c r="K1344" s="63"/>
      <c r="L1344" s="63"/>
      <c r="M1344" s="63"/>
      <c r="N1344" s="63"/>
      <c r="O1344" s="531" t="s">
        <v>103</v>
      </c>
      <c r="P1344" s="513"/>
      <c r="Q1344" s="513"/>
      <c r="R1344" s="513"/>
      <c r="S1344" s="513"/>
      <c r="T1344" s="64"/>
    </row>
    <row r="1345" spans="1:20" ht="34.5" customHeight="1">
      <c r="A1345" s="100"/>
      <c r="B1345" s="67" t="s">
        <v>104</v>
      </c>
      <c r="C1345" s="67" t="s">
        <v>105</v>
      </c>
      <c r="D1345" s="67" t="s">
        <v>106</v>
      </c>
      <c r="E1345" s="67" t="s">
        <v>107</v>
      </c>
      <c r="F1345" s="68" t="s">
        <v>108</v>
      </c>
      <c r="G1345" s="69" t="s">
        <v>109</v>
      </c>
      <c r="H1345" s="68" t="s">
        <v>108</v>
      </c>
      <c r="I1345" s="69" t="s">
        <v>110</v>
      </c>
      <c r="J1345" s="68" t="s">
        <v>108</v>
      </c>
      <c r="K1345" s="69" t="s">
        <v>111</v>
      </c>
      <c r="L1345" s="68" t="s">
        <v>108</v>
      </c>
      <c r="M1345" s="69" t="s">
        <v>112</v>
      </c>
      <c r="N1345" s="68" t="s">
        <v>108</v>
      </c>
      <c r="O1345" s="69" t="s">
        <v>113</v>
      </c>
      <c r="P1345" s="68" t="s">
        <v>108</v>
      </c>
      <c r="Q1345" s="69" t="s">
        <v>114</v>
      </c>
      <c r="R1345" s="524" t="s">
        <v>1</v>
      </c>
      <c r="S1345" s="525"/>
      <c r="T1345" s="64"/>
    </row>
    <row r="1346" spans="1:20" ht="7.5" customHeight="1">
      <c r="A1346" s="100"/>
      <c r="B1346" s="553" t="s">
        <v>115</v>
      </c>
      <c r="C1346" s="546" t="s">
        <v>473</v>
      </c>
      <c r="D1346" s="540" t="s">
        <v>467</v>
      </c>
      <c r="E1346" s="569" t="s">
        <v>122</v>
      </c>
      <c r="F1346" s="259"/>
      <c r="G1346" s="260"/>
      <c r="H1346" s="97"/>
      <c r="I1346" s="96"/>
      <c r="J1346" s="97"/>
      <c r="K1346" s="261"/>
      <c r="L1346" s="97"/>
      <c r="M1346" s="96"/>
      <c r="N1346" s="98"/>
      <c r="O1346" s="96"/>
      <c r="P1346" s="98"/>
      <c r="Q1346" s="96"/>
      <c r="R1346" s="613" t="s">
        <v>118</v>
      </c>
      <c r="S1346" s="614" t="s">
        <v>468</v>
      </c>
      <c r="T1346" s="64"/>
    </row>
    <row r="1347" spans="1:20" ht="7.5" customHeight="1">
      <c r="A1347" s="100"/>
      <c r="B1347" s="502"/>
      <c r="C1347" s="502"/>
      <c r="D1347" s="502"/>
      <c r="E1347" s="570"/>
      <c r="F1347" s="259"/>
      <c r="G1347" s="260"/>
      <c r="H1347" s="97"/>
      <c r="I1347" s="96"/>
      <c r="J1347" s="97"/>
      <c r="K1347" s="261"/>
      <c r="L1347" s="97"/>
      <c r="M1347" s="96"/>
      <c r="N1347" s="98"/>
      <c r="O1347" s="96"/>
      <c r="P1347" s="98"/>
      <c r="Q1347" s="96"/>
      <c r="R1347" s="542"/>
      <c r="S1347" s="570"/>
      <c r="T1347" s="64"/>
    </row>
    <row r="1348" spans="1:20" ht="7.5" customHeight="1">
      <c r="A1348" s="100"/>
      <c r="B1348" s="502"/>
      <c r="C1348" s="502"/>
      <c r="D1348" s="502"/>
      <c r="E1348" s="570"/>
      <c r="F1348" s="81"/>
      <c r="G1348" s="86"/>
      <c r="H1348" s="86"/>
      <c r="I1348" s="86"/>
      <c r="J1348" s="86"/>
      <c r="K1348" s="86"/>
      <c r="L1348" s="86"/>
      <c r="M1348" s="86"/>
      <c r="N1348" s="86"/>
      <c r="O1348" s="86"/>
      <c r="P1348" s="86"/>
      <c r="Q1348" s="86"/>
      <c r="R1348" s="272"/>
      <c r="S1348" s="570"/>
      <c r="T1348" s="64"/>
    </row>
    <row r="1349" spans="1:20" ht="7.5" customHeight="1">
      <c r="A1349" s="100"/>
      <c r="B1349" s="502"/>
      <c r="C1349" s="502"/>
      <c r="D1349" s="502"/>
      <c r="E1349" s="570"/>
      <c r="F1349" s="81"/>
      <c r="G1349" s="86"/>
      <c r="H1349" s="86"/>
      <c r="I1349" s="86"/>
      <c r="J1349" s="86"/>
      <c r="K1349" s="86"/>
      <c r="L1349" s="86"/>
      <c r="M1349" s="86"/>
      <c r="N1349" s="86"/>
      <c r="O1349" s="86"/>
      <c r="P1349" s="86"/>
      <c r="Q1349" s="86"/>
      <c r="R1349" s="615" t="s">
        <v>118</v>
      </c>
      <c r="S1349" s="536" t="s">
        <v>454</v>
      </c>
      <c r="T1349" s="64"/>
    </row>
    <row r="1350" spans="1:20" ht="7.5" customHeight="1">
      <c r="A1350" s="100"/>
      <c r="B1350" s="502"/>
      <c r="C1350" s="502"/>
      <c r="D1350" s="502"/>
      <c r="E1350" s="570"/>
      <c r="F1350" s="81"/>
      <c r="G1350" s="86"/>
      <c r="H1350" s="86"/>
      <c r="I1350" s="86"/>
      <c r="J1350" s="86"/>
      <c r="K1350" s="86"/>
      <c r="L1350" s="86"/>
      <c r="M1350" s="86"/>
      <c r="N1350" s="86"/>
      <c r="O1350" s="86"/>
      <c r="P1350" s="86"/>
      <c r="Q1350" s="86"/>
      <c r="R1350" s="542"/>
      <c r="S1350" s="502"/>
      <c r="T1350" s="64"/>
    </row>
    <row r="1351" spans="1:20" ht="7.5" customHeight="1">
      <c r="A1351" s="100"/>
      <c r="B1351" s="502"/>
      <c r="C1351" s="502"/>
      <c r="D1351" s="502"/>
      <c r="E1351" s="570"/>
      <c r="F1351" s="81"/>
      <c r="G1351" s="533"/>
      <c r="H1351" s="81"/>
      <c r="I1351" s="81"/>
      <c r="J1351" s="81"/>
      <c r="K1351" s="81"/>
      <c r="L1351" s="81"/>
      <c r="M1351" s="79"/>
      <c r="N1351" s="81"/>
      <c r="O1351" s="75"/>
      <c r="P1351" s="81"/>
      <c r="Q1351" s="533"/>
      <c r="R1351" s="273"/>
      <c r="S1351" s="502"/>
      <c r="T1351" s="64"/>
    </row>
    <row r="1352" spans="1:20" ht="7.5" customHeight="1">
      <c r="A1352" s="100"/>
      <c r="B1352" s="502"/>
      <c r="C1352" s="502"/>
      <c r="D1352" s="502"/>
      <c r="E1352" s="570"/>
      <c r="F1352" s="517"/>
      <c r="G1352" s="502"/>
      <c r="H1352" s="81"/>
      <c r="I1352" s="81"/>
      <c r="J1352" s="81"/>
      <c r="K1352" s="81"/>
      <c r="L1352" s="81"/>
      <c r="M1352" s="511" t="s">
        <v>245</v>
      </c>
      <c r="N1352" s="81"/>
      <c r="O1352" s="79"/>
      <c r="P1352" s="81"/>
      <c r="Q1352" s="502"/>
      <c r="R1352" s="615" t="s">
        <v>118</v>
      </c>
      <c r="S1352" s="612" t="s">
        <v>474</v>
      </c>
      <c r="T1352" s="64"/>
    </row>
    <row r="1353" spans="1:20" ht="7.5" customHeight="1">
      <c r="A1353" s="100"/>
      <c r="B1353" s="502"/>
      <c r="C1353" s="502"/>
      <c r="D1353" s="502"/>
      <c r="E1353" s="570"/>
      <c r="F1353" s="504"/>
      <c r="G1353" s="533"/>
      <c r="H1353" s="81"/>
      <c r="I1353" s="81"/>
      <c r="J1353" s="81"/>
      <c r="K1353" s="81"/>
      <c r="L1353" s="81"/>
      <c r="M1353" s="502"/>
      <c r="N1353" s="81"/>
      <c r="O1353" s="511" t="s">
        <v>246</v>
      </c>
      <c r="P1353" s="81"/>
      <c r="Q1353" s="533"/>
      <c r="R1353" s="542"/>
      <c r="S1353" s="570"/>
      <c r="T1353" s="64"/>
    </row>
    <row r="1354" spans="1:20" ht="7.5" customHeight="1">
      <c r="A1354" s="100"/>
      <c r="B1354" s="502"/>
      <c r="C1354" s="502"/>
      <c r="D1354" s="502"/>
      <c r="E1354" s="570"/>
      <c r="F1354" s="99"/>
      <c r="G1354" s="504"/>
      <c r="H1354" s="103"/>
      <c r="I1354" s="103"/>
      <c r="J1354" s="103"/>
      <c r="K1354" s="103"/>
      <c r="L1354" s="103"/>
      <c r="M1354" s="504"/>
      <c r="N1354" s="103"/>
      <c r="O1354" s="504"/>
      <c r="P1354" s="103"/>
      <c r="Q1354" s="504"/>
      <c r="R1354" s="274"/>
      <c r="S1354" s="570"/>
      <c r="T1354" s="64"/>
    </row>
    <row r="1355" spans="1:20" ht="7.5" customHeight="1">
      <c r="A1355" s="100"/>
      <c r="B1355" s="502"/>
      <c r="C1355" s="502"/>
      <c r="D1355" s="502"/>
      <c r="E1355" s="570"/>
      <c r="F1355" s="259"/>
      <c r="G1355" s="503" t="s">
        <v>122</v>
      </c>
      <c r="H1355" s="82"/>
      <c r="I1355" s="503" t="s">
        <v>122</v>
      </c>
      <c r="J1355" s="82"/>
      <c r="K1355" s="503" t="s">
        <v>122</v>
      </c>
      <c r="L1355" s="517">
        <v>2190.7428125000001</v>
      </c>
      <c r="M1355" s="503">
        <f>ROUND(L1355*mark_up,0)</f>
        <v>9617</v>
      </c>
      <c r="N1355" s="503"/>
      <c r="O1355" s="503">
        <f>ROUND(M1355*1.91703056768559,0)</f>
        <v>18436</v>
      </c>
      <c r="P1355" s="82"/>
      <c r="Q1355" s="503" t="s">
        <v>122</v>
      </c>
      <c r="R1355" s="615"/>
      <c r="S1355" s="570"/>
      <c r="T1355" s="64"/>
    </row>
    <row r="1356" spans="1:20" ht="7.5" customHeight="1">
      <c r="A1356" s="100"/>
      <c r="B1356" s="502"/>
      <c r="C1356" s="502"/>
      <c r="D1356" s="502"/>
      <c r="E1356" s="570"/>
      <c r="F1356" s="259"/>
      <c r="G1356" s="504"/>
      <c r="H1356" s="103"/>
      <c r="I1356" s="504"/>
      <c r="J1356" s="103"/>
      <c r="K1356" s="504"/>
      <c r="L1356" s="504"/>
      <c r="M1356" s="504"/>
      <c r="N1356" s="504"/>
      <c r="O1356" s="504"/>
      <c r="P1356" s="103"/>
      <c r="Q1356" s="504"/>
      <c r="R1356" s="542"/>
      <c r="S1356" s="570"/>
      <c r="T1356" s="64"/>
    </row>
    <row r="1357" spans="1:20" ht="7.5" customHeight="1">
      <c r="A1357" s="100"/>
      <c r="B1357" s="502"/>
      <c r="C1357" s="502"/>
      <c r="D1357" s="502"/>
      <c r="E1357" s="570"/>
      <c r="F1357" s="259"/>
      <c r="G1357" s="86"/>
      <c r="H1357" s="86"/>
      <c r="I1357" s="86"/>
      <c r="J1357" s="86"/>
      <c r="K1357" s="86"/>
      <c r="L1357" s="86"/>
      <c r="M1357" s="86"/>
      <c r="N1357" s="86"/>
      <c r="O1357" s="86"/>
      <c r="P1357" s="86"/>
      <c r="Q1357" s="86"/>
      <c r="R1357" s="275"/>
      <c r="S1357" s="570"/>
      <c r="T1357" s="64"/>
    </row>
    <row r="1358" spans="1:20" ht="7.5" customHeight="1">
      <c r="A1358" s="100"/>
      <c r="B1358" s="502"/>
      <c r="C1358" s="502"/>
      <c r="D1358" s="502"/>
      <c r="E1358" s="570"/>
      <c r="F1358" s="259"/>
      <c r="G1358" s="86"/>
      <c r="H1358" s="86"/>
      <c r="I1358" s="86"/>
      <c r="J1358" s="86"/>
      <c r="K1358" s="86"/>
      <c r="L1358" s="86"/>
      <c r="M1358" s="86"/>
      <c r="N1358" s="86"/>
      <c r="O1358" s="86"/>
      <c r="P1358" s="86"/>
      <c r="Q1358" s="86"/>
      <c r="R1358" s="275"/>
      <c r="S1358" s="570"/>
      <c r="T1358" s="64"/>
    </row>
    <row r="1359" spans="1:20" ht="7.5" customHeight="1">
      <c r="A1359" s="100"/>
      <c r="B1359" s="502"/>
      <c r="C1359" s="502"/>
      <c r="D1359" s="502"/>
      <c r="E1359" s="570"/>
      <c r="F1359" s="259"/>
      <c r="G1359" s="86"/>
      <c r="H1359" s="86"/>
      <c r="I1359" s="86"/>
      <c r="J1359" s="86"/>
      <c r="K1359" s="86"/>
      <c r="L1359" s="86"/>
      <c r="M1359" s="86"/>
      <c r="N1359" s="86"/>
      <c r="O1359" s="86"/>
      <c r="P1359" s="86"/>
      <c r="Q1359" s="86"/>
      <c r="R1359" s="615" t="s">
        <v>118</v>
      </c>
      <c r="S1359" s="536" t="s">
        <v>249</v>
      </c>
      <c r="T1359" s="64"/>
    </row>
    <row r="1360" spans="1:20" ht="7.5" customHeight="1">
      <c r="A1360" s="100"/>
      <c r="B1360" s="502"/>
      <c r="C1360" s="502"/>
      <c r="D1360" s="502"/>
      <c r="E1360" s="570"/>
      <c r="F1360" s="79"/>
      <c r="G1360" s="86"/>
      <c r="H1360" s="86"/>
      <c r="I1360" s="86"/>
      <c r="J1360" s="86"/>
      <c r="K1360" s="86"/>
      <c r="L1360" s="86"/>
      <c r="M1360" s="86"/>
      <c r="N1360" s="86"/>
      <c r="O1360" s="86"/>
      <c r="P1360" s="86"/>
      <c r="Q1360" s="86"/>
      <c r="R1360" s="542"/>
      <c r="S1360" s="502"/>
      <c r="T1360" s="64"/>
    </row>
    <row r="1361" spans="1:20" ht="7.5" customHeight="1">
      <c r="A1361" s="100"/>
      <c r="B1361" s="502"/>
      <c r="C1361" s="502"/>
      <c r="D1361" s="502"/>
      <c r="E1361" s="570"/>
      <c r="F1361" s="276"/>
      <c r="G1361" s="86"/>
      <c r="H1361" s="86"/>
      <c r="I1361" s="86"/>
      <c r="J1361" s="86"/>
      <c r="K1361" s="86"/>
      <c r="L1361" s="86"/>
      <c r="M1361" s="86"/>
      <c r="N1361" s="86"/>
      <c r="O1361" s="86"/>
      <c r="P1361" s="86"/>
      <c r="Q1361" s="86"/>
      <c r="R1361" s="273"/>
      <c r="S1361" s="502"/>
      <c r="T1361" s="64"/>
    </row>
    <row r="1362" spans="1:20" ht="7.5" customHeight="1">
      <c r="A1362" s="100"/>
      <c r="B1362" s="502"/>
      <c r="C1362" s="518" t="s">
        <v>475</v>
      </c>
      <c r="D1362" s="502"/>
      <c r="E1362" s="570"/>
      <c r="F1362" s="276"/>
      <c r="G1362" s="86"/>
      <c r="H1362" s="86"/>
      <c r="I1362" s="86"/>
      <c r="J1362" s="86"/>
      <c r="K1362" s="86"/>
      <c r="L1362" s="86"/>
      <c r="M1362" s="86"/>
      <c r="N1362" s="86"/>
      <c r="O1362" s="86"/>
      <c r="P1362" s="86"/>
      <c r="Q1362" s="86"/>
      <c r="R1362" s="616" t="s">
        <v>118</v>
      </c>
      <c r="S1362" s="539" t="s">
        <v>132</v>
      </c>
      <c r="T1362" s="64"/>
    </row>
    <row r="1363" spans="1:20" ht="7.5" customHeight="1">
      <c r="A1363" s="100"/>
      <c r="B1363" s="502"/>
      <c r="C1363" s="502"/>
      <c r="D1363" s="502"/>
      <c r="E1363" s="570"/>
      <c r="F1363" s="119"/>
      <c r="G1363" s="75"/>
      <c r="H1363" s="81"/>
      <c r="I1363" s="75"/>
      <c r="J1363" s="219"/>
      <c r="K1363" s="75"/>
      <c r="L1363" s="219"/>
      <c r="M1363" s="75"/>
      <c r="N1363" s="81"/>
      <c r="O1363" s="75"/>
      <c r="P1363" s="75"/>
      <c r="Q1363" s="75"/>
      <c r="R1363" s="577"/>
      <c r="S1363" s="502"/>
      <c r="T1363" s="64"/>
    </row>
    <row r="1364" spans="1:20" ht="7.5" customHeight="1">
      <c r="A1364" s="100"/>
      <c r="B1364" s="502"/>
      <c r="C1364" s="502"/>
      <c r="D1364" s="502"/>
      <c r="E1364" s="570"/>
      <c r="F1364" s="84"/>
      <c r="G1364" s="126"/>
      <c r="H1364" s="85"/>
      <c r="I1364" s="85"/>
      <c r="J1364" s="85"/>
      <c r="K1364" s="75"/>
      <c r="L1364" s="85"/>
      <c r="M1364" s="75"/>
      <c r="N1364" s="81"/>
      <c r="O1364" s="75"/>
      <c r="P1364" s="75"/>
      <c r="Q1364" s="81"/>
      <c r="R1364" s="277"/>
      <c r="S1364" s="502"/>
      <c r="T1364" s="64"/>
    </row>
    <row r="1365" spans="1:20" ht="7.5" customHeight="1">
      <c r="A1365" s="100"/>
      <c r="B1365" s="512" t="s">
        <v>115</v>
      </c>
      <c r="C1365" s="514" t="s">
        <v>476</v>
      </c>
      <c r="D1365" s="515" t="s">
        <v>477</v>
      </c>
      <c r="E1365" s="516" t="s">
        <v>122</v>
      </c>
      <c r="F1365" s="84"/>
      <c r="G1365" s="561"/>
      <c r="H1365" s="173"/>
      <c r="I1365" s="516"/>
      <c r="J1365" s="173"/>
      <c r="K1365" s="516"/>
      <c r="L1365" s="173"/>
      <c r="M1365" s="516"/>
      <c r="N1365" s="81"/>
      <c r="O1365" s="516"/>
      <c r="P1365" s="81"/>
      <c r="Q1365" s="516"/>
      <c r="R1365" s="611" t="s">
        <v>118</v>
      </c>
      <c r="S1365" s="599" t="s">
        <v>478</v>
      </c>
      <c r="T1365" s="64"/>
    </row>
    <row r="1366" spans="1:20" ht="7.5" customHeight="1">
      <c r="A1366" s="100"/>
      <c r="B1366" s="502"/>
      <c r="C1366" s="502"/>
      <c r="D1366" s="502"/>
      <c r="E1366" s="502"/>
      <c r="F1366" s="84"/>
      <c r="G1366" s="502"/>
      <c r="H1366" s="173"/>
      <c r="I1366" s="502"/>
      <c r="J1366" s="173"/>
      <c r="K1366" s="502"/>
      <c r="L1366" s="173"/>
      <c r="M1366" s="502"/>
      <c r="N1366" s="81"/>
      <c r="O1366" s="502"/>
      <c r="P1366" s="81"/>
      <c r="Q1366" s="502"/>
      <c r="R1366" s="502"/>
      <c r="S1366" s="502"/>
      <c r="T1366" s="64"/>
    </row>
    <row r="1367" spans="1:20" ht="7.5" customHeight="1">
      <c r="A1367" s="100"/>
      <c r="B1367" s="502"/>
      <c r="C1367" s="502"/>
      <c r="D1367" s="502"/>
      <c r="E1367" s="502"/>
      <c r="F1367" s="84"/>
      <c r="G1367" s="502"/>
      <c r="H1367" s="173"/>
      <c r="I1367" s="502"/>
      <c r="J1367" s="173"/>
      <c r="K1367" s="502"/>
      <c r="L1367" s="173"/>
      <c r="M1367" s="502"/>
      <c r="N1367" s="81"/>
      <c r="O1367" s="502"/>
      <c r="P1367" s="81"/>
      <c r="Q1367" s="502"/>
      <c r="R1367" s="278"/>
      <c r="S1367" s="502"/>
      <c r="T1367" s="64"/>
    </row>
    <row r="1368" spans="1:20" ht="7.5" customHeight="1">
      <c r="A1368" s="100"/>
      <c r="B1368" s="502"/>
      <c r="C1368" s="502"/>
      <c r="D1368" s="502"/>
      <c r="E1368" s="502"/>
      <c r="F1368" s="84"/>
      <c r="G1368" s="173"/>
      <c r="H1368" s="173"/>
      <c r="I1368" s="81"/>
      <c r="J1368" s="173"/>
      <c r="K1368" s="81"/>
      <c r="L1368" s="173"/>
      <c r="M1368" s="81"/>
      <c r="N1368" s="81"/>
      <c r="O1368" s="81"/>
      <c r="P1368" s="81"/>
      <c r="Q1368" s="81"/>
      <c r="R1368" s="278"/>
      <c r="S1368" s="502"/>
      <c r="T1368" s="64"/>
    </row>
    <row r="1369" spans="1:20" ht="7.5" customHeight="1">
      <c r="A1369" s="100"/>
      <c r="B1369" s="502"/>
      <c r="C1369" s="502"/>
      <c r="D1369" s="502"/>
      <c r="E1369" s="502"/>
      <c r="F1369" s="84"/>
      <c r="G1369" s="172"/>
      <c r="H1369" s="173"/>
      <c r="I1369" s="75"/>
      <c r="J1369" s="173"/>
      <c r="K1369" s="75"/>
      <c r="L1369" s="173"/>
      <c r="M1369" s="75"/>
      <c r="N1369" s="81"/>
      <c r="O1369" s="75"/>
      <c r="P1369" s="81"/>
      <c r="Q1369" s="75"/>
      <c r="R1369" s="278"/>
      <c r="S1369" s="502"/>
      <c r="T1369" s="64"/>
    </row>
    <row r="1370" spans="1:20" ht="7.5" customHeight="1">
      <c r="A1370" s="78"/>
      <c r="B1370" s="502"/>
      <c r="C1370" s="502"/>
      <c r="D1370" s="502"/>
      <c r="E1370" s="502"/>
      <c r="F1370" s="84"/>
      <c r="G1370" s="172"/>
      <c r="H1370" s="173"/>
      <c r="I1370" s="75"/>
      <c r="J1370" s="173"/>
      <c r="K1370" s="75"/>
      <c r="L1370" s="173"/>
      <c r="M1370" s="75"/>
      <c r="N1370" s="81"/>
      <c r="O1370" s="75"/>
      <c r="P1370" s="81"/>
      <c r="Q1370" s="75"/>
      <c r="R1370" s="559" t="s">
        <v>118</v>
      </c>
      <c r="S1370" s="538" t="s">
        <v>128</v>
      </c>
      <c r="T1370" s="64"/>
    </row>
    <row r="1371" spans="1:20" ht="7.5" customHeight="1">
      <c r="A1371" s="78"/>
      <c r="B1371" s="502"/>
      <c r="C1371" s="502"/>
      <c r="D1371" s="502"/>
      <c r="E1371" s="502"/>
      <c r="F1371" s="119"/>
      <c r="G1371" s="75"/>
      <c r="H1371" s="81"/>
      <c r="I1371" s="75"/>
      <c r="J1371" s="119"/>
      <c r="K1371" s="75"/>
      <c r="L1371" s="119"/>
      <c r="M1371" s="75"/>
      <c r="N1371" s="81"/>
      <c r="O1371" s="75"/>
      <c r="P1371" s="81"/>
      <c r="Q1371" s="75"/>
      <c r="R1371" s="502"/>
      <c r="S1371" s="502"/>
      <c r="T1371" s="64"/>
    </row>
    <row r="1372" spans="1:20" ht="7.5" customHeight="1">
      <c r="A1372" s="78"/>
      <c r="B1372" s="502"/>
      <c r="C1372" s="502"/>
      <c r="D1372" s="502"/>
      <c r="E1372" s="502"/>
      <c r="F1372" s="79"/>
      <c r="G1372" s="79"/>
      <c r="H1372" s="79"/>
      <c r="I1372" s="79"/>
      <c r="J1372" s="79"/>
      <c r="K1372" s="79"/>
      <c r="L1372" s="79"/>
      <c r="M1372" s="79"/>
      <c r="N1372" s="79"/>
      <c r="O1372" s="79"/>
      <c r="P1372" s="79"/>
      <c r="Q1372" s="79"/>
      <c r="R1372" s="559" t="s">
        <v>118</v>
      </c>
      <c r="S1372" s="510" t="s">
        <v>479</v>
      </c>
      <c r="T1372" s="64"/>
    </row>
    <row r="1373" spans="1:20" ht="7.5" customHeight="1">
      <c r="A1373" s="100"/>
      <c r="B1373" s="502"/>
      <c r="C1373" s="502"/>
      <c r="D1373" s="502"/>
      <c r="E1373" s="502"/>
      <c r="F1373" s="517">
        <v>4471.4113125000003</v>
      </c>
      <c r="G1373" s="503">
        <f>ROUND(F1373*mark_up,0)</f>
        <v>19629</v>
      </c>
      <c r="H1373" s="82"/>
      <c r="I1373" s="503" t="s">
        <v>122</v>
      </c>
      <c r="J1373" s="517"/>
      <c r="K1373" s="503" t="s">
        <v>122</v>
      </c>
      <c r="L1373" s="517"/>
      <c r="M1373" s="503" t="s">
        <v>122</v>
      </c>
      <c r="N1373" s="517"/>
      <c r="O1373" s="503" t="s">
        <v>122</v>
      </c>
      <c r="P1373" s="517"/>
      <c r="Q1373" s="503" t="s">
        <v>122</v>
      </c>
      <c r="R1373" s="502"/>
      <c r="S1373" s="502"/>
      <c r="T1373" s="64"/>
    </row>
    <row r="1374" spans="1:20" ht="7.5" customHeight="1">
      <c r="A1374" s="100"/>
      <c r="B1374" s="502"/>
      <c r="C1374" s="502"/>
      <c r="D1374" s="502"/>
      <c r="E1374" s="502"/>
      <c r="F1374" s="504"/>
      <c r="G1374" s="504"/>
      <c r="H1374" s="103"/>
      <c r="I1374" s="504"/>
      <c r="J1374" s="504"/>
      <c r="K1374" s="504"/>
      <c r="L1374" s="504"/>
      <c r="M1374" s="504"/>
      <c r="N1374" s="504"/>
      <c r="O1374" s="504"/>
      <c r="P1374" s="504"/>
      <c r="Q1374" s="504"/>
      <c r="R1374" s="279"/>
      <c r="S1374" s="502"/>
      <c r="T1374" s="64"/>
    </row>
    <row r="1375" spans="1:20" ht="7.5" customHeight="1">
      <c r="A1375" s="100"/>
      <c r="B1375" s="502"/>
      <c r="C1375" s="502"/>
      <c r="D1375" s="502"/>
      <c r="E1375" s="502"/>
      <c r="F1375" s="79"/>
      <c r="G1375" s="79"/>
      <c r="H1375" s="79"/>
      <c r="I1375" s="79"/>
      <c r="J1375" s="79"/>
      <c r="K1375" s="79"/>
      <c r="L1375" s="79"/>
      <c r="M1375" s="79"/>
      <c r="N1375" s="79"/>
      <c r="O1375" s="79"/>
      <c r="P1375" s="79"/>
      <c r="Q1375" s="79"/>
      <c r="R1375" s="279"/>
      <c r="S1375" s="502"/>
      <c r="T1375" s="64"/>
    </row>
    <row r="1376" spans="1:20" ht="7.5" customHeight="1">
      <c r="A1376" s="124"/>
      <c r="B1376" s="502"/>
      <c r="C1376" s="502"/>
      <c r="D1376" s="502"/>
      <c r="E1376" s="502"/>
      <c r="F1376" s="79"/>
      <c r="G1376" s="79"/>
      <c r="H1376" s="79"/>
      <c r="I1376" s="79"/>
      <c r="J1376" s="79"/>
      <c r="K1376" s="79"/>
      <c r="L1376" s="79"/>
      <c r="M1376" s="79"/>
      <c r="N1376" s="79"/>
      <c r="O1376" s="79"/>
      <c r="P1376" s="79"/>
      <c r="Q1376" s="79"/>
      <c r="R1376" s="278"/>
      <c r="S1376" s="502"/>
      <c r="T1376" s="64"/>
    </row>
    <row r="1377" spans="1:20" ht="7.5" customHeight="1">
      <c r="A1377" s="124"/>
      <c r="B1377" s="502"/>
      <c r="C1377" s="502"/>
      <c r="D1377" s="502"/>
      <c r="E1377" s="502"/>
      <c r="F1377" s="79"/>
      <c r="G1377" s="79"/>
      <c r="H1377" s="79"/>
      <c r="I1377" s="79"/>
      <c r="J1377" s="79"/>
      <c r="K1377" s="79"/>
      <c r="L1377" s="79"/>
      <c r="M1377" s="79"/>
      <c r="N1377" s="79"/>
      <c r="O1377" s="79"/>
      <c r="P1377" s="79"/>
      <c r="Q1377" s="79"/>
      <c r="R1377" s="559" t="s">
        <v>118</v>
      </c>
      <c r="S1377" s="538" t="s">
        <v>283</v>
      </c>
      <c r="T1377" s="64"/>
    </row>
    <row r="1378" spans="1:20" ht="7.5" customHeight="1">
      <c r="A1378" s="124"/>
      <c r="B1378" s="502"/>
      <c r="C1378" s="502"/>
      <c r="D1378" s="502"/>
      <c r="E1378" s="502"/>
      <c r="F1378" s="79"/>
      <c r="G1378" s="79"/>
      <c r="H1378" s="79"/>
      <c r="I1378" s="79"/>
      <c r="J1378" s="79"/>
      <c r="K1378" s="79"/>
      <c r="L1378" s="79"/>
      <c r="M1378" s="79"/>
      <c r="N1378" s="79"/>
      <c r="O1378" s="79"/>
      <c r="P1378" s="79"/>
      <c r="Q1378" s="79"/>
      <c r="R1378" s="502"/>
      <c r="S1378" s="502"/>
      <c r="T1378" s="64"/>
    </row>
    <row r="1379" spans="1:20" ht="7.5" customHeight="1">
      <c r="A1379" s="124"/>
      <c r="B1379" s="502"/>
      <c r="C1379" s="502"/>
      <c r="D1379" s="502"/>
      <c r="E1379" s="502"/>
      <c r="F1379" s="84"/>
      <c r="G1379" s="85"/>
      <c r="H1379" s="85"/>
      <c r="I1379" s="85"/>
      <c r="J1379" s="85"/>
      <c r="K1379" s="81"/>
      <c r="L1379" s="85"/>
      <c r="M1379" s="81"/>
      <c r="N1379" s="81"/>
      <c r="O1379" s="81"/>
      <c r="P1379" s="81"/>
      <c r="Q1379" s="81"/>
      <c r="R1379" s="279"/>
      <c r="S1379" s="502"/>
      <c r="T1379" s="64"/>
    </row>
    <row r="1380" spans="1:20" ht="7.5" customHeight="1">
      <c r="A1380" s="124"/>
      <c r="B1380" s="502"/>
      <c r="C1380" s="502"/>
      <c r="D1380" s="502"/>
      <c r="E1380" s="502"/>
      <c r="F1380" s="79"/>
      <c r="G1380" s="79"/>
      <c r="H1380" s="79"/>
      <c r="I1380" s="79"/>
      <c r="J1380" s="79"/>
      <c r="K1380" s="79"/>
      <c r="L1380" s="79"/>
      <c r="M1380" s="79"/>
      <c r="N1380" s="79"/>
      <c r="O1380" s="79"/>
      <c r="P1380" s="79"/>
      <c r="Q1380" s="79"/>
      <c r="R1380" s="559" t="s">
        <v>118</v>
      </c>
      <c r="S1380" s="538" t="s">
        <v>123</v>
      </c>
      <c r="T1380" s="64"/>
    </row>
    <row r="1381" spans="1:20" ht="7.5" customHeight="1">
      <c r="A1381" s="124"/>
      <c r="B1381" s="502"/>
      <c r="C1381" s="502"/>
      <c r="D1381" s="502"/>
      <c r="E1381" s="502"/>
      <c r="F1381" s="79"/>
      <c r="G1381" s="79"/>
      <c r="H1381" s="79"/>
      <c r="I1381" s="79"/>
      <c r="J1381" s="79"/>
      <c r="K1381" s="79"/>
      <c r="L1381" s="79"/>
      <c r="M1381" s="79"/>
      <c r="N1381" s="79"/>
      <c r="O1381" s="79"/>
      <c r="P1381" s="79"/>
      <c r="Q1381" s="79"/>
      <c r="R1381" s="502"/>
      <c r="S1381" s="502"/>
      <c r="T1381" s="64"/>
    </row>
    <row r="1382" spans="1:20" ht="7.5" customHeight="1">
      <c r="A1382" s="139"/>
      <c r="B1382" s="502"/>
      <c r="C1382" s="518" t="s">
        <v>480</v>
      </c>
      <c r="D1382" s="502"/>
      <c r="E1382" s="502"/>
      <c r="F1382" s="79"/>
      <c r="G1382" s="79"/>
      <c r="H1382" s="79"/>
      <c r="I1382" s="79"/>
      <c r="J1382" s="79"/>
      <c r="K1382" s="79"/>
      <c r="L1382" s="79"/>
      <c r="M1382" s="79"/>
      <c r="N1382" s="79"/>
      <c r="O1382" s="79"/>
      <c r="P1382" s="79"/>
      <c r="Q1382" s="79"/>
      <c r="R1382" s="279"/>
      <c r="S1382" s="502"/>
      <c r="T1382" s="64"/>
    </row>
    <row r="1383" spans="1:20" ht="7.5" customHeight="1">
      <c r="A1383" s="139"/>
      <c r="B1383" s="502"/>
      <c r="C1383" s="502"/>
      <c r="D1383" s="502"/>
      <c r="E1383" s="502"/>
      <c r="F1383" s="79"/>
      <c r="G1383" s="79"/>
      <c r="H1383" s="79"/>
      <c r="I1383" s="79"/>
      <c r="J1383" s="79"/>
      <c r="K1383" s="79"/>
      <c r="L1383" s="79"/>
      <c r="M1383" s="79"/>
      <c r="N1383" s="79"/>
      <c r="O1383" s="79"/>
      <c r="P1383" s="79"/>
      <c r="Q1383" s="79"/>
      <c r="R1383" s="86"/>
      <c r="S1383" s="86"/>
      <c r="T1383" s="64"/>
    </row>
    <row r="1384" spans="1:20" ht="7.5" customHeight="1">
      <c r="A1384" s="139"/>
      <c r="B1384" s="513"/>
      <c r="C1384" s="513"/>
      <c r="D1384" s="513"/>
      <c r="E1384" s="513"/>
      <c r="F1384" s="91"/>
      <c r="G1384" s="91"/>
      <c r="H1384" s="91"/>
      <c r="I1384" s="91"/>
      <c r="J1384" s="91"/>
      <c r="K1384" s="91"/>
      <c r="L1384" s="91"/>
      <c r="M1384" s="91"/>
      <c r="N1384" s="91"/>
      <c r="O1384" s="91"/>
      <c r="P1384" s="91"/>
      <c r="Q1384" s="91"/>
      <c r="R1384" s="92"/>
      <c r="S1384" s="90"/>
      <c r="T1384" s="64"/>
    </row>
    <row r="1385" spans="1:20" ht="7.5" customHeight="1">
      <c r="A1385" s="124"/>
      <c r="B1385" s="512" t="s">
        <v>115</v>
      </c>
      <c r="C1385" s="514" t="s">
        <v>481</v>
      </c>
      <c r="D1385" s="515" t="s">
        <v>482</v>
      </c>
      <c r="E1385" s="516" t="s">
        <v>122</v>
      </c>
      <c r="F1385" s="84"/>
      <c r="G1385" s="172"/>
      <c r="H1385" s="173"/>
      <c r="I1385" s="516"/>
      <c r="J1385" s="173"/>
      <c r="K1385" s="516"/>
      <c r="L1385" s="173"/>
      <c r="M1385" s="516"/>
      <c r="N1385" s="81"/>
      <c r="O1385" s="516"/>
      <c r="P1385" s="132"/>
      <c r="Q1385" s="81"/>
      <c r="R1385" s="534" t="s">
        <v>118</v>
      </c>
      <c r="S1385" s="547" t="s">
        <v>483</v>
      </c>
      <c r="T1385" s="64"/>
    </row>
    <row r="1386" spans="1:20" ht="7.5" customHeight="1">
      <c r="A1386" s="124"/>
      <c r="B1386" s="502"/>
      <c r="C1386" s="502"/>
      <c r="D1386" s="502"/>
      <c r="E1386" s="502"/>
      <c r="F1386" s="84"/>
      <c r="G1386" s="172"/>
      <c r="H1386" s="173"/>
      <c r="I1386" s="502"/>
      <c r="J1386" s="173"/>
      <c r="K1386" s="502"/>
      <c r="L1386" s="173"/>
      <c r="M1386" s="502"/>
      <c r="N1386" s="81"/>
      <c r="O1386" s="502"/>
      <c r="P1386" s="132"/>
      <c r="Q1386" s="81"/>
      <c r="R1386" s="502"/>
      <c r="S1386" s="502"/>
      <c r="T1386" s="64"/>
    </row>
    <row r="1387" spans="1:20" ht="7.5" customHeight="1">
      <c r="A1387" s="124"/>
      <c r="B1387" s="502"/>
      <c r="C1387" s="502"/>
      <c r="D1387" s="502"/>
      <c r="E1387" s="502"/>
      <c r="F1387" s="84"/>
      <c r="G1387" s="83"/>
      <c r="H1387" s="173"/>
      <c r="I1387" s="502"/>
      <c r="J1387" s="173"/>
      <c r="K1387" s="502"/>
      <c r="L1387" s="173"/>
      <c r="M1387" s="502"/>
      <c r="N1387" s="81"/>
      <c r="O1387" s="502"/>
      <c r="P1387" s="132"/>
      <c r="Q1387" s="81"/>
      <c r="R1387" s="532"/>
      <c r="S1387" s="502"/>
      <c r="T1387" s="64"/>
    </row>
    <row r="1388" spans="1:20" ht="7.5" customHeight="1">
      <c r="A1388" s="124"/>
      <c r="B1388" s="502"/>
      <c r="C1388" s="502"/>
      <c r="D1388" s="502"/>
      <c r="E1388" s="502"/>
      <c r="F1388" s="84"/>
      <c r="G1388" s="125"/>
      <c r="H1388" s="112"/>
      <c r="I1388" s="125"/>
      <c r="J1388" s="173"/>
      <c r="K1388" s="125"/>
      <c r="L1388" s="173"/>
      <c r="M1388" s="125"/>
      <c r="N1388" s="112"/>
      <c r="O1388" s="125"/>
      <c r="P1388" s="132"/>
      <c r="Q1388" s="81"/>
      <c r="R1388" s="502"/>
      <c r="S1388" s="502"/>
      <c r="T1388" s="64"/>
    </row>
    <row r="1389" spans="1:20" ht="7.5" customHeight="1">
      <c r="A1389" s="124"/>
      <c r="B1389" s="502"/>
      <c r="C1389" s="502"/>
      <c r="D1389" s="502"/>
      <c r="E1389" s="502"/>
      <c r="F1389" s="79"/>
      <c r="G1389" s="79"/>
      <c r="H1389" s="79"/>
      <c r="I1389" s="79"/>
      <c r="J1389" s="79"/>
      <c r="K1389" s="79"/>
      <c r="L1389" s="79"/>
      <c r="M1389" s="79"/>
      <c r="N1389" s="79"/>
      <c r="O1389" s="79"/>
      <c r="P1389" s="79"/>
      <c r="Q1389" s="79"/>
      <c r="R1389" s="226"/>
      <c r="S1389" s="502"/>
      <c r="T1389" s="64"/>
    </row>
    <row r="1390" spans="1:20" ht="7.5" customHeight="1">
      <c r="A1390" s="124"/>
      <c r="B1390" s="502"/>
      <c r="C1390" s="502"/>
      <c r="D1390" s="502"/>
      <c r="E1390" s="502"/>
      <c r="F1390" s="84"/>
      <c r="G1390" s="511" t="s">
        <v>484</v>
      </c>
      <c r="H1390" s="112"/>
      <c r="I1390" s="125"/>
      <c r="J1390" s="173"/>
      <c r="K1390" s="125"/>
      <c r="L1390" s="173"/>
      <c r="M1390" s="125"/>
      <c r="N1390" s="112"/>
      <c r="O1390" s="125"/>
      <c r="P1390" s="125"/>
      <c r="Q1390" s="81"/>
      <c r="R1390" s="532"/>
      <c r="S1390" s="502"/>
      <c r="T1390" s="64"/>
    </row>
    <row r="1391" spans="1:20" ht="7.5" customHeight="1">
      <c r="A1391" s="124"/>
      <c r="B1391" s="502"/>
      <c r="C1391" s="502"/>
      <c r="D1391" s="502"/>
      <c r="E1391" s="502"/>
      <c r="F1391" s="119"/>
      <c r="G1391" s="504"/>
      <c r="H1391" s="81"/>
      <c r="I1391" s="75"/>
      <c r="J1391" s="219"/>
      <c r="K1391" s="75"/>
      <c r="L1391" s="219"/>
      <c r="M1391" s="75"/>
      <c r="N1391" s="81"/>
      <c r="O1391" s="75"/>
      <c r="P1391" s="75"/>
      <c r="Q1391" s="75"/>
      <c r="R1391" s="502"/>
      <c r="S1391" s="502"/>
      <c r="T1391" s="64"/>
    </row>
    <row r="1392" spans="1:20" ht="7.5" customHeight="1">
      <c r="A1392" s="124"/>
      <c r="B1392" s="502"/>
      <c r="C1392" s="502"/>
      <c r="D1392" s="502"/>
      <c r="E1392" s="502"/>
      <c r="F1392" s="517">
        <v>1310.6190625000004</v>
      </c>
      <c r="G1392" s="503">
        <f>ROUND(F1392*mark_up,0)</f>
        <v>5754</v>
      </c>
      <c r="H1392" s="82"/>
      <c r="I1392" s="503" t="s">
        <v>122</v>
      </c>
      <c r="J1392" s="517"/>
      <c r="K1392" s="503" t="s">
        <v>122</v>
      </c>
      <c r="L1392" s="517"/>
      <c r="M1392" s="503" t="s">
        <v>122</v>
      </c>
      <c r="N1392" s="517"/>
      <c r="O1392" s="503" t="s">
        <v>122</v>
      </c>
      <c r="P1392" s="517"/>
      <c r="Q1392" s="503" t="s">
        <v>122</v>
      </c>
      <c r="R1392" s="88"/>
      <c r="S1392" s="502"/>
      <c r="T1392" s="64"/>
    </row>
    <row r="1393" spans="1:20" ht="7.5" customHeight="1">
      <c r="A1393" s="124"/>
      <c r="B1393" s="502"/>
      <c r="C1393" s="502"/>
      <c r="D1393" s="502"/>
      <c r="E1393" s="502"/>
      <c r="F1393" s="504"/>
      <c r="G1393" s="504"/>
      <c r="H1393" s="103"/>
      <c r="I1393" s="504"/>
      <c r="J1393" s="504"/>
      <c r="K1393" s="504"/>
      <c r="L1393" s="504"/>
      <c r="M1393" s="504"/>
      <c r="N1393" s="504"/>
      <c r="O1393" s="504"/>
      <c r="P1393" s="504"/>
      <c r="Q1393" s="504"/>
      <c r="R1393" s="532" t="s">
        <v>118</v>
      </c>
      <c r="S1393" s="536" t="s">
        <v>485</v>
      </c>
      <c r="T1393" s="64"/>
    </row>
    <row r="1394" spans="1:20" ht="7.5" customHeight="1">
      <c r="A1394" s="124"/>
      <c r="B1394" s="502"/>
      <c r="C1394" s="502"/>
      <c r="D1394" s="502"/>
      <c r="E1394" s="502"/>
      <c r="F1394" s="84"/>
      <c r="G1394" s="126"/>
      <c r="H1394" s="85"/>
      <c r="I1394" s="85"/>
      <c r="J1394" s="85"/>
      <c r="K1394" s="75"/>
      <c r="L1394" s="85"/>
      <c r="M1394" s="75"/>
      <c r="N1394" s="81"/>
      <c r="O1394" s="75"/>
      <c r="P1394" s="75"/>
      <c r="Q1394" s="81"/>
      <c r="R1394" s="502"/>
      <c r="S1394" s="502"/>
      <c r="T1394" s="64"/>
    </row>
    <row r="1395" spans="1:20" ht="7.5" customHeight="1">
      <c r="A1395" s="100"/>
      <c r="B1395" s="502"/>
      <c r="C1395" s="502"/>
      <c r="D1395" s="502"/>
      <c r="E1395" s="502"/>
      <c r="F1395" s="132"/>
      <c r="G1395" s="132"/>
      <c r="H1395" s="132"/>
      <c r="I1395" s="132"/>
      <c r="J1395" s="132"/>
      <c r="K1395" s="132"/>
      <c r="L1395" s="132"/>
      <c r="M1395" s="132"/>
      <c r="N1395" s="132"/>
      <c r="O1395" s="132"/>
      <c r="P1395" s="132"/>
      <c r="Q1395" s="132"/>
      <c r="R1395" s="222"/>
      <c r="S1395" s="502"/>
      <c r="T1395" s="64"/>
    </row>
    <row r="1396" spans="1:20" ht="7.5" customHeight="1">
      <c r="A1396" s="100"/>
      <c r="B1396" s="502"/>
      <c r="C1396" s="502"/>
      <c r="D1396" s="502"/>
      <c r="E1396" s="502"/>
      <c r="F1396" s="132"/>
      <c r="G1396" s="132"/>
      <c r="H1396" s="132"/>
      <c r="I1396" s="132"/>
      <c r="J1396" s="132"/>
      <c r="K1396" s="132"/>
      <c r="L1396" s="132"/>
      <c r="M1396" s="132"/>
      <c r="N1396" s="132"/>
      <c r="O1396" s="132"/>
      <c r="P1396" s="132"/>
      <c r="Q1396" s="132"/>
      <c r="R1396" s="532" t="s">
        <v>118</v>
      </c>
      <c r="S1396" s="536" t="s">
        <v>486</v>
      </c>
      <c r="T1396" s="64"/>
    </row>
    <row r="1397" spans="1:20" ht="7.5" customHeight="1">
      <c r="A1397" s="100"/>
      <c r="B1397" s="502"/>
      <c r="C1397" s="502"/>
      <c r="D1397" s="502"/>
      <c r="E1397" s="502"/>
      <c r="F1397" s="79"/>
      <c r="G1397" s="79"/>
      <c r="H1397" s="79"/>
      <c r="I1397" s="79"/>
      <c r="J1397" s="79"/>
      <c r="K1397" s="79"/>
      <c r="L1397" s="79"/>
      <c r="M1397" s="79"/>
      <c r="N1397" s="79"/>
      <c r="O1397" s="79"/>
      <c r="P1397" s="79"/>
      <c r="Q1397" s="79"/>
      <c r="R1397" s="502"/>
      <c r="S1397" s="502"/>
      <c r="T1397" s="64"/>
    </row>
    <row r="1398" spans="1:20" ht="7.5" customHeight="1">
      <c r="A1398" s="100"/>
      <c r="B1398" s="502"/>
      <c r="C1398" s="502"/>
      <c r="D1398" s="502"/>
      <c r="E1398" s="502"/>
      <c r="F1398" s="79"/>
      <c r="G1398" s="79"/>
      <c r="H1398" s="79"/>
      <c r="I1398" s="79"/>
      <c r="J1398" s="79"/>
      <c r="K1398" s="79"/>
      <c r="L1398" s="79"/>
      <c r="M1398" s="79"/>
      <c r="N1398" s="79"/>
      <c r="O1398" s="79"/>
      <c r="P1398" s="79"/>
      <c r="Q1398" s="79"/>
      <c r="R1398" s="80"/>
      <c r="S1398" s="502"/>
      <c r="T1398" s="64"/>
    </row>
    <row r="1399" spans="1:20" ht="7.5" customHeight="1">
      <c r="A1399" s="100"/>
      <c r="B1399" s="502"/>
      <c r="C1399" s="518" t="s">
        <v>487</v>
      </c>
      <c r="D1399" s="502"/>
      <c r="E1399" s="502"/>
      <c r="F1399" s="79"/>
      <c r="G1399" s="79"/>
      <c r="H1399" s="79"/>
      <c r="I1399" s="79"/>
      <c r="J1399" s="79"/>
      <c r="K1399" s="79"/>
      <c r="L1399" s="79"/>
      <c r="M1399" s="79"/>
      <c r="N1399" s="79"/>
      <c r="O1399" s="79"/>
      <c r="P1399" s="79"/>
      <c r="Q1399" s="79"/>
      <c r="R1399" s="222"/>
      <c r="S1399" s="502"/>
      <c r="T1399" s="64"/>
    </row>
    <row r="1400" spans="1:20" ht="7.5" customHeight="1">
      <c r="A1400" s="100"/>
      <c r="B1400" s="502"/>
      <c r="C1400" s="502"/>
      <c r="D1400" s="79"/>
      <c r="E1400" s="502"/>
      <c r="F1400" s="79"/>
      <c r="G1400" s="79"/>
      <c r="H1400" s="79"/>
      <c r="I1400" s="79"/>
      <c r="J1400" s="79"/>
      <c r="K1400" s="79"/>
      <c r="L1400" s="79"/>
      <c r="M1400" s="79"/>
      <c r="N1400" s="79"/>
      <c r="O1400" s="79"/>
      <c r="P1400" s="79"/>
      <c r="Q1400" s="79"/>
      <c r="R1400" s="80"/>
      <c r="S1400" s="502"/>
      <c r="T1400" s="64"/>
    </row>
    <row r="1401" spans="1:20" ht="7.5" customHeight="1">
      <c r="A1401" s="100"/>
      <c r="B1401" s="513"/>
      <c r="C1401" s="513"/>
      <c r="D1401" s="177"/>
      <c r="E1401" s="513"/>
      <c r="F1401" s="245"/>
      <c r="G1401" s="115"/>
      <c r="H1401" s="115"/>
      <c r="I1401" s="115"/>
      <c r="J1401" s="115"/>
      <c r="K1401" s="113"/>
      <c r="L1401" s="115"/>
      <c r="M1401" s="113"/>
      <c r="N1401" s="113"/>
      <c r="O1401" s="113"/>
      <c r="P1401" s="113"/>
      <c r="Q1401" s="113"/>
      <c r="R1401" s="236"/>
      <c r="S1401" s="280"/>
      <c r="T1401" s="64"/>
    </row>
    <row r="1402" spans="1:20" ht="11.25" customHeight="1">
      <c r="A1402" s="100"/>
      <c r="B1402" s="526"/>
      <c r="C1402" s="527"/>
      <c r="D1402" s="527"/>
      <c r="E1402" s="527"/>
      <c r="F1402" s="527"/>
      <c r="G1402" s="527"/>
      <c r="H1402" s="527"/>
      <c r="I1402" s="527"/>
      <c r="J1402" s="527"/>
      <c r="K1402" s="527"/>
      <c r="L1402" s="527"/>
      <c r="M1402" s="527"/>
      <c r="N1402" s="527"/>
      <c r="O1402" s="527"/>
      <c r="P1402" s="527"/>
      <c r="Q1402" s="527"/>
      <c r="R1402" s="527"/>
      <c r="S1402" s="537" t="s">
        <v>140</v>
      </c>
      <c r="T1402" s="64"/>
    </row>
    <row r="1403" spans="1:20" ht="11.25" customHeight="1">
      <c r="A1403" s="100"/>
      <c r="B1403" s="83"/>
      <c r="C1403" s="94"/>
      <c r="D1403" s="83"/>
      <c r="E1403" s="83"/>
      <c r="F1403" s="83"/>
      <c r="G1403" s="83"/>
      <c r="H1403" s="83"/>
      <c r="I1403" s="83"/>
      <c r="J1403" s="83"/>
      <c r="K1403" s="83"/>
      <c r="L1403" s="83"/>
      <c r="M1403" s="83"/>
      <c r="N1403" s="83"/>
      <c r="O1403" s="83"/>
      <c r="P1403" s="83"/>
      <c r="Q1403" s="83"/>
      <c r="R1403" s="88"/>
      <c r="S1403" s="504"/>
      <c r="T1403" s="64"/>
    </row>
    <row r="1404" spans="1:20" ht="11.25" customHeight="1">
      <c r="A1404" s="100"/>
      <c r="B1404" s="528" t="s">
        <v>488</v>
      </c>
      <c r="C1404" s="529"/>
      <c r="D1404" s="529"/>
      <c r="E1404" s="529"/>
      <c r="F1404" s="529"/>
      <c r="G1404" s="529"/>
      <c r="H1404" s="529"/>
      <c r="I1404" s="529"/>
      <c r="J1404" s="529"/>
      <c r="K1404" s="529"/>
      <c r="L1404" s="529"/>
      <c r="M1404" s="529"/>
      <c r="N1404" s="529"/>
      <c r="O1404" s="529"/>
      <c r="P1404" s="529"/>
      <c r="Q1404" s="529"/>
      <c r="R1404" s="529"/>
      <c r="S1404" s="529"/>
      <c r="T1404" s="64"/>
    </row>
    <row r="1405" spans="1:20" ht="11.25" customHeight="1">
      <c r="A1405" s="100"/>
      <c r="B1405" s="88"/>
      <c r="C1405" s="88"/>
      <c r="D1405" s="88"/>
      <c r="E1405" s="88"/>
      <c r="F1405" s="88"/>
      <c r="G1405" s="88"/>
      <c r="H1405" s="88"/>
      <c r="I1405" s="88"/>
      <c r="J1405" s="88"/>
      <c r="K1405" s="88"/>
      <c r="L1405" s="88"/>
      <c r="M1405" s="88"/>
      <c r="N1405" s="88"/>
      <c r="O1405" s="88"/>
      <c r="P1405" s="88"/>
      <c r="Q1405" s="88"/>
      <c r="R1405" s="88"/>
      <c r="S1405" s="174"/>
      <c r="T1405" s="64"/>
    </row>
    <row r="1406" spans="1:20" ht="61.5" customHeight="1">
      <c r="A1406" s="100"/>
      <c r="B1406" s="530"/>
      <c r="C1406" s="513"/>
      <c r="D1406" s="513"/>
      <c r="E1406" s="63"/>
      <c r="F1406" s="63"/>
      <c r="G1406" s="63"/>
      <c r="H1406" s="63"/>
      <c r="I1406" s="63"/>
      <c r="J1406" s="63"/>
      <c r="K1406" s="63"/>
      <c r="L1406" s="63"/>
      <c r="M1406" s="63"/>
      <c r="N1406" s="63"/>
      <c r="O1406" s="531" t="s">
        <v>103</v>
      </c>
      <c r="P1406" s="513"/>
      <c r="Q1406" s="513"/>
      <c r="R1406" s="513"/>
      <c r="S1406" s="513"/>
      <c r="T1406" s="64"/>
    </row>
    <row r="1407" spans="1:20" ht="34.5" customHeight="1">
      <c r="A1407" s="100"/>
      <c r="B1407" s="67" t="s">
        <v>104</v>
      </c>
      <c r="C1407" s="67" t="s">
        <v>105</v>
      </c>
      <c r="D1407" s="67" t="s">
        <v>106</v>
      </c>
      <c r="E1407" s="67" t="s">
        <v>107</v>
      </c>
      <c r="F1407" s="68" t="s">
        <v>108</v>
      </c>
      <c r="G1407" s="69" t="s">
        <v>109</v>
      </c>
      <c r="H1407" s="68" t="s">
        <v>108</v>
      </c>
      <c r="I1407" s="69" t="s">
        <v>110</v>
      </c>
      <c r="J1407" s="68" t="s">
        <v>108</v>
      </c>
      <c r="K1407" s="69" t="s">
        <v>111</v>
      </c>
      <c r="L1407" s="68" t="s">
        <v>108</v>
      </c>
      <c r="M1407" s="69" t="s">
        <v>112</v>
      </c>
      <c r="N1407" s="68" t="s">
        <v>108</v>
      </c>
      <c r="O1407" s="69" t="s">
        <v>113</v>
      </c>
      <c r="P1407" s="68" t="s">
        <v>108</v>
      </c>
      <c r="Q1407" s="69" t="s">
        <v>114</v>
      </c>
      <c r="R1407" s="524" t="s">
        <v>1</v>
      </c>
      <c r="S1407" s="525"/>
      <c r="T1407" s="64"/>
    </row>
    <row r="1408" spans="1:20" ht="7.5" customHeight="1">
      <c r="A1408" s="100"/>
      <c r="B1408" s="512" t="s">
        <v>115</v>
      </c>
      <c r="C1408" s="514" t="s">
        <v>489</v>
      </c>
      <c r="D1408" s="515" t="s">
        <v>490</v>
      </c>
      <c r="E1408" s="516" t="s">
        <v>122</v>
      </c>
      <c r="F1408" s="168"/>
      <c r="G1408" s="172"/>
      <c r="H1408" s="170"/>
      <c r="I1408" s="516"/>
      <c r="J1408" s="170"/>
      <c r="K1408" s="516"/>
      <c r="L1408" s="170"/>
      <c r="M1408" s="516"/>
      <c r="N1408" s="108"/>
      <c r="O1408" s="516"/>
      <c r="P1408" s="516"/>
      <c r="Q1408" s="108"/>
      <c r="R1408" s="534" t="s">
        <v>118</v>
      </c>
      <c r="S1408" s="547" t="s">
        <v>483</v>
      </c>
      <c r="T1408" s="64"/>
    </row>
    <row r="1409" spans="1:20" ht="7.5" customHeight="1">
      <c r="A1409" s="100"/>
      <c r="B1409" s="502"/>
      <c r="C1409" s="502"/>
      <c r="D1409" s="502"/>
      <c r="E1409" s="502"/>
      <c r="F1409" s="84"/>
      <c r="G1409" s="172"/>
      <c r="H1409" s="173"/>
      <c r="I1409" s="502"/>
      <c r="J1409" s="173"/>
      <c r="K1409" s="502"/>
      <c r="L1409" s="173"/>
      <c r="M1409" s="502"/>
      <c r="N1409" s="81"/>
      <c r="O1409" s="502"/>
      <c r="P1409" s="502"/>
      <c r="Q1409" s="81"/>
      <c r="R1409" s="502"/>
      <c r="S1409" s="502"/>
      <c r="T1409" s="64"/>
    </row>
    <row r="1410" spans="1:20" ht="7.5" customHeight="1">
      <c r="A1410" s="100"/>
      <c r="B1410" s="502"/>
      <c r="C1410" s="502"/>
      <c r="D1410" s="502"/>
      <c r="E1410" s="502"/>
      <c r="F1410" s="84"/>
      <c r="G1410" s="83"/>
      <c r="H1410" s="173"/>
      <c r="I1410" s="502"/>
      <c r="J1410" s="173"/>
      <c r="K1410" s="502"/>
      <c r="L1410" s="173"/>
      <c r="M1410" s="502"/>
      <c r="N1410" s="81"/>
      <c r="O1410" s="502"/>
      <c r="P1410" s="502"/>
      <c r="Q1410" s="81"/>
      <c r="R1410" s="532"/>
      <c r="S1410" s="502"/>
      <c r="T1410" s="64"/>
    </row>
    <row r="1411" spans="1:20" ht="7.5" customHeight="1">
      <c r="A1411" s="100"/>
      <c r="B1411" s="502"/>
      <c r="C1411" s="502"/>
      <c r="D1411" s="502"/>
      <c r="E1411" s="502"/>
      <c r="F1411" s="84"/>
      <c r="G1411" s="125"/>
      <c r="H1411" s="112"/>
      <c r="I1411" s="125"/>
      <c r="J1411" s="173"/>
      <c r="K1411" s="125"/>
      <c r="L1411" s="173"/>
      <c r="M1411" s="125"/>
      <c r="N1411" s="112"/>
      <c r="O1411" s="125"/>
      <c r="P1411" s="125"/>
      <c r="Q1411" s="81"/>
      <c r="R1411" s="502"/>
      <c r="S1411" s="502"/>
      <c r="T1411" s="64"/>
    </row>
    <row r="1412" spans="1:20" ht="7.5" customHeight="1">
      <c r="A1412" s="100"/>
      <c r="B1412" s="502"/>
      <c r="C1412" s="502"/>
      <c r="D1412" s="502"/>
      <c r="E1412" s="502"/>
      <c r="F1412" s="79"/>
      <c r="G1412" s="79"/>
      <c r="H1412" s="79"/>
      <c r="I1412" s="79"/>
      <c r="J1412" s="79"/>
      <c r="K1412" s="79"/>
      <c r="L1412" s="79"/>
      <c r="M1412" s="79"/>
      <c r="N1412" s="79"/>
      <c r="O1412" s="79"/>
      <c r="P1412" s="79"/>
      <c r="Q1412" s="79"/>
      <c r="R1412" s="77"/>
      <c r="S1412" s="502"/>
      <c r="T1412" s="64"/>
    </row>
    <row r="1413" spans="1:20" ht="7.5" customHeight="1">
      <c r="A1413" s="100"/>
      <c r="B1413" s="502"/>
      <c r="C1413" s="502"/>
      <c r="D1413" s="502"/>
      <c r="E1413" s="502"/>
      <c r="F1413" s="79"/>
      <c r="G1413" s="79"/>
      <c r="H1413" s="79"/>
      <c r="I1413" s="79"/>
      <c r="J1413" s="79"/>
      <c r="K1413" s="79"/>
      <c r="L1413" s="79"/>
      <c r="M1413" s="79"/>
      <c r="N1413" s="79"/>
      <c r="O1413" s="79"/>
      <c r="P1413" s="79"/>
      <c r="Q1413" s="79"/>
      <c r="R1413" s="226"/>
      <c r="S1413" s="502"/>
      <c r="T1413" s="64"/>
    </row>
    <row r="1414" spans="1:20" ht="7.5" customHeight="1">
      <c r="A1414" s="100"/>
      <c r="B1414" s="502"/>
      <c r="C1414" s="502"/>
      <c r="D1414" s="502"/>
      <c r="E1414" s="502"/>
      <c r="F1414" s="84"/>
      <c r="G1414" s="511" t="s">
        <v>484</v>
      </c>
      <c r="H1414" s="112"/>
      <c r="I1414" s="125"/>
      <c r="J1414" s="173"/>
      <c r="K1414" s="125"/>
      <c r="L1414" s="173"/>
      <c r="M1414" s="125"/>
      <c r="N1414" s="112"/>
      <c r="O1414" s="125"/>
      <c r="P1414" s="125"/>
      <c r="Q1414" s="81"/>
      <c r="R1414" s="532"/>
      <c r="S1414" s="502"/>
      <c r="T1414" s="64"/>
    </row>
    <row r="1415" spans="1:20" ht="7.5" customHeight="1">
      <c r="A1415" s="100"/>
      <c r="B1415" s="502"/>
      <c r="C1415" s="502"/>
      <c r="D1415" s="502"/>
      <c r="E1415" s="502"/>
      <c r="F1415" s="119"/>
      <c r="G1415" s="504"/>
      <c r="H1415" s="81"/>
      <c r="I1415" s="75"/>
      <c r="J1415" s="219"/>
      <c r="K1415" s="75"/>
      <c r="L1415" s="219"/>
      <c r="M1415" s="75"/>
      <c r="N1415" s="81"/>
      <c r="O1415" s="75"/>
      <c r="P1415" s="75"/>
      <c r="Q1415" s="75"/>
      <c r="R1415" s="502"/>
      <c r="S1415" s="502"/>
      <c r="T1415" s="64"/>
    </row>
    <row r="1416" spans="1:20" ht="7.5" customHeight="1">
      <c r="A1416" s="100"/>
      <c r="B1416" s="502"/>
      <c r="C1416" s="502"/>
      <c r="D1416" s="502"/>
      <c r="E1416" s="502"/>
      <c r="F1416" s="517">
        <v>1963.0586250000003</v>
      </c>
      <c r="G1416" s="503">
        <f>ROUND(F1416*mark_up,0)</f>
        <v>8618</v>
      </c>
      <c r="H1416" s="82"/>
      <c r="I1416" s="503" t="s">
        <v>122</v>
      </c>
      <c r="J1416" s="517"/>
      <c r="K1416" s="503" t="s">
        <v>122</v>
      </c>
      <c r="L1416" s="517"/>
      <c r="M1416" s="503" t="s">
        <v>122</v>
      </c>
      <c r="N1416" s="517"/>
      <c r="O1416" s="503" t="s">
        <v>122</v>
      </c>
      <c r="P1416" s="517"/>
      <c r="Q1416" s="503" t="s">
        <v>122</v>
      </c>
      <c r="R1416" s="532" t="s">
        <v>118</v>
      </c>
      <c r="S1416" s="536" t="s">
        <v>491</v>
      </c>
      <c r="T1416" s="64"/>
    </row>
    <row r="1417" spans="1:20" ht="7.5" customHeight="1">
      <c r="A1417" s="100"/>
      <c r="B1417" s="502"/>
      <c r="C1417" s="502"/>
      <c r="D1417" s="502"/>
      <c r="E1417" s="502"/>
      <c r="F1417" s="504"/>
      <c r="G1417" s="504"/>
      <c r="H1417" s="103"/>
      <c r="I1417" s="504"/>
      <c r="J1417" s="504"/>
      <c r="K1417" s="504"/>
      <c r="L1417" s="504"/>
      <c r="M1417" s="504"/>
      <c r="N1417" s="504"/>
      <c r="O1417" s="504"/>
      <c r="P1417" s="504"/>
      <c r="Q1417" s="504"/>
      <c r="R1417" s="502"/>
      <c r="S1417" s="502"/>
      <c r="T1417" s="64"/>
    </row>
    <row r="1418" spans="1:20" ht="7.5" customHeight="1">
      <c r="A1418" s="100"/>
      <c r="B1418" s="502"/>
      <c r="C1418" s="502"/>
      <c r="D1418" s="502"/>
      <c r="E1418" s="502"/>
      <c r="F1418" s="132"/>
      <c r="G1418" s="132"/>
      <c r="H1418" s="132"/>
      <c r="I1418" s="132"/>
      <c r="J1418" s="132"/>
      <c r="K1418" s="132"/>
      <c r="L1418" s="132"/>
      <c r="M1418" s="132"/>
      <c r="N1418" s="132"/>
      <c r="O1418" s="132"/>
      <c r="P1418" s="132"/>
      <c r="Q1418" s="132"/>
      <c r="R1418" s="532" t="s">
        <v>118</v>
      </c>
      <c r="S1418" s="502"/>
      <c r="T1418" s="64"/>
    </row>
    <row r="1419" spans="1:20" ht="7.5" customHeight="1">
      <c r="A1419" s="78"/>
      <c r="B1419" s="502"/>
      <c r="C1419" s="502"/>
      <c r="D1419" s="502"/>
      <c r="E1419" s="502"/>
      <c r="F1419" s="132"/>
      <c r="G1419" s="132"/>
      <c r="H1419" s="132"/>
      <c r="I1419" s="132"/>
      <c r="J1419" s="132"/>
      <c r="K1419" s="132"/>
      <c r="L1419" s="132"/>
      <c r="M1419" s="132"/>
      <c r="N1419" s="132"/>
      <c r="O1419" s="132"/>
      <c r="P1419" s="132"/>
      <c r="Q1419" s="132"/>
      <c r="R1419" s="502"/>
      <c r="S1419" s="536" t="s">
        <v>330</v>
      </c>
      <c r="T1419" s="64"/>
    </row>
    <row r="1420" spans="1:20" ht="7.5" customHeight="1">
      <c r="A1420" s="78"/>
      <c r="B1420" s="502"/>
      <c r="C1420" s="502"/>
      <c r="D1420" s="502"/>
      <c r="E1420" s="502"/>
      <c r="F1420" s="132"/>
      <c r="G1420" s="132"/>
      <c r="H1420" s="132"/>
      <c r="I1420" s="132"/>
      <c r="J1420" s="132"/>
      <c r="K1420" s="132"/>
      <c r="L1420" s="132"/>
      <c r="M1420" s="132"/>
      <c r="N1420" s="132"/>
      <c r="O1420" s="132"/>
      <c r="P1420" s="132"/>
      <c r="Q1420" s="132"/>
      <c r="R1420" s="502"/>
      <c r="S1420" s="502"/>
      <c r="T1420" s="64"/>
    </row>
    <row r="1421" spans="1:20" ht="7.5" customHeight="1">
      <c r="A1421" s="78"/>
      <c r="B1421" s="502"/>
      <c r="C1421" s="502"/>
      <c r="D1421" s="502"/>
      <c r="E1421" s="502"/>
      <c r="F1421" s="132"/>
      <c r="G1421" s="132"/>
      <c r="H1421" s="132"/>
      <c r="I1421" s="132"/>
      <c r="J1421" s="132"/>
      <c r="K1421" s="132"/>
      <c r="L1421" s="132"/>
      <c r="M1421" s="132"/>
      <c r="N1421" s="132"/>
      <c r="O1421" s="132"/>
      <c r="P1421" s="132"/>
      <c r="Q1421" s="132"/>
      <c r="R1421" s="502"/>
      <c r="S1421" s="502"/>
      <c r="T1421" s="64"/>
    </row>
    <row r="1422" spans="1:20" ht="7.5" customHeight="1">
      <c r="A1422" s="100"/>
      <c r="B1422" s="502"/>
      <c r="C1422" s="502"/>
      <c r="D1422" s="502"/>
      <c r="E1422" s="502"/>
      <c r="F1422" s="79"/>
      <c r="G1422" s="79"/>
      <c r="H1422" s="79"/>
      <c r="I1422" s="79"/>
      <c r="J1422" s="79"/>
      <c r="K1422" s="79"/>
      <c r="L1422" s="79"/>
      <c r="M1422" s="79"/>
      <c r="N1422" s="79"/>
      <c r="O1422" s="79"/>
      <c r="P1422" s="79"/>
      <c r="Q1422" s="79"/>
      <c r="R1422" s="88"/>
      <c r="S1422" s="89"/>
      <c r="T1422" s="64"/>
    </row>
    <row r="1423" spans="1:20" ht="7.5" customHeight="1">
      <c r="A1423" s="100"/>
      <c r="B1423" s="502"/>
      <c r="C1423" s="502"/>
      <c r="D1423" s="502"/>
      <c r="E1423" s="502"/>
      <c r="F1423" s="79"/>
      <c r="G1423" s="79"/>
      <c r="H1423" s="79"/>
      <c r="I1423" s="79"/>
      <c r="J1423" s="79"/>
      <c r="K1423" s="79"/>
      <c r="L1423" s="79"/>
      <c r="M1423" s="79"/>
      <c r="N1423" s="79"/>
      <c r="O1423" s="79"/>
      <c r="P1423" s="79"/>
      <c r="Q1423" s="79"/>
      <c r="R1423" s="80"/>
      <c r="S1423" s="90"/>
      <c r="T1423" s="64"/>
    </row>
    <row r="1424" spans="1:20" ht="7.5" customHeight="1">
      <c r="A1424" s="100"/>
      <c r="B1424" s="502"/>
      <c r="C1424" s="518" t="s">
        <v>492</v>
      </c>
      <c r="D1424" s="502"/>
      <c r="E1424" s="502"/>
      <c r="F1424" s="79"/>
      <c r="G1424" s="79"/>
      <c r="H1424" s="79"/>
      <c r="I1424" s="79"/>
      <c r="J1424" s="79"/>
      <c r="K1424" s="79"/>
      <c r="L1424" s="79"/>
      <c r="M1424" s="79"/>
      <c r="N1424" s="79"/>
      <c r="O1424" s="79"/>
      <c r="P1424" s="79"/>
      <c r="Q1424" s="79"/>
      <c r="R1424" s="80"/>
      <c r="S1424" s="90"/>
      <c r="T1424" s="64"/>
    </row>
    <row r="1425" spans="1:20" ht="7.5" customHeight="1">
      <c r="A1425" s="100"/>
      <c r="B1425" s="502"/>
      <c r="C1425" s="502"/>
      <c r="D1425" s="502"/>
      <c r="E1425" s="502"/>
      <c r="F1425" s="79"/>
      <c r="G1425" s="79"/>
      <c r="H1425" s="79"/>
      <c r="I1425" s="79"/>
      <c r="J1425" s="79"/>
      <c r="K1425" s="79"/>
      <c r="L1425" s="79"/>
      <c r="M1425" s="79"/>
      <c r="N1425" s="79"/>
      <c r="O1425" s="79"/>
      <c r="P1425" s="79"/>
      <c r="Q1425" s="79"/>
      <c r="R1425" s="80"/>
      <c r="S1425" s="90"/>
      <c r="T1425" s="64"/>
    </row>
    <row r="1426" spans="1:20" ht="7.5" customHeight="1">
      <c r="A1426" s="100"/>
      <c r="B1426" s="513"/>
      <c r="C1426" s="513"/>
      <c r="D1426" s="513"/>
      <c r="E1426" s="513"/>
      <c r="F1426" s="79"/>
      <c r="G1426" s="79"/>
      <c r="H1426" s="79"/>
      <c r="I1426" s="79"/>
      <c r="J1426" s="79"/>
      <c r="K1426" s="79"/>
      <c r="L1426" s="79"/>
      <c r="M1426" s="79"/>
      <c r="N1426" s="79"/>
      <c r="O1426" s="79"/>
      <c r="P1426" s="79"/>
      <c r="Q1426" s="79"/>
      <c r="R1426" s="80"/>
      <c r="S1426" s="90"/>
      <c r="T1426" s="64"/>
    </row>
    <row r="1427" spans="1:20" ht="7.5" customHeight="1">
      <c r="A1427" s="124"/>
      <c r="B1427" s="551" t="s">
        <v>115</v>
      </c>
      <c r="C1427" s="550" t="s">
        <v>493</v>
      </c>
      <c r="D1427" s="560" t="s">
        <v>494</v>
      </c>
      <c r="E1427" s="238"/>
      <c r="F1427" s="238"/>
      <c r="G1427" s="238"/>
      <c r="H1427" s="238"/>
      <c r="I1427" s="238"/>
      <c r="J1427" s="238"/>
      <c r="K1427" s="238"/>
      <c r="L1427" s="238"/>
      <c r="M1427" s="238"/>
      <c r="N1427" s="238"/>
      <c r="O1427" s="238"/>
      <c r="P1427" s="238"/>
      <c r="Q1427" s="238"/>
      <c r="R1427" s="558" t="s">
        <v>118</v>
      </c>
      <c r="S1427" s="521" t="s">
        <v>495</v>
      </c>
      <c r="T1427" s="64"/>
    </row>
    <row r="1428" spans="1:20" ht="7.5" customHeight="1">
      <c r="A1428" s="124"/>
      <c r="B1428" s="502"/>
      <c r="C1428" s="502"/>
      <c r="D1428" s="502"/>
      <c r="E1428" s="166"/>
      <c r="F1428" s="166"/>
      <c r="G1428" s="166"/>
      <c r="H1428" s="166"/>
      <c r="I1428" s="166"/>
      <c r="J1428" s="166"/>
      <c r="K1428" s="166"/>
      <c r="L1428" s="166"/>
      <c r="M1428" s="166"/>
      <c r="N1428" s="166"/>
      <c r="O1428" s="166"/>
      <c r="P1428" s="166"/>
      <c r="Q1428" s="166"/>
      <c r="R1428" s="502"/>
      <c r="S1428" s="502"/>
      <c r="T1428" s="64"/>
    </row>
    <row r="1429" spans="1:20" ht="7.5" customHeight="1">
      <c r="A1429" s="124"/>
      <c r="B1429" s="502"/>
      <c r="C1429" s="502"/>
      <c r="D1429" s="502"/>
      <c r="E1429" s="166"/>
      <c r="F1429" s="166"/>
      <c r="G1429" s="166"/>
      <c r="H1429" s="166"/>
      <c r="I1429" s="166"/>
      <c r="J1429" s="166"/>
      <c r="K1429" s="166"/>
      <c r="L1429" s="166"/>
      <c r="M1429" s="166"/>
      <c r="N1429" s="166"/>
      <c r="O1429" s="166"/>
      <c r="P1429" s="166"/>
      <c r="Q1429" s="166"/>
      <c r="R1429" s="166"/>
      <c r="S1429" s="502"/>
      <c r="T1429" s="64"/>
    </row>
    <row r="1430" spans="1:20" ht="7.5" customHeight="1">
      <c r="A1430" s="124"/>
      <c r="B1430" s="502"/>
      <c r="C1430" s="502"/>
      <c r="D1430" s="502"/>
      <c r="E1430" s="166"/>
      <c r="F1430" s="166"/>
      <c r="G1430" s="166"/>
      <c r="H1430" s="166"/>
      <c r="I1430" s="166"/>
      <c r="J1430" s="166"/>
      <c r="K1430" s="166"/>
      <c r="L1430" s="166"/>
      <c r="M1430" s="166"/>
      <c r="N1430" s="166"/>
      <c r="O1430" s="166"/>
      <c r="P1430" s="166"/>
      <c r="Q1430" s="166"/>
      <c r="R1430" s="557" t="s">
        <v>118</v>
      </c>
      <c r="S1430" s="510" t="s">
        <v>496</v>
      </c>
      <c r="T1430" s="64"/>
    </row>
    <row r="1431" spans="1:20" ht="7.5" customHeight="1">
      <c r="A1431" s="124"/>
      <c r="B1431" s="502"/>
      <c r="C1431" s="502"/>
      <c r="D1431" s="502"/>
      <c r="E1431" s="166"/>
      <c r="F1431" s="166"/>
      <c r="G1431" s="166"/>
      <c r="H1431" s="166"/>
      <c r="I1431" s="166"/>
      <c r="J1431" s="166"/>
      <c r="K1431" s="166"/>
      <c r="L1431" s="166"/>
      <c r="M1431" s="166"/>
      <c r="N1431" s="166"/>
      <c r="O1431" s="166"/>
      <c r="P1431" s="166"/>
      <c r="Q1431" s="166"/>
      <c r="R1431" s="502"/>
      <c r="S1431" s="502"/>
      <c r="T1431" s="64"/>
    </row>
    <row r="1432" spans="1:20" ht="7.5" customHeight="1">
      <c r="A1432" s="124"/>
      <c r="B1432" s="502"/>
      <c r="C1432" s="502"/>
      <c r="D1432" s="502"/>
      <c r="E1432" s="166"/>
      <c r="F1432" s="281"/>
      <c r="G1432" s="281"/>
      <c r="H1432" s="281"/>
      <c r="I1432" s="281"/>
      <c r="J1432" s="281"/>
      <c r="K1432" s="281"/>
      <c r="L1432" s="281"/>
      <c r="M1432" s="281"/>
      <c r="N1432" s="281"/>
      <c r="O1432" s="281"/>
      <c r="P1432" s="281"/>
      <c r="Q1432" s="281"/>
      <c r="R1432" s="509" t="s">
        <v>118</v>
      </c>
      <c r="S1432" s="510" t="s">
        <v>497</v>
      </c>
      <c r="T1432" s="64"/>
    </row>
    <row r="1433" spans="1:20" ht="7.5" customHeight="1">
      <c r="A1433" s="124"/>
      <c r="B1433" s="502"/>
      <c r="C1433" s="502"/>
      <c r="D1433" s="502"/>
      <c r="E1433" s="533" t="s">
        <v>122</v>
      </c>
      <c r="F1433" s="501">
        <v>7950</v>
      </c>
      <c r="G1433" s="533">
        <f>ROUND(F1433*mark_up,0)</f>
        <v>34901</v>
      </c>
      <c r="H1433" s="214"/>
      <c r="I1433" s="533" t="s">
        <v>122</v>
      </c>
      <c r="J1433" s="501"/>
      <c r="K1433" s="533" t="s">
        <v>122</v>
      </c>
      <c r="L1433" s="214"/>
      <c r="M1433" s="533" t="s">
        <v>122</v>
      </c>
      <c r="N1433" s="214"/>
      <c r="O1433" s="533" t="s">
        <v>122</v>
      </c>
      <c r="P1433" s="214"/>
      <c r="Q1433" s="533" t="s">
        <v>122</v>
      </c>
      <c r="R1433" s="502"/>
      <c r="S1433" s="502"/>
      <c r="T1433" s="64"/>
    </row>
    <row r="1434" spans="1:20" ht="7.5" customHeight="1">
      <c r="A1434" s="124"/>
      <c r="B1434" s="502"/>
      <c r="C1434" s="502"/>
      <c r="D1434" s="502"/>
      <c r="E1434" s="502"/>
      <c r="F1434" s="504"/>
      <c r="G1434" s="504"/>
      <c r="H1434" s="242"/>
      <c r="I1434" s="504"/>
      <c r="J1434" s="504"/>
      <c r="K1434" s="504"/>
      <c r="L1434" s="242"/>
      <c r="M1434" s="504"/>
      <c r="N1434" s="242"/>
      <c r="O1434" s="504"/>
      <c r="P1434" s="242"/>
      <c r="Q1434" s="504"/>
      <c r="R1434" s="166"/>
      <c r="S1434" s="502"/>
      <c r="T1434" s="64"/>
    </row>
    <row r="1435" spans="1:20" ht="7.5" customHeight="1">
      <c r="A1435" s="139"/>
      <c r="B1435" s="502"/>
      <c r="C1435" s="502"/>
      <c r="D1435" s="502"/>
      <c r="E1435" s="166"/>
      <c r="F1435" s="166"/>
      <c r="G1435" s="166"/>
      <c r="H1435" s="166"/>
      <c r="I1435" s="166"/>
      <c r="J1435" s="166"/>
      <c r="K1435" s="166"/>
      <c r="L1435" s="166"/>
      <c r="M1435" s="166"/>
      <c r="N1435" s="166"/>
      <c r="O1435" s="166"/>
      <c r="P1435" s="166"/>
      <c r="Q1435" s="166"/>
      <c r="R1435" s="166"/>
      <c r="S1435" s="502"/>
      <c r="T1435" s="64"/>
    </row>
    <row r="1436" spans="1:20" ht="7.5" customHeight="1">
      <c r="A1436" s="139"/>
      <c r="B1436" s="502"/>
      <c r="C1436" s="502"/>
      <c r="D1436" s="502"/>
      <c r="E1436" s="166"/>
      <c r="F1436" s="166"/>
      <c r="G1436" s="166"/>
      <c r="H1436" s="166"/>
      <c r="I1436" s="166"/>
      <c r="J1436" s="166"/>
      <c r="K1436" s="166"/>
      <c r="L1436" s="166"/>
      <c r="M1436" s="166"/>
      <c r="N1436" s="166"/>
      <c r="O1436" s="166"/>
      <c r="P1436" s="166"/>
      <c r="Q1436" s="166"/>
      <c r="R1436" s="166"/>
      <c r="S1436" s="502"/>
      <c r="T1436" s="64"/>
    </row>
    <row r="1437" spans="1:20" ht="7.5" customHeight="1">
      <c r="A1437" s="139"/>
      <c r="B1437" s="502"/>
      <c r="C1437" s="502"/>
      <c r="D1437" s="502"/>
      <c r="E1437" s="166"/>
      <c r="F1437" s="166"/>
      <c r="G1437" s="166"/>
      <c r="H1437" s="166"/>
      <c r="I1437" s="166"/>
      <c r="J1437" s="166"/>
      <c r="K1437" s="166"/>
      <c r="L1437" s="166"/>
      <c r="M1437" s="166"/>
      <c r="N1437" s="166"/>
      <c r="O1437" s="166"/>
      <c r="P1437" s="166"/>
      <c r="Q1437" s="166"/>
      <c r="R1437" s="557" t="s">
        <v>118</v>
      </c>
      <c r="S1437" s="510" t="s">
        <v>283</v>
      </c>
      <c r="T1437" s="64"/>
    </row>
    <row r="1438" spans="1:20" ht="7.5" customHeight="1">
      <c r="A1438" s="124"/>
      <c r="B1438" s="502"/>
      <c r="C1438" s="502"/>
      <c r="D1438" s="502"/>
      <c r="E1438" s="166"/>
      <c r="F1438" s="166"/>
      <c r="G1438" s="166"/>
      <c r="H1438" s="166"/>
      <c r="I1438" s="166"/>
      <c r="J1438" s="166"/>
      <c r="K1438" s="166"/>
      <c r="L1438" s="557"/>
      <c r="M1438" s="166"/>
      <c r="N1438" s="166"/>
      <c r="O1438" s="166"/>
      <c r="P1438" s="166"/>
      <c r="Q1438" s="166"/>
      <c r="R1438" s="502"/>
      <c r="S1438" s="502"/>
      <c r="T1438" s="64"/>
    </row>
    <row r="1439" spans="1:20" ht="7.5" customHeight="1">
      <c r="A1439" s="124"/>
      <c r="B1439" s="502"/>
      <c r="C1439" s="502"/>
      <c r="D1439" s="502"/>
      <c r="E1439" s="166"/>
      <c r="F1439" s="166"/>
      <c r="G1439" s="166"/>
      <c r="H1439" s="166"/>
      <c r="I1439" s="166"/>
      <c r="J1439" s="166"/>
      <c r="K1439" s="166"/>
      <c r="L1439" s="502"/>
      <c r="M1439" s="166"/>
      <c r="N1439" s="166"/>
      <c r="O1439" s="166"/>
      <c r="P1439" s="166"/>
      <c r="Q1439" s="166"/>
      <c r="R1439" s="166"/>
      <c r="S1439" s="502"/>
      <c r="T1439" s="64"/>
    </row>
    <row r="1440" spans="1:20" ht="7.5" customHeight="1">
      <c r="A1440" s="124"/>
      <c r="B1440" s="502"/>
      <c r="C1440" s="565" t="s">
        <v>498</v>
      </c>
      <c r="D1440" s="502"/>
      <c r="E1440" s="166"/>
      <c r="F1440" s="166"/>
      <c r="G1440" s="166"/>
      <c r="H1440" s="166"/>
      <c r="I1440" s="166"/>
      <c r="J1440" s="166"/>
      <c r="K1440" s="166"/>
      <c r="L1440" s="166"/>
      <c r="M1440" s="166"/>
      <c r="N1440" s="166"/>
      <c r="O1440" s="166"/>
      <c r="P1440" s="166"/>
      <c r="Q1440" s="166"/>
      <c r="R1440" s="557" t="s">
        <v>118</v>
      </c>
      <c r="S1440" s="510" t="s">
        <v>123</v>
      </c>
      <c r="T1440" s="64"/>
    </row>
    <row r="1441" spans="1:20" ht="7.5" customHeight="1">
      <c r="A1441" s="124"/>
      <c r="B1441" s="502"/>
      <c r="C1441" s="502"/>
      <c r="D1441" s="502"/>
      <c r="E1441" s="166"/>
      <c r="F1441" s="166"/>
      <c r="G1441" s="166"/>
      <c r="H1441" s="166"/>
      <c r="I1441" s="166"/>
      <c r="J1441" s="166"/>
      <c r="K1441" s="166"/>
      <c r="L1441" s="166"/>
      <c r="M1441" s="166"/>
      <c r="N1441" s="166"/>
      <c r="O1441" s="166"/>
      <c r="P1441" s="166"/>
      <c r="Q1441" s="166"/>
      <c r="R1441" s="502"/>
      <c r="S1441" s="502"/>
      <c r="T1441" s="64"/>
    </row>
    <row r="1442" spans="1:20" ht="7.5" customHeight="1">
      <c r="A1442" s="124"/>
      <c r="B1442" s="513"/>
      <c r="C1442" s="513"/>
      <c r="D1442" s="513"/>
      <c r="E1442" s="232"/>
      <c r="F1442" s="232"/>
      <c r="G1442" s="232"/>
      <c r="H1442" s="232"/>
      <c r="I1442" s="232"/>
      <c r="J1442" s="232"/>
      <c r="K1442" s="232"/>
      <c r="L1442" s="232"/>
      <c r="M1442" s="232"/>
      <c r="N1442" s="232"/>
      <c r="O1442" s="232"/>
      <c r="P1442" s="232"/>
      <c r="Q1442" s="232"/>
      <c r="R1442" s="283"/>
      <c r="S1442" s="513"/>
      <c r="T1442" s="64"/>
    </row>
    <row r="1443" spans="1:20" ht="7.5" customHeight="1">
      <c r="A1443" s="124"/>
      <c r="B1443" s="121"/>
      <c r="C1443" s="121"/>
      <c r="D1443" s="121"/>
      <c r="E1443" s="121"/>
      <c r="F1443" s="121"/>
      <c r="G1443" s="121"/>
      <c r="H1443" s="121"/>
      <c r="I1443" s="121"/>
      <c r="J1443" s="121"/>
      <c r="K1443" s="121"/>
      <c r="L1443" s="121"/>
      <c r="M1443" s="121"/>
      <c r="N1443" s="121"/>
      <c r="O1443" s="121"/>
      <c r="P1443" s="121"/>
      <c r="Q1443" s="121"/>
      <c r="R1443" s="121"/>
      <c r="S1443" s="121"/>
      <c r="T1443" s="64"/>
    </row>
    <row r="1444" spans="1:20" ht="7.5" customHeight="1">
      <c r="A1444" s="124"/>
      <c r="B1444" s="121"/>
      <c r="C1444" s="121"/>
      <c r="D1444" s="121"/>
      <c r="E1444" s="121"/>
      <c r="F1444" s="121"/>
      <c r="G1444" s="121"/>
      <c r="H1444" s="121"/>
      <c r="I1444" s="121"/>
      <c r="J1444" s="121"/>
      <c r="K1444" s="121"/>
      <c r="L1444" s="121"/>
      <c r="M1444" s="121"/>
      <c r="N1444" s="121"/>
      <c r="O1444" s="121"/>
      <c r="P1444" s="121"/>
      <c r="Q1444" s="121"/>
      <c r="R1444" s="121"/>
      <c r="S1444" s="121"/>
      <c r="T1444" s="64"/>
    </row>
    <row r="1445" spans="1:20" ht="7.5" customHeight="1">
      <c r="A1445" s="124"/>
      <c r="B1445" s="121"/>
      <c r="C1445" s="121"/>
      <c r="D1445" s="121"/>
      <c r="E1445" s="121"/>
      <c r="F1445" s="121"/>
      <c r="G1445" s="121"/>
      <c r="H1445" s="121"/>
      <c r="I1445" s="121"/>
      <c r="J1445" s="121"/>
      <c r="K1445" s="121"/>
      <c r="L1445" s="121"/>
      <c r="M1445" s="121"/>
      <c r="N1445" s="121"/>
      <c r="O1445" s="121"/>
      <c r="P1445" s="121"/>
      <c r="Q1445" s="121"/>
      <c r="R1445" s="121"/>
      <c r="S1445" s="121"/>
      <c r="T1445" s="64"/>
    </row>
    <row r="1446" spans="1:20" ht="7.5" customHeight="1">
      <c r="A1446" s="124"/>
      <c r="B1446" s="86"/>
      <c r="C1446" s="86"/>
      <c r="D1446" s="86"/>
      <c r="E1446" s="86"/>
      <c r="F1446" s="86"/>
      <c r="G1446" s="86"/>
      <c r="H1446" s="86"/>
      <c r="I1446" s="86"/>
      <c r="J1446" s="86"/>
      <c r="K1446" s="86"/>
      <c r="L1446" s="86"/>
      <c r="M1446" s="86"/>
      <c r="N1446" s="86"/>
      <c r="O1446" s="86"/>
      <c r="P1446" s="86"/>
      <c r="Q1446" s="86"/>
      <c r="R1446" s="86"/>
      <c r="S1446" s="86"/>
      <c r="T1446" s="64"/>
    </row>
    <row r="1447" spans="1:20" ht="7.5" customHeight="1">
      <c r="A1447" s="124"/>
      <c r="B1447" s="86"/>
      <c r="C1447" s="86"/>
      <c r="D1447" s="86"/>
      <c r="E1447" s="86"/>
      <c r="F1447" s="86"/>
      <c r="G1447" s="86"/>
      <c r="H1447" s="86"/>
      <c r="I1447" s="86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64"/>
    </row>
    <row r="1448" spans="1:20" ht="7.5" customHeight="1">
      <c r="A1448" s="124"/>
      <c r="B1448" s="86"/>
      <c r="C1448" s="86"/>
      <c r="D1448" s="86"/>
      <c r="E1448" s="86"/>
      <c r="F1448" s="86"/>
      <c r="G1448" s="86"/>
      <c r="H1448" s="86"/>
      <c r="I1448" s="86"/>
      <c r="J1448" s="86"/>
      <c r="K1448" s="86"/>
      <c r="L1448" s="86"/>
      <c r="M1448" s="86"/>
      <c r="N1448" s="86"/>
      <c r="O1448" s="86"/>
      <c r="P1448" s="86"/>
      <c r="Q1448" s="86"/>
      <c r="R1448" s="86"/>
      <c r="S1448" s="86"/>
      <c r="T1448" s="64"/>
    </row>
    <row r="1449" spans="1:20" ht="7.5" customHeight="1">
      <c r="A1449" s="124"/>
      <c r="B1449" s="86"/>
      <c r="C1449" s="86"/>
      <c r="D1449" s="86"/>
      <c r="E1449" s="86"/>
      <c r="F1449" s="86"/>
      <c r="G1449" s="86"/>
      <c r="H1449" s="86"/>
      <c r="I1449" s="86"/>
      <c r="J1449" s="86"/>
      <c r="K1449" s="86"/>
      <c r="L1449" s="86"/>
      <c r="M1449" s="86"/>
      <c r="N1449" s="86"/>
      <c r="O1449" s="86"/>
      <c r="P1449" s="86"/>
      <c r="Q1449" s="86"/>
      <c r="R1449" s="86"/>
      <c r="S1449" s="86"/>
      <c r="T1449" s="64"/>
    </row>
    <row r="1450" spans="1:20" ht="7.5" customHeight="1">
      <c r="A1450" s="139"/>
      <c r="B1450" s="86"/>
      <c r="C1450" s="86"/>
      <c r="D1450" s="86"/>
      <c r="E1450" s="86"/>
      <c r="F1450" s="86"/>
      <c r="G1450" s="86"/>
      <c r="H1450" s="86"/>
      <c r="I1450" s="86"/>
      <c r="J1450" s="86"/>
      <c r="K1450" s="86"/>
      <c r="L1450" s="86"/>
      <c r="M1450" s="86"/>
      <c r="N1450" s="86"/>
      <c r="O1450" s="86"/>
      <c r="P1450" s="86"/>
      <c r="Q1450" s="86"/>
      <c r="R1450" s="86"/>
      <c r="S1450" s="86"/>
      <c r="T1450" s="64"/>
    </row>
    <row r="1451" spans="1:20" ht="7.5" customHeight="1">
      <c r="A1451" s="139"/>
      <c r="B1451" s="86"/>
      <c r="C1451" s="86"/>
      <c r="D1451" s="86"/>
      <c r="E1451" s="86"/>
      <c r="F1451" s="86"/>
      <c r="G1451" s="86"/>
      <c r="H1451" s="86"/>
      <c r="I1451" s="86"/>
      <c r="J1451" s="86"/>
      <c r="K1451" s="86"/>
      <c r="L1451" s="86"/>
      <c r="M1451" s="86"/>
      <c r="N1451" s="86"/>
      <c r="O1451" s="86"/>
      <c r="P1451" s="86"/>
      <c r="Q1451" s="86"/>
      <c r="R1451" s="86"/>
      <c r="S1451" s="86"/>
      <c r="T1451" s="64"/>
    </row>
    <row r="1452" spans="1:20" ht="7.5" customHeight="1">
      <c r="A1452" s="139"/>
      <c r="B1452" s="86"/>
      <c r="C1452" s="86"/>
      <c r="D1452" s="86"/>
      <c r="E1452" s="86"/>
      <c r="F1452" s="86"/>
      <c r="G1452" s="86"/>
      <c r="H1452" s="86"/>
      <c r="I1452" s="86"/>
      <c r="J1452" s="86"/>
      <c r="K1452" s="86"/>
      <c r="L1452" s="86"/>
      <c r="M1452" s="86"/>
      <c r="N1452" s="86"/>
      <c r="O1452" s="86"/>
      <c r="P1452" s="86"/>
      <c r="Q1452" s="86"/>
      <c r="R1452" s="86"/>
      <c r="S1452" s="86"/>
      <c r="T1452" s="64"/>
    </row>
    <row r="1453" spans="1:20" ht="7.5" customHeight="1">
      <c r="A1453" s="100"/>
      <c r="B1453" s="86"/>
      <c r="C1453" s="86"/>
      <c r="D1453" s="86"/>
      <c r="E1453" s="86"/>
      <c r="F1453" s="86"/>
      <c r="G1453" s="86"/>
      <c r="H1453" s="86"/>
      <c r="I1453" s="86"/>
      <c r="J1453" s="86"/>
      <c r="K1453" s="86"/>
      <c r="L1453" s="86"/>
      <c r="M1453" s="86"/>
      <c r="N1453" s="86"/>
      <c r="O1453" s="86"/>
      <c r="P1453" s="86"/>
      <c r="Q1453" s="86"/>
      <c r="R1453" s="86"/>
      <c r="S1453" s="86"/>
      <c r="T1453" s="64"/>
    </row>
    <row r="1454" spans="1:20" ht="7.5" customHeight="1">
      <c r="A1454" s="100"/>
      <c r="B1454" s="86"/>
      <c r="C1454" s="86"/>
      <c r="D1454" s="86"/>
      <c r="E1454" s="86"/>
      <c r="F1454" s="86"/>
      <c r="G1454" s="86"/>
      <c r="H1454" s="86"/>
      <c r="I1454" s="86"/>
      <c r="J1454" s="86"/>
      <c r="K1454" s="86"/>
      <c r="L1454" s="86"/>
      <c r="M1454" s="86"/>
      <c r="N1454" s="86"/>
      <c r="O1454" s="86"/>
      <c r="P1454" s="86"/>
      <c r="Q1454" s="86"/>
      <c r="R1454" s="86"/>
      <c r="S1454" s="86"/>
      <c r="T1454" s="64"/>
    </row>
    <row r="1455" spans="1:20" ht="7.5" customHeight="1">
      <c r="A1455" s="100"/>
      <c r="B1455" s="86"/>
      <c r="C1455" s="86"/>
      <c r="D1455" s="86"/>
      <c r="E1455" s="86"/>
      <c r="F1455" s="86"/>
      <c r="G1455" s="86"/>
      <c r="H1455" s="86"/>
      <c r="I1455" s="86"/>
      <c r="J1455" s="86"/>
      <c r="K1455" s="86"/>
      <c r="L1455" s="86"/>
      <c r="M1455" s="86"/>
      <c r="N1455" s="86"/>
      <c r="O1455" s="86"/>
      <c r="P1455" s="86"/>
      <c r="Q1455" s="86"/>
      <c r="R1455" s="86"/>
      <c r="S1455" s="86"/>
      <c r="T1455" s="64"/>
    </row>
    <row r="1456" spans="1:20" ht="7.5" customHeight="1">
      <c r="A1456" s="100"/>
      <c r="B1456" s="86"/>
      <c r="C1456" s="86"/>
      <c r="D1456" s="86"/>
      <c r="E1456" s="86"/>
      <c r="F1456" s="86"/>
      <c r="G1456" s="86"/>
      <c r="H1456" s="86"/>
      <c r="I1456" s="86"/>
      <c r="J1456" s="86"/>
      <c r="K1456" s="86"/>
      <c r="L1456" s="86"/>
      <c r="M1456" s="86"/>
      <c r="N1456" s="86"/>
      <c r="O1456" s="86"/>
      <c r="P1456" s="86"/>
      <c r="Q1456" s="86"/>
      <c r="R1456" s="86"/>
      <c r="S1456" s="86"/>
      <c r="T1456" s="64"/>
    </row>
    <row r="1457" spans="1:20" ht="7.5" customHeight="1">
      <c r="A1457" s="100"/>
      <c r="B1457" s="86"/>
      <c r="C1457" s="86"/>
      <c r="D1457" s="86"/>
      <c r="E1457" s="86"/>
      <c r="F1457" s="86"/>
      <c r="G1457" s="86"/>
      <c r="H1457" s="86"/>
      <c r="I1457" s="86"/>
      <c r="J1457" s="86"/>
      <c r="K1457" s="86"/>
      <c r="L1457" s="86"/>
      <c r="M1457" s="86"/>
      <c r="N1457" s="86"/>
      <c r="O1457" s="86"/>
      <c r="P1457" s="86"/>
      <c r="Q1457" s="86"/>
      <c r="R1457" s="86"/>
      <c r="S1457" s="86"/>
      <c r="T1457" s="64"/>
    </row>
    <row r="1458" spans="1:20" ht="7.5" customHeight="1">
      <c r="A1458" s="100"/>
      <c r="B1458" s="86"/>
      <c r="C1458" s="86"/>
      <c r="D1458" s="86"/>
      <c r="E1458" s="86"/>
      <c r="F1458" s="86"/>
      <c r="G1458" s="86"/>
      <c r="H1458" s="86"/>
      <c r="I1458" s="86"/>
      <c r="J1458" s="86"/>
      <c r="K1458" s="86"/>
      <c r="L1458" s="86"/>
      <c r="M1458" s="86"/>
      <c r="N1458" s="86"/>
      <c r="O1458" s="86"/>
      <c r="P1458" s="86"/>
      <c r="Q1458" s="86"/>
      <c r="R1458" s="86"/>
      <c r="S1458" s="86"/>
      <c r="T1458" s="64"/>
    </row>
    <row r="1459" spans="1:20" ht="7.5" customHeight="1">
      <c r="A1459" s="100"/>
      <c r="B1459" s="86"/>
      <c r="C1459" s="86"/>
      <c r="D1459" s="86"/>
      <c r="E1459" s="86"/>
      <c r="F1459" s="86"/>
      <c r="G1459" s="86"/>
      <c r="H1459" s="86"/>
      <c r="I1459" s="86"/>
      <c r="J1459" s="86"/>
      <c r="K1459" s="86"/>
      <c r="L1459" s="86"/>
      <c r="M1459" s="86"/>
      <c r="N1459" s="86"/>
      <c r="O1459" s="86"/>
      <c r="P1459" s="86"/>
      <c r="Q1459" s="86"/>
      <c r="R1459" s="86"/>
      <c r="S1459" s="86"/>
      <c r="T1459" s="64"/>
    </row>
    <row r="1460" spans="1:20" ht="7.5" customHeight="1">
      <c r="A1460" s="100"/>
      <c r="B1460" s="86"/>
      <c r="C1460" s="86"/>
      <c r="D1460" s="86"/>
      <c r="E1460" s="86"/>
      <c r="F1460" s="86"/>
      <c r="G1460" s="86"/>
      <c r="H1460" s="86"/>
      <c r="I1460" s="86"/>
      <c r="J1460" s="86"/>
      <c r="K1460" s="86"/>
      <c r="L1460" s="86"/>
      <c r="M1460" s="86"/>
      <c r="N1460" s="86"/>
      <c r="O1460" s="86"/>
      <c r="P1460" s="86"/>
      <c r="Q1460" s="86"/>
      <c r="R1460" s="86"/>
      <c r="S1460" s="86"/>
      <c r="T1460" s="64"/>
    </row>
    <row r="1461" spans="1:20" ht="7.5" customHeight="1">
      <c r="A1461" s="100"/>
      <c r="B1461" s="86"/>
      <c r="C1461" s="86"/>
      <c r="D1461" s="86"/>
      <c r="E1461" s="86"/>
      <c r="F1461" s="86"/>
      <c r="G1461" s="86"/>
      <c r="H1461" s="86"/>
      <c r="I1461" s="86"/>
      <c r="J1461" s="86"/>
      <c r="K1461" s="86"/>
      <c r="L1461" s="86"/>
      <c r="M1461" s="86"/>
      <c r="N1461" s="86"/>
      <c r="O1461" s="86"/>
      <c r="P1461" s="86"/>
      <c r="Q1461" s="86"/>
      <c r="R1461" s="86"/>
      <c r="S1461" s="86"/>
      <c r="T1461" s="64"/>
    </row>
    <row r="1462" spans="1:20" ht="7.5" customHeight="1">
      <c r="A1462" s="100"/>
      <c r="B1462" s="86"/>
      <c r="C1462" s="86"/>
      <c r="D1462" s="86"/>
      <c r="E1462" s="86"/>
      <c r="F1462" s="86"/>
      <c r="G1462" s="86"/>
      <c r="H1462" s="86"/>
      <c r="I1462" s="86"/>
      <c r="J1462" s="86"/>
      <c r="K1462" s="86"/>
      <c r="L1462" s="86"/>
      <c r="M1462" s="86"/>
      <c r="N1462" s="86"/>
      <c r="O1462" s="86"/>
      <c r="P1462" s="86"/>
      <c r="Q1462" s="86"/>
      <c r="R1462" s="86"/>
      <c r="S1462" s="86"/>
      <c r="T1462" s="64"/>
    </row>
    <row r="1463" spans="1:20" ht="7.5" customHeight="1">
      <c r="A1463" s="100"/>
      <c r="B1463" s="86"/>
      <c r="C1463" s="86"/>
      <c r="D1463" s="86"/>
      <c r="E1463" s="86"/>
      <c r="F1463" s="86"/>
      <c r="G1463" s="86"/>
      <c r="H1463" s="86"/>
      <c r="I1463" s="86"/>
      <c r="J1463" s="86"/>
      <c r="K1463" s="86"/>
      <c r="L1463" s="86"/>
      <c r="M1463" s="86"/>
      <c r="N1463" s="86"/>
      <c r="O1463" s="86"/>
      <c r="P1463" s="86"/>
      <c r="Q1463" s="86"/>
      <c r="R1463" s="86"/>
      <c r="S1463" s="86"/>
      <c r="T1463" s="64"/>
    </row>
    <row r="1464" spans="1:20" ht="11.25" customHeight="1">
      <c r="A1464" s="100"/>
      <c r="B1464" s="526"/>
      <c r="C1464" s="527"/>
      <c r="D1464" s="527"/>
      <c r="E1464" s="527"/>
      <c r="F1464" s="527"/>
      <c r="G1464" s="527"/>
      <c r="H1464" s="527"/>
      <c r="I1464" s="527"/>
      <c r="J1464" s="527"/>
      <c r="K1464" s="527"/>
      <c r="L1464" s="527"/>
      <c r="M1464" s="527"/>
      <c r="N1464" s="527"/>
      <c r="O1464" s="527"/>
      <c r="P1464" s="527"/>
      <c r="Q1464" s="527"/>
      <c r="R1464" s="527"/>
      <c r="S1464" s="537" t="s">
        <v>140</v>
      </c>
      <c r="T1464" s="64"/>
    </row>
    <row r="1465" spans="1:20" ht="11.25" customHeight="1">
      <c r="A1465" s="100"/>
      <c r="B1465" s="83"/>
      <c r="C1465" s="94"/>
      <c r="D1465" s="83"/>
      <c r="E1465" s="83"/>
      <c r="F1465" s="83"/>
      <c r="G1465" s="83"/>
      <c r="H1465" s="83"/>
      <c r="I1465" s="83"/>
      <c r="J1465" s="83"/>
      <c r="K1465" s="83"/>
      <c r="L1465" s="83"/>
      <c r="M1465" s="83"/>
      <c r="N1465" s="83"/>
      <c r="O1465" s="83"/>
      <c r="P1465" s="83"/>
      <c r="Q1465" s="83"/>
      <c r="R1465" s="88"/>
      <c r="S1465" s="504"/>
      <c r="T1465" s="64"/>
    </row>
    <row r="1466" spans="1:20" ht="11.25" customHeight="1">
      <c r="A1466" s="100"/>
      <c r="B1466" s="528" t="s">
        <v>499</v>
      </c>
      <c r="C1466" s="529"/>
      <c r="D1466" s="529"/>
      <c r="E1466" s="529"/>
      <c r="F1466" s="529"/>
      <c r="G1466" s="529"/>
      <c r="H1466" s="529"/>
      <c r="I1466" s="529"/>
      <c r="J1466" s="529"/>
      <c r="K1466" s="529"/>
      <c r="L1466" s="529"/>
      <c r="M1466" s="529"/>
      <c r="N1466" s="529"/>
      <c r="O1466" s="529"/>
      <c r="P1466" s="529"/>
      <c r="Q1466" s="529"/>
      <c r="R1466" s="529"/>
      <c r="S1466" s="529"/>
      <c r="T1466" s="64"/>
    </row>
    <row r="1467" spans="1:20" ht="61.5" customHeight="1">
      <c r="A1467" s="100"/>
      <c r="B1467" s="530"/>
      <c r="C1467" s="513"/>
      <c r="D1467" s="513"/>
      <c r="E1467" s="63"/>
      <c r="F1467" s="63"/>
      <c r="G1467" s="63"/>
      <c r="H1467" s="63"/>
      <c r="I1467" s="63"/>
      <c r="J1467" s="63"/>
      <c r="K1467" s="63"/>
      <c r="L1467" s="63"/>
      <c r="M1467" s="63"/>
      <c r="N1467" s="63"/>
      <c r="O1467" s="531" t="s">
        <v>103</v>
      </c>
      <c r="P1467" s="513"/>
      <c r="Q1467" s="513"/>
      <c r="R1467" s="513"/>
      <c r="S1467" s="513"/>
      <c r="T1467" s="64"/>
    </row>
    <row r="1468" spans="1:20" ht="34.5" customHeight="1">
      <c r="A1468" s="100"/>
      <c r="B1468" s="67" t="s">
        <v>104</v>
      </c>
      <c r="C1468" s="67" t="s">
        <v>105</v>
      </c>
      <c r="D1468" s="67" t="s">
        <v>106</v>
      </c>
      <c r="E1468" s="67" t="s">
        <v>107</v>
      </c>
      <c r="F1468" s="68" t="s">
        <v>108</v>
      </c>
      <c r="G1468" s="69" t="s">
        <v>109</v>
      </c>
      <c r="H1468" s="68" t="s">
        <v>108</v>
      </c>
      <c r="I1468" s="69" t="s">
        <v>110</v>
      </c>
      <c r="J1468" s="68" t="s">
        <v>108</v>
      </c>
      <c r="K1468" s="69" t="s">
        <v>111</v>
      </c>
      <c r="L1468" s="68" t="s">
        <v>108</v>
      </c>
      <c r="M1468" s="69" t="s">
        <v>112</v>
      </c>
      <c r="N1468" s="68" t="s">
        <v>108</v>
      </c>
      <c r="O1468" s="69" t="s">
        <v>113</v>
      </c>
      <c r="P1468" s="68" t="s">
        <v>108</v>
      </c>
      <c r="Q1468" s="69" t="s">
        <v>114</v>
      </c>
      <c r="R1468" s="524" t="s">
        <v>1</v>
      </c>
      <c r="S1468" s="525"/>
      <c r="T1468" s="64"/>
    </row>
    <row r="1469" spans="1:20" ht="7.5" customHeight="1">
      <c r="A1469" s="100"/>
      <c r="B1469" s="512" t="s">
        <v>115</v>
      </c>
      <c r="C1469" s="514" t="s">
        <v>500</v>
      </c>
      <c r="D1469" s="560" t="s">
        <v>501</v>
      </c>
      <c r="E1469" s="516" t="s">
        <v>122</v>
      </c>
      <c r="F1469" s="72"/>
      <c r="G1469" s="72"/>
      <c r="H1469" s="72"/>
      <c r="I1469" s="72"/>
      <c r="J1469" s="72"/>
      <c r="K1469" s="72"/>
      <c r="L1469" s="72"/>
      <c r="M1469" s="72"/>
      <c r="N1469" s="72"/>
      <c r="O1469" s="72"/>
      <c r="P1469" s="72"/>
      <c r="Q1469" s="72"/>
      <c r="R1469" s="534" t="s">
        <v>118</v>
      </c>
      <c r="S1469" s="538" t="s">
        <v>502</v>
      </c>
      <c r="T1469" s="64"/>
    </row>
    <row r="1470" spans="1:20" ht="7.5" customHeight="1">
      <c r="A1470" s="100"/>
      <c r="B1470" s="502"/>
      <c r="C1470" s="502"/>
      <c r="D1470" s="502"/>
      <c r="E1470" s="502"/>
      <c r="F1470" s="79"/>
      <c r="G1470" s="79"/>
      <c r="H1470" s="79"/>
      <c r="I1470" s="79"/>
      <c r="J1470" s="79"/>
      <c r="K1470" s="79"/>
      <c r="L1470" s="79"/>
      <c r="M1470" s="79"/>
      <c r="N1470" s="79"/>
      <c r="O1470" s="79"/>
      <c r="P1470" s="79"/>
      <c r="Q1470" s="79"/>
      <c r="R1470" s="502"/>
      <c r="S1470" s="502"/>
      <c r="T1470" s="64"/>
    </row>
    <row r="1471" spans="1:20" ht="7.5" customHeight="1">
      <c r="A1471" s="100"/>
      <c r="B1471" s="502"/>
      <c r="C1471" s="502"/>
      <c r="D1471" s="502"/>
      <c r="E1471" s="502"/>
      <c r="F1471" s="79"/>
      <c r="G1471" s="79"/>
      <c r="H1471" s="79"/>
      <c r="I1471" s="79"/>
      <c r="J1471" s="79"/>
      <c r="K1471" s="79"/>
      <c r="L1471" s="79"/>
      <c r="M1471" s="79"/>
      <c r="N1471" s="79"/>
      <c r="O1471" s="79"/>
      <c r="P1471" s="79"/>
      <c r="Q1471" s="79"/>
      <c r="R1471" s="77"/>
      <c r="S1471" s="502"/>
      <c r="T1471" s="64"/>
    </row>
    <row r="1472" spans="1:20" ht="7.5" customHeight="1">
      <c r="A1472" s="100"/>
      <c r="B1472" s="502"/>
      <c r="C1472" s="502"/>
      <c r="D1472" s="502"/>
      <c r="E1472" s="502"/>
      <c r="F1472" s="79"/>
      <c r="G1472" s="79"/>
      <c r="H1472" s="79"/>
      <c r="I1472" s="79"/>
      <c r="J1472" s="79"/>
      <c r="K1472" s="79"/>
      <c r="L1472" s="79"/>
      <c r="M1472" s="79"/>
      <c r="N1472" s="79"/>
      <c r="O1472" s="79"/>
      <c r="P1472" s="79"/>
      <c r="Q1472" s="79"/>
      <c r="R1472" s="532" t="s">
        <v>118</v>
      </c>
      <c r="S1472" s="510" t="s">
        <v>503</v>
      </c>
      <c r="T1472" s="64"/>
    </row>
    <row r="1473" spans="1:20" ht="7.5" customHeight="1">
      <c r="A1473" s="100"/>
      <c r="B1473" s="502"/>
      <c r="C1473" s="502"/>
      <c r="D1473" s="502"/>
      <c r="E1473" s="502"/>
      <c r="F1473" s="84"/>
      <c r="G1473" s="172"/>
      <c r="H1473" s="173"/>
      <c r="I1473" s="75"/>
      <c r="J1473" s="173"/>
      <c r="K1473" s="75"/>
      <c r="L1473" s="173"/>
      <c r="M1473" s="75"/>
      <c r="N1473" s="81"/>
      <c r="O1473" s="75"/>
      <c r="P1473" s="75"/>
      <c r="Q1473" s="81"/>
      <c r="R1473" s="502"/>
      <c r="S1473" s="502"/>
      <c r="T1473" s="64"/>
    </row>
    <row r="1474" spans="1:20" ht="7.5" customHeight="1">
      <c r="A1474" s="100"/>
      <c r="B1474" s="502"/>
      <c r="C1474" s="502"/>
      <c r="D1474" s="502"/>
      <c r="E1474" s="502"/>
      <c r="F1474" s="84"/>
      <c r="G1474" s="172"/>
      <c r="H1474" s="173"/>
      <c r="I1474" s="75"/>
      <c r="J1474" s="173"/>
      <c r="K1474" s="75"/>
      <c r="L1474" s="173"/>
      <c r="M1474" s="75"/>
      <c r="N1474" s="81"/>
      <c r="O1474" s="75"/>
      <c r="P1474" s="75"/>
      <c r="Q1474" s="81"/>
      <c r="R1474" s="80"/>
      <c r="S1474" s="502"/>
      <c r="T1474" s="64"/>
    </row>
    <row r="1475" spans="1:20" ht="7.5" customHeight="1">
      <c r="A1475" s="100"/>
      <c r="B1475" s="502"/>
      <c r="C1475" s="502"/>
      <c r="D1475" s="502"/>
      <c r="E1475" s="502"/>
      <c r="F1475" s="79"/>
      <c r="G1475" s="79"/>
      <c r="H1475" s="79"/>
      <c r="I1475" s="79"/>
      <c r="J1475" s="79"/>
      <c r="K1475" s="79"/>
      <c r="L1475" s="79"/>
      <c r="M1475" s="79"/>
      <c r="N1475" s="79"/>
      <c r="O1475" s="79"/>
      <c r="P1475" s="79"/>
      <c r="Q1475" s="79"/>
      <c r="R1475" s="532" t="s">
        <v>118</v>
      </c>
      <c r="S1475" s="556" t="s">
        <v>504</v>
      </c>
      <c r="T1475" s="64"/>
    </row>
    <row r="1476" spans="1:20" ht="7.5" customHeight="1">
      <c r="A1476" s="100"/>
      <c r="B1476" s="502"/>
      <c r="C1476" s="502"/>
      <c r="D1476" s="502"/>
      <c r="E1476" s="502"/>
      <c r="F1476" s="79"/>
      <c r="G1476" s="79"/>
      <c r="H1476" s="79"/>
      <c r="I1476" s="79"/>
      <c r="J1476" s="79"/>
      <c r="K1476" s="79"/>
      <c r="L1476" s="79"/>
      <c r="M1476" s="79"/>
      <c r="N1476" s="79"/>
      <c r="O1476" s="79"/>
      <c r="P1476" s="79"/>
      <c r="Q1476" s="79"/>
      <c r="R1476" s="502"/>
      <c r="S1476" s="502"/>
      <c r="T1476" s="64"/>
    </row>
    <row r="1477" spans="1:20" ht="7.5" customHeight="1">
      <c r="A1477" s="78"/>
      <c r="B1477" s="502"/>
      <c r="C1477" s="502"/>
      <c r="D1477" s="502"/>
      <c r="E1477" s="502"/>
      <c r="F1477" s="84"/>
      <c r="G1477" s="79"/>
      <c r="H1477" s="79"/>
      <c r="I1477" s="79"/>
      <c r="J1477" s="79"/>
      <c r="K1477" s="79"/>
      <c r="L1477" s="79"/>
      <c r="M1477" s="79"/>
      <c r="N1477" s="79"/>
      <c r="O1477" s="79"/>
      <c r="P1477" s="79"/>
      <c r="Q1477" s="79"/>
      <c r="R1477" s="532" t="s">
        <v>118</v>
      </c>
      <c r="S1477" s="510" t="s">
        <v>505</v>
      </c>
      <c r="T1477" s="64"/>
    </row>
    <row r="1478" spans="1:20" ht="7.5" customHeight="1">
      <c r="A1478" s="78"/>
      <c r="B1478" s="502"/>
      <c r="C1478" s="502"/>
      <c r="D1478" s="502"/>
      <c r="E1478" s="502"/>
      <c r="F1478" s="84"/>
      <c r="G1478" s="533" t="s">
        <v>506</v>
      </c>
      <c r="H1478" s="173"/>
      <c r="I1478" s="533" t="s">
        <v>507</v>
      </c>
      <c r="J1478" s="173"/>
      <c r="K1478" s="75"/>
      <c r="L1478" s="173"/>
      <c r="M1478" s="75"/>
      <c r="N1478" s="81"/>
      <c r="O1478" s="75"/>
      <c r="P1478" s="75"/>
      <c r="Q1478" s="81"/>
      <c r="R1478" s="502"/>
      <c r="S1478" s="502"/>
      <c r="T1478" s="64"/>
    </row>
    <row r="1479" spans="1:20" ht="7.5" customHeight="1">
      <c r="A1479" s="78"/>
      <c r="B1479" s="502"/>
      <c r="C1479" s="502"/>
      <c r="D1479" s="502"/>
      <c r="E1479" s="502"/>
      <c r="F1479" s="84"/>
      <c r="G1479" s="502"/>
      <c r="H1479" s="173"/>
      <c r="I1479" s="502"/>
      <c r="J1479" s="173"/>
      <c r="K1479" s="75"/>
      <c r="L1479" s="173"/>
      <c r="M1479" s="75"/>
      <c r="N1479" s="81"/>
      <c r="O1479" s="75"/>
      <c r="P1479" s="75"/>
      <c r="Q1479" s="81"/>
      <c r="R1479" s="77"/>
      <c r="S1479" s="502"/>
      <c r="T1479" s="64"/>
    </row>
    <row r="1480" spans="1:20" ht="7.5" customHeight="1">
      <c r="A1480" s="100"/>
      <c r="B1480" s="502"/>
      <c r="C1480" s="502"/>
      <c r="D1480" s="502"/>
      <c r="E1480" s="502"/>
      <c r="F1480" s="86"/>
      <c r="G1480" s="504"/>
      <c r="H1480" s="81"/>
      <c r="I1480" s="504"/>
      <c r="J1480" s="173"/>
      <c r="K1480" s="75"/>
      <c r="L1480" s="173"/>
      <c r="M1480" s="75"/>
      <c r="N1480" s="81"/>
      <c r="O1480" s="75"/>
      <c r="P1480" s="75"/>
      <c r="Q1480" s="81"/>
      <c r="R1480" s="532" t="s">
        <v>118</v>
      </c>
      <c r="S1480" s="538" t="s">
        <v>508</v>
      </c>
      <c r="T1480" s="64"/>
    </row>
    <row r="1481" spans="1:20" ht="7.5" customHeight="1">
      <c r="A1481" s="100"/>
      <c r="B1481" s="502"/>
      <c r="C1481" s="502"/>
      <c r="D1481" s="502"/>
      <c r="E1481" s="502"/>
      <c r="F1481" s="517">
        <v>1630.1422500000003</v>
      </c>
      <c r="G1481" s="503">
        <f>ROUND(F1481*mark_up,0)</f>
        <v>7156</v>
      </c>
      <c r="H1481" s="82"/>
      <c r="I1481" s="503">
        <f>ROUND(G1481*1.2345953,0)</f>
        <v>8835</v>
      </c>
      <c r="J1481" s="517"/>
      <c r="K1481" s="503" t="s">
        <v>122</v>
      </c>
      <c r="L1481" s="517"/>
      <c r="M1481" s="503" t="s">
        <v>122</v>
      </c>
      <c r="N1481" s="517"/>
      <c r="O1481" s="503" t="s">
        <v>122</v>
      </c>
      <c r="P1481" s="517"/>
      <c r="Q1481" s="503" t="s">
        <v>122</v>
      </c>
      <c r="R1481" s="502"/>
      <c r="S1481" s="502"/>
      <c r="T1481" s="64"/>
    </row>
    <row r="1482" spans="1:20" ht="7.5" customHeight="1">
      <c r="A1482" s="100"/>
      <c r="B1482" s="502"/>
      <c r="C1482" s="502"/>
      <c r="D1482" s="502"/>
      <c r="E1482" s="502"/>
      <c r="F1482" s="504"/>
      <c r="G1482" s="504"/>
      <c r="H1482" s="103"/>
      <c r="I1482" s="504"/>
      <c r="J1482" s="504"/>
      <c r="K1482" s="504"/>
      <c r="L1482" s="504"/>
      <c r="M1482" s="504"/>
      <c r="N1482" s="504"/>
      <c r="O1482" s="504"/>
      <c r="P1482" s="504"/>
      <c r="Q1482" s="504"/>
      <c r="R1482" s="80"/>
      <c r="S1482" s="502"/>
      <c r="T1482" s="64"/>
    </row>
    <row r="1483" spans="1:20" ht="7.5" customHeight="1">
      <c r="A1483" s="78"/>
      <c r="B1483" s="502"/>
      <c r="C1483" s="502"/>
      <c r="D1483" s="502"/>
      <c r="E1483" s="502"/>
      <c r="F1483" s="79"/>
      <c r="G1483" s="126"/>
      <c r="H1483" s="126"/>
      <c r="I1483" s="126"/>
      <c r="J1483" s="126"/>
      <c r="K1483" s="126"/>
      <c r="L1483" s="126"/>
      <c r="M1483" s="126"/>
      <c r="N1483" s="126"/>
      <c r="O1483" s="126"/>
      <c r="P1483" s="126"/>
      <c r="Q1483" s="126"/>
      <c r="R1483" s="80"/>
      <c r="S1483" s="502"/>
      <c r="T1483" s="64"/>
    </row>
    <row r="1484" spans="1:20" ht="7.5" customHeight="1">
      <c r="A1484" s="78"/>
      <c r="B1484" s="502"/>
      <c r="C1484" s="502"/>
      <c r="D1484" s="502"/>
      <c r="E1484" s="502"/>
      <c r="F1484" s="86"/>
      <c r="G1484" s="126"/>
      <c r="H1484" s="126"/>
      <c r="I1484" s="126"/>
      <c r="J1484" s="126"/>
      <c r="K1484" s="126"/>
      <c r="L1484" s="126"/>
      <c r="M1484" s="126"/>
      <c r="N1484" s="126"/>
      <c r="O1484" s="126"/>
      <c r="P1484" s="126"/>
      <c r="Q1484" s="126"/>
      <c r="R1484" s="80"/>
      <c r="S1484" s="502"/>
      <c r="T1484" s="64"/>
    </row>
    <row r="1485" spans="1:20" ht="7.5" customHeight="1">
      <c r="A1485" s="78"/>
      <c r="B1485" s="502"/>
      <c r="C1485" s="502"/>
      <c r="D1485" s="502"/>
      <c r="E1485" s="502"/>
      <c r="F1485" s="86"/>
      <c r="G1485" s="79"/>
      <c r="H1485" s="79"/>
      <c r="I1485" s="79"/>
      <c r="J1485" s="79"/>
      <c r="K1485" s="79"/>
      <c r="L1485" s="79"/>
      <c r="M1485" s="79"/>
      <c r="N1485" s="79"/>
      <c r="O1485" s="79"/>
      <c r="P1485" s="79"/>
      <c r="Q1485" s="79"/>
      <c r="R1485" s="80"/>
      <c r="S1485" s="502"/>
      <c r="T1485" s="64"/>
    </row>
    <row r="1486" spans="1:20" ht="7.5" customHeight="1">
      <c r="A1486" s="78"/>
      <c r="B1486" s="502"/>
      <c r="C1486" s="502"/>
      <c r="D1486" s="502"/>
      <c r="E1486" s="502"/>
      <c r="F1486" s="79"/>
      <c r="G1486" s="79"/>
      <c r="H1486" s="79"/>
      <c r="I1486" s="79"/>
      <c r="J1486" s="79"/>
      <c r="K1486" s="79"/>
      <c r="L1486" s="79"/>
      <c r="M1486" s="79"/>
      <c r="N1486" s="79"/>
      <c r="O1486" s="79"/>
      <c r="P1486" s="79"/>
      <c r="Q1486" s="79"/>
      <c r="R1486" s="80"/>
      <c r="S1486" s="502"/>
      <c r="T1486" s="64"/>
    </row>
    <row r="1487" spans="1:20" ht="7.5" customHeight="1">
      <c r="A1487" s="100"/>
      <c r="B1487" s="502"/>
      <c r="C1487" s="502"/>
      <c r="D1487" s="502"/>
      <c r="E1487" s="502"/>
      <c r="F1487" s="79"/>
      <c r="G1487" s="79"/>
      <c r="H1487" s="79"/>
      <c r="I1487" s="79"/>
      <c r="J1487" s="79"/>
      <c r="K1487" s="79"/>
      <c r="L1487" s="79"/>
      <c r="M1487" s="79"/>
      <c r="N1487" s="79"/>
      <c r="O1487" s="79"/>
      <c r="P1487" s="79"/>
      <c r="Q1487" s="79"/>
      <c r="R1487" s="80"/>
      <c r="S1487" s="502"/>
      <c r="T1487" s="64"/>
    </row>
    <row r="1488" spans="1:20" ht="7.5" customHeight="1">
      <c r="A1488" s="100"/>
      <c r="B1488" s="502"/>
      <c r="C1488" s="502"/>
      <c r="D1488" s="502"/>
      <c r="E1488" s="502"/>
      <c r="F1488" s="79"/>
      <c r="G1488" s="79"/>
      <c r="H1488" s="79"/>
      <c r="I1488" s="79"/>
      <c r="J1488" s="79"/>
      <c r="K1488" s="79"/>
      <c r="L1488" s="79"/>
      <c r="M1488" s="79"/>
      <c r="N1488" s="79"/>
      <c r="O1488" s="79"/>
      <c r="P1488" s="79"/>
      <c r="Q1488" s="79"/>
      <c r="R1488" s="532" t="s">
        <v>118</v>
      </c>
      <c r="S1488" s="538" t="s">
        <v>509</v>
      </c>
      <c r="T1488" s="64"/>
    </row>
    <row r="1489" spans="1:20" ht="7.5" customHeight="1">
      <c r="A1489" s="100"/>
      <c r="B1489" s="502"/>
      <c r="C1489" s="502"/>
      <c r="D1489" s="502"/>
      <c r="E1489" s="502"/>
      <c r="F1489" s="84"/>
      <c r="G1489" s="79"/>
      <c r="H1489" s="79"/>
      <c r="I1489" s="79"/>
      <c r="J1489" s="79"/>
      <c r="K1489" s="79"/>
      <c r="L1489" s="79"/>
      <c r="M1489" s="79"/>
      <c r="N1489" s="79"/>
      <c r="O1489" s="79"/>
      <c r="P1489" s="79"/>
      <c r="Q1489" s="79"/>
      <c r="R1489" s="502"/>
      <c r="S1489" s="502"/>
      <c r="T1489" s="64"/>
    </row>
    <row r="1490" spans="1:20" ht="7.5" customHeight="1">
      <c r="A1490" s="100"/>
      <c r="B1490" s="502"/>
      <c r="C1490" s="502"/>
      <c r="D1490" s="502"/>
      <c r="E1490" s="502"/>
      <c r="F1490" s="84"/>
      <c r="G1490" s="126"/>
      <c r="H1490" s="126"/>
      <c r="I1490" s="126"/>
      <c r="J1490" s="126"/>
      <c r="K1490" s="126"/>
      <c r="L1490" s="126"/>
      <c r="M1490" s="126"/>
      <c r="N1490" s="126"/>
      <c r="O1490" s="126"/>
      <c r="P1490" s="126"/>
      <c r="Q1490" s="126"/>
      <c r="R1490" s="77"/>
      <c r="S1490" s="502"/>
      <c r="T1490" s="64"/>
    </row>
    <row r="1491" spans="1:20" ht="7.5" customHeight="1">
      <c r="A1491" s="78"/>
      <c r="B1491" s="502"/>
      <c r="C1491" s="518" t="s">
        <v>510</v>
      </c>
      <c r="D1491" s="502"/>
      <c r="E1491" s="502"/>
      <c r="F1491" s="84"/>
      <c r="G1491" s="126"/>
      <c r="H1491" s="126"/>
      <c r="I1491" s="126"/>
      <c r="J1491" s="126"/>
      <c r="K1491" s="126"/>
      <c r="L1491" s="126"/>
      <c r="M1491" s="126"/>
      <c r="N1491" s="126"/>
      <c r="O1491" s="126"/>
      <c r="P1491" s="126"/>
      <c r="Q1491" s="126"/>
      <c r="R1491" s="80"/>
      <c r="S1491" s="502"/>
      <c r="T1491" s="64"/>
    </row>
    <row r="1492" spans="1:20" ht="7.5" customHeight="1">
      <c r="A1492" s="78"/>
      <c r="B1492" s="502"/>
      <c r="C1492" s="502"/>
      <c r="D1492" s="502"/>
      <c r="E1492" s="502"/>
      <c r="F1492" s="79"/>
      <c r="G1492" s="126"/>
      <c r="H1492" s="126"/>
      <c r="I1492" s="126"/>
      <c r="J1492" s="126"/>
      <c r="K1492" s="126"/>
      <c r="L1492" s="126"/>
      <c r="M1492" s="126"/>
      <c r="N1492" s="126"/>
      <c r="O1492" s="126"/>
      <c r="P1492" s="126"/>
      <c r="Q1492" s="126"/>
      <c r="R1492" s="80"/>
      <c r="S1492" s="502"/>
      <c r="T1492" s="64"/>
    </row>
    <row r="1493" spans="1:20" ht="7.5" customHeight="1">
      <c r="A1493" s="78"/>
      <c r="B1493" s="513"/>
      <c r="C1493" s="502"/>
      <c r="D1493" s="513"/>
      <c r="E1493" s="513"/>
      <c r="F1493" s="79"/>
      <c r="G1493" s="79"/>
      <c r="H1493" s="79"/>
      <c r="I1493" s="79"/>
      <c r="J1493" s="79"/>
      <c r="K1493" s="79"/>
      <c r="L1493" s="79"/>
      <c r="M1493" s="79"/>
      <c r="N1493" s="79"/>
      <c r="O1493" s="79"/>
      <c r="P1493" s="79"/>
      <c r="Q1493" s="79"/>
      <c r="R1493" s="86"/>
      <c r="S1493" s="86"/>
      <c r="T1493" s="64"/>
    </row>
    <row r="1494" spans="1:20" ht="7.5" customHeight="1">
      <c r="A1494" s="78"/>
      <c r="B1494" s="512" t="s">
        <v>115</v>
      </c>
      <c r="C1494" s="514" t="s">
        <v>511</v>
      </c>
      <c r="D1494" s="72"/>
      <c r="E1494" s="72"/>
      <c r="F1494" s="72"/>
      <c r="G1494" s="72"/>
      <c r="H1494" s="72"/>
      <c r="I1494" s="72"/>
      <c r="J1494" s="72"/>
      <c r="K1494" s="72"/>
      <c r="L1494" s="72"/>
      <c r="M1494" s="72"/>
      <c r="N1494" s="72"/>
      <c r="O1494" s="72"/>
      <c r="P1494" s="72"/>
      <c r="Q1494" s="72"/>
      <c r="R1494" s="534" t="s">
        <v>118</v>
      </c>
      <c r="S1494" s="535" t="s">
        <v>512</v>
      </c>
      <c r="T1494" s="64"/>
    </row>
    <row r="1495" spans="1:20" ht="7.5" customHeight="1">
      <c r="A1495" s="78"/>
      <c r="B1495" s="502"/>
      <c r="C1495" s="502"/>
      <c r="D1495" s="79"/>
      <c r="E1495" s="79"/>
      <c r="F1495" s="79"/>
      <c r="G1495" s="79"/>
      <c r="H1495" s="79"/>
      <c r="I1495" s="79"/>
      <c r="J1495" s="79"/>
      <c r="K1495" s="79"/>
      <c r="L1495" s="79"/>
      <c r="M1495" s="79"/>
      <c r="N1495" s="79"/>
      <c r="O1495" s="79"/>
      <c r="P1495" s="79"/>
      <c r="Q1495" s="79"/>
      <c r="R1495" s="502"/>
      <c r="S1495" s="502"/>
      <c r="T1495" s="64"/>
    </row>
    <row r="1496" spans="1:20" ht="7.5" customHeight="1">
      <c r="A1496" s="100"/>
      <c r="B1496" s="502"/>
      <c r="C1496" s="502"/>
      <c r="D1496" s="76"/>
      <c r="E1496" s="79"/>
      <c r="F1496" s="79"/>
      <c r="G1496" s="79"/>
      <c r="H1496" s="79"/>
      <c r="I1496" s="79"/>
      <c r="J1496" s="79"/>
      <c r="K1496" s="79"/>
      <c r="L1496" s="79"/>
      <c r="M1496" s="79"/>
      <c r="N1496" s="79"/>
      <c r="O1496" s="79"/>
      <c r="P1496" s="79"/>
      <c r="Q1496" s="79"/>
      <c r="R1496" s="77"/>
      <c r="S1496" s="502"/>
      <c r="T1496" s="64"/>
    </row>
    <row r="1497" spans="1:20" ht="7.5" customHeight="1">
      <c r="A1497" s="100"/>
      <c r="B1497" s="502"/>
      <c r="C1497" s="502"/>
      <c r="D1497" s="76"/>
      <c r="E1497" s="79"/>
      <c r="F1497" s="79"/>
      <c r="G1497" s="79"/>
      <c r="H1497" s="79"/>
      <c r="I1497" s="79"/>
      <c r="J1497" s="79"/>
      <c r="K1497" s="79"/>
      <c r="L1497" s="79"/>
      <c r="M1497" s="79"/>
      <c r="N1497" s="79"/>
      <c r="O1497" s="79"/>
      <c r="P1497" s="79"/>
      <c r="Q1497" s="79"/>
      <c r="R1497" s="532" t="s">
        <v>118</v>
      </c>
      <c r="S1497" s="536" t="s">
        <v>503</v>
      </c>
      <c r="T1497" s="64"/>
    </row>
    <row r="1498" spans="1:20" ht="7.5" customHeight="1">
      <c r="A1498" s="100"/>
      <c r="B1498" s="502"/>
      <c r="C1498" s="502"/>
      <c r="D1498" s="79"/>
      <c r="E1498" s="563"/>
      <c r="F1498" s="84"/>
      <c r="G1498" s="533" t="s">
        <v>513</v>
      </c>
      <c r="H1498" s="173"/>
      <c r="I1498" s="533" t="s">
        <v>514</v>
      </c>
      <c r="J1498" s="173"/>
      <c r="K1498" s="533"/>
      <c r="L1498" s="173"/>
      <c r="M1498" s="533"/>
      <c r="N1498" s="81"/>
      <c r="O1498" s="533"/>
      <c r="P1498" s="533"/>
      <c r="Q1498" s="81"/>
      <c r="R1498" s="502"/>
      <c r="S1498" s="502"/>
      <c r="T1498" s="64"/>
    </row>
    <row r="1499" spans="1:20" ht="7.5" customHeight="1">
      <c r="A1499" s="78"/>
      <c r="B1499" s="502"/>
      <c r="C1499" s="502"/>
      <c r="D1499" s="79"/>
      <c r="E1499" s="502"/>
      <c r="F1499" s="84"/>
      <c r="G1499" s="502"/>
      <c r="H1499" s="173"/>
      <c r="I1499" s="502"/>
      <c r="J1499" s="173"/>
      <c r="K1499" s="502"/>
      <c r="L1499" s="173"/>
      <c r="M1499" s="502"/>
      <c r="N1499" s="81"/>
      <c r="O1499" s="502"/>
      <c r="P1499" s="502"/>
      <c r="Q1499" s="81"/>
      <c r="R1499" s="80"/>
      <c r="S1499" s="502"/>
      <c r="T1499" s="64"/>
    </row>
    <row r="1500" spans="1:20" ht="7.5" customHeight="1">
      <c r="A1500" s="78"/>
      <c r="B1500" s="502"/>
      <c r="C1500" s="502"/>
      <c r="D1500" s="566" t="s">
        <v>515</v>
      </c>
      <c r="E1500" s="533" t="s">
        <v>122</v>
      </c>
      <c r="F1500" s="119"/>
      <c r="G1500" s="504"/>
      <c r="H1500" s="81"/>
      <c r="I1500" s="504"/>
      <c r="J1500" s="126"/>
      <c r="K1500" s="75"/>
      <c r="L1500" s="126"/>
      <c r="M1500" s="75"/>
      <c r="N1500" s="81"/>
      <c r="O1500" s="75"/>
      <c r="P1500" s="75"/>
      <c r="Q1500" s="75"/>
      <c r="R1500" s="532" t="s">
        <v>118</v>
      </c>
      <c r="S1500" s="539" t="s">
        <v>516</v>
      </c>
      <c r="T1500" s="64"/>
    </row>
    <row r="1501" spans="1:20" ht="7.5" customHeight="1">
      <c r="A1501" s="78"/>
      <c r="B1501" s="502"/>
      <c r="C1501" s="502"/>
      <c r="D1501" s="502"/>
      <c r="E1501" s="502"/>
      <c r="F1501" s="517">
        <v>2885.2752500000006</v>
      </c>
      <c r="G1501" s="503">
        <f>ROUND(F1501*mark_up,0)</f>
        <v>12666</v>
      </c>
      <c r="H1501" s="82"/>
      <c r="I1501" s="503">
        <f>ROUND(G1501*0.775862,0)</f>
        <v>9827</v>
      </c>
      <c r="J1501" s="517"/>
      <c r="K1501" s="503" t="s">
        <v>122</v>
      </c>
      <c r="L1501" s="517"/>
      <c r="M1501" s="503" t="s">
        <v>122</v>
      </c>
      <c r="N1501" s="517"/>
      <c r="O1501" s="503" t="s">
        <v>122</v>
      </c>
      <c r="P1501" s="517"/>
      <c r="Q1501" s="503" t="s">
        <v>122</v>
      </c>
      <c r="R1501" s="502"/>
      <c r="S1501" s="502"/>
      <c r="T1501" s="64"/>
    </row>
    <row r="1502" spans="1:20" ht="7.5" customHeight="1">
      <c r="A1502" s="78"/>
      <c r="B1502" s="502"/>
      <c r="C1502" s="502"/>
      <c r="D1502" s="540" t="s">
        <v>517</v>
      </c>
      <c r="E1502" s="502"/>
      <c r="F1502" s="504"/>
      <c r="G1502" s="504"/>
      <c r="H1502" s="103"/>
      <c r="I1502" s="504"/>
      <c r="J1502" s="504"/>
      <c r="K1502" s="504"/>
      <c r="L1502" s="504"/>
      <c r="M1502" s="504"/>
      <c r="N1502" s="504"/>
      <c r="O1502" s="504"/>
      <c r="P1502" s="504"/>
      <c r="Q1502" s="504"/>
      <c r="R1502" s="77"/>
      <c r="S1502" s="502"/>
      <c r="T1502" s="64"/>
    </row>
    <row r="1503" spans="1:20" ht="7.5" customHeight="1">
      <c r="A1503" s="78"/>
      <c r="B1503" s="502"/>
      <c r="C1503" s="502"/>
      <c r="D1503" s="502"/>
      <c r="E1503" s="502"/>
      <c r="F1503" s="119"/>
      <c r="G1503" s="75"/>
      <c r="H1503" s="81"/>
      <c r="I1503" s="75"/>
      <c r="J1503" s="126"/>
      <c r="K1503" s="75"/>
      <c r="L1503" s="126"/>
      <c r="M1503" s="75"/>
      <c r="N1503" s="81"/>
      <c r="O1503" s="75"/>
      <c r="P1503" s="75"/>
      <c r="Q1503" s="75"/>
      <c r="R1503" s="532" t="s">
        <v>118</v>
      </c>
      <c r="S1503" s="539" t="s">
        <v>138</v>
      </c>
      <c r="T1503" s="64"/>
    </row>
    <row r="1504" spans="1:20" ht="7.5" customHeight="1">
      <c r="A1504" s="100"/>
      <c r="B1504" s="502"/>
      <c r="C1504" s="502"/>
      <c r="D1504" s="79"/>
      <c r="E1504" s="79"/>
      <c r="F1504" s="79"/>
      <c r="G1504" s="79"/>
      <c r="H1504" s="79"/>
      <c r="I1504" s="79"/>
      <c r="J1504" s="79"/>
      <c r="K1504" s="79"/>
      <c r="L1504" s="79"/>
      <c r="M1504" s="79"/>
      <c r="N1504" s="79"/>
      <c r="O1504" s="79"/>
      <c r="P1504" s="79"/>
      <c r="Q1504" s="79"/>
      <c r="R1504" s="502"/>
      <c r="S1504" s="502"/>
      <c r="T1504" s="64"/>
    </row>
    <row r="1505" spans="1:20" ht="7.5" customHeight="1">
      <c r="A1505" s="100"/>
      <c r="B1505" s="502"/>
      <c r="C1505" s="502"/>
      <c r="D1505" s="79"/>
      <c r="E1505" s="79"/>
      <c r="F1505" s="79"/>
      <c r="G1505" s="79"/>
      <c r="H1505" s="79"/>
      <c r="I1505" s="79"/>
      <c r="J1505" s="79"/>
      <c r="K1505" s="79"/>
      <c r="L1505" s="79"/>
      <c r="M1505" s="79"/>
      <c r="N1505" s="79"/>
      <c r="O1505" s="79"/>
      <c r="P1505" s="79"/>
      <c r="Q1505" s="79"/>
      <c r="R1505" s="532" t="s">
        <v>118</v>
      </c>
      <c r="S1505" s="555" t="s">
        <v>285</v>
      </c>
      <c r="T1505" s="64"/>
    </row>
    <row r="1506" spans="1:20" ht="7.5" customHeight="1">
      <c r="A1506" s="100"/>
      <c r="B1506" s="502"/>
      <c r="C1506" s="502"/>
      <c r="D1506" s="79"/>
      <c r="E1506" s="79"/>
      <c r="F1506" s="79"/>
      <c r="G1506" s="79"/>
      <c r="H1506" s="79"/>
      <c r="I1506" s="79"/>
      <c r="J1506" s="79"/>
      <c r="K1506" s="79"/>
      <c r="L1506" s="79"/>
      <c r="M1506" s="79"/>
      <c r="N1506" s="79"/>
      <c r="O1506" s="79"/>
      <c r="P1506" s="79"/>
      <c r="Q1506" s="79"/>
      <c r="R1506" s="502"/>
      <c r="S1506" s="502"/>
      <c r="T1506" s="64"/>
    </row>
    <row r="1507" spans="1:20" ht="7.5" customHeight="1">
      <c r="A1507" s="100"/>
      <c r="B1507" s="502"/>
      <c r="C1507" s="518" t="s">
        <v>518</v>
      </c>
      <c r="D1507" s="79"/>
      <c r="E1507" s="79"/>
      <c r="F1507" s="79"/>
      <c r="G1507" s="79"/>
      <c r="H1507" s="79"/>
      <c r="I1507" s="79"/>
      <c r="J1507" s="79"/>
      <c r="K1507" s="79"/>
      <c r="L1507" s="79"/>
      <c r="M1507" s="79"/>
      <c r="N1507" s="79"/>
      <c r="O1507" s="79"/>
      <c r="P1507" s="79"/>
      <c r="Q1507" s="79"/>
      <c r="R1507" s="86"/>
      <c r="S1507" s="86"/>
      <c r="T1507" s="64"/>
    </row>
    <row r="1508" spans="1:20" ht="7.5" customHeight="1">
      <c r="A1508" s="78"/>
      <c r="B1508" s="502"/>
      <c r="C1508" s="502"/>
      <c r="D1508" s="79"/>
      <c r="E1508" s="79"/>
      <c r="F1508" s="79"/>
      <c r="G1508" s="79"/>
      <c r="H1508" s="79"/>
      <c r="I1508" s="79"/>
      <c r="J1508" s="79"/>
      <c r="K1508" s="79"/>
      <c r="L1508" s="79"/>
      <c r="M1508" s="79"/>
      <c r="N1508" s="79"/>
      <c r="O1508" s="79"/>
      <c r="P1508" s="79"/>
      <c r="Q1508" s="79"/>
      <c r="R1508" s="86"/>
      <c r="S1508" s="86"/>
      <c r="T1508" s="64"/>
    </row>
    <row r="1509" spans="1:20" ht="7.5" customHeight="1">
      <c r="A1509" s="100"/>
      <c r="B1509" s="513"/>
      <c r="C1509" s="513"/>
      <c r="D1509" s="91"/>
      <c r="E1509" s="91"/>
      <c r="F1509" s="91"/>
      <c r="G1509" s="91"/>
      <c r="H1509" s="91"/>
      <c r="I1509" s="91"/>
      <c r="J1509" s="91"/>
      <c r="K1509" s="91"/>
      <c r="L1509" s="91"/>
      <c r="M1509" s="91"/>
      <c r="N1509" s="91"/>
      <c r="O1509" s="91"/>
      <c r="P1509" s="91"/>
      <c r="Q1509" s="91"/>
      <c r="R1509" s="127"/>
      <c r="S1509" s="127"/>
      <c r="T1509" s="64"/>
    </row>
    <row r="1510" spans="1:20" ht="7.5" customHeight="1">
      <c r="A1510" s="100"/>
      <c r="B1510" s="86"/>
      <c r="C1510" s="86"/>
      <c r="D1510" s="86"/>
      <c r="E1510" s="86"/>
      <c r="F1510" s="86"/>
      <c r="G1510" s="86"/>
      <c r="H1510" s="86"/>
      <c r="I1510" s="86"/>
      <c r="J1510" s="86"/>
      <c r="K1510" s="86"/>
      <c r="L1510" s="86"/>
      <c r="M1510" s="86"/>
      <c r="N1510" s="86"/>
      <c r="O1510" s="86"/>
      <c r="P1510" s="86"/>
      <c r="Q1510" s="86"/>
      <c r="R1510" s="86"/>
      <c r="S1510" s="86"/>
      <c r="T1510" s="64"/>
    </row>
    <row r="1511" spans="1:20" ht="7.5" customHeight="1">
      <c r="A1511" s="100"/>
      <c r="B1511" s="86"/>
      <c r="C1511" s="86"/>
      <c r="D1511" s="86"/>
      <c r="E1511" s="86"/>
      <c r="F1511" s="86"/>
      <c r="G1511" s="86"/>
      <c r="H1511" s="86"/>
      <c r="I1511" s="86"/>
      <c r="J1511" s="86"/>
      <c r="K1511" s="86"/>
      <c r="L1511" s="86"/>
      <c r="M1511" s="86"/>
      <c r="N1511" s="86"/>
      <c r="O1511" s="86"/>
      <c r="P1511" s="86"/>
      <c r="Q1511" s="86"/>
      <c r="R1511" s="86"/>
      <c r="S1511" s="86"/>
      <c r="T1511" s="64"/>
    </row>
    <row r="1512" spans="1:20" ht="7.5" customHeight="1">
      <c r="A1512" s="100"/>
      <c r="B1512" s="86"/>
      <c r="C1512" s="86"/>
      <c r="D1512" s="86"/>
      <c r="E1512" s="86"/>
      <c r="F1512" s="86"/>
      <c r="G1512" s="86"/>
      <c r="H1512" s="86"/>
      <c r="I1512" s="86"/>
      <c r="J1512" s="86"/>
      <c r="K1512" s="86"/>
      <c r="L1512" s="86"/>
      <c r="M1512" s="86"/>
      <c r="N1512" s="86"/>
      <c r="O1512" s="86"/>
      <c r="P1512" s="86"/>
      <c r="Q1512" s="86"/>
      <c r="R1512" s="86"/>
      <c r="S1512" s="86"/>
      <c r="T1512" s="64"/>
    </row>
    <row r="1513" spans="1:20" ht="7.5" customHeight="1">
      <c r="A1513" s="100"/>
      <c r="B1513" s="86"/>
      <c r="C1513" s="86"/>
      <c r="D1513" s="86"/>
      <c r="E1513" s="86"/>
      <c r="F1513" s="86"/>
      <c r="G1513" s="86"/>
      <c r="H1513" s="86"/>
      <c r="I1513" s="86"/>
      <c r="J1513" s="86"/>
      <c r="K1513" s="86"/>
      <c r="L1513" s="86"/>
      <c r="M1513" s="86"/>
      <c r="N1513" s="86"/>
      <c r="O1513" s="86"/>
      <c r="P1513" s="86"/>
      <c r="Q1513" s="86"/>
      <c r="R1513" s="86"/>
      <c r="S1513" s="86"/>
      <c r="T1513" s="64"/>
    </row>
    <row r="1514" spans="1:20" ht="7.5" customHeight="1">
      <c r="A1514" s="100"/>
      <c r="B1514" s="86"/>
      <c r="C1514" s="86"/>
      <c r="D1514" s="86"/>
      <c r="E1514" s="86"/>
      <c r="F1514" s="86"/>
      <c r="G1514" s="86"/>
      <c r="H1514" s="86"/>
      <c r="I1514" s="86"/>
      <c r="J1514" s="86"/>
      <c r="K1514" s="86"/>
      <c r="L1514" s="86"/>
      <c r="M1514" s="86"/>
      <c r="N1514" s="86"/>
      <c r="O1514" s="86"/>
      <c r="P1514" s="86"/>
      <c r="Q1514" s="86"/>
      <c r="R1514" s="86"/>
      <c r="S1514" s="86"/>
      <c r="T1514" s="64"/>
    </row>
    <row r="1515" spans="1:20" ht="7.5" customHeight="1">
      <c r="A1515" s="100"/>
      <c r="B1515" s="86"/>
      <c r="C1515" s="86"/>
      <c r="D1515" s="86"/>
      <c r="E1515" s="86"/>
      <c r="F1515" s="86"/>
      <c r="G1515" s="86"/>
      <c r="H1515" s="86"/>
      <c r="I1515" s="86"/>
      <c r="J1515" s="86"/>
      <c r="K1515" s="86"/>
      <c r="L1515" s="86"/>
      <c r="M1515" s="86"/>
      <c r="N1515" s="86"/>
      <c r="O1515" s="86"/>
      <c r="P1515" s="86"/>
      <c r="Q1515" s="86"/>
      <c r="R1515" s="86"/>
      <c r="S1515" s="86"/>
      <c r="T1515" s="64"/>
    </row>
    <row r="1516" spans="1:20" ht="7.5" customHeight="1">
      <c r="A1516" s="100"/>
      <c r="B1516" s="86"/>
      <c r="C1516" s="86"/>
      <c r="D1516" s="86"/>
      <c r="E1516" s="86"/>
      <c r="F1516" s="86"/>
      <c r="G1516" s="86"/>
      <c r="H1516" s="86"/>
      <c r="I1516" s="86"/>
      <c r="J1516" s="86"/>
      <c r="K1516" s="86"/>
      <c r="L1516" s="86"/>
      <c r="M1516" s="86"/>
      <c r="N1516" s="86"/>
      <c r="O1516" s="86"/>
      <c r="P1516" s="86"/>
      <c r="Q1516" s="86"/>
      <c r="R1516" s="86"/>
      <c r="S1516" s="86"/>
      <c r="T1516" s="64"/>
    </row>
    <row r="1517" spans="1:20" ht="7.5" customHeight="1">
      <c r="A1517" s="100"/>
      <c r="B1517" s="86"/>
      <c r="C1517" s="86"/>
      <c r="D1517" s="86"/>
      <c r="E1517" s="86"/>
      <c r="F1517" s="86"/>
      <c r="G1517" s="86"/>
      <c r="H1517" s="86"/>
      <c r="I1517" s="86"/>
      <c r="J1517" s="86"/>
      <c r="K1517" s="86"/>
      <c r="L1517" s="86"/>
      <c r="M1517" s="86"/>
      <c r="N1517" s="86"/>
      <c r="O1517" s="86"/>
      <c r="P1517" s="86"/>
      <c r="Q1517" s="86"/>
      <c r="R1517" s="86"/>
      <c r="S1517" s="86"/>
      <c r="T1517" s="64"/>
    </row>
    <row r="1518" spans="1:20" ht="7.5" customHeight="1">
      <c r="A1518" s="100"/>
      <c r="B1518" s="86"/>
      <c r="C1518" s="86"/>
      <c r="D1518" s="86"/>
      <c r="E1518" s="86"/>
      <c r="F1518" s="86"/>
      <c r="G1518" s="86"/>
      <c r="H1518" s="86"/>
      <c r="I1518" s="86"/>
      <c r="J1518" s="86"/>
      <c r="K1518" s="86"/>
      <c r="L1518" s="86"/>
      <c r="M1518" s="86"/>
      <c r="N1518" s="86"/>
      <c r="O1518" s="86"/>
      <c r="P1518" s="86"/>
      <c r="Q1518" s="86"/>
      <c r="R1518" s="86"/>
      <c r="S1518" s="86"/>
      <c r="T1518" s="64"/>
    </row>
    <row r="1519" spans="1:20" ht="7.5" customHeight="1">
      <c r="A1519" s="100"/>
      <c r="B1519" s="86"/>
      <c r="C1519" s="86"/>
      <c r="D1519" s="86"/>
      <c r="E1519" s="86"/>
      <c r="F1519" s="86"/>
      <c r="G1519" s="86"/>
      <c r="H1519" s="86"/>
      <c r="I1519" s="86"/>
      <c r="J1519" s="86"/>
      <c r="K1519" s="86"/>
      <c r="L1519" s="86"/>
      <c r="M1519" s="86"/>
      <c r="N1519" s="86"/>
      <c r="O1519" s="86"/>
      <c r="P1519" s="86"/>
      <c r="Q1519" s="86"/>
      <c r="R1519" s="86"/>
      <c r="S1519" s="86"/>
      <c r="T1519" s="64"/>
    </row>
    <row r="1520" spans="1:20" ht="7.5" customHeight="1">
      <c r="A1520" s="100"/>
      <c r="B1520" s="86"/>
      <c r="C1520" s="86"/>
      <c r="D1520" s="86"/>
      <c r="E1520" s="86"/>
      <c r="F1520" s="86"/>
      <c r="G1520" s="86"/>
      <c r="H1520" s="86"/>
      <c r="I1520" s="86"/>
      <c r="J1520" s="86"/>
      <c r="K1520" s="86"/>
      <c r="L1520" s="86"/>
      <c r="M1520" s="86"/>
      <c r="N1520" s="86"/>
      <c r="O1520" s="86"/>
      <c r="P1520" s="86"/>
      <c r="Q1520" s="86"/>
      <c r="R1520" s="86"/>
      <c r="S1520" s="86"/>
      <c r="T1520" s="64"/>
    </row>
    <row r="1521" spans="1:20" ht="7.5" customHeight="1">
      <c r="A1521" s="100"/>
      <c r="B1521" s="86"/>
      <c r="C1521" s="86"/>
      <c r="D1521" s="86"/>
      <c r="E1521" s="86"/>
      <c r="F1521" s="86"/>
      <c r="G1521" s="86"/>
      <c r="H1521" s="86"/>
      <c r="I1521" s="86"/>
      <c r="J1521" s="86"/>
      <c r="K1521" s="86"/>
      <c r="L1521" s="86"/>
      <c r="M1521" s="86"/>
      <c r="N1521" s="86"/>
      <c r="O1521" s="86"/>
      <c r="P1521" s="86"/>
      <c r="Q1521" s="86"/>
      <c r="R1521" s="86"/>
      <c r="S1521" s="86"/>
      <c r="T1521" s="64"/>
    </row>
    <row r="1522" spans="1:20" ht="7.5" customHeight="1">
      <c r="A1522" s="100"/>
      <c r="B1522" s="86"/>
      <c r="C1522" s="86"/>
      <c r="D1522" s="86"/>
      <c r="E1522" s="86"/>
      <c r="F1522" s="86"/>
      <c r="G1522" s="86"/>
      <c r="H1522" s="86"/>
      <c r="I1522" s="86"/>
      <c r="J1522" s="86"/>
      <c r="K1522" s="86"/>
      <c r="L1522" s="86"/>
      <c r="M1522" s="86"/>
      <c r="N1522" s="86"/>
      <c r="O1522" s="86"/>
      <c r="P1522" s="86"/>
      <c r="Q1522" s="86"/>
      <c r="R1522" s="86"/>
      <c r="S1522" s="86"/>
      <c r="T1522" s="64"/>
    </row>
    <row r="1523" spans="1:20" ht="7.5" customHeight="1">
      <c r="A1523" s="100"/>
      <c r="B1523" s="86"/>
      <c r="C1523" s="86"/>
      <c r="D1523" s="86"/>
      <c r="E1523" s="86"/>
      <c r="F1523" s="86"/>
      <c r="G1523" s="86"/>
      <c r="H1523" s="86"/>
      <c r="I1523" s="86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64"/>
    </row>
    <row r="1524" spans="1:20" ht="7.5" customHeight="1">
      <c r="A1524" s="100"/>
      <c r="B1524" s="86"/>
      <c r="C1524" s="86"/>
      <c r="D1524" s="86"/>
      <c r="E1524" s="86"/>
      <c r="F1524" s="86"/>
      <c r="G1524" s="86"/>
      <c r="H1524" s="86"/>
      <c r="I1524" s="86"/>
      <c r="J1524" s="86"/>
      <c r="K1524" s="86"/>
      <c r="L1524" s="86"/>
      <c r="M1524" s="86"/>
      <c r="N1524" s="86"/>
      <c r="O1524" s="86"/>
      <c r="P1524" s="86"/>
      <c r="Q1524" s="86"/>
      <c r="R1524" s="86"/>
      <c r="S1524" s="86"/>
      <c r="T1524" s="64"/>
    </row>
    <row r="1525" spans="1:20" ht="11.25" customHeight="1">
      <c r="A1525" s="100"/>
      <c r="B1525" s="107"/>
      <c r="C1525" s="284"/>
      <c r="D1525" s="107"/>
      <c r="E1525" s="107"/>
      <c r="F1525" s="107"/>
      <c r="G1525" s="107"/>
      <c r="H1525" s="107"/>
      <c r="I1525" s="107"/>
      <c r="J1525" s="107"/>
      <c r="K1525" s="107"/>
      <c r="L1525" s="107"/>
      <c r="M1525" s="107"/>
      <c r="N1525" s="107"/>
      <c r="O1525" s="107"/>
      <c r="P1525" s="107"/>
      <c r="Q1525" s="107"/>
      <c r="R1525" s="107"/>
      <c r="S1525" s="537" t="s">
        <v>140</v>
      </c>
      <c r="T1525" s="64"/>
    </row>
    <row r="1526" spans="1:20" ht="11.25" customHeight="1">
      <c r="A1526" s="100"/>
      <c r="B1526" s="83"/>
      <c r="C1526" s="94"/>
      <c r="D1526" s="83"/>
      <c r="E1526" s="83"/>
      <c r="F1526" s="83"/>
      <c r="G1526" s="83"/>
      <c r="H1526" s="83"/>
      <c r="I1526" s="83"/>
      <c r="J1526" s="83"/>
      <c r="K1526" s="83"/>
      <c r="L1526" s="83"/>
      <c r="M1526" s="83"/>
      <c r="N1526" s="83"/>
      <c r="O1526" s="83"/>
      <c r="P1526" s="83"/>
      <c r="Q1526" s="83"/>
      <c r="R1526" s="88"/>
      <c r="S1526" s="504"/>
      <c r="T1526" s="64"/>
    </row>
    <row r="1527" spans="1:20" ht="11.25" customHeight="1">
      <c r="A1527" s="100"/>
      <c r="B1527" s="528" t="s">
        <v>519</v>
      </c>
      <c r="C1527" s="529"/>
      <c r="D1527" s="529"/>
      <c r="E1527" s="529"/>
      <c r="F1527" s="529"/>
      <c r="G1527" s="529"/>
      <c r="H1527" s="529"/>
      <c r="I1527" s="529"/>
      <c r="J1527" s="529"/>
      <c r="K1527" s="529"/>
      <c r="L1527" s="529"/>
      <c r="M1527" s="529"/>
      <c r="N1527" s="529"/>
      <c r="O1527" s="529"/>
      <c r="P1527" s="529"/>
      <c r="Q1527" s="529"/>
      <c r="R1527" s="529"/>
      <c r="S1527" s="529"/>
      <c r="T1527" s="64"/>
    </row>
    <row r="1528" spans="1:20" ht="61.5" customHeight="1">
      <c r="A1528" s="100"/>
      <c r="B1528" s="530"/>
      <c r="C1528" s="513"/>
      <c r="D1528" s="513"/>
      <c r="E1528" s="63"/>
      <c r="F1528" s="63"/>
      <c r="G1528" s="63"/>
      <c r="H1528" s="63"/>
      <c r="I1528" s="63"/>
      <c r="J1528" s="63"/>
      <c r="K1528" s="63"/>
      <c r="L1528" s="63"/>
      <c r="M1528" s="63"/>
      <c r="N1528" s="63"/>
      <c r="O1528" s="531" t="s">
        <v>103</v>
      </c>
      <c r="P1528" s="513"/>
      <c r="Q1528" s="513"/>
      <c r="R1528" s="513"/>
      <c r="S1528" s="513"/>
      <c r="T1528" s="64"/>
    </row>
    <row r="1529" spans="1:20" ht="34.5" customHeight="1">
      <c r="A1529" s="100"/>
      <c r="B1529" s="123" t="s">
        <v>104</v>
      </c>
      <c r="C1529" s="123" t="s">
        <v>105</v>
      </c>
      <c r="D1529" s="123" t="s">
        <v>106</v>
      </c>
      <c r="E1529" s="123" t="s">
        <v>107</v>
      </c>
      <c r="F1529" s="68" t="s">
        <v>108</v>
      </c>
      <c r="G1529" s="69" t="s">
        <v>109</v>
      </c>
      <c r="H1529" s="68" t="s">
        <v>108</v>
      </c>
      <c r="I1529" s="69" t="s">
        <v>110</v>
      </c>
      <c r="J1529" s="68" t="s">
        <v>108</v>
      </c>
      <c r="K1529" s="69" t="s">
        <v>111</v>
      </c>
      <c r="L1529" s="68" t="s">
        <v>108</v>
      </c>
      <c r="M1529" s="69" t="s">
        <v>112</v>
      </c>
      <c r="N1529" s="68" t="s">
        <v>108</v>
      </c>
      <c r="O1529" s="69" t="s">
        <v>113</v>
      </c>
      <c r="P1529" s="68" t="s">
        <v>108</v>
      </c>
      <c r="Q1529" s="69" t="s">
        <v>114</v>
      </c>
      <c r="R1529" s="524" t="s">
        <v>1</v>
      </c>
      <c r="S1529" s="525"/>
      <c r="T1529" s="64"/>
    </row>
    <row r="1530" spans="1:20" ht="7.5" customHeight="1">
      <c r="A1530" s="124"/>
      <c r="B1530" s="512" t="s">
        <v>115</v>
      </c>
      <c r="C1530" s="514" t="s">
        <v>520</v>
      </c>
      <c r="D1530" s="560" t="s">
        <v>521</v>
      </c>
      <c r="E1530" s="516" t="s">
        <v>122</v>
      </c>
      <c r="F1530" s="72"/>
      <c r="G1530" s="72"/>
      <c r="H1530" s="72"/>
      <c r="I1530" s="72"/>
      <c r="J1530" s="72"/>
      <c r="K1530" s="72"/>
      <c r="L1530" s="72"/>
      <c r="M1530" s="72"/>
      <c r="N1530" s="72"/>
      <c r="O1530" s="72"/>
      <c r="P1530" s="72"/>
      <c r="Q1530" s="72"/>
      <c r="R1530" s="534" t="s">
        <v>118</v>
      </c>
      <c r="S1530" s="538" t="s">
        <v>502</v>
      </c>
      <c r="T1530" s="64"/>
    </row>
    <row r="1531" spans="1:20" ht="7.5" customHeight="1">
      <c r="A1531" s="124"/>
      <c r="B1531" s="502"/>
      <c r="C1531" s="502"/>
      <c r="D1531" s="502"/>
      <c r="E1531" s="502"/>
      <c r="F1531" s="79"/>
      <c r="G1531" s="79"/>
      <c r="H1531" s="79"/>
      <c r="I1531" s="79"/>
      <c r="J1531" s="79"/>
      <c r="K1531" s="79"/>
      <c r="L1531" s="79"/>
      <c r="M1531" s="79"/>
      <c r="N1531" s="79"/>
      <c r="O1531" s="79"/>
      <c r="P1531" s="79"/>
      <c r="Q1531" s="79"/>
      <c r="R1531" s="502"/>
      <c r="S1531" s="502"/>
      <c r="T1531" s="64"/>
    </row>
    <row r="1532" spans="1:20" ht="7.5" customHeight="1">
      <c r="A1532" s="124"/>
      <c r="B1532" s="502"/>
      <c r="C1532" s="502"/>
      <c r="D1532" s="502"/>
      <c r="E1532" s="502"/>
      <c r="F1532" s="79"/>
      <c r="G1532" s="79"/>
      <c r="H1532" s="79"/>
      <c r="I1532" s="79"/>
      <c r="J1532" s="79"/>
      <c r="K1532" s="79"/>
      <c r="L1532" s="79"/>
      <c r="M1532" s="79"/>
      <c r="N1532" s="79"/>
      <c r="O1532" s="79"/>
      <c r="P1532" s="79"/>
      <c r="Q1532" s="79"/>
      <c r="R1532" s="77"/>
      <c r="S1532" s="502"/>
      <c r="T1532" s="64"/>
    </row>
    <row r="1533" spans="1:20" ht="7.5" customHeight="1">
      <c r="A1533" s="124"/>
      <c r="B1533" s="502"/>
      <c r="C1533" s="502"/>
      <c r="D1533" s="502"/>
      <c r="E1533" s="502"/>
      <c r="F1533" s="79"/>
      <c r="G1533" s="79"/>
      <c r="H1533" s="79"/>
      <c r="I1533" s="79"/>
      <c r="J1533" s="79"/>
      <c r="K1533" s="79"/>
      <c r="L1533" s="79"/>
      <c r="M1533" s="79"/>
      <c r="N1533" s="79"/>
      <c r="O1533" s="79"/>
      <c r="P1533" s="79"/>
      <c r="Q1533" s="79"/>
      <c r="R1533" s="532" t="s">
        <v>118</v>
      </c>
      <c r="S1533" s="510" t="s">
        <v>503</v>
      </c>
      <c r="T1533" s="64"/>
    </row>
    <row r="1534" spans="1:20" ht="7.5" customHeight="1">
      <c r="A1534" s="124"/>
      <c r="B1534" s="502"/>
      <c r="C1534" s="502"/>
      <c r="D1534" s="502"/>
      <c r="E1534" s="502"/>
      <c r="F1534" s="84"/>
      <c r="G1534" s="172"/>
      <c r="H1534" s="173"/>
      <c r="I1534" s="75"/>
      <c r="J1534" s="173"/>
      <c r="K1534" s="75"/>
      <c r="L1534" s="173"/>
      <c r="M1534" s="75"/>
      <c r="N1534" s="81"/>
      <c r="O1534" s="75"/>
      <c r="P1534" s="75"/>
      <c r="Q1534" s="81"/>
      <c r="R1534" s="502"/>
      <c r="S1534" s="502"/>
      <c r="T1534" s="64"/>
    </row>
    <row r="1535" spans="1:20" ht="7.5" customHeight="1">
      <c r="A1535" s="124"/>
      <c r="B1535" s="502"/>
      <c r="C1535" s="502"/>
      <c r="D1535" s="502"/>
      <c r="E1535" s="502"/>
      <c r="F1535" s="86"/>
      <c r="G1535" s="86"/>
      <c r="H1535" s="86"/>
      <c r="I1535" s="86"/>
      <c r="J1535" s="86"/>
      <c r="K1535" s="86"/>
      <c r="L1535" s="86"/>
      <c r="M1535" s="86"/>
      <c r="N1535" s="86"/>
      <c r="O1535" s="86"/>
      <c r="P1535" s="86"/>
      <c r="Q1535" s="86"/>
      <c r="R1535" s="80"/>
      <c r="S1535" s="502"/>
      <c r="T1535" s="64"/>
    </row>
    <row r="1536" spans="1:20" ht="7.5" customHeight="1">
      <c r="A1536" s="124"/>
      <c r="B1536" s="502"/>
      <c r="C1536" s="502"/>
      <c r="D1536" s="502"/>
      <c r="E1536" s="502"/>
      <c r="F1536" s="84"/>
      <c r="G1536" s="533"/>
      <c r="H1536" s="173"/>
      <c r="I1536" s="533"/>
      <c r="J1536" s="173"/>
      <c r="K1536" s="75"/>
      <c r="L1536" s="173"/>
      <c r="M1536" s="75"/>
      <c r="N1536" s="81"/>
      <c r="O1536" s="75"/>
      <c r="P1536" s="75"/>
      <c r="Q1536" s="81"/>
      <c r="R1536" s="532" t="s">
        <v>118</v>
      </c>
      <c r="S1536" s="510" t="s">
        <v>505</v>
      </c>
      <c r="T1536" s="64"/>
    </row>
    <row r="1537" spans="1:20" ht="7.5" customHeight="1">
      <c r="A1537" s="124"/>
      <c r="B1537" s="502"/>
      <c r="C1537" s="502"/>
      <c r="D1537" s="502"/>
      <c r="E1537" s="502"/>
      <c r="F1537" s="84"/>
      <c r="G1537" s="502"/>
      <c r="H1537" s="173"/>
      <c r="I1537" s="502"/>
      <c r="J1537" s="173"/>
      <c r="K1537" s="75"/>
      <c r="L1537" s="173"/>
      <c r="M1537" s="75"/>
      <c r="N1537" s="81"/>
      <c r="O1537" s="75"/>
      <c r="P1537" s="75"/>
      <c r="Q1537" s="81"/>
      <c r="R1537" s="502"/>
      <c r="S1537" s="502"/>
      <c r="T1537" s="64"/>
    </row>
    <row r="1538" spans="1:20" ht="7.5" customHeight="1">
      <c r="A1538" s="139"/>
      <c r="B1538" s="502"/>
      <c r="C1538" s="502"/>
      <c r="D1538" s="502"/>
      <c r="E1538" s="502"/>
      <c r="F1538" s="86"/>
      <c r="G1538" s="504"/>
      <c r="H1538" s="81"/>
      <c r="I1538" s="504"/>
      <c r="J1538" s="173"/>
      <c r="K1538" s="75"/>
      <c r="L1538" s="173"/>
      <c r="M1538" s="75"/>
      <c r="N1538" s="81"/>
      <c r="O1538" s="75"/>
      <c r="P1538" s="75"/>
      <c r="Q1538" s="81"/>
      <c r="R1538" s="77"/>
      <c r="S1538" s="502"/>
      <c r="T1538" s="64"/>
    </row>
    <row r="1539" spans="1:20" ht="7.5" customHeight="1">
      <c r="A1539" s="139"/>
      <c r="B1539" s="502"/>
      <c r="C1539" s="502"/>
      <c r="D1539" s="502"/>
      <c r="E1539" s="502"/>
      <c r="F1539" s="517">
        <v>1630.1422500000003</v>
      </c>
      <c r="G1539" s="503">
        <f>ROUND(F1539*mark_up,0)</f>
        <v>7156</v>
      </c>
      <c r="H1539" s="82"/>
      <c r="I1539" s="503" t="s">
        <v>122</v>
      </c>
      <c r="J1539" s="517"/>
      <c r="K1539" s="503" t="s">
        <v>122</v>
      </c>
      <c r="L1539" s="517"/>
      <c r="M1539" s="503" t="s">
        <v>122</v>
      </c>
      <c r="N1539" s="517"/>
      <c r="O1539" s="503" t="s">
        <v>122</v>
      </c>
      <c r="P1539" s="517"/>
      <c r="Q1539" s="503" t="s">
        <v>122</v>
      </c>
      <c r="R1539" s="86"/>
      <c r="S1539" s="86"/>
      <c r="T1539" s="64"/>
    </row>
    <row r="1540" spans="1:20" ht="7.5" customHeight="1">
      <c r="A1540" s="139"/>
      <c r="B1540" s="502"/>
      <c r="C1540" s="502"/>
      <c r="D1540" s="502"/>
      <c r="E1540" s="502"/>
      <c r="F1540" s="504"/>
      <c r="G1540" s="504"/>
      <c r="H1540" s="103"/>
      <c r="I1540" s="504"/>
      <c r="J1540" s="504"/>
      <c r="K1540" s="504"/>
      <c r="L1540" s="504"/>
      <c r="M1540" s="504"/>
      <c r="N1540" s="504"/>
      <c r="O1540" s="504"/>
      <c r="P1540" s="504"/>
      <c r="Q1540" s="504"/>
      <c r="R1540" s="86"/>
      <c r="S1540" s="86"/>
      <c r="T1540" s="64"/>
    </row>
    <row r="1541" spans="1:20" ht="7.5" customHeight="1">
      <c r="A1541" s="124"/>
      <c r="B1541" s="502"/>
      <c r="C1541" s="502"/>
      <c r="D1541" s="502"/>
      <c r="E1541" s="502"/>
      <c r="F1541" s="86"/>
      <c r="G1541" s="86"/>
      <c r="H1541" s="86"/>
      <c r="I1541" s="86"/>
      <c r="J1541" s="86"/>
      <c r="K1541" s="86"/>
      <c r="L1541" s="86"/>
      <c r="M1541" s="86"/>
      <c r="N1541" s="86"/>
      <c r="O1541" s="86"/>
      <c r="P1541" s="86"/>
      <c r="Q1541" s="86"/>
      <c r="R1541" s="86"/>
      <c r="S1541" s="86"/>
      <c r="T1541" s="64"/>
    </row>
    <row r="1542" spans="1:20" ht="7.5" customHeight="1">
      <c r="A1542" s="124"/>
      <c r="B1542" s="502"/>
      <c r="C1542" s="502"/>
      <c r="D1542" s="502"/>
      <c r="E1542" s="502"/>
      <c r="F1542" s="86"/>
      <c r="G1542" s="86"/>
      <c r="H1542" s="86"/>
      <c r="I1542" s="86"/>
      <c r="J1542" s="86"/>
      <c r="K1542" s="86"/>
      <c r="L1542" s="86"/>
      <c r="M1542" s="86"/>
      <c r="N1542" s="86"/>
      <c r="O1542" s="86"/>
      <c r="P1542" s="86"/>
      <c r="Q1542" s="86"/>
      <c r="R1542" s="532"/>
      <c r="S1542" s="89"/>
      <c r="T1542" s="64"/>
    </row>
    <row r="1543" spans="1:20" ht="7.5" customHeight="1">
      <c r="A1543" s="124"/>
      <c r="B1543" s="502"/>
      <c r="C1543" s="502"/>
      <c r="D1543" s="502"/>
      <c r="E1543" s="502"/>
      <c r="F1543" s="86"/>
      <c r="G1543" s="86"/>
      <c r="H1543" s="86"/>
      <c r="I1543" s="86"/>
      <c r="J1543" s="86"/>
      <c r="K1543" s="86"/>
      <c r="L1543" s="86"/>
      <c r="M1543" s="86"/>
      <c r="N1543" s="86"/>
      <c r="O1543" s="86"/>
      <c r="P1543" s="86"/>
      <c r="Q1543" s="86"/>
      <c r="R1543" s="502"/>
      <c r="S1543" s="89"/>
      <c r="T1543" s="64"/>
    </row>
    <row r="1544" spans="1:20" ht="7.5" customHeight="1">
      <c r="A1544" s="139"/>
      <c r="B1544" s="502"/>
      <c r="C1544" s="502"/>
      <c r="D1544" s="502"/>
      <c r="E1544" s="502"/>
      <c r="F1544" s="86"/>
      <c r="G1544" s="86"/>
      <c r="H1544" s="86"/>
      <c r="I1544" s="86"/>
      <c r="J1544" s="86"/>
      <c r="K1544" s="86"/>
      <c r="L1544" s="86"/>
      <c r="M1544" s="86"/>
      <c r="N1544" s="86"/>
      <c r="O1544" s="86"/>
      <c r="P1544" s="86"/>
      <c r="Q1544" s="86"/>
      <c r="R1544" s="80"/>
      <c r="S1544" s="89"/>
      <c r="T1544" s="64"/>
    </row>
    <row r="1545" spans="1:20" ht="7.5" customHeight="1">
      <c r="A1545" s="139"/>
      <c r="B1545" s="502"/>
      <c r="C1545" s="502"/>
      <c r="D1545" s="502"/>
      <c r="E1545" s="502"/>
      <c r="F1545" s="86"/>
      <c r="G1545" s="126"/>
      <c r="H1545" s="126"/>
      <c r="I1545" s="126"/>
      <c r="J1545" s="126"/>
      <c r="K1545" s="126"/>
      <c r="L1545" s="126"/>
      <c r="M1545" s="126"/>
      <c r="N1545" s="126"/>
      <c r="O1545" s="126"/>
      <c r="P1545" s="126"/>
      <c r="Q1545" s="126"/>
      <c r="R1545" s="80"/>
      <c r="S1545" s="89"/>
      <c r="T1545" s="64"/>
    </row>
    <row r="1546" spans="1:20" ht="7.5" customHeight="1">
      <c r="A1546" s="139"/>
      <c r="B1546" s="502"/>
      <c r="C1546" s="518" t="s">
        <v>522</v>
      </c>
      <c r="D1546" s="502"/>
      <c r="E1546" s="502"/>
      <c r="F1546" s="86"/>
      <c r="G1546" s="79"/>
      <c r="H1546" s="79"/>
      <c r="I1546" s="79"/>
      <c r="J1546" s="79"/>
      <c r="K1546" s="79"/>
      <c r="L1546" s="79"/>
      <c r="M1546" s="79"/>
      <c r="N1546" s="79"/>
      <c r="O1546" s="79"/>
      <c r="P1546" s="79"/>
      <c r="Q1546" s="79"/>
      <c r="R1546" s="80"/>
      <c r="S1546" s="89"/>
      <c r="T1546" s="64"/>
    </row>
    <row r="1547" spans="1:20" ht="7.5" customHeight="1">
      <c r="A1547" s="139"/>
      <c r="B1547" s="502"/>
      <c r="C1547" s="502"/>
      <c r="D1547" s="502"/>
      <c r="E1547" s="502"/>
      <c r="F1547" s="79"/>
      <c r="G1547" s="79"/>
      <c r="H1547" s="79"/>
      <c r="I1547" s="79"/>
      <c r="J1547" s="79"/>
      <c r="K1547" s="79"/>
      <c r="L1547" s="79"/>
      <c r="M1547" s="79"/>
      <c r="N1547" s="79"/>
      <c r="O1547" s="79"/>
      <c r="P1547" s="79"/>
      <c r="Q1547" s="79"/>
      <c r="R1547" s="80"/>
      <c r="S1547" s="89"/>
      <c r="T1547" s="64"/>
    </row>
    <row r="1548" spans="1:20" ht="7.5" customHeight="1">
      <c r="A1548" s="124"/>
      <c r="B1548" s="502"/>
      <c r="C1548" s="513"/>
      <c r="D1548" s="502"/>
      <c r="E1548" s="513"/>
      <c r="F1548" s="91"/>
      <c r="G1548" s="91"/>
      <c r="H1548" s="91"/>
      <c r="I1548" s="91"/>
      <c r="J1548" s="91"/>
      <c r="K1548" s="91"/>
      <c r="L1548" s="91"/>
      <c r="M1548" s="91"/>
      <c r="N1548" s="91"/>
      <c r="O1548" s="91"/>
      <c r="P1548" s="91"/>
      <c r="Q1548" s="91"/>
      <c r="R1548" s="92"/>
      <c r="S1548" s="237"/>
      <c r="T1548" s="64"/>
    </row>
    <row r="1549" spans="1:20" ht="7.5" customHeight="1">
      <c r="A1549" s="124"/>
      <c r="B1549" s="512" t="s">
        <v>115</v>
      </c>
      <c r="C1549" s="514" t="s">
        <v>523</v>
      </c>
      <c r="D1549" s="515" t="s">
        <v>524</v>
      </c>
      <c r="E1549" s="533" t="s">
        <v>122</v>
      </c>
      <c r="F1549" s="75"/>
      <c r="G1549" s="75"/>
      <c r="H1549" s="75"/>
      <c r="I1549" s="75"/>
      <c r="J1549" s="75"/>
      <c r="K1549" s="75"/>
      <c r="L1549" s="75"/>
      <c r="M1549" s="75"/>
      <c r="N1549" s="75"/>
      <c r="O1549" s="75"/>
      <c r="P1549" s="75"/>
      <c r="Q1549" s="75"/>
      <c r="R1549" s="532" t="s">
        <v>118</v>
      </c>
      <c r="S1549" s="521" t="s">
        <v>525</v>
      </c>
      <c r="T1549" s="64"/>
    </row>
    <row r="1550" spans="1:20" ht="7.5" customHeight="1">
      <c r="A1550" s="124"/>
      <c r="B1550" s="502"/>
      <c r="C1550" s="502"/>
      <c r="D1550" s="502"/>
      <c r="E1550" s="502"/>
      <c r="F1550" s="132"/>
      <c r="G1550" s="132"/>
      <c r="H1550" s="132"/>
      <c r="I1550" s="132"/>
      <c r="J1550" s="132"/>
      <c r="K1550" s="132"/>
      <c r="L1550" s="132"/>
      <c r="M1550" s="132"/>
      <c r="N1550" s="132"/>
      <c r="O1550" s="132"/>
      <c r="P1550" s="132"/>
      <c r="Q1550" s="132"/>
      <c r="R1550" s="502"/>
      <c r="S1550" s="502"/>
      <c r="T1550" s="64"/>
    </row>
    <row r="1551" spans="1:20" ht="7.5" customHeight="1">
      <c r="A1551" s="124"/>
      <c r="B1551" s="502"/>
      <c r="C1551" s="502"/>
      <c r="D1551" s="502"/>
      <c r="E1551" s="502"/>
      <c r="F1551" s="132"/>
      <c r="G1551" s="132"/>
      <c r="H1551" s="132"/>
      <c r="I1551" s="132"/>
      <c r="J1551" s="132"/>
      <c r="K1551" s="132"/>
      <c r="L1551" s="132"/>
      <c r="M1551" s="132"/>
      <c r="N1551" s="132"/>
      <c r="O1551" s="132"/>
      <c r="P1551" s="132"/>
      <c r="Q1551" s="132"/>
      <c r="R1551" s="80"/>
      <c r="S1551" s="502"/>
      <c r="T1551" s="64"/>
    </row>
    <row r="1552" spans="1:20" ht="7.5" customHeight="1">
      <c r="A1552" s="139"/>
      <c r="B1552" s="502"/>
      <c r="C1552" s="502"/>
      <c r="D1552" s="502"/>
      <c r="E1552" s="502"/>
      <c r="F1552" s="81"/>
      <c r="G1552" s="533"/>
      <c r="H1552" s="81"/>
      <c r="I1552" s="81"/>
      <c r="J1552" s="81"/>
      <c r="K1552" s="81"/>
      <c r="L1552" s="81"/>
      <c r="M1552" s="79"/>
      <c r="N1552" s="81"/>
      <c r="O1552" s="533"/>
      <c r="P1552" s="81"/>
      <c r="Q1552" s="533"/>
      <c r="R1552" s="532" t="s">
        <v>118</v>
      </c>
      <c r="S1552" s="510" t="s">
        <v>526</v>
      </c>
      <c r="T1552" s="64"/>
    </row>
    <row r="1553" spans="1:20" ht="7.5" customHeight="1">
      <c r="A1553" s="139"/>
      <c r="B1553" s="502"/>
      <c r="C1553" s="502"/>
      <c r="D1553" s="502"/>
      <c r="E1553" s="502"/>
      <c r="F1553" s="81"/>
      <c r="G1553" s="502"/>
      <c r="H1553" s="81"/>
      <c r="I1553" s="81"/>
      <c r="J1553" s="81"/>
      <c r="K1553" s="81"/>
      <c r="L1553" s="81"/>
      <c r="M1553" s="511" t="s">
        <v>245</v>
      </c>
      <c r="N1553" s="81"/>
      <c r="O1553" s="502"/>
      <c r="P1553" s="81"/>
      <c r="Q1553" s="502"/>
      <c r="R1553" s="502"/>
      <c r="S1553" s="502"/>
      <c r="T1553" s="64"/>
    </row>
    <row r="1554" spans="1:20" ht="7.5" customHeight="1">
      <c r="A1554" s="139"/>
      <c r="B1554" s="502"/>
      <c r="C1554" s="502"/>
      <c r="D1554" s="502"/>
      <c r="E1554" s="502"/>
      <c r="F1554" s="81"/>
      <c r="G1554" s="533"/>
      <c r="H1554" s="81"/>
      <c r="I1554" s="81"/>
      <c r="J1554" s="81"/>
      <c r="K1554" s="81"/>
      <c r="L1554" s="81"/>
      <c r="M1554" s="502"/>
      <c r="N1554" s="81"/>
      <c r="O1554" s="511" t="s">
        <v>246</v>
      </c>
      <c r="P1554" s="81"/>
      <c r="Q1554" s="533"/>
      <c r="R1554" s="80"/>
      <c r="S1554" s="502"/>
      <c r="T1554" s="64"/>
    </row>
    <row r="1555" spans="1:20" ht="7.5" customHeight="1">
      <c r="A1555" s="78"/>
      <c r="B1555" s="502"/>
      <c r="C1555" s="502"/>
      <c r="D1555" s="502"/>
      <c r="E1555" s="502"/>
      <c r="F1555" s="81"/>
      <c r="G1555" s="504"/>
      <c r="H1555" s="103"/>
      <c r="I1555" s="103"/>
      <c r="J1555" s="103"/>
      <c r="K1555" s="103"/>
      <c r="L1555" s="103"/>
      <c r="M1555" s="504"/>
      <c r="N1555" s="103"/>
      <c r="O1555" s="504"/>
      <c r="P1555" s="103"/>
      <c r="Q1555" s="504"/>
      <c r="R1555" s="532" t="s">
        <v>118</v>
      </c>
      <c r="S1555" s="510" t="s">
        <v>527</v>
      </c>
      <c r="T1555" s="64"/>
    </row>
    <row r="1556" spans="1:20" ht="7.5" customHeight="1">
      <c r="A1556" s="78"/>
      <c r="B1556" s="502"/>
      <c r="C1556" s="502"/>
      <c r="D1556" s="502"/>
      <c r="E1556" s="502"/>
      <c r="F1556" s="517"/>
      <c r="G1556" s="503" t="s">
        <v>122</v>
      </c>
      <c r="H1556" s="82"/>
      <c r="I1556" s="503" t="s">
        <v>122</v>
      </c>
      <c r="J1556" s="82"/>
      <c r="K1556" s="503" t="s">
        <v>122</v>
      </c>
      <c r="L1556" s="517">
        <v>4385.3122499999999</v>
      </c>
      <c r="M1556" s="503">
        <f>ROUND(L1556*mark_up,0)</f>
        <v>19252</v>
      </c>
      <c r="N1556" s="503"/>
      <c r="O1556" s="503">
        <f>ROUND(M1556*1.36509390746678,0)</f>
        <v>26281</v>
      </c>
      <c r="P1556" s="82"/>
      <c r="Q1556" s="503" t="s">
        <v>122</v>
      </c>
      <c r="R1556" s="502"/>
      <c r="S1556" s="502"/>
      <c r="T1556" s="64"/>
    </row>
    <row r="1557" spans="1:20" ht="7.5" customHeight="1">
      <c r="A1557" s="100"/>
      <c r="B1557" s="502"/>
      <c r="C1557" s="502"/>
      <c r="D1557" s="502"/>
      <c r="E1557" s="502"/>
      <c r="F1557" s="504"/>
      <c r="G1557" s="504"/>
      <c r="H1557" s="103"/>
      <c r="I1557" s="504"/>
      <c r="J1557" s="103"/>
      <c r="K1557" s="504"/>
      <c r="L1557" s="504"/>
      <c r="M1557" s="504"/>
      <c r="N1557" s="504"/>
      <c r="O1557" s="504"/>
      <c r="P1557" s="103"/>
      <c r="Q1557" s="504"/>
      <c r="R1557" s="77"/>
      <c r="S1557" s="502"/>
      <c r="T1557" s="64"/>
    </row>
    <row r="1558" spans="1:20" ht="7.5" customHeight="1">
      <c r="A1558" s="100"/>
      <c r="B1558" s="502"/>
      <c r="C1558" s="502"/>
      <c r="D1558" s="502"/>
      <c r="E1558" s="502"/>
      <c r="F1558" s="75"/>
      <c r="G1558" s="75"/>
      <c r="H1558" s="75"/>
      <c r="I1558" s="75"/>
      <c r="J1558" s="75"/>
      <c r="K1558" s="75"/>
      <c r="L1558" s="75"/>
      <c r="M1558" s="75"/>
      <c r="N1558" s="75"/>
      <c r="O1558" s="75"/>
      <c r="P1558" s="75"/>
      <c r="Q1558" s="75"/>
      <c r="R1558" s="86"/>
      <c r="S1558" s="86"/>
      <c r="T1558" s="64"/>
    </row>
    <row r="1559" spans="1:20" ht="7.5" customHeight="1">
      <c r="A1559" s="100"/>
      <c r="B1559" s="502"/>
      <c r="C1559" s="502"/>
      <c r="D1559" s="502"/>
      <c r="E1559" s="502"/>
      <c r="F1559" s="75"/>
      <c r="G1559" s="75"/>
      <c r="H1559" s="75"/>
      <c r="I1559" s="75"/>
      <c r="J1559" s="75"/>
      <c r="K1559" s="75"/>
      <c r="L1559" s="75"/>
      <c r="M1559" s="75"/>
      <c r="N1559" s="75"/>
      <c r="O1559" s="75"/>
      <c r="P1559" s="75"/>
      <c r="Q1559" s="75"/>
      <c r="R1559" s="222"/>
      <c r="S1559" s="89"/>
      <c r="T1559" s="64"/>
    </row>
    <row r="1560" spans="1:20" ht="7.5" customHeight="1">
      <c r="A1560" s="78"/>
      <c r="B1560" s="502"/>
      <c r="C1560" s="502"/>
      <c r="D1560" s="502"/>
      <c r="E1560" s="502"/>
      <c r="F1560" s="132"/>
      <c r="G1560" s="86"/>
      <c r="H1560" s="132"/>
      <c r="I1560" s="132"/>
      <c r="J1560" s="132"/>
      <c r="K1560" s="132"/>
      <c r="L1560" s="132"/>
      <c r="M1560" s="132"/>
      <c r="N1560" s="132"/>
      <c r="O1560" s="132"/>
      <c r="P1560" s="132"/>
      <c r="Q1560" s="132"/>
      <c r="R1560" s="222"/>
      <c r="S1560" s="166"/>
      <c r="T1560" s="64"/>
    </row>
    <row r="1561" spans="1:20" ht="7.5" customHeight="1">
      <c r="A1561" s="78"/>
      <c r="B1561" s="502"/>
      <c r="C1561" s="502"/>
      <c r="D1561" s="502"/>
      <c r="E1561" s="502"/>
      <c r="F1561" s="132"/>
      <c r="G1561" s="86"/>
      <c r="H1561" s="132"/>
      <c r="I1561" s="132"/>
      <c r="J1561" s="132"/>
      <c r="K1561" s="132"/>
      <c r="L1561" s="132"/>
      <c r="M1561" s="132"/>
      <c r="N1561" s="132"/>
      <c r="O1561" s="132"/>
      <c r="P1561" s="132"/>
      <c r="Q1561" s="132"/>
      <c r="R1561" s="222"/>
      <c r="S1561" s="166"/>
      <c r="T1561" s="64"/>
    </row>
    <row r="1562" spans="1:20" ht="7.5" customHeight="1">
      <c r="A1562" s="78"/>
      <c r="B1562" s="502"/>
      <c r="C1562" s="518" t="s">
        <v>528</v>
      </c>
      <c r="D1562" s="502"/>
      <c r="E1562" s="502"/>
      <c r="F1562" s="132"/>
      <c r="G1562" s="86"/>
      <c r="H1562" s="86"/>
      <c r="I1562" s="86"/>
      <c r="J1562" s="86"/>
      <c r="K1562" s="86"/>
      <c r="L1562" s="86"/>
      <c r="M1562" s="86"/>
      <c r="N1562" s="86"/>
      <c r="O1562" s="86"/>
      <c r="P1562" s="86"/>
      <c r="Q1562" s="86"/>
      <c r="R1562" s="86"/>
      <c r="S1562" s="86"/>
      <c r="T1562" s="64"/>
    </row>
    <row r="1563" spans="1:20" ht="7.5" customHeight="1">
      <c r="A1563" s="78"/>
      <c r="B1563" s="502"/>
      <c r="C1563" s="502"/>
      <c r="D1563" s="502"/>
      <c r="E1563" s="502"/>
      <c r="F1563" s="221"/>
      <c r="G1563" s="86"/>
      <c r="H1563" s="86"/>
      <c r="I1563" s="86"/>
      <c r="J1563" s="86"/>
      <c r="K1563" s="86"/>
      <c r="L1563" s="86"/>
      <c r="M1563" s="86"/>
      <c r="N1563" s="86"/>
      <c r="O1563" s="86"/>
      <c r="P1563" s="86"/>
      <c r="Q1563" s="86"/>
      <c r="R1563" s="86"/>
      <c r="S1563" s="86"/>
      <c r="T1563" s="64"/>
    </row>
    <row r="1564" spans="1:20" ht="7.5" customHeight="1">
      <c r="A1564" s="78"/>
      <c r="B1564" s="513"/>
      <c r="C1564" s="513"/>
      <c r="D1564" s="513"/>
      <c r="E1564" s="513"/>
      <c r="F1564" s="122"/>
      <c r="G1564" s="127"/>
      <c r="H1564" s="127"/>
      <c r="I1564" s="127"/>
      <c r="J1564" s="127"/>
      <c r="K1564" s="127"/>
      <c r="L1564" s="127"/>
      <c r="M1564" s="127"/>
      <c r="N1564" s="127"/>
      <c r="O1564" s="127"/>
      <c r="P1564" s="127"/>
      <c r="Q1564" s="127"/>
      <c r="R1564" s="127"/>
      <c r="S1564" s="86"/>
      <c r="T1564" s="64"/>
    </row>
    <row r="1565" spans="1:20" ht="7.5" customHeight="1">
      <c r="A1565" s="124"/>
      <c r="B1565" s="553" t="s">
        <v>115</v>
      </c>
      <c r="C1565" s="546" t="s">
        <v>529</v>
      </c>
      <c r="D1565" s="540" t="s">
        <v>530</v>
      </c>
      <c r="E1565" s="533" t="s">
        <v>122</v>
      </c>
      <c r="F1565" s="84"/>
      <c r="G1565" s="564"/>
      <c r="H1565" s="173"/>
      <c r="I1565" s="533"/>
      <c r="J1565" s="173"/>
      <c r="K1565" s="533"/>
      <c r="L1565" s="173"/>
      <c r="M1565" s="533"/>
      <c r="N1565" s="81"/>
      <c r="O1565" s="533"/>
      <c r="P1565" s="533"/>
      <c r="Q1565" s="81"/>
      <c r="R1565" s="532" t="s">
        <v>118</v>
      </c>
      <c r="S1565" s="521" t="s">
        <v>531</v>
      </c>
      <c r="T1565" s="64"/>
    </row>
    <row r="1566" spans="1:20" ht="7.5" customHeight="1">
      <c r="A1566" s="124"/>
      <c r="B1566" s="502"/>
      <c r="C1566" s="502"/>
      <c r="D1566" s="502"/>
      <c r="E1566" s="502"/>
      <c r="F1566" s="84"/>
      <c r="G1566" s="502"/>
      <c r="H1566" s="173"/>
      <c r="I1566" s="502"/>
      <c r="J1566" s="173"/>
      <c r="K1566" s="502"/>
      <c r="L1566" s="173"/>
      <c r="M1566" s="502"/>
      <c r="N1566" s="81"/>
      <c r="O1566" s="502"/>
      <c r="P1566" s="502"/>
      <c r="Q1566" s="81"/>
      <c r="R1566" s="502"/>
      <c r="S1566" s="502"/>
      <c r="T1566" s="64"/>
    </row>
    <row r="1567" spans="1:20" ht="7.5" customHeight="1">
      <c r="A1567" s="124"/>
      <c r="B1567" s="502"/>
      <c r="C1567" s="502"/>
      <c r="D1567" s="502"/>
      <c r="E1567" s="502"/>
      <c r="F1567" s="84"/>
      <c r="G1567" s="502"/>
      <c r="H1567" s="173"/>
      <c r="I1567" s="502"/>
      <c r="J1567" s="173"/>
      <c r="K1567" s="502"/>
      <c r="L1567" s="173"/>
      <c r="M1567" s="502"/>
      <c r="N1567" s="81"/>
      <c r="O1567" s="502"/>
      <c r="P1567" s="502"/>
      <c r="Q1567" s="81"/>
      <c r="R1567" s="222"/>
      <c r="S1567" s="513"/>
      <c r="T1567" s="64"/>
    </row>
    <row r="1568" spans="1:20" ht="7.5" customHeight="1">
      <c r="A1568" s="124"/>
      <c r="B1568" s="502"/>
      <c r="C1568" s="502"/>
      <c r="D1568" s="502"/>
      <c r="E1568" s="502"/>
      <c r="F1568" s="84"/>
      <c r="G1568" s="132"/>
      <c r="H1568" s="132"/>
      <c r="I1568" s="132"/>
      <c r="J1568" s="132"/>
      <c r="K1568" s="132"/>
      <c r="L1568" s="132"/>
      <c r="M1568" s="132"/>
      <c r="N1568" s="132"/>
      <c r="O1568" s="132"/>
      <c r="P1568" s="132"/>
      <c r="Q1568" s="132"/>
      <c r="R1568" s="532" t="s">
        <v>118</v>
      </c>
      <c r="S1568" s="510" t="s">
        <v>532</v>
      </c>
      <c r="T1568" s="64"/>
    </row>
    <row r="1569" spans="1:20" ht="7.5" customHeight="1">
      <c r="A1569" s="139"/>
      <c r="B1569" s="502"/>
      <c r="C1569" s="502"/>
      <c r="D1569" s="502"/>
      <c r="E1569" s="502"/>
      <c r="F1569" s="79"/>
      <c r="G1569" s="132"/>
      <c r="H1569" s="132"/>
      <c r="I1569" s="132"/>
      <c r="J1569" s="132"/>
      <c r="K1569" s="132"/>
      <c r="L1569" s="132"/>
      <c r="M1569" s="132"/>
      <c r="N1569" s="132"/>
      <c r="O1569" s="132"/>
      <c r="P1569" s="132"/>
      <c r="Q1569" s="132"/>
      <c r="R1569" s="502"/>
      <c r="S1569" s="502"/>
      <c r="T1569" s="64"/>
    </row>
    <row r="1570" spans="1:20" ht="7.5" customHeight="1">
      <c r="A1570" s="124"/>
      <c r="B1570" s="502"/>
      <c r="C1570" s="502"/>
      <c r="D1570" s="502"/>
      <c r="E1570" s="502"/>
      <c r="F1570" s="132"/>
      <c r="G1570" s="132"/>
      <c r="H1570" s="132"/>
      <c r="I1570" s="132"/>
      <c r="J1570" s="132"/>
      <c r="K1570" s="132"/>
      <c r="L1570" s="132"/>
      <c r="M1570" s="132"/>
      <c r="N1570" s="132"/>
      <c r="O1570" s="132"/>
      <c r="P1570" s="132"/>
      <c r="Q1570" s="132"/>
      <c r="R1570" s="532" t="s">
        <v>118</v>
      </c>
      <c r="S1570" s="510" t="s">
        <v>305</v>
      </c>
      <c r="T1570" s="64"/>
    </row>
    <row r="1571" spans="1:20" ht="7.5" customHeight="1">
      <c r="A1571" s="124"/>
      <c r="B1571" s="502"/>
      <c r="C1571" s="502"/>
      <c r="D1571" s="502"/>
      <c r="E1571" s="502"/>
      <c r="F1571" s="79"/>
      <c r="G1571" s="511" t="s">
        <v>263</v>
      </c>
      <c r="H1571" s="173"/>
      <c r="I1571" s="75"/>
      <c r="J1571" s="173"/>
      <c r="K1571" s="75"/>
      <c r="L1571" s="173"/>
      <c r="M1571" s="75"/>
      <c r="N1571" s="81"/>
      <c r="O1571" s="75"/>
      <c r="P1571" s="75"/>
      <c r="Q1571" s="81"/>
      <c r="R1571" s="502"/>
      <c r="S1571" s="502"/>
      <c r="T1571" s="64"/>
    </row>
    <row r="1572" spans="1:20" ht="7.5" customHeight="1">
      <c r="A1572" s="124"/>
      <c r="B1572" s="502"/>
      <c r="C1572" s="502"/>
      <c r="D1572" s="502"/>
      <c r="E1572" s="502"/>
      <c r="F1572" s="132"/>
      <c r="G1572" s="502"/>
      <c r="H1572" s="79"/>
      <c r="I1572" s="190"/>
      <c r="J1572" s="79"/>
      <c r="K1572" s="79"/>
      <c r="L1572" s="79"/>
      <c r="M1572" s="79"/>
      <c r="N1572" s="79"/>
      <c r="O1572" s="79"/>
      <c r="P1572" s="79"/>
      <c r="Q1572" s="79"/>
      <c r="R1572" s="86"/>
      <c r="S1572" s="502"/>
      <c r="T1572" s="64"/>
    </row>
    <row r="1573" spans="1:20" ht="7.5" customHeight="1">
      <c r="A1573" s="124"/>
      <c r="B1573" s="502"/>
      <c r="C1573" s="502"/>
      <c r="D1573" s="502"/>
      <c r="E1573" s="502"/>
      <c r="F1573" s="132"/>
      <c r="G1573" s="504"/>
      <c r="H1573" s="132"/>
      <c r="I1573" s="285"/>
      <c r="J1573" s="79"/>
      <c r="K1573" s="79"/>
      <c r="L1573" s="79"/>
      <c r="M1573" s="79"/>
      <c r="N1573" s="79"/>
      <c r="O1573" s="79"/>
      <c r="P1573" s="79"/>
      <c r="Q1573" s="79"/>
      <c r="R1573" s="532" t="s">
        <v>118</v>
      </c>
      <c r="S1573" s="510" t="s">
        <v>208</v>
      </c>
      <c r="T1573" s="64"/>
    </row>
    <row r="1574" spans="1:20" ht="7.5" customHeight="1">
      <c r="A1574" s="124"/>
      <c r="B1574" s="502"/>
      <c r="C1574" s="502"/>
      <c r="D1574" s="502"/>
      <c r="E1574" s="502"/>
      <c r="F1574" s="517">
        <v>2360.3318749999994</v>
      </c>
      <c r="G1574" s="503">
        <f>ROUND(F1574*mark_up,0)</f>
        <v>10362</v>
      </c>
      <c r="H1574" s="82"/>
      <c r="I1574" s="505" t="s">
        <v>122</v>
      </c>
      <c r="J1574" s="505"/>
      <c r="K1574" s="505" t="s">
        <v>122</v>
      </c>
      <c r="L1574" s="505"/>
      <c r="M1574" s="505" t="s">
        <v>122</v>
      </c>
      <c r="N1574" s="505"/>
      <c r="O1574" s="505" t="s">
        <v>122</v>
      </c>
      <c r="P1574" s="505"/>
      <c r="Q1574" s="505" t="s">
        <v>122</v>
      </c>
      <c r="R1574" s="502"/>
      <c r="S1574" s="502"/>
      <c r="T1574" s="64"/>
    </row>
    <row r="1575" spans="1:20" ht="7.5" customHeight="1">
      <c r="A1575" s="124"/>
      <c r="B1575" s="502"/>
      <c r="C1575" s="502"/>
      <c r="D1575" s="502"/>
      <c r="E1575" s="502"/>
      <c r="F1575" s="504"/>
      <c r="G1575" s="504"/>
      <c r="H1575" s="103"/>
      <c r="I1575" s="504"/>
      <c r="J1575" s="504"/>
      <c r="K1575" s="504"/>
      <c r="L1575" s="504"/>
      <c r="M1575" s="504"/>
      <c r="N1575" s="504"/>
      <c r="O1575" s="504"/>
      <c r="P1575" s="504"/>
      <c r="Q1575" s="504"/>
      <c r="R1575" s="532" t="s">
        <v>118</v>
      </c>
      <c r="S1575" s="510" t="s">
        <v>533</v>
      </c>
      <c r="T1575" s="64"/>
    </row>
    <row r="1576" spans="1:20" ht="7.5" customHeight="1">
      <c r="A1576" s="124"/>
      <c r="B1576" s="502"/>
      <c r="C1576" s="502"/>
      <c r="D1576" s="502"/>
      <c r="E1576" s="502"/>
      <c r="F1576" s="132"/>
      <c r="G1576" s="132"/>
      <c r="H1576" s="132"/>
      <c r="I1576" s="132"/>
      <c r="J1576" s="132"/>
      <c r="K1576" s="132"/>
      <c r="L1576" s="132"/>
      <c r="M1576" s="132"/>
      <c r="N1576" s="132"/>
      <c r="O1576" s="132"/>
      <c r="P1576" s="132"/>
      <c r="Q1576" s="132"/>
      <c r="R1576" s="502"/>
      <c r="S1576" s="502"/>
      <c r="T1576" s="64"/>
    </row>
    <row r="1577" spans="1:20" ht="7.5" customHeight="1">
      <c r="A1577" s="124"/>
      <c r="B1577" s="502"/>
      <c r="C1577" s="502"/>
      <c r="D1577" s="502"/>
      <c r="E1577" s="502"/>
      <c r="F1577" s="132"/>
      <c r="G1577" s="132"/>
      <c r="H1577" s="132"/>
      <c r="I1577" s="132"/>
      <c r="J1577" s="132"/>
      <c r="K1577" s="132"/>
      <c r="L1577" s="132"/>
      <c r="M1577" s="132"/>
      <c r="N1577" s="132"/>
      <c r="O1577" s="132"/>
      <c r="P1577" s="132"/>
      <c r="Q1577" s="132"/>
      <c r="R1577" s="86"/>
      <c r="S1577" s="502"/>
      <c r="T1577" s="64"/>
    </row>
    <row r="1578" spans="1:20" ht="7.5" customHeight="1">
      <c r="A1578" s="124"/>
      <c r="B1578" s="502"/>
      <c r="C1578" s="502"/>
      <c r="D1578" s="502"/>
      <c r="E1578" s="502"/>
      <c r="F1578" s="132"/>
      <c r="G1578" s="132"/>
      <c r="H1578" s="132"/>
      <c r="I1578" s="132"/>
      <c r="J1578" s="132"/>
      <c r="K1578" s="132"/>
      <c r="L1578" s="132"/>
      <c r="M1578" s="132"/>
      <c r="N1578" s="132"/>
      <c r="O1578" s="86"/>
      <c r="P1578" s="132"/>
      <c r="Q1578" s="132"/>
      <c r="S1578" s="502"/>
      <c r="T1578" s="64"/>
    </row>
    <row r="1579" spans="1:20" ht="7.5" customHeight="1">
      <c r="A1579" s="124"/>
      <c r="B1579" s="502"/>
      <c r="C1579" s="502"/>
      <c r="D1579" s="502"/>
      <c r="E1579" s="502"/>
      <c r="F1579" s="132"/>
      <c r="G1579" s="132"/>
      <c r="H1579" s="132"/>
      <c r="I1579" s="132"/>
      <c r="J1579" s="132"/>
      <c r="K1579" s="86"/>
      <c r="L1579" s="132"/>
      <c r="M1579" s="132"/>
      <c r="N1579" s="532" t="s">
        <v>118</v>
      </c>
      <c r="O1579" s="86"/>
      <c r="P1579" s="132"/>
      <c r="Q1579" s="132"/>
      <c r="S1579" s="502"/>
      <c r="T1579" s="64"/>
    </row>
    <row r="1580" spans="1:20" ht="7.5" customHeight="1">
      <c r="A1580" s="124"/>
      <c r="B1580" s="502"/>
      <c r="C1580" s="502"/>
      <c r="D1580" s="502"/>
      <c r="E1580" s="502"/>
      <c r="F1580" s="132"/>
      <c r="G1580" s="132"/>
      <c r="H1580" s="132"/>
      <c r="I1580" s="132"/>
      <c r="J1580" s="132"/>
      <c r="K1580" s="86"/>
      <c r="L1580" s="132"/>
      <c r="M1580" s="132"/>
      <c r="N1580" s="502"/>
      <c r="O1580" s="86"/>
      <c r="P1580" s="132"/>
      <c r="Q1580" s="132"/>
      <c r="R1580" s="532" t="s">
        <v>118</v>
      </c>
      <c r="S1580" s="510" t="s">
        <v>534</v>
      </c>
      <c r="T1580" s="64"/>
    </row>
    <row r="1581" spans="1:20" ht="7.5" customHeight="1">
      <c r="A1581" s="124"/>
      <c r="B1581" s="502"/>
      <c r="C1581" s="502"/>
      <c r="D1581" s="502"/>
      <c r="E1581" s="502"/>
      <c r="F1581" s="132"/>
      <c r="G1581" s="132"/>
      <c r="H1581" s="132"/>
      <c r="I1581" s="132"/>
      <c r="J1581" s="132"/>
      <c r="K1581" s="86"/>
      <c r="L1581" s="132"/>
      <c r="M1581" s="132"/>
      <c r="N1581" s="77"/>
      <c r="O1581" s="86"/>
      <c r="P1581" s="132"/>
      <c r="Q1581" s="132"/>
      <c r="R1581" s="502"/>
      <c r="S1581" s="502"/>
      <c r="T1581" s="64"/>
    </row>
    <row r="1582" spans="1:20" ht="7.5" customHeight="1">
      <c r="A1582" s="124"/>
      <c r="B1582" s="502"/>
      <c r="C1582" s="502"/>
      <c r="D1582" s="502"/>
      <c r="E1582" s="502"/>
      <c r="F1582" s="132"/>
      <c r="G1582" s="132"/>
      <c r="H1582" s="132"/>
      <c r="I1582" s="132"/>
      <c r="J1582" s="132"/>
      <c r="K1582" s="132"/>
      <c r="L1582" s="132"/>
      <c r="M1582" s="132"/>
      <c r="N1582" s="86"/>
      <c r="O1582" s="86"/>
      <c r="P1582" s="132"/>
      <c r="Q1582" s="132"/>
      <c r="R1582" s="88"/>
      <c r="S1582" s="502"/>
      <c r="T1582" s="64"/>
    </row>
    <row r="1583" spans="1:20" ht="7.5" customHeight="1">
      <c r="A1583" s="124"/>
      <c r="B1583" s="502"/>
      <c r="C1583" s="518" t="s">
        <v>535</v>
      </c>
      <c r="D1583" s="502"/>
      <c r="E1583" s="502"/>
      <c r="F1583" s="132"/>
      <c r="G1583" s="132"/>
      <c r="H1583" s="132"/>
      <c r="I1583" s="132"/>
      <c r="J1583" s="132"/>
      <c r="K1583" s="132"/>
      <c r="L1583" s="132"/>
      <c r="M1583" s="132"/>
      <c r="N1583" s="86"/>
      <c r="O1583" s="86"/>
      <c r="P1583" s="132"/>
      <c r="Q1583" s="132"/>
      <c r="R1583" s="86"/>
      <c r="S1583" s="86"/>
      <c r="T1583" s="64"/>
    </row>
    <row r="1584" spans="1:20" ht="7.5" customHeight="1">
      <c r="A1584" s="124"/>
      <c r="B1584" s="502"/>
      <c r="C1584" s="502"/>
      <c r="D1584" s="502"/>
      <c r="E1584" s="502"/>
      <c r="F1584" s="132"/>
      <c r="G1584" s="132"/>
      <c r="H1584" s="132"/>
      <c r="I1584" s="132"/>
      <c r="J1584" s="132"/>
      <c r="K1584" s="132"/>
      <c r="L1584" s="132"/>
      <c r="M1584" s="132"/>
      <c r="N1584" s="132"/>
      <c r="O1584" s="132"/>
      <c r="P1584" s="132"/>
      <c r="Q1584" s="132"/>
      <c r="R1584" s="86"/>
      <c r="S1584" s="86"/>
      <c r="T1584" s="64"/>
    </row>
    <row r="1585" spans="1:20" ht="7.5" customHeight="1">
      <c r="A1585" s="124"/>
      <c r="B1585" s="513"/>
      <c r="C1585" s="513"/>
      <c r="D1585" s="513"/>
      <c r="E1585" s="127"/>
      <c r="F1585" s="86"/>
      <c r="G1585" s="86"/>
      <c r="H1585" s="86"/>
      <c r="I1585" s="86"/>
      <c r="J1585" s="86"/>
      <c r="K1585" s="86"/>
      <c r="L1585" s="86"/>
      <c r="M1585" s="86"/>
      <c r="N1585" s="86"/>
      <c r="O1585" s="86"/>
      <c r="P1585" s="86"/>
      <c r="Q1585" s="86"/>
      <c r="R1585" s="86"/>
      <c r="S1585" s="86"/>
      <c r="T1585" s="64"/>
    </row>
    <row r="1586" spans="1:20" ht="11.25" customHeight="1">
      <c r="A1586" s="100"/>
      <c r="B1586" s="226"/>
      <c r="C1586" s="286"/>
      <c r="D1586" s="226"/>
      <c r="E1586" s="226"/>
      <c r="F1586" s="107"/>
      <c r="G1586" s="107"/>
      <c r="H1586" s="107"/>
      <c r="I1586" s="107"/>
      <c r="J1586" s="107"/>
      <c r="K1586" s="107"/>
      <c r="L1586" s="107"/>
      <c r="M1586" s="107"/>
      <c r="N1586" s="107"/>
      <c r="O1586" s="107"/>
      <c r="P1586" s="107"/>
      <c r="Q1586" s="107"/>
      <c r="R1586" s="107"/>
      <c r="S1586" s="537" t="s">
        <v>140</v>
      </c>
      <c r="T1586" s="64"/>
    </row>
    <row r="1587" spans="1:20" ht="11.25" customHeight="1">
      <c r="A1587" s="100"/>
      <c r="B1587" s="83"/>
      <c r="C1587" s="94"/>
      <c r="D1587" s="83"/>
      <c r="E1587" s="83"/>
      <c r="F1587" s="83"/>
      <c r="G1587" s="83"/>
      <c r="H1587" s="83"/>
      <c r="I1587" s="83"/>
      <c r="J1587" s="83"/>
      <c r="K1587" s="83"/>
      <c r="L1587" s="83"/>
      <c r="M1587" s="83"/>
      <c r="N1587" s="83"/>
      <c r="O1587" s="83"/>
      <c r="P1587" s="83"/>
      <c r="Q1587" s="83"/>
      <c r="R1587" s="88"/>
      <c r="S1587" s="504"/>
      <c r="T1587" s="64"/>
    </row>
    <row r="1588" spans="1:20" ht="11.25" customHeight="1">
      <c r="A1588" s="100"/>
      <c r="B1588" s="528" t="s">
        <v>536</v>
      </c>
      <c r="C1588" s="529"/>
      <c r="D1588" s="529"/>
      <c r="E1588" s="529"/>
      <c r="F1588" s="529"/>
      <c r="G1588" s="529"/>
      <c r="H1588" s="529"/>
      <c r="I1588" s="529"/>
      <c r="J1588" s="529"/>
      <c r="K1588" s="529"/>
      <c r="L1588" s="529"/>
      <c r="M1588" s="529"/>
      <c r="N1588" s="529"/>
      <c r="O1588" s="529"/>
      <c r="P1588" s="529"/>
      <c r="Q1588" s="529"/>
      <c r="R1588" s="529"/>
      <c r="S1588" s="529"/>
      <c r="T1588" s="64"/>
    </row>
    <row r="1589" spans="1:20" ht="61.5" customHeight="1">
      <c r="A1589" s="100"/>
      <c r="B1589" s="530"/>
      <c r="C1589" s="513"/>
      <c r="D1589" s="513"/>
      <c r="E1589" s="63"/>
      <c r="F1589" s="63"/>
      <c r="G1589" s="63"/>
      <c r="H1589" s="63"/>
      <c r="I1589" s="63"/>
      <c r="J1589" s="63"/>
      <c r="K1589" s="63"/>
      <c r="L1589" s="63"/>
      <c r="M1589" s="63"/>
      <c r="N1589" s="63"/>
      <c r="O1589" s="531" t="s">
        <v>103</v>
      </c>
      <c r="P1589" s="513"/>
      <c r="Q1589" s="513"/>
      <c r="R1589" s="513"/>
      <c r="S1589" s="513"/>
      <c r="T1589" s="64"/>
    </row>
    <row r="1590" spans="1:20" ht="34.5" customHeight="1">
      <c r="A1590" s="100"/>
      <c r="B1590" s="67" t="s">
        <v>104</v>
      </c>
      <c r="C1590" s="67" t="s">
        <v>105</v>
      </c>
      <c r="D1590" s="67" t="s">
        <v>106</v>
      </c>
      <c r="E1590" s="67" t="s">
        <v>107</v>
      </c>
      <c r="F1590" s="68" t="s">
        <v>108</v>
      </c>
      <c r="G1590" s="69" t="s">
        <v>109</v>
      </c>
      <c r="H1590" s="68" t="s">
        <v>108</v>
      </c>
      <c r="I1590" s="69" t="s">
        <v>110</v>
      </c>
      <c r="J1590" s="68" t="s">
        <v>108</v>
      </c>
      <c r="K1590" s="69" t="s">
        <v>111</v>
      </c>
      <c r="L1590" s="68" t="s">
        <v>108</v>
      </c>
      <c r="M1590" s="69" t="s">
        <v>112</v>
      </c>
      <c r="N1590" s="68" t="s">
        <v>108</v>
      </c>
      <c r="O1590" s="69" t="s">
        <v>113</v>
      </c>
      <c r="P1590" s="68" t="s">
        <v>108</v>
      </c>
      <c r="Q1590" s="69" t="s">
        <v>114</v>
      </c>
      <c r="R1590" s="524" t="s">
        <v>1</v>
      </c>
      <c r="S1590" s="525"/>
      <c r="T1590" s="64"/>
    </row>
    <row r="1591" spans="1:20" ht="7.5" customHeight="1">
      <c r="A1591" s="100"/>
      <c r="B1591" s="512" t="s">
        <v>115</v>
      </c>
      <c r="C1591" s="514" t="s">
        <v>537</v>
      </c>
      <c r="D1591" s="515" t="s">
        <v>538</v>
      </c>
      <c r="E1591" s="516" t="s">
        <v>122</v>
      </c>
      <c r="F1591" s="168"/>
      <c r="G1591" s="561"/>
      <c r="H1591" s="170"/>
      <c r="I1591" s="516"/>
      <c r="J1591" s="170"/>
      <c r="K1591" s="516"/>
      <c r="L1591" s="170"/>
      <c r="M1591" s="516"/>
      <c r="N1591" s="108"/>
      <c r="O1591" s="516"/>
      <c r="P1591" s="516"/>
      <c r="Q1591" s="108"/>
      <c r="R1591" s="534" t="s">
        <v>118</v>
      </c>
      <c r="S1591" s="521" t="s">
        <v>531</v>
      </c>
      <c r="T1591" s="64"/>
    </row>
    <row r="1592" spans="1:20" ht="7.5" customHeight="1">
      <c r="A1592" s="100"/>
      <c r="B1592" s="502"/>
      <c r="C1592" s="502"/>
      <c r="D1592" s="502"/>
      <c r="E1592" s="502"/>
      <c r="F1592" s="84"/>
      <c r="G1592" s="502"/>
      <c r="H1592" s="173"/>
      <c r="I1592" s="502"/>
      <c r="J1592" s="173"/>
      <c r="K1592" s="502"/>
      <c r="L1592" s="173"/>
      <c r="M1592" s="502"/>
      <c r="N1592" s="81"/>
      <c r="O1592" s="502"/>
      <c r="P1592" s="502"/>
      <c r="Q1592" s="81"/>
      <c r="R1592" s="502"/>
      <c r="S1592" s="502"/>
      <c r="T1592" s="64"/>
    </row>
    <row r="1593" spans="1:20" ht="7.5" customHeight="1">
      <c r="A1593" s="100"/>
      <c r="B1593" s="502"/>
      <c r="C1593" s="502"/>
      <c r="D1593" s="502"/>
      <c r="E1593" s="502"/>
      <c r="F1593" s="84"/>
      <c r="G1593" s="502"/>
      <c r="H1593" s="173"/>
      <c r="I1593" s="502"/>
      <c r="J1593" s="173"/>
      <c r="K1593" s="502"/>
      <c r="L1593" s="173"/>
      <c r="M1593" s="502"/>
      <c r="N1593" s="81"/>
      <c r="O1593" s="502"/>
      <c r="P1593" s="502"/>
      <c r="Q1593" s="81"/>
      <c r="R1593" s="222"/>
      <c r="S1593" s="502"/>
      <c r="T1593" s="64"/>
    </row>
    <row r="1594" spans="1:20" ht="7.5" customHeight="1">
      <c r="A1594" s="100"/>
      <c r="B1594" s="502"/>
      <c r="C1594" s="502"/>
      <c r="D1594" s="502"/>
      <c r="E1594" s="502"/>
      <c r="F1594" s="84"/>
      <c r="G1594" s="132"/>
      <c r="H1594" s="132"/>
      <c r="I1594" s="132"/>
      <c r="J1594" s="132"/>
      <c r="K1594" s="132"/>
      <c r="L1594" s="132"/>
      <c r="M1594" s="132"/>
      <c r="N1594" s="132"/>
      <c r="O1594" s="132"/>
      <c r="P1594" s="132"/>
      <c r="Q1594" s="132"/>
      <c r="R1594" s="532" t="s">
        <v>118</v>
      </c>
      <c r="S1594" s="510" t="s">
        <v>532</v>
      </c>
      <c r="T1594" s="64"/>
    </row>
    <row r="1595" spans="1:20" ht="7.5" customHeight="1">
      <c r="A1595" s="100"/>
      <c r="B1595" s="502"/>
      <c r="C1595" s="502"/>
      <c r="D1595" s="502"/>
      <c r="E1595" s="502"/>
      <c r="F1595" s="79"/>
      <c r="G1595" s="132"/>
      <c r="H1595" s="132"/>
      <c r="I1595" s="132"/>
      <c r="J1595" s="132"/>
      <c r="K1595" s="132"/>
      <c r="L1595" s="132"/>
      <c r="M1595" s="132"/>
      <c r="N1595" s="132"/>
      <c r="O1595" s="132"/>
      <c r="P1595" s="132"/>
      <c r="Q1595" s="132"/>
      <c r="R1595" s="502"/>
      <c r="S1595" s="502"/>
      <c r="T1595" s="64"/>
    </row>
    <row r="1596" spans="1:20" ht="7.5" customHeight="1">
      <c r="A1596" s="100"/>
      <c r="B1596" s="502"/>
      <c r="C1596" s="502"/>
      <c r="D1596" s="502"/>
      <c r="E1596" s="502"/>
      <c r="F1596" s="79"/>
      <c r="G1596" s="511" t="s">
        <v>263</v>
      </c>
      <c r="H1596" s="173"/>
      <c r="I1596" s="75"/>
      <c r="J1596" s="173"/>
      <c r="K1596" s="75"/>
      <c r="L1596" s="173"/>
      <c r="M1596" s="75"/>
      <c r="N1596" s="81"/>
      <c r="O1596" s="75"/>
      <c r="P1596" s="75"/>
      <c r="Q1596" s="81"/>
      <c r="R1596" s="532" t="s">
        <v>118</v>
      </c>
      <c r="S1596" s="510" t="s">
        <v>305</v>
      </c>
      <c r="T1596" s="64"/>
    </row>
    <row r="1597" spans="1:20" ht="7.5" customHeight="1">
      <c r="A1597" s="100"/>
      <c r="B1597" s="502"/>
      <c r="C1597" s="502"/>
      <c r="D1597" s="502"/>
      <c r="E1597" s="502"/>
      <c r="F1597" s="132"/>
      <c r="G1597" s="502"/>
      <c r="H1597" s="79"/>
      <c r="I1597" s="190"/>
      <c r="J1597" s="79"/>
      <c r="K1597" s="79"/>
      <c r="L1597" s="79"/>
      <c r="M1597" s="79"/>
      <c r="N1597" s="79"/>
      <c r="O1597" s="79"/>
      <c r="P1597" s="79"/>
      <c r="Q1597" s="79"/>
      <c r="R1597" s="502"/>
      <c r="S1597" s="502"/>
      <c r="T1597" s="64"/>
    </row>
    <row r="1598" spans="1:20" ht="7.5" customHeight="1">
      <c r="A1598" s="100"/>
      <c r="B1598" s="502"/>
      <c r="C1598" s="502"/>
      <c r="D1598" s="502"/>
      <c r="E1598" s="502"/>
      <c r="F1598" s="132"/>
      <c r="G1598" s="504"/>
      <c r="H1598" s="132"/>
      <c r="I1598" s="285"/>
      <c r="J1598" s="79"/>
      <c r="K1598" s="79"/>
      <c r="L1598" s="79"/>
      <c r="M1598" s="79"/>
      <c r="N1598" s="79"/>
      <c r="O1598" s="79"/>
      <c r="P1598" s="79"/>
      <c r="Q1598" s="79"/>
      <c r="R1598" s="86"/>
      <c r="S1598" s="502"/>
      <c r="T1598" s="64"/>
    </row>
    <row r="1599" spans="1:20" ht="7.5" customHeight="1">
      <c r="A1599" s="70"/>
      <c r="B1599" s="502"/>
      <c r="C1599" s="502"/>
      <c r="D1599" s="502"/>
      <c r="E1599" s="502"/>
      <c r="F1599" s="517">
        <v>3018.4244062500002</v>
      </c>
      <c r="G1599" s="503">
        <f>ROUND(F1599*mark_up,0)</f>
        <v>13251</v>
      </c>
      <c r="H1599" s="82"/>
      <c r="I1599" s="505" t="s">
        <v>122</v>
      </c>
      <c r="J1599" s="505"/>
      <c r="K1599" s="505" t="s">
        <v>122</v>
      </c>
      <c r="L1599" s="505"/>
      <c r="M1599" s="505" t="s">
        <v>122</v>
      </c>
      <c r="N1599" s="505"/>
      <c r="O1599" s="505" t="s">
        <v>122</v>
      </c>
      <c r="P1599" s="505"/>
      <c r="Q1599" s="505" t="s">
        <v>122</v>
      </c>
      <c r="R1599" s="532" t="s">
        <v>118</v>
      </c>
      <c r="S1599" s="510" t="s">
        <v>208</v>
      </c>
      <c r="T1599" s="64"/>
    </row>
    <row r="1600" spans="1:20" ht="7.5" customHeight="1">
      <c r="A1600" s="70"/>
      <c r="B1600" s="502"/>
      <c r="C1600" s="502"/>
      <c r="D1600" s="502"/>
      <c r="E1600" s="502"/>
      <c r="F1600" s="504"/>
      <c r="G1600" s="504"/>
      <c r="H1600" s="103"/>
      <c r="I1600" s="504"/>
      <c r="J1600" s="504"/>
      <c r="K1600" s="504"/>
      <c r="L1600" s="504"/>
      <c r="M1600" s="504"/>
      <c r="N1600" s="504"/>
      <c r="O1600" s="504"/>
      <c r="P1600" s="504"/>
      <c r="Q1600" s="504"/>
      <c r="R1600" s="502"/>
      <c r="S1600" s="502"/>
      <c r="T1600" s="64"/>
    </row>
    <row r="1601" spans="1:20" ht="7.5" customHeight="1">
      <c r="A1601" s="70"/>
      <c r="B1601" s="502"/>
      <c r="C1601" s="502"/>
      <c r="D1601" s="502"/>
      <c r="E1601" s="502"/>
      <c r="F1601" s="84"/>
      <c r="G1601" s="126"/>
      <c r="H1601" s="126"/>
      <c r="I1601" s="126"/>
      <c r="J1601" s="126"/>
      <c r="K1601" s="126"/>
      <c r="L1601" s="126"/>
      <c r="M1601" s="126"/>
      <c r="N1601" s="126"/>
      <c r="O1601" s="126"/>
      <c r="P1601" s="126"/>
      <c r="Q1601" s="126"/>
      <c r="R1601" s="532" t="s">
        <v>118</v>
      </c>
      <c r="S1601" s="510" t="s">
        <v>319</v>
      </c>
      <c r="T1601" s="64"/>
    </row>
    <row r="1602" spans="1:20" ht="7.5" customHeight="1">
      <c r="A1602" s="100"/>
      <c r="B1602" s="502"/>
      <c r="C1602" s="502"/>
      <c r="D1602" s="502"/>
      <c r="E1602" s="502"/>
      <c r="F1602" s="84"/>
      <c r="G1602" s="85"/>
      <c r="H1602" s="85"/>
      <c r="I1602" s="85"/>
      <c r="J1602" s="85"/>
      <c r="K1602" s="81"/>
      <c r="L1602" s="85"/>
      <c r="M1602" s="81"/>
      <c r="N1602" s="81"/>
      <c r="O1602" s="81"/>
      <c r="P1602" s="81"/>
      <c r="Q1602" s="81"/>
      <c r="R1602" s="502"/>
      <c r="S1602" s="502"/>
      <c r="T1602" s="64"/>
    </row>
    <row r="1603" spans="1:20" ht="7.5" customHeight="1">
      <c r="A1603" s="100"/>
      <c r="B1603" s="502"/>
      <c r="C1603" s="502"/>
      <c r="D1603" s="502"/>
      <c r="E1603" s="502"/>
      <c r="F1603" s="84"/>
      <c r="G1603" s="85"/>
      <c r="H1603" s="85"/>
      <c r="I1603" s="85"/>
      <c r="J1603" s="85"/>
      <c r="K1603" s="81"/>
      <c r="L1603" s="85"/>
      <c r="M1603" s="81"/>
      <c r="N1603" s="81"/>
      <c r="O1603" s="81"/>
      <c r="P1603" s="81"/>
      <c r="Q1603" s="81"/>
      <c r="R1603" s="222"/>
      <c r="S1603" s="502"/>
      <c r="T1603" s="64"/>
    </row>
    <row r="1604" spans="1:20" ht="7.5" customHeight="1">
      <c r="A1604" s="100"/>
      <c r="B1604" s="502"/>
      <c r="C1604" s="502"/>
      <c r="D1604" s="502"/>
      <c r="E1604" s="502"/>
      <c r="F1604" s="132"/>
      <c r="G1604" s="85"/>
      <c r="H1604" s="85"/>
      <c r="I1604" s="85"/>
      <c r="J1604" s="85"/>
      <c r="K1604" s="81"/>
      <c r="L1604" s="85"/>
      <c r="M1604" s="81"/>
      <c r="N1604" s="81"/>
      <c r="O1604" s="81"/>
      <c r="P1604" s="81"/>
      <c r="Q1604" s="81"/>
      <c r="R1604" s="532" t="s">
        <v>118</v>
      </c>
      <c r="S1604" s="510" t="s">
        <v>534</v>
      </c>
      <c r="T1604" s="64"/>
    </row>
    <row r="1605" spans="1:20" ht="7.5" customHeight="1">
      <c r="A1605" s="100"/>
      <c r="B1605" s="502"/>
      <c r="C1605" s="502"/>
      <c r="D1605" s="502"/>
      <c r="E1605" s="502"/>
      <c r="F1605" s="132"/>
      <c r="G1605" s="85"/>
      <c r="H1605" s="85"/>
      <c r="I1605" s="81"/>
      <c r="J1605" s="85"/>
      <c r="K1605" s="132"/>
      <c r="L1605" s="85"/>
      <c r="M1605" s="81"/>
      <c r="N1605" s="81"/>
      <c r="O1605" s="81"/>
      <c r="P1605" s="81"/>
      <c r="Q1605" s="81"/>
      <c r="R1605" s="502"/>
      <c r="S1605" s="502"/>
      <c r="T1605" s="64"/>
    </row>
    <row r="1606" spans="1:20" ht="7.5" customHeight="1">
      <c r="A1606" s="100"/>
      <c r="B1606" s="502"/>
      <c r="C1606" s="518" t="s">
        <v>539</v>
      </c>
      <c r="D1606" s="502"/>
      <c r="E1606" s="502"/>
      <c r="F1606" s="111"/>
      <c r="G1606" s="111"/>
      <c r="H1606" s="111"/>
      <c r="I1606" s="111"/>
      <c r="J1606" s="111"/>
      <c r="K1606" s="111"/>
      <c r="L1606" s="111"/>
      <c r="M1606" s="111"/>
      <c r="N1606" s="111"/>
      <c r="O1606" s="111"/>
      <c r="P1606" s="111"/>
      <c r="Q1606" s="111"/>
      <c r="R1606" s="77"/>
      <c r="S1606" s="502"/>
      <c r="T1606" s="64"/>
    </row>
    <row r="1607" spans="1:20" ht="7.5" customHeight="1">
      <c r="A1607" s="100"/>
      <c r="B1607" s="502"/>
      <c r="C1607" s="502"/>
      <c r="D1607" s="502"/>
      <c r="E1607" s="502"/>
      <c r="F1607" s="111"/>
      <c r="G1607" s="111"/>
      <c r="H1607" s="111"/>
      <c r="I1607" s="111"/>
      <c r="J1607" s="111"/>
      <c r="K1607" s="111"/>
      <c r="L1607" s="111"/>
      <c r="M1607" s="111"/>
      <c r="N1607" s="111"/>
      <c r="O1607" s="111"/>
      <c r="P1607" s="111"/>
      <c r="Q1607" s="111"/>
      <c r="R1607" s="86"/>
      <c r="S1607" s="86"/>
      <c r="T1607" s="64"/>
    </row>
    <row r="1608" spans="1:20" ht="7.5" customHeight="1">
      <c r="A1608" s="100"/>
      <c r="B1608" s="513"/>
      <c r="C1608" s="513"/>
      <c r="D1608" s="513"/>
      <c r="E1608" s="513"/>
      <c r="F1608" s="245"/>
      <c r="G1608" s="287"/>
      <c r="H1608" s="115"/>
      <c r="I1608" s="115"/>
      <c r="J1608" s="115"/>
      <c r="K1608" s="105"/>
      <c r="L1608" s="115"/>
      <c r="M1608" s="105"/>
      <c r="N1608" s="113"/>
      <c r="O1608" s="105"/>
      <c r="P1608" s="105"/>
      <c r="Q1608" s="113"/>
      <c r="R1608" s="86"/>
      <c r="S1608" s="86"/>
      <c r="T1608" s="64"/>
    </row>
    <row r="1609" spans="1:20" ht="7.5" customHeight="1">
      <c r="A1609" s="124"/>
      <c r="B1609" s="553" t="s">
        <v>115</v>
      </c>
      <c r="C1609" s="546" t="s">
        <v>540</v>
      </c>
      <c r="D1609" s="540" t="s">
        <v>541</v>
      </c>
      <c r="E1609" s="533" t="s">
        <v>122</v>
      </c>
      <c r="F1609" s="168"/>
      <c r="G1609" s="227"/>
      <c r="H1609" s="227"/>
      <c r="I1609" s="227"/>
      <c r="J1609" s="170"/>
      <c r="K1609" s="102"/>
      <c r="L1609" s="170"/>
      <c r="M1609" s="102"/>
      <c r="N1609" s="108"/>
      <c r="O1609" s="102"/>
      <c r="P1609" s="102"/>
      <c r="Q1609" s="108"/>
      <c r="R1609" s="534" t="s">
        <v>118</v>
      </c>
      <c r="S1609" s="547" t="s">
        <v>542</v>
      </c>
      <c r="T1609" s="64"/>
    </row>
    <row r="1610" spans="1:20" ht="7.5" customHeight="1">
      <c r="A1610" s="124"/>
      <c r="B1610" s="502"/>
      <c r="C1610" s="502"/>
      <c r="D1610" s="502"/>
      <c r="E1610" s="502"/>
      <c r="F1610" s="84"/>
      <c r="G1610" s="86"/>
      <c r="H1610" s="86"/>
      <c r="I1610" s="125"/>
      <c r="J1610" s="173"/>
      <c r="K1610" s="75"/>
      <c r="L1610" s="173"/>
      <c r="M1610" s="75"/>
      <c r="N1610" s="81"/>
      <c r="O1610" s="75"/>
      <c r="P1610" s="75"/>
      <c r="Q1610" s="81"/>
      <c r="R1610" s="502"/>
      <c r="S1610" s="502"/>
      <c r="T1610" s="64"/>
    </row>
    <row r="1611" spans="1:20" ht="7.5" customHeight="1">
      <c r="A1611" s="124"/>
      <c r="B1611" s="502"/>
      <c r="C1611" s="502"/>
      <c r="D1611" s="502"/>
      <c r="E1611" s="502"/>
      <c r="F1611" s="84"/>
      <c r="G1611" s="125"/>
      <c r="H1611" s="173"/>
      <c r="I1611" s="125"/>
      <c r="J1611" s="173"/>
      <c r="K1611" s="75"/>
      <c r="L1611" s="173"/>
      <c r="M1611" s="75"/>
      <c r="N1611" s="81"/>
      <c r="O1611" s="75"/>
      <c r="P1611" s="75"/>
      <c r="Q1611" s="81"/>
      <c r="R1611" s="88"/>
      <c r="S1611" s="502"/>
      <c r="T1611" s="64"/>
    </row>
    <row r="1612" spans="1:20" ht="7.5" customHeight="1">
      <c r="A1612" s="124"/>
      <c r="B1612" s="502"/>
      <c r="C1612" s="502"/>
      <c r="D1612" s="502"/>
      <c r="E1612" s="502"/>
      <c r="F1612" s="132"/>
      <c r="G1612" s="132"/>
      <c r="H1612" s="132"/>
      <c r="I1612" s="132"/>
      <c r="J1612" s="132"/>
      <c r="K1612" s="132"/>
      <c r="L1612" s="132"/>
      <c r="M1612" s="132"/>
      <c r="N1612" s="132"/>
      <c r="O1612" s="132"/>
      <c r="P1612" s="132"/>
      <c r="Q1612" s="132"/>
      <c r="R1612" s="532" t="s">
        <v>118</v>
      </c>
      <c r="S1612" s="536" t="s">
        <v>543</v>
      </c>
      <c r="T1612" s="64"/>
    </row>
    <row r="1613" spans="1:20" ht="7.5" customHeight="1">
      <c r="A1613" s="124"/>
      <c r="B1613" s="502"/>
      <c r="C1613" s="502"/>
      <c r="D1613" s="502"/>
      <c r="E1613" s="502"/>
      <c r="F1613" s="132"/>
      <c r="G1613" s="132"/>
      <c r="H1613" s="132"/>
      <c r="I1613" s="132"/>
      <c r="J1613" s="132"/>
      <c r="K1613" s="132"/>
      <c r="L1613" s="132"/>
      <c r="M1613" s="132"/>
      <c r="N1613" s="132"/>
      <c r="O1613" s="132"/>
      <c r="P1613" s="132"/>
      <c r="Q1613" s="132"/>
      <c r="R1613" s="502"/>
      <c r="S1613" s="502"/>
      <c r="T1613" s="64"/>
    </row>
    <row r="1614" spans="1:20" ht="7.5" customHeight="1">
      <c r="A1614" s="124"/>
      <c r="B1614" s="502"/>
      <c r="C1614" s="502"/>
      <c r="D1614" s="502"/>
      <c r="E1614" s="502"/>
      <c r="F1614" s="79"/>
      <c r="R1614" s="192"/>
      <c r="S1614" s="502"/>
      <c r="T1614" s="64"/>
    </row>
    <row r="1615" spans="1:20" ht="7.5" customHeight="1">
      <c r="A1615" s="124"/>
      <c r="B1615" s="502"/>
      <c r="C1615" s="502"/>
      <c r="D1615" s="502"/>
      <c r="E1615" s="502"/>
      <c r="F1615" s="79"/>
      <c r="G1615" s="511" t="s">
        <v>245</v>
      </c>
      <c r="H1615" s="79"/>
      <c r="I1615" s="79"/>
      <c r="J1615" s="79"/>
      <c r="K1615" s="79"/>
      <c r="L1615" s="79"/>
      <c r="M1615" s="79"/>
      <c r="N1615" s="79"/>
      <c r="O1615" s="79"/>
      <c r="P1615" s="79"/>
      <c r="Q1615" s="79"/>
      <c r="R1615" s="192"/>
      <c r="S1615" s="502"/>
      <c r="T1615" s="64"/>
    </row>
    <row r="1616" spans="1:20" ht="7.5" customHeight="1">
      <c r="A1616" s="124"/>
      <c r="B1616" s="502"/>
      <c r="C1616" s="502"/>
      <c r="D1616" s="502"/>
      <c r="E1616" s="502"/>
      <c r="F1616" s="79"/>
      <c r="G1616" s="502"/>
      <c r="H1616" s="79"/>
      <c r="I1616" s="79"/>
      <c r="J1616" s="79"/>
      <c r="K1616" s="79"/>
      <c r="L1616" s="79"/>
      <c r="M1616" s="79"/>
      <c r="N1616" s="79"/>
      <c r="O1616" s="79"/>
      <c r="P1616" s="79"/>
      <c r="Q1616" s="79"/>
      <c r="R1616" s="192"/>
      <c r="S1616" s="502"/>
      <c r="T1616" s="64"/>
    </row>
    <row r="1617" spans="1:20" ht="7.5" customHeight="1">
      <c r="A1617" s="124"/>
      <c r="B1617" s="502"/>
      <c r="C1617" s="502"/>
      <c r="D1617" s="502"/>
      <c r="E1617" s="502"/>
      <c r="F1617" s="517">
        <v>1535.8681250000002</v>
      </c>
      <c r="G1617" s="504"/>
      <c r="H1617" s="132"/>
      <c r="I1617" s="79"/>
      <c r="J1617" s="79"/>
      <c r="K1617" s="79"/>
      <c r="L1617" s="79"/>
      <c r="M1617" s="79"/>
      <c r="N1617" s="79"/>
      <c r="O1617" s="79"/>
      <c r="P1617" s="79"/>
      <c r="Q1617" s="79"/>
      <c r="R1617" s="532" t="s">
        <v>118</v>
      </c>
      <c r="S1617" s="536" t="s">
        <v>544</v>
      </c>
      <c r="T1617" s="64"/>
    </row>
    <row r="1618" spans="1:20" ht="7.5" customHeight="1">
      <c r="A1618" s="124"/>
      <c r="B1618" s="502"/>
      <c r="C1618" s="502"/>
      <c r="D1618" s="502"/>
      <c r="E1618" s="502"/>
      <c r="F1618" s="504"/>
      <c r="G1618" s="503">
        <f>ROUND(F1617*mark_up,0)</f>
        <v>6742</v>
      </c>
      <c r="H1618" s="82"/>
      <c r="I1618" s="505" t="s">
        <v>122</v>
      </c>
      <c r="J1618" s="505"/>
      <c r="K1618" s="505" t="s">
        <v>122</v>
      </c>
      <c r="L1618" s="505"/>
      <c r="M1618" s="505" t="s">
        <v>122</v>
      </c>
      <c r="N1618" s="505"/>
      <c r="O1618" s="505" t="s">
        <v>122</v>
      </c>
      <c r="P1618" s="505"/>
      <c r="Q1618" s="505" t="s">
        <v>122</v>
      </c>
      <c r="R1618" s="502"/>
      <c r="S1618" s="502"/>
      <c r="T1618" s="64"/>
    </row>
    <row r="1619" spans="1:20" ht="7.5" customHeight="1">
      <c r="A1619" s="124"/>
      <c r="B1619" s="502"/>
      <c r="C1619" s="502"/>
      <c r="D1619" s="502"/>
      <c r="E1619" s="502"/>
      <c r="F1619" s="118"/>
      <c r="G1619" s="504"/>
      <c r="H1619" s="103"/>
      <c r="I1619" s="504"/>
      <c r="J1619" s="504"/>
      <c r="K1619" s="504"/>
      <c r="L1619" s="504"/>
      <c r="M1619" s="504"/>
      <c r="N1619" s="504"/>
      <c r="O1619" s="504"/>
      <c r="P1619" s="504"/>
      <c r="Q1619" s="504"/>
      <c r="R1619" s="88"/>
      <c r="S1619" s="502"/>
      <c r="T1619" s="64"/>
    </row>
    <row r="1620" spans="1:20" ht="7.5" customHeight="1">
      <c r="A1620" s="124"/>
      <c r="B1620" s="502"/>
      <c r="C1620" s="502"/>
      <c r="D1620" s="502"/>
      <c r="E1620" s="502"/>
      <c r="F1620" s="118"/>
      <c r="G1620" s="118"/>
      <c r="H1620" s="118"/>
      <c r="I1620" s="118"/>
      <c r="J1620" s="118"/>
      <c r="K1620" s="118"/>
      <c r="L1620" s="118"/>
      <c r="M1620" s="118"/>
      <c r="N1620" s="118"/>
      <c r="O1620" s="118"/>
      <c r="P1620" s="118"/>
      <c r="Q1620" s="118"/>
      <c r="R1620" s="88"/>
      <c r="S1620" s="502"/>
      <c r="T1620" s="64"/>
    </row>
    <row r="1621" spans="1:20" ht="17.25" customHeight="1">
      <c r="A1621" s="124"/>
      <c r="B1621" s="502"/>
      <c r="C1621" s="502"/>
      <c r="D1621" s="502"/>
      <c r="E1621" s="502"/>
      <c r="F1621" s="132"/>
      <c r="G1621" s="132"/>
      <c r="H1621" s="132"/>
      <c r="I1621" s="132"/>
      <c r="J1621" s="132"/>
      <c r="K1621" s="132"/>
      <c r="L1621" s="132"/>
      <c r="M1621" s="132"/>
      <c r="N1621" s="132"/>
      <c r="O1621" s="132"/>
      <c r="P1621" s="132"/>
      <c r="Q1621" s="132"/>
      <c r="R1621" s="88"/>
      <c r="S1621" s="502"/>
      <c r="T1621" s="64"/>
    </row>
    <row r="1622" spans="1:20" ht="7.5" customHeight="1">
      <c r="A1622" s="124"/>
      <c r="B1622" s="502"/>
      <c r="C1622" s="502"/>
      <c r="D1622" s="502"/>
      <c r="E1622" s="502"/>
      <c r="F1622" s="132"/>
      <c r="G1622" s="132"/>
      <c r="H1622" s="132"/>
      <c r="I1622" s="132"/>
      <c r="J1622" s="132"/>
      <c r="K1622" s="132"/>
      <c r="L1622" s="132"/>
      <c r="M1622" s="132"/>
      <c r="N1622" s="132"/>
      <c r="O1622" s="132"/>
      <c r="P1622" s="132"/>
      <c r="Q1622" s="132"/>
      <c r="R1622" s="86"/>
      <c r="S1622" s="502"/>
      <c r="T1622" s="64"/>
    </row>
    <row r="1623" spans="1:20" ht="7.5" customHeight="1">
      <c r="A1623" s="228"/>
      <c r="B1623" s="502"/>
      <c r="C1623" s="502"/>
      <c r="D1623" s="502"/>
      <c r="E1623" s="502"/>
      <c r="F1623" s="132"/>
      <c r="R1623" s="532" t="s">
        <v>118</v>
      </c>
      <c r="S1623" s="556" t="s">
        <v>545</v>
      </c>
      <c r="T1623" s="64"/>
    </row>
    <row r="1624" spans="1:20" ht="7.5" customHeight="1">
      <c r="A1624" s="228"/>
      <c r="B1624" s="502"/>
      <c r="C1624" s="502"/>
      <c r="D1624" s="502"/>
      <c r="E1624" s="502"/>
      <c r="F1624" s="132"/>
      <c r="R1624" s="502"/>
      <c r="S1624" s="502"/>
      <c r="T1624" s="64"/>
    </row>
    <row r="1625" spans="1:20" ht="7.5" customHeight="1">
      <c r="A1625" s="228"/>
      <c r="B1625" s="502"/>
      <c r="C1625" s="502"/>
      <c r="D1625" s="502"/>
      <c r="E1625" s="502"/>
      <c r="F1625" s="132"/>
      <c r="R1625" s="88"/>
      <c r="S1625" s="502"/>
      <c r="T1625" s="64"/>
    </row>
    <row r="1626" spans="1:20" ht="7.5" customHeight="1">
      <c r="A1626" s="124"/>
      <c r="B1626" s="502"/>
      <c r="C1626" s="518" t="s">
        <v>546</v>
      </c>
      <c r="D1626" s="502"/>
      <c r="E1626" s="502"/>
      <c r="F1626" s="132"/>
      <c r="R1626" s="88"/>
      <c r="S1626" s="502"/>
      <c r="T1626" s="64"/>
    </row>
    <row r="1627" spans="1:20" ht="7.5" customHeight="1">
      <c r="A1627" s="124"/>
      <c r="B1627" s="502"/>
      <c r="C1627" s="502"/>
      <c r="D1627" s="502"/>
      <c r="E1627" s="502"/>
      <c r="R1627" s="87"/>
      <c r="S1627" s="502"/>
      <c r="T1627" s="64"/>
    </row>
    <row r="1628" spans="1:20" ht="31.5" customHeight="1">
      <c r="A1628" s="100"/>
      <c r="B1628" s="502"/>
      <c r="C1628" s="502"/>
      <c r="D1628" s="502"/>
      <c r="E1628" s="502"/>
      <c r="R1628" s="87"/>
      <c r="S1628" s="513"/>
      <c r="T1628" s="64"/>
    </row>
    <row r="1629" spans="1:20" ht="7.5" customHeight="1">
      <c r="A1629" s="100"/>
      <c r="B1629" s="288"/>
      <c r="C1629" s="288"/>
      <c r="D1629" s="288"/>
      <c r="E1629" s="288"/>
      <c r="F1629" s="288"/>
      <c r="G1629" s="288"/>
      <c r="H1629" s="288"/>
      <c r="I1629" s="288"/>
      <c r="J1629" s="288"/>
      <c r="K1629" s="288"/>
      <c r="L1629" s="288"/>
      <c r="M1629" s="288"/>
      <c r="N1629" s="288"/>
      <c r="O1629" s="288"/>
      <c r="P1629" s="288"/>
      <c r="Q1629" s="288"/>
      <c r="R1629" s="288"/>
      <c r="S1629" s="288"/>
      <c r="T1629" s="64"/>
    </row>
    <row r="1630" spans="1:20" ht="7.5" customHeight="1">
      <c r="A1630" s="100"/>
      <c r="T1630" s="64"/>
    </row>
    <row r="1631" spans="1:20" ht="7.5" customHeight="1">
      <c r="A1631" s="100"/>
      <c r="T1631" s="64"/>
    </row>
    <row r="1632" spans="1:20" ht="7.5" customHeight="1">
      <c r="A1632" s="100"/>
      <c r="T1632" s="64"/>
    </row>
    <row r="1633" spans="1:20" ht="7.5" customHeight="1">
      <c r="A1633" s="100"/>
      <c r="T1633" s="64"/>
    </row>
    <row r="1634" spans="1:20" ht="7.5" customHeight="1">
      <c r="A1634" s="70"/>
      <c r="T1634" s="64"/>
    </row>
    <row r="1635" spans="1:20" ht="7.5" customHeight="1">
      <c r="A1635" s="70"/>
      <c r="T1635" s="64"/>
    </row>
    <row r="1636" spans="1:20" ht="7.5" customHeight="1">
      <c r="A1636" s="100"/>
      <c r="T1636" s="64"/>
    </row>
    <row r="1637" spans="1:20" ht="7.5" customHeight="1">
      <c r="A1637" s="100"/>
      <c r="T1637" s="64"/>
    </row>
    <row r="1638" spans="1:20" ht="7.5" customHeight="1">
      <c r="A1638" s="70"/>
      <c r="T1638" s="64"/>
    </row>
    <row r="1639" spans="1:20" ht="7.5" customHeight="1">
      <c r="A1639" s="70"/>
      <c r="T1639" s="64"/>
    </row>
    <row r="1640" spans="1:20" ht="7.5" customHeight="1">
      <c r="A1640" s="70"/>
      <c r="T1640" s="64"/>
    </row>
    <row r="1641" spans="1:20" ht="7.5" customHeight="1">
      <c r="A1641" s="100"/>
      <c r="T1641" s="64"/>
    </row>
    <row r="1642" spans="1:20" ht="7.5" customHeight="1">
      <c r="A1642" s="100"/>
      <c r="T1642" s="64"/>
    </row>
    <row r="1643" spans="1:20" ht="7.5" customHeight="1">
      <c r="A1643" s="100"/>
      <c r="T1643" s="64"/>
    </row>
    <row r="1644" spans="1:20" ht="7.5" customHeight="1">
      <c r="A1644" s="100"/>
      <c r="T1644" s="64"/>
    </row>
    <row r="1645" spans="1:20" ht="7.5" customHeight="1">
      <c r="A1645" s="100"/>
      <c r="T1645" s="64"/>
    </row>
    <row r="1646" spans="1:20" ht="7.5" customHeight="1">
      <c r="A1646" s="100"/>
      <c r="T1646" s="64"/>
    </row>
    <row r="1647" spans="1:20" ht="11.25" customHeight="1">
      <c r="A1647" s="100"/>
      <c r="B1647" s="107"/>
      <c r="C1647" s="284"/>
      <c r="D1647" s="107"/>
      <c r="E1647" s="107"/>
      <c r="F1647" s="107"/>
      <c r="G1647" s="107"/>
      <c r="H1647" s="107"/>
      <c r="I1647" s="107"/>
      <c r="J1647" s="107"/>
      <c r="K1647" s="107"/>
      <c r="L1647" s="107"/>
      <c r="M1647" s="107"/>
      <c r="N1647" s="107"/>
      <c r="O1647" s="107"/>
      <c r="P1647" s="107"/>
      <c r="Q1647" s="107"/>
      <c r="R1647" s="107"/>
      <c r="S1647" s="537" t="s">
        <v>140</v>
      </c>
      <c r="T1647" s="64"/>
    </row>
    <row r="1648" spans="1:20" ht="11.25" customHeight="1">
      <c r="A1648" s="100"/>
      <c r="B1648" s="83"/>
      <c r="C1648" s="94"/>
      <c r="D1648" s="83"/>
      <c r="E1648" s="83"/>
      <c r="F1648" s="83"/>
      <c r="G1648" s="83"/>
      <c r="H1648" s="83"/>
      <c r="I1648" s="83"/>
      <c r="J1648" s="83"/>
      <c r="K1648" s="83"/>
      <c r="L1648" s="83"/>
      <c r="M1648" s="83"/>
      <c r="N1648" s="83"/>
      <c r="O1648" s="83"/>
      <c r="P1648" s="83"/>
      <c r="Q1648" s="83"/>
      <c r="R1648" s="88"/>
      <c r="S1648" s="504"/>
      <c r="T1648" s="64"/>
    </row>
    <row r="1649" spans="1:20" ht="11.25" customHeight="1">
      <c r="A1649" s="100"/>
      <c r="B1649" s="528" t="s">
        <v>547</v>
      </c>
      <c r="C1649" s="529"/>
      <c r="D1649" s="529"/>
      <c r="E1649" s="529"/>
      <c r="F1649" s="529"/>
      <c r="G1649" s="529"/>
      <c r="H1649" s="529"/>
      <c r="I1649" s="529"/>
      <c r="J1649" s="529"/>
      <c r="K1649" s="529"/>
      <c r="L1649" s="529"/>
      <c r="M1649" s="529"/>
      <c r="N1649" s="529"/>
      <c r="O1649" s="529"/>
      <c r="P1649" s="529"/>
      <c r="Q1649" s="529"/>
      <c r="R1649" s="529"/>
      <c r="S1649" s="529"/>
      <c r="T1649" s="64"/>
    </row>
    <row r="1650" spans="1:20" ht="61.5" customHeight="1">
      <c r="A1650" s="100"/>
      <c r="B1650" s="530"/>
      <c r="C1650" s="513"/>
      <c r="D1650" s="513"/>
      <c r="E1650" s="63"/>
      <c r="F1650" s="63"/>
      <c r="G1650" s="63"/>
      <c r="H1650" s="63"/>
      <c r="I1650" s="63"/>
      <c r="J1650" s="63"/>
      <c r="K1650" s="63"/>
      <c r="L1650" s="63"/>
      <c r="M1650" s="63"/>
      <c r="N1650" s="63"/>
      <c r="O1650" s="531" t="s">
        <v>103</v>
      </c>
      <c r="P1650" s="513"/>
      <c r="Q1650" s="513"/>
      <c r="R1650" s="513"/>
      <c r="S1650" s="513"/>
      <c r="T1650" s="64"/>
    </row>
    <row r="1651" spans="1:20" ht="34.5" customHeight="1">
      <c r="A1651" s="100"/>
      <c r="B1651" s="123" t="s">
        <v>104</v>
      </c>
      <c r="C1651" s="123" t="s">
        <v>105</v>
      </c>
      <c r="D1651" s="123" t="s">
        <v>106</v>
      </c>
      <c r="E1651" s="123" t="s">
        <v>107</v>
      </c>
      <c r="F1651" s="68" t="s">
        <v>108</v>
      </c>
      <c r="G1651" s="69" t="s">
        <v>109</v>
      </c>
      <c r="H1651" s="68" t="s">
        <v>108</v>
      </c>
      <c r="I1651" s="69" t="s">
        <v>110</v>
      </c>
      <c r="J1651" s="68" t="s">
        <v>108</v>
      </c>
      <c r="K1651" s="69" t="s">
        <v>111</v>
      </c>
      <c r="L1651" s="68" t="s">
        <v>108</v>
      </c>
      <c r="M1651" s="69" t="s">
        <v>112</v>
      </c>
      <c r="N1651" s="68" t="s">
        <v>108</v>
      </c>
      <c r="O1651" s="69" t="s">
        <v>113</v>
      </c>
      <c r="P1651" s="68" t="s">
        <v>108</v>
      </c>
      <c r="Q1651" s="69" t="s">
        <v>114</v>
      </c>
      <c r="R1651" s="524" t="s">
        <v>1</v>
      </c>
      <c r="S1651" s="525"/>
      <c r="T1651" s="64"/>
    </row>
    <row r="1652" spans="1:20" ht="7.5" customHeight="1">
      <c r="A1652" s="124"/>
      <c r="B1652" s="512" t="s">
        <v>115</v>
      </c>
      <c r="C1652" s="514" t="s">
        <v>548</v>
      </c>
      <c r="D1652" s="515" t="s">
        <v>549</v>
      </c>
      <c r="E1652" s="516" t="s">
        <v>122</v>
      </c>
      <c r="F1652" s="84"/>
      <c r="G1652" s="86"/>
      <c r="H1652" s="86"/>
      <c r="I1652" s="86"/>
      <c r="J1652" s="173"/>
      <c r="K1652" s="75"/>
      <c r="L1652" s="173"/>
      <c r="M1652" s="75"/>
      <c r="N1652" s="81"/>
      <c r="O1652" s="75"/>
      <c r="P1652" s="75"/>
      <c r="Q1652" s="81"/>
      <c r="R1652" s="534" t="s">
        <v>118</v>
      </c>
      <c r="S1652" s="536" t="s">
        <v>542</v>
      </c>
      <c r="T1652" s="64"/>
    </row>
    <row r="1653" spans="1:20" ht="7.5" customHeight="1">
      <c r="A1653" s="124"/>
      <c r="B1653" s="502"/>
      <c r="C1653" s="502"/>
      <c r="D1653" s="502"/>
      <c r="E1653" s="502"/>
      <c r="F1653" s="84"/>
      <c r="G1653" s="86"/>
      <c r="H1653" s="86"/>
      <c r="I1653" s="125"/>
      <c r="J1653" s="173"/>
      <c r="K1653" s="75"/>
      <c r="L1653" s="173"/>
      <c r="M1653" s="75"/>
      <c r="N1653" s="81"/>
      <c r="O1653" s="75"/>
      <c r="P1653" s="75"/>
      <c r="Q1653" s="81"/>
      <c r="R1653" s="502"/>
      <c r="S1653" s="502"/>
      <c r="T1653" s="64"/>
    </row>
    <row r="1654" spans="1:20" ht="7.5" customHeight="1">
      <c r="A1654" s="124"/>
      <c r="B1654" s="502"/>
      <c r="C1654" s="502"/>
      <c r="D1654" s="502"/>
      <c r="E1654" s="502"/>
      <c r="F1654" s="84"/>
      <c r="G1654" s="125"/>
      <c r="H1654" s="173"/>
      <c r="I1654" s="125"/>
      <c r="J1654" s="173"/>
      <c r="K1654" s="75"/>
      <c r="L1654" s="173"/>
      <c r="M1654" s="75"/>
      <c r="N1654" s="81"/>
      <c r="O1654" s="75"/>
      <c r="P1654" s="75"/>
      <c r="Q1654" s="81"/>
      <c r="R1654" s="88"/>
      <c r="S1654" s="502"/>
      <c r="T1654" s="64"/>
    </row>
    <row r="1655" spans="1:20" ht="7.5" customHeight="1">
      <c r="A1655" s="124"/>
      <c r="B1655" s="502"/>
      <c r="C1655" s="502"/>
      <c r="D1655" s="502"/>
      <c r="E1655" s="502"/>
      <c r="F1655" s="132"/>
      <c r="G1655" s="132"/>
      <c r="H1655" s="132"/>
      <c r="I1655" s="132"/>
      <c r="J1655" s="132"/>
      <c r="K1655" s="132"/>
      <c r="L1655" s="132"/>
      <c r="M1655" s="132"/>
      <c r="N1655" s="132"/>
      <c r="O1655" s="132"/>
      <c r="P1655" s="132"/>
      <c r="Q1655" s="132"/>
      <c r="R1655" s="532" t="s">
        <v>118</v>
      </c>
      <c r="S1655" s="536" t="s">
        <v>543</v>
      </c>
      <c r="T1655" s="64"/>
    </row>
    <row r="1656" spans="1:20" ht="7.5" customHeight="1">
      <c r="A1656" s="124"/>
      <c r="B1656" s="502"/>
      <c r="C1656" s="502"/>
      <c r="D1656" s="502"/>
      <c r="E1656" s="502"/>
      <c r="F1656" s="132"/>
      <c r="G1656" s="132"/>
      <c r="H1656" s="132"/>
      <c r="I1656" s="132"/>
      <c r="J1656" s="132"/>
      <c r="K1656" s="132"/>
      <c r="L1656" s="132"/>
      <c r="M1656" s="132"/>
      <c r="N1656" s="132"/>
      <c r="O1656" s="132"/>
      <c r="P1656" s="132"/>
      <c r="Q1656" s="132"/>
      <c r="R1656" s="502"/>
      <c r="S1656" s="502"/>
      <c r="T1656" s="64"/>
    </row>
    <row r="1657" spans="1:20" ht="7.5" customHeight="1">
      <c r="A1657" s="124"/>
      <c r="B1657" s="502"/>
      <c r="C1657" s="502"/>
      <c r="D1657" s="502"/>
      <c r="E1657" s="502"/>
      <c r="F1657" s="132"/>
      <c r="G1657" s="132"/>
      <c r="H1657" s="132"/>
      <c r="I1657" s="132"/>
      <c r="J1657" s="132"/>
      <c r="K1657" s="132"/>
      <c r="L1657" s="132"/>
      <c r="M1657" s="132"/>
      <c r="N1657" s="132"/>
      <c r="O1657" s="132"/>
      <c r="P1657" s="132"/>
      <c r="Q1657" s="132"/>
      <c r="R1657" s="192"/>
      <c r="S1657" s="502"/>
      <c r="T1657" s="64"/>
    </row>
    <row r="1658" spans="1:20" ht="7.5" customHeight="1">
      <c r="A1658" s="124"/>
      <c r="B1658" s="502"/>
      <c r="C1658" s="502"/>
      <c r="D1658" s="502"/>
      <c r="E1658" s="502"/>
      <c r="F1658" s="79"/>
      <c r="G1658" s="511" t="s">
        <v>245</v>
      </c>
      <c r="H1658" s="79"/>
      <c r="I1658" s="79"/>
      <c r="J1658" s="79"/>
      <c r="K1658" s="79"/>
      <c r="L1658" s="79"/>
      <c r="M1658" s="79"/>
      <c r="N1658" s="79"/>
      <c r="O1658" s="79"/>
      <c r="P1658" s="79"/>
      <c r="Q1658" s="79"/>
      <c r="R1658" s="192"/>
      <c r="S1658" s="502"/>
      <c r="T1658" s="64"/>
    </row>
    <row r="1659" spans="1:20" ht="7.5" customHeight="1">
      <c r="A1659" s="124"/>
      <c r="B1659" s="502"/>
      <c r="C1659" s="502"/>
      <c r="D1659" s="502"/>
      <c r="E1659" s="502"/>
      <c r="F1659" s="79"/>
      <c r="G1659" s="502"/>
      <c r="H1659" s="79"/>
      <c r="I1659" s="79"/>
      <c r="J1659" s="79"/>
      <c r="K1659" s="79"/>
      <c r="L1659" s="79"/>
      <c r="M1659" s="79"/>
      <c r="N1659" s="79"/>
      <c r="O1659" s="79"/>
      <c r="P1659" s="79"/>
      <c r="Q1659" s="79"/>
      <c r="R1659" s="192"/>
      <c r="S1659" s="502"/>
      <c r="T1659" s="64"/>
    </row>
    <row r="1660" spans="1:20" ht="7.5" customHeight="1">
      <c r="A1660" s="124"/>
      <c r="B1660" s="502"/>
      <c r="C1660" s="502"/>
      <c r="D1660" s="502"/>
      <c r="E1660" s="502"/>
      <c r="F1660" s="79"/>
      <c r="G1660" s="504"/>
      <c r="H1660" s="86"/>
      <c r="I1660" s="79"/>
      <c r="J1660" s="79"/>
      <c r="K1660" s="79"/>
      <c r="L1660" s="79"/>
      <c r="M1660" s="79"/>
      <c r="N1660" s="79"/>
      <c r="O1660" s="79"/>
      <c r="P1660" s="79"/>
      <c r="Q1660" s="79"/>
      <c r="R1660" s="532" t="s">
        <v>118</v>
      </c>
      <c r="S1660" s="610" t="s">
        <v>544</v>
      </c>
      <c r="T1660" s="64"/>
    </row>
    <row r="1661" spans="1:20" ht="7.5" customHeight="1">
      <c r="A1661" s="124"/>
      <c r="B1661" s="502"/>
      <c r="C1661" s="502"/>
      <c r="D1661" s="502"/>
      <c r="E1661" s="502"/>
      <c r="F1661" s="517">
        <v>2708.2068750000008</v>
      </c>
      <c r="G1661" s="503">
        <f>ROUND(F1661*mark_up,0)</f>
        <v>11889</v>
      </c>
      <c r="H1661" s="82"/>
      <c r="I1661" s="505" t="s">
        <v>122</v>
      </c>
      <c r="J1661" s="505"/>
      <c r="K1661" s="505" t="s">
        <v>122</v>
      </c>
      <c r="L1661" s="505"/>
      <c r="M1661" s="505" t="s">
        <v>122</v>
      </c>
      <c r="N1661" s="505"/>
      <c r="O1661" s="505" t="s">
        <v>122</v>
      </c>
      <c r="P1661" s="505"/>
      <c r="Q1661" s="505" t="s">
        <v>122</v>
      </c>
      <c r="R1661" s="502"/>
      <c r="S1661" s="502"/>
      <c r="T1661" s="64"/>
    </row>
    <row r="1662" spans="1:20" ht="7.5" customHeight="1">
      <c r="A1662" s="228"/>
      <c r="B1662" s="502"/>
      <c r="C1662" s="502"/>
      <c r="D1662" s="502"/>
      <c r="E1662" s="502"/>
      <c r="F1662" s="504"/>
      <c r="G1662" s="504"/>
      <c r="H1662" s="103"/>
      <c r="I1662" s="504"/>
      <c r="J1662" s="504"/>
      <c r="K1662" s="504"/>
      <c r="L1662" s="504"/>
      <c r="M1662" s="504"/>
      <c r="N1662" s="504"/>
      <c r="O1662" s="504"/>
      <c r="P1662" s="504"/>
      <c r="Q1662" s="504"/>
      <c r="R1662" s="77"/>
      <c r="S1662" s="502"/>
      <c r="T1662" s="64"/>
    </row>
    <row r="1663" spans="1:20" ht="7.5" customHeight="1">
      <c r="A1663" s="228"/>
      <c r="B1663" s="502"/>
      <c r="C1663" s="502"/>
      <c r="D1663" s="502"/>
      <c r="E1663" s="502"/>
      <c r="F1663" s="84"/>
      <c r="G1663" s="85"/>
      <c r="H1663" s="85"/>
      <c r="I1663" s="85"/>
      <c r="J1663" s="85"/>
      <c r="K1663" s="81"/>
      <c r="L1663" s="85"/>
      <c r="M1663" s="81"/>
      <c r="N1663" s="81"/>
      <c r="O1663" s="81"/>
      <c r="P1663" s="81"/>
      <c r="Q1663" s="81"/>
      <c r="R1663" s="88"/>
      <c r="S1663" s="502"/>
      <c r="T1663" s="64"/>
    </row>
    <row r="1664" spans="1:20" ht="7.5" customHeight="1">
      <c r="A1664" s="228"/>
      <c r="B1664" s="502"/>
      <c r="C1664" s="502"/>
      <c r="D1664" s="502"/>
      <c r="E1664" s="502"/>
      <c r="F1664" s="84"/>
      <c r="G1664" s="85"/>
      <c r="H1664" s="85"/>
      <c r="I1664" s="85"/>
      <c r="J1664" s="85"/>
      <c r="K1664" s="81"/>
      <c r="L1664" s="85"/>
      <c r="M1664" s="81"/>
      <c r="N1664" s="81"/>
      <c r="O1664" s="81"/>
      <c r="P1664" s="81"/>
      <c r="Q1664" s="81"/>
      <c r="R1664" s="88"/>
      <c r="S1664" s="502"/>
      <c r="T1664" s="64"/>
    </row>
    <row r="1665" spans="1:20" ht="15" customHeight="1">
      <c r="A1665" s="124"/>
      <c r="B1665" s="502"/>
      <c r="C1665" s="502"/>
      <c r="D1665" s="502"/>
      <c r="E1665" s="502"/>
      <c r="F1665" s="86"/>
      <c r="G1665" s="86"/>
      <c r="H1665" s="86"/>
      <c r="I1665" s="86"/>
      <c r="J1665" s="86"/>
      <c r="K1665" s="86"/>
      <c r="L1665" s="86"/>
      <c r="M1665" s="86"/>
      <c r="N1665" s="86"/>
      <c r="O1665" s="86"/>
      <c r="P1665" s="86"/>
      <c r="Q1665" s="86"/>
      <c r="R1665" s="86"/>
      <c r="S1665" s="502"/>
      <c r="T1665" s="64"/>
    </row>
    <row r="1666" spans="1:20" ht="15" customHeight="1">
      <c r="A1666" s="124"/>
      <c r="B1666" s="502"/>
      <c r="C1666" s="502"/>
      <c r="D1666" s="502"/>
      <c r="E1666" s="502"/>
      <c r="F1666" s="132"/>
      <c r="G1666" s="132"/>
      <c r="H1666" s="132"/>
      <c r="I1666" s="132"/>
      <c r="J1666" s="132"/>
      <c r="K1666" s="132"/>
      <c r="L1666" s="132"/>
      <c r="M1666" s="132"/>
      <c r="N1666" s="132"/>
      <c r="O1666" s="132"/>
      <c r="P1666" s="132"/>
      <c r="Q1666" s="132"/>
      <c r="R1666" s="532" t="s">
        <v>118</v>
      </c>
      <c r="S1666" s="556" t="s">
        <v>550</v>
      </c>
      <c r="T1666" s="64"/>
    </row>
    <row r="1667" spans="1:20" ht="7.5" customHeight="1">
      <c r="A1667" s="124"/>
      <c r="B1667" s="502"/>
      <c r="C1667" s="502"/>
      <c r="D1667" s="502"/>
      <c r="E1667" s="502"/>
      <c r="F1667" s="132"/>
      <c r="G1667" s="132"/>
      <c r="H1667" s="132"/>
      <c r="I1667" s="132"/>
      <c r="J1667" s="132"/>
      <c r="K1667" s="132"/>
      <c r="L1667" s="132"/>
      <c r="M1667" s="132"/>
      <c r="N1667" s="132"/>
      <c r="O1667" s="132"/>
      <c r="P1667" s="132"/>
      <c r="Q1667" s="132"/>
      <c r="R1667" s="502"/>
      <c r="S1667" s="502"/>
      <c r="T1667" s="64"/>
    </row>
    <row r="1668" spans="1:20" ht="7.5" customHeight="1">
      <c r="A1668" s="124"/>
      <c r="B1668" s="502"/>
      <c r="C1668" s="502"/>
      <c r="D1668" s="502"/>
      <c r="E1668" s="502"/>
      <c r="F1668" s="132"/>
      <c r="G1668" s="132"/>
      <c r="H1668" s="132"/>
      <c r="I1668" s="132"/>
      <c r="J1668" s="132"/>
      <c r="K1668" s="132"/>
      <c r="L1668" s="132"/>
      <c r="M1668" s="132"/>
      <c r="N1668" s="132"/>
      <c r="O1668" s="132"/>
      <c r="P1668" s="132"/>
      <c r="Q1668" s="132"/>
      <c r="R1668" s="88"/>
      <c r="S1668" s="502"/>
      <c r="T1668" s="64"/>
    </row>
    <row r="1669" spans="1:20" ht="7.5" customHeight="1">
      <c r="A1669" s="124"/>
      <c r="B1669" s="502"/>
      <c r="C1669" s="518" t="s">
        <v>551</v>
      </c>
      <c r="D1669" s="502"/>
      <c r="E1669" s="502"/>
      <c r="F1669" s="132"/>
      <c r="G1669" s="132"/>
      <c r="H1669" s="132"/>
      <c r="I1669" s="132"/>
      <c r="J1669" s="132"/>
      <c r="K1669" s="132"/>
      <c r="L1669" s="132"/>
      <c r="M1669" s="132"/>
      <c r="N1669" s="132"/>
      <c r="O1669" s="132"/>
      <c r="P1669" s="132"/>
      <c r="Q1669" s="132"/>
      <c r="R1669" s="88"/>
      <c r="S1669" s="502"/>
      <c r="T1669" s="64"/>
    </row>
    <row r="1670" spans="1:20" ht="7.5" customHeight="1">
      <c r="A1670" s="124"/>
      <c r="B1670" s="502"/>
      <c r="C1670" s="502"/>
      <c r="D1670" s="502"/>
      <c r="E1670" s="502"/>
      <c r="F1670" s="132"/>
      <c r="G1670" s="132"/>
      <c r="H1670" s="132"/>
      <c r="I1670" s="132"/>
      <c r="J1670" s="132"/>
      <c r="K1670" s="132"/>
      <c r="L1670" s="132"/>
      <c r="M1670" s="132"/>
      <c r="N1670" s="132"/>
      <c r="O1670" s="132"/>
      <c r="P1670" s="132"/>
      <c r="Q1670" s="132"/>
      <c r="R1670" s="87"/>
      <c r="S1670" s="502"/>
      <c r="T1670" s="64"/>
    </row>
    <row r="1671" spans="1:20" ht="23.25" customHeight="1">
      <c r="A1671" s="124"/>
      <c r="B1671" s="502"/>
      <c r="C1671" s="502"/>
      <c r="D1671" s="502"/>
      <c r="E1671" s="502"/>
      <c r="F1671" s="111"/>
      <c r="G1671" s="111"/>
      <c r="H1671" s="111"/>
      <c r="I1671" s="111"/>
      <c r="J1671" s="111"/>
      <c r="K1671" s="111"/>
      <c r="L1671" s="111"/>
      <c r="M1671" s="111"/>
      <c r="N1671" s="111"/>
      <c r="O1671" s="111"/>
      <c r="P1671" s="111"/>
      <c r="Q1671" s="111"/>
      <c r="R1671" s="87"/>
      <c r="S1671" s="513"/>
      <c r="T1671" s="64"/>
    </row>
    <row r="1672" spans="1:20" ht="7.5" customHeight="1">
      <c r="A1672" s="124"/>
      <c r="B1672" s="512" t="s">
        <v>115</v>
      </c>
      <c r="C1672" s="514" t="s">
        <v>552</v>
      </c>
      <c r="D1672" s="515" t="s">
        <v>553</v>
      </c>
      <c r="E1672" s="516" t="s">
        <v>122</v>
      </c>
      <c r="F1672" s="168"/>
      <c r="G1672" s="217"/>
      <c r="H1672" s="217"/>
      <c r="I1672" s="217"/>
      <c r="J1672" s="170"/>
      <c r="K1672" s="102"/>
      <c r="L1672" s="170"/>
      <c r="M1672" s="102"/>
      <c r="N1672" s="108"/>
      <c r="O1672" s="102"/>
      <c r="P1672" s="102"/>
      <c r="Q1672" s="108"/>
      <c r="R1672" s="534" t="s">
        <v>118</v>
      </c>
      <c r="S1672" s="521" t="s">
        <v>542</v>
      </c>
      <c r="T1672" s="64"/>
    </row>
    <row r="1673" spans="1:20" ht="7.5" customHeight="1">
      <c r="A1673" s="124"/>
      <c r="B1673" s="502"/>
      <c r="C1673" s="502"/>
      <c r="D1673" s="502"/>
      <c r="E1673" s="502"/>
      <c r="F1673" s="84"/>
      <c r="G1673" s="86"/>
      <c r="H1673" s="86"/>
      <c r="I1673" s="125"/>
      <c r="J1673" s="173"/>
      <c r="K1673" s="75"/>
      <c r="L1673" s="173"/>
      <c r="M1673" s="75"/>
      <c r="N1673" s="81"/>
      <c r="O1673" s="75"/>
      <c r="P1673" s="75"/>
      <c r="Q1673" s="81"/>
      <c r="R1673" s="502"/>
      <c r="S1673" s="502"/>
      <c r="T1673" s="64"/>
    </row>
    <row r="1674" spans="1:20" ht="7.5" customHeight="1">
      <c r="A1674" s="124"/>
      <c r="B1674" s="502"/>
      <c r="C1674" s="502"/>
      <c r="D1674" s="502"/>
      <c r="E1674" s="502"/>
      <c r="F1674" s="84"/>
      <c r="G1674" s="125"/>
      <c r="H1674" s="173"/>
      <c r="I1674" s="125"/>
      <c r="J1674" s="173"/>
      <c r="K1674" s="75"/>
      <c r="L1674" s="173"/>
      <c r="M1674" s="75"/>
      <c r="N1674" s="81"/>
      <c r="O1674" s="75"/>
      <c r="P1674" s="75"/>
      <c r="Q1674" s="81"/>
      <c r="R1674" s="88"/>
      <c r="S1674" s="502"/>
      <c r="T1674" s="64"/>
    </row>
    <row r="1675" spans="1:20" ht="7.5" customHeight="1">
      <c r="A1675" s="124"/>
      <c r="B1675" s="502"/>
      <c r="C1675" s="502"/>
      <c r="D1675" s="502"/>
      <c r="E1675" s="502"/>
      <c r="F1675" s="132"/>
      <c r="G1675" s="132"/>
      <c r="H1675" s="132"/>
      <c r="I1675" s="132"/>
      <c r="J1675" s="132"/>
      <c r="K1675" s="132"/>
      <c r="L1675" s="132"/>
      <c r="M1675" s="132"/>
      <c r="N1675" s="132"/>
      <c r="O1675" s="132"/>
      <c r="P1675" s="132"/>
      <c r="Q1675" s="132"/>
      <c r="R1675" s="532" t="s">
        <v>118</v>
      </c>
      <c r="S1675" s="510" t="s">
        <v>543</v>
      </c>
      <c r="T1675" s="64"/>
    </row>
    <row r="1676" spans="1:20" ht="7.5" customHeight="1">
      <c r="A1676" s="124"/>
      <c r="B1676" s="502"/>
      <c r="C1676" s="502"/>
      <c r="D1676" s="502"/>
      <c r="E1676" s="502"/>
      <c r="F1676" s="132"/>
      <c r="G1676" s="132"/>
      <c r="H1676" s="132"/>
      <c r="I1676" s="132"/>
      <c r="J1676" s="132"/>
      <c r="K1676" s="132"/>
      <c r="L1676" s="132"/>
      <c r="M1676" s="132"/>
      <c r="N1676" s="132"/>
      <c r="O1676" s="132"/>
      <c r="P1676" s="132"/>
      <c r="Q1676" s="132"/>
      <c r="R1676" s="502"/>
      <c r="S1676" s="502"/>
      <c r="T1676" s="64"/>
    </row>
    <row r="1677" spans="1:20" ht="7.5" customHeight="1">
      <c r="A1677" s="228"/>
      <c r="B1677" s="502"/>
      <c r="C1677" s="502"/>
      <c r="D1677" s="502"/>
      <c r="E1677" s="502"/>
      <c r="F1677" s="79"/>
      <c r="R1677" s="192"/>
      <c r="S1677" s="502"/>
      <c r="T1677" s="64"/>
    </row>
    <row r="1678" spans="1:20" ht="7.5" customHeight="1">
      <c r="A1678" s="228"/>
      <c r="B1678" s="502"/>
      <c r="C1678" s="502"/>
      <c r="D1678" s="502"/>
      <c r="E1678" s="502"/>
      <c r="F1678" s="79"/>
      <c r="G1678" s="511" t="s">
        <v>245</v>
      </c>
      <c r="H1678" s="79"/>
      <c r="I1678" s="79"/>
      <c r="J1678" s="79"/>
      <c r="K1678" s="79"/>
      <c r="L1678" s="79"/>
      <c r="M1678" s="79"/>
      <c r="N1678" s="79"/>
      <c r="O1678" s="79"/>
      <c r="P1678" s="79"/>
      <c r="Q1678" s="79"/>
      <c r="R1678" s="192"/>
      <c r="S1678" s="502"/>
      <c r="T1678" s="64"/>
    </row>
    <row r="1679" spans="1:20" ht="7.5" customHeight="1">
      <c r="A1679" s="228"/>
      <c r="B1679" s="502"/>
      <c r="C1679" s="502"/>
      <c r="D1679" s="502"/>
      <c r="E1679" s="502"/>
      <c r="F1679" s="79"/>
      <c r="G1679" s="502"/>
      <c r="H1679" s="79"/>
      <c r="I1679" s="79"/>
      <c r="J1679" s="79"/>
      <c r="K1679" s="79"/>
      <c r="L1679" s="79"/>
      <c r="M1679" s="79"/>
      <c r="N1679" s="79"/>
      <c r="O1679" s="79"/>
      <c r="P1679" s="79"/>
      <c r="Q1679" s="79"/>
      <c r="R1679" s="192"/>
      <c r="S1679" s="502"/>
      <c r="T1679" s="64"/>
    </row>
    <row r="1680" spans="1:20" ht="7.5" customHeight="1">
      <c r="A1680" s="124"/>
      <c r="B1680" s="502"/>
      <c r="C1680" s="502"/>
      <c r="D1680" s="502"/>
      <c r="E1680" s="502"/>
      <c r="F1680" s="517">
        <v>3163.9231250000007</v>
      </c>
      <c r="G1680" s="504"/>
      <c r="H1680" s="86"/>
      <c r="I1680" s="79"/>
      <c r="J1680" s="79"/>
      <c r="K1680" s="79"/>
      <c r="L1680" s="79"/>
      <c r="M1680" s="79"/>
      <c r="N1680" s="79"/>
      <c r="O1680" s="79"/>
      <c r="P1680" s="79"/>
      <c r="Q1680" s="79"/>
      <c r="R1680" s="532" t="s">
        <v>118</v>
      </c>
      <c r="S1680" s="510" t="s">
        <v>554</v>
      </c>
      <c r="T1680" s="64"/>
    </row>
    <row r="1681" spans="1:20" ht="7.5" customHeight="1">
      <c r="A1681" s="124"/>
      <c r="B1681" s="502"/>
      <c r="C1681" s="502"/>
      <c r="D1681" s="502"/>
      <c r="E1681" s="502"/>
      <c r="F1681" s="504"/>
      <c r="G1681" s="503">
        <f>ROUND(F1680*mark_up,0)</f>
        <v>13890</v>
      </c>
      <c r="H1681" s="82"/>
      <c r="I1681" s="505" t="s">
        <v>122</v>
      </c>
      <c r="J1681" s="505"/>
      <c r="K1681" s="505" t="s">
        <v>122</v>
      </c>
      <c r="L1681" s="505"/>
      <c r="M1681" s="505" t="s">
        <v>122</v>
      </c>
      <c r="N1681" s="505"/>
      <c r="O1681" s="505" t="s">
        <v>122</v>
      </c>
      <c r="P1681" s="505"/>
      <c r="Q1681" s="505" t="s">
        <v>122</v>
      </c>
      <c r="R1681" s="502"/>
      <c r="S1681" s="502"/>
      <c r="T1681" s="64"/>
    </row>
    <row r="1682" spans="1:20" ht="7.5" customHeight="1">
      <c r="A1682" s="124"/>
      <c r="B1682" s="502"/>
      <c r="C1682" s="502"/>
      <c r="D1682" s="502"/>
      <c r="E1682" s="502"/>
      <c r="F1682" s="86"/>
      <c r="G1682" s="504"/>
      <c r="H1682" s="103"/>
      <c r="I1682" s="504"/>
      <c r="J1682" s="504"/>
      <c r="K1682" s="504"/>
      <c r="L1682" s="504"/>
      <c r="M1682" s="504"/>
      <c r="N1682" s="504"/>
      <c r="O1682" s="504"/>
      <c r="P1682" s="504"/>
      <c r="Q1682" s="504"/>
      <c r="R1682" s="88"/>
      <c r="S1682" s="502"/>
      <c r="T1682" s="64"/>
    </row>
    <row r="1683" spans="1:20" ht="7.5" customHeight="1">
      <c r="A1683" s="124"/>
      <c r="B1683" s="502"/>
      <c r="C1683" s="502"/>
      <c r="D1683" s="502"/>
      <c r="E1683" s="502"/>
      <c r="F1683" s="86"/>
      <c r="G1683" s="86"/>
      <c r="H1683" s="86"/>
      <c r="I1683" s="86"/>
      <c r="J1683" s="86"/>
      <c r="K1683" s="86"/>
      <c r="L1683" s="86"/>
      <c r="M1683" s="86"/>
      <c r="N1683" s="86"/>
      <c r="O1683" s="86"/>
      <c r="P1683" s="86"/>
      <c r="Q1683" s="86"/>
      <c r="R1683" s="88"/>
      <c r="S1683" s="502"/>
      <c r="T1683" s="64"/>
    </row>
    <row r="1684" spans="1:20" ht="7.5" customHeight="1">
      <c r="A1684" s="124"/>
      <c r="B1684" s="502"/>
      <c r="C1684" s="502"/>
      <c r="D1684" s="502"/>
      <c r="E1684" s="502"/>
      <c r="F1684" s="86"/>
      <c r="G1684" s="86"/>
      <c r="H1684" s="86"/>
      <c r="I1684" s="86"/>
      <c r="J1684" s="86"/>
      <c r="K1684" s="86"/>
      <c r="L1684" s="86"/>
      <c r="M1684" s="86"/>
      <c r="N1684" s="86"/>
      <c r="O1684" s="86"/>
      <c r="P1684" s="86"/>
      <c r="Q1684" s="86"/>
      <c r="R1684" s="88"/>
      <c r="S1684" s="502"/>
      <c r="T1684" s="64"/>
    </row>
    <row r="1685" spans="1:20" ht="14.25" customHeight="1">
      <c r="A1685" s="124"/>
      <c r="B1685" s="502"/>
      <c r="C1685" s="502"/>
      <c r="D1685" s="502"/>
      <c r="E1685" s="502"/>
      <c r="F1685" s="86"/>
      <c r="G1685" s="86"/>
      <c r="H1685" s="86"/>
      <c r="I1685" s="86"/>
      <c r="J1685" s="86"/>
      <c r="K1685" s="86"/>
      <c r="L1685" s="86"/>
      <c r="M1685" s="86"/>
      <c r="N1685" s="86"/>
      <c r="O1685" s="86"/>
      <c r="P1685" s="86"/>
      <c r="Q1685" s="86"/>
      <c r="R1685" s="86"/>
      <c r="S1685" s="502"/>
      <c r="T1685" s="64"/>
    </row>
    <row r="1686" spans="1:20" ht="7.5" customHeight="1">
      <c r="A1686" s="124"/>
      <c r="B1686" s="502"/>
      <c r="C1686" s="502"/>
      <c r="D1686" s="502"/>
      <c r="E1686" s="502"/>
      <c r="F1686" s="132"/>
      <c r="R1686" s="532" t="s">
        <v>118</v>
      </c>
      <c r="S1686" s="556" t="s">
        <v>555</v>
      </c>
      <c r="T1686" s="64"/>
    </row>
    <row r="1687" spans="1:20" ht="7.5" customHeight="1">
      <c r="A1687" s="124"/>
      <c r="B1687" s="502"/>
      <c r="C1687" s="502"/>
      <c r="D1687" s="502"/>
      <c r="E1687" s="502"/>
      <c r="F1687" s="111"/>
      <c r="R1687" s="502"/>
      <c r="S1687" s="502"/>
      <c r="T1687" s="64"/>
    </row>
    <row r="1688" spans="1:20" ht="7.5" customHeight="1">
      <c r="A1688" s="124"/>
      <c r="B1688" s="502"/>
      <c r="C1688" s="502"/>
      <c r="D1688" s="502"/>
      <c r="E1688" s="502"/>
      <c r="F1688" s="132"/>
      <c r="R1688" s="88"/>
      <c r="S1688" s="502"/>
      <c r="T1688" s="64"/>
    </row>
    <row r="1689" spans="1:20" ht="7.5" customHeight="1">
      <c r="A1689" s="124"/>
      <c r="B1689" s="502"/>
      <c r="C1689" s="518" t="s">
        <v>556</v>
      </c>
      <c r="D1689" s="502"/>
      <c r="E1689" s="502"/>
      <c r="F1689" s="132"/>
      <c r="R1689" s="88"/>
      <c r="S1689" s="502"/>
      <c r="T1689" s="64"/>
    </row>
    <row r="1690" spans="1:20" ht="7.5" customHeight="1">
      <c r="A1690" s="124"/>
      <c r="B1690" s="502"/>
      <c r="C1690" s="502"/>
      <c r="D1690" s="502"/>
      <c r="E1690" s="502"/>
      <c r="R1690" s="87"/>
      <c r="S1690" s="502"/>
      <c r="T1690" s="64"/>
    </row>
    <row r="1691" spans="1:20" ht="16.5" customHeight="1">
      <c r="A1691" s="124"/>
      <c r="B1691" s="502"/>
      <c r="C1691" s="502"/>
      <c r="D1691" s="502"/>
      <c r="E1691" s="502"/>
      <c r="R1691" s="87"/>
      <c r="S1691" s="502"/>
      <c r="T1691" s="64"/>
    </row>
    <row r="1692" spans="1:20" ht="7.5" customHeight="1">
      <c r="A1692" s="124"/>
      <c r="B1692" s="288"/>
      <c r="C1692" s="288"/>
      <c r="D1692" s="288"/>
      <c r="E1692" s="288"/>
      <c r="F1692" s="288"/>
      <c r="G1692" s="288"/>
      <c r="H1692" s="288"/>
      <c r="I1692" s="288"/>
      <c r="J1692" s="288"/>
      <c r="K1692" s="288"/>
      <c r="L1692" s="288"/>
      <c r="M1692" s="288"/>
      <c r="N1692" s="288"/>
      <c r="O1692" s="288"/>
      <c r="P1692" s="288"/>
      <c r="Q1692" s="288"/>
      <c r="R1692" s="288"/>
      <c r="S1692" s="288"/>
      <c r="T1692" s="64"/>
    </row>
    <row r="1693" spans="1:20" ht="7.5" customHeight="1">
      <c r="A1693" s="100"/>
      <c r="T1693" s="64"/>
    </row>
    <row r="1694" spans="1:20" ht="7.5" customHeight="1">
      <c r="A1694" s="70"/>
      <c r="T1694" s="64"/>
    </row>
    <row r="1695" spans="1:20" ht="7.5" customHeight="1">
      <c r="A1695" s="70"/>
      <c r="T1695" s="64"/>
    </row>
    <row r="1696" spans="1:20" ht="7.5" customHeight="1">
      <c r="A1696" s="70"/>
      <c r="T1696" s="64"/>
    </row>
    <row r="1697" spans="1:20" ht="7.5" customHeight="1">
      <c r="A1697" s="100"/>
      <c r="T1697" s="64"/>
    </row>
    <row r="1698" spans="1:20" ht="7.5" customHeight="1">
      <c r="A1698" s="100"/>
      <c r="T1698" s="64"/>
    </row>
    <row r="1699" spans="1:20" ht="7.5" customHeight="1">
      <c r="A1699" s="100"/>
      <c r="T1699" s="64"/>
    </row>
    <row r="1700" spans="1:20" ht="7.5" customHeight="1">
      <c r="A1700" s="100"/>
      <c r="T1700" s="64"/>
    </row>
    <row r="1701" spans="1:20" ht="7.5" customHeight="1">
      <c r="A1701" s="100"/>
      <c r="T1701" s="64"/>
    </row>
    <row r="1702" spans="1:20" ht="7.5" customHeight="1">
      <c r="A1702" s="100"/>
      <c r="T1702" s="64"/>
    </row>
    <row r="1703" spans="1:20" ht="7.5" customHeight="1">
      <c r="A1703" s="100"/>
      <c r="T1703" s="64"/>
    </row>
    <row r="1704" spans="1:20" ht="7.5" customHeight="1">
      <c r="A1704" s="100"/>
      <c r="T1704" s="64"/>
    </row>
    <row r="1705" spans="1:20" ht="7.5" customHeight="1">
      <c r="A1705" s="100"/>
      <c r="T1705" s="64"/>
    </row>
    <row r="1706" spans="1:20" ht="7.5" customHeight="1">
      <c r="A1706" s="100"/>
      <c r="T1706" s="64"/>
    </row>
    <row r="1707" spans="1:20" ht="7.5" customHeight="1">
      <c r="A1707" s="100"/>
      <c r="B1707" s="289"/>
      <c r="C1707" s="289"/>
      <c r="D1707" s="289"/>
      <c r="E1707" s="289"/>
      <c r="F1707" s="289"/>
      <c r="G1707" s="289"/>
      <c r="H1707" s="289"/>
      <c r="I1707" s="289"/>
      <c r="J1707" s="289"/>
      <c r="K1707" s="289"/>
      <c r="L1707" s="289"/>
      <c r="M1707" s="289"/>
      <c r="N1707" s="289"/>
      <c r="O1707" s="289"/>
      <c r="P1707" s="289"/>
      <c r="Q1707" s="289"/>
      <c r="R1707" s="289"/>
      <c r="S1707" s="289"/>
      <c r="T1707" s="64"/>
    </row>
    <row r="1708" spans="1:20" ht="11.25" customHeight="1">
      <c r="A1708" s="100"/>
      <c r="B1708" s="226"/>
      <c r="C1708" s="286"/>
      <c r="D1708" s="226"/>
      <c r="E1708" s="226"/>
      <c r="F1708" s="226"/>
      <c r="G1708" s="226"/>
      <c r="H1708" s="226"/>
      <c r="I1708" s="226"/>
      <c r="J1708" s="226"/>
      <c r="K1708" s="226"/>
      <c r="L1708" s="226"/>
      <c r="M1708" s="226"/>
      <c r="N1708" s="226"/>
      <c r="O1708" s="226"/>
      <c r="P1708" s="226"/>
      <c r="Q1708" s="226"/>
      <c r="R1708" s="226"/>
      <c r="S1708" s="537" t="s">
        <v>140</v>
      </c>
      <c r="T1708" s="64"/>
    </row>
    <row r="1709" spans="1:20" ht="11.25" customHeight="1">
      <c r="A1709" s="100"/>
      <c r="B1709" s="83"/>
      <c r="C1709" s="94"/>
      <c r="D1709" s="83"/>
      <c r="E1709" s="83"/>
      <c r="F1709" s="83"/>
      <c r="G1709" s="83"/>
      <c r="H1709" s="83"/>
      <c r="I1709" s="83"/>
      <c r="J1709" s="83"/>
      <c r="K1709" s="83"/>
      <c r="L1709" s="83"/>
      <c r="M1709" s="83"/>
      <c r="N1709" s="83"/>
      <c r="O1709" s="83"/>
      <c r="P1709" s="83"/>
      <c r="Q1709" s="83"/>
      <c r="R1709" s="88"/>
      <c r="S1709" s="504"/>
      <c r="T1709" s="64"/>
    </row>
    <row r="1710" spans="1:20" ht="11.25" customHeight="1">
      <c r="A1710" s="100"/>
      <c r="B1710" s="528" t="s">
        <v>557</v>
      </c>
      <c r="C1710" s="529"/>
      <c r="D1710" s="529"/>
      <c r="E1710" s="529"/>
      <c r="F1710" s="529"/>
      <c r="G1710" s="529"/>
      <c r="H1710" s="529"/>
      <c r="I1710" s="529"/>
      <c r="J1710" s="529"/>
      <c r="K1710" s="529"/>
      <c r="L1710" s="529"/>
      <c r="M1710" s="529"/>
      <c r="N1710" s="529"/>
      <c r="O1710" s="529"/>
      <c r="P1710" s="529"/>
      <c r="Q1710" s="529"/>
      <c r="R1710" s="529"/>
      <c r="S1710" s="529"/>
      <c r="T1710" s="64"/>
    </row>
    <row r="1711" spans="1:20" ht="61.5" customHeight="1">
      <c r="A1711" s="100"/>
      <c r="B1711" s="530"/>
      <c r="C1711" s="513"/>
      <c r="D1711" s="513"/>
      <c r="E1711" s="63"/>
      <c r="F1711" s="63"/>
      <c r="G1711" s="63"/>
      <c r="H1711" s="63"/>
      <c r="I1711" s="63"/>
      <c r="J1711" s="63"/>
      <c r="K1711" s="63"/>
      <c r="L1711" s="63"/>
      <c r="M1711" s="63"/>
      <c r="N1711" s="63"/>
      <c r="O1711" s="531" t="s">
        <v>103</v>
      </c>
      <c r="P1711" s="513"/>
      <c r="Q1711" s="513"/>
      <c r="R1711" s="513"/>
      <c r="S1711" s="513"/>
      <c r="T1711" s="64"/>
    </row>
    <row r="1712" spans="1:20" ht="34.5" customHeight="1">
      <c r="A1712" s="100"/>
      <c r="B1712" s="123" t="s">
        <v>104</v>
      </c>
      <c r="C1712" s="123" t="s">
        <v>105</v>
      </c>
      <c r="D1712" s="123" t="s">
        <v>106</v>
      </c>
      <c r="E1712" s="67" t="s">
        <v>107</v>
      </c>
      <c r="F1712" s="68" t="s">
        <v>108</v>
      </c>
      <c r="G1712" s="69" t="s">
        <v>109</v>
      </c>
      <c r="H1712" s="68" t="s">
        <v>108</v>
      </c>
      <c r="I1712" s="69" t="s">
        <v>110</v>
      </c>
      <c r="J1712" s="68" t="s">
        <v>108</v>
      </c>
      <c r="K1712" s="69" t="s">
        <v>111</v>
      </c>
      <c r="L1712" s="68" t="s">
        <v>108</v>
      </c>
      <c r="M1712" s="69" t="s">
        <v>112</v>
      </c>
      <c r="N1712" s="68" t="s">
        <v>108</v>
      </c>
      <c r="O1712" s="69" t="s">
        <v>113</v>
      </c>
      <c r="P1712" s="68" t="s">
        <v>108</v>
      </c>
      <c r="Q1712" s="69" t="s">
        <v>114</v>
      </c>
      <c r="R1712" s="524" t="s">
        <v>1</v>
      </c>
      <c r="S1712" s="525"/>
      <c r="T1712" s="64"/>
    </row>
    <row r="1713" spans="1:20" ht="7.5" customHeight="1">
      <c r="A1713" s="124"/>
      <c r="B1713" s="512" t="s">
        <v>115</v>
      </c>
      <c r="C1713" s="514" t="s">
        <v>558</v>
      </c>
      <c r="D1713" s="515" t="s">
        <v>559</v>
      </c>
      <c r="E1713" s="562"/>
      <c r="F1713" s="168"/>
      <c r="G1713" s="227"/>
      <c r="H1713" s="227"/>
      <c r="I1713" s="227"/>
      <c r="J1713" s="170"/>
      <c r="K1713" s="102"/>
      <c r="L1713" s="170"/>
      <c r="M1713" s="102"/>
      <c r="N1713" s="108"/>
      <c r="O1713" s="102"/>
      <c r="P1713" s="102"/>
      <c r="Q1713" s="108"/>
      <c r="R1713" s="534" t="s">
        <v>118</v>
      </c>
      <c r="S1713" s="547" t="s">
        <v>542</v>
      </c>
      <c r="T1713" s="64"/>
    </row>
    <row r="1714" spans="1:20" ht="7.5" customHeight="1">
      <c r="A1714" s="124"/>
      <c r="B1714" s="502"/>
      <c r="C1714" s="502"/>
      <c r="D1714" s="502"/>
      <c r="E1714" s="502"/>
      <c r="F1714" s="84"/>
      <c r="G1714" s="132"/>
      <c r="H1714" s="132"/>
      <c r="I1714" s="125"/>
      <c r="J1714" s="173"/>
      <c r="K1714" s="75"/>
      <c r="L1714" s="173"/>
      <c r="M1714" s="75"/>
      <c r="N1714" s="81"/>
      <c r="O1714" s="75"/>
      <c r="P1714" s="75"/>
      <c r="Q1714" s="81"/>
      <c r="R1714" s="502"/>
      <c r="S1714" s="502"/>
      <c r="T1714" s="64"/>
    </row>
    <row r="1715" spans="1:20" ht="7.5" customHeight="1">
      <c r="A1715" s="124"/>
      <c r="B1715" s="502"/>
      <c r="C1715" s="502"/>
      <c r="D1715" s="502"/>
      <c r="E1715" s="502"/>
      <c r="F1715" s="84"/>
      <c r="G1715" s="125"/>
      <c r="H1715" s="173"/>
      <c r="I1715" s="125"/>
      <c r="J1715" s="173"/>
      <c r="K1715" s="75"/>
      <c r="L1715" s="173"/>
      <c r="M1715" s="75"/>
      <c r="N1715" s="81"/>
      <c r="O1715" s="75"/>
      <c r="P1715" s="75"/>
      <c r="Q1715" s="81"/>
      <c r="R1715" s="88"/>
      <c r="S1715" s="502"/>
      <c r="T1715" s="64"/>
    </row>
    <row r="1716" spans="1:20" ht="7.5" customHeight="1">
      <c r="A1716" s="124"/>
      <c r="B1716" s="502"/>
      <c r="C1716" s="502"/>
      <c r="D1716" s="502"/>
      <c r="E1716" s="132"/>
      <c r="F1716" s="132"/>
      <c r="G1716" s="132"/>
      <c r="H1716" s="132"/>
      <c r="I1716" s="132"/>
      <c r="J1716" s="132"/>
      <c r="K1716" s="132"/>
      <c r="L1716" s="132"/>
      <c r="M1716" s="132"/>
      <c r="N1716" s="132"/>
      <c r="O1716" s="132"/>
      <c r="P1716" s="132"/>
      <c r="Q1716" s="132"/>
      <c r="R1716" s="532" t="s">
        <v>118</v>
      </c>
      <c r="S1716" s="536" t="s">
        <v>543</v>
      </c>
      <c r="T1716" s="64"/>
    </row>
    <row r="1717" spans="1:20" ht="7.5" customHeight="1">
      <c r="A1717" s="124"/>
      <c r="B1717" s="502"/>
      <c r="C1717" s="502"/>
      <c r="D1717" s="502"/>
      <c r="E1717" s="132"/>
      <c r="F1717" s="132"/>
      <c r="G1717" s="132"/>
      <c r="H1717" s="132"/>
      <c r="I1717" s="132"/>
      <c r="J1717" s="132"/>
      <c r="K1717" s="132"/>
      <c r="L1717" s="132"/>
      <c r="M1717" s="132"/>
      <c r="N1717" s="132"/>
      <c r="O1717" s="132"/>
      <c r="P1717" s="132"/>
      <c r="Q1717" s="132"/>
      <c r="R1717" s="502"/>
      <c r="S1717" s="502"/>
      <c r="T1717" s="64"/>
    </row>
    <row r="1718" spans="1:20" ht="7.5" customHeight="1">
      <c r="A1718" s="124"/>
      <c r="B1718" s="502"/>
      <c r="C1718" s="502"/>
      <c r="D1718" s="502"/>
      <c r="E1718" s="563"/>
      <c r="F1718" s="79"/>
      <c r="G1718" s="511" t="s">
        <v>245</v>
      </c>
      <c r="H1718" s="79"/>
      <c r="I1718" s="79"/>
      <c r="J1718" s="79"/>
      <c r="K1718" s="79"/>
      <c r="L1718" s="79"/>
      <c r="M1718" s="79"/>
      <c r="N1718" s="79"/>
      <c r="O1718" s="79"/>
      <c r="P1718" s="79"/>
      <c r="Q1718" s="79"/>
      <c r="R1718" s="192"/>
      <c r="S1718" s="502"/>
      <c r="T1718" s="64"/>
    </row>
    <row r="1719" spans="1:20" ht="7.5" customHeight="1">
      <c r="A1719" s="124"/>
      <c r="B1719" s="502"/>
      <c r="C1719" s="502"/>
      <c r="D1719" s="502"/>
      <c r="E1719" s="502"/>
      <c r="F1719" s="79"/>
      <c r="G1719" s="502"/>
      <c r="H1719" s="79"/>
      <c r="I1719" s="79"/>
      <c r="J1719" s="79"/>
      <c r="K1719" s="79"/>
      <c r="L1719" s="79"/>
      <c r="M1719" s="79"/>
      <c r="N1719" s="79"/>
      <c r="O1719" s="79"/>
      <c r="P1719" s="79"/>
      <c r="Q1719" s="79"/>
      <c r="R1719" s="192"/>
      <c r="S1719" s="502"/>
      <c r="T1719" s="64"/>
    </row>
    <row r="1720" spans="1:20" ht="7.5" customHeight="1">
      <c r="A1720" s="124"/>
      <c r="B1720" s="502"/>
      <c r="C1720" s="502"/>
      <c r="D1720" s="502"/>
      <c r="E1720" s="533" t="s">
        <v>122</v>
      </c>
      <c r="F1720" s="79"/>
      <c r="G1720" s="504"/>
      <c r="H1720" s="132"/>
      <c r="I1720" s="79"/>
      <c r="J1720" s="79"/>
      <c r="K1720" s="79"/>
      <c r="L1720" s="79"/>
      <c r="M1720" s="79"/>
      <c r="N1720" s="79"/>
      <c r="O1720" s="79"/>
      <c r="P1720" s="79"/>
      <c r="Q1720" s="79"/>
      <c r="R1720" s="192"/>
      <c r="S1720" s="502"/>
      <c r="T1720" s="64"/>
    </row>
    <row r="1721" spans="1:20" ht="7.5" customHeight="1">
      <c r="A1721" s="124"/>
      <c r="B1721" s="502"/>
      <c r="C1721" s="502"/>
      <c r="D1721" s="502"/>
      <c r="E1721" s="502"/>
      <c r="F1721" s="517">
        <v>3355.2543750000004</v>
      </c>
      <c r="G1721" s="503">
        <f>ROUND(F1721*mark_up,0)</f>
        <v>14730</v>
      </c>
      <c r="H1721" s="82"/>
      <c r="I1721" s="505" t="s">
        <v>122</v>
      </c>
      <c r="J1721" s="505"/>
      <c r="K1721" s="505" t="s">
        <v>122</v>
      </c>
      <c r="L1721" s="505"/>
      <c r="M1721" s="505" t="s">
        <v>122</v>
      </c>
      <c r="N1721" s="505"/>
      <c r="O1721" s="505" t="s">
        <v>122</v>
      </c>
      <c r="P1721" s="505"/>
      <c r="Q1721" s="505" t="s">
        <v>122</v>
      </c>
      <c r="R1721" s="532" t="s">
        <v>118</v>
      </c>
      <c r="S1721" s="536" t="s">
        <v>554</v>
      </c>
      <c r="T1721" s="64"/>
    </row>
    <row r="1722" spans="1:20" ht="7.5" customHeight="1">
      <c r="A1722" s="124"/>
      <c r="B1722" s="502"/>
      <c r="C1722" s="502"/>
      <c r="D1722" s="502"/>
      <c r="E1722" s="502"/>
      <c r="F1722" s="504"/>
      <c r="G1722" s="504"/>
      <c r="H1722" s="103"/>
      <c r="I1722" s="504"/>
      <c r="J1722" s="504"/>
      <c r="K1722" s="504"/>
      <c r="L1722" s="504"/>
      <c r="M1722" s="504"/>
      <c r="N1722" s="504"/>
      <c r="O1722" s="504"/>
      <c r="P1722" s="504"/>
      <c r="Q1722" s="504"/>
      <c r="R1722" s="502"/>
      <c r="S1722" s="502"/>
      <c r="T1722" s="64"/>
    </row>
    <row r="1723" spans="1:20" ht="7.5" customHeight="1">
      <c r="A1723" s="228"/>
      <c r="B1723" s="502"/>
      <c r="C1723" s="502"/>
      <c r="D1723" s="502"/>
      <c r="E1723" s="502"/>
      <c r="F1723" s="119"/>
      <c r="G1723" s="75"/>
      <c r="H1723" s="81"/>
      <c r="I1723" s="75"/>
      <c r="J1723" s="126"/>
      <c r="K1723" s="75"/>
      <c r="L1723" s="126"/>
      <c r="M1723" s="75"/>
      <c r="N1723" s="81"/>
      <c r="O1723" s="75"/>
      <c r="P1723" s="75"/>
      <c r="Q1723" s="75"/>
      <c r="R1723" s="88"/>
      <c r="S1723" s="502"/>
      <c r="T1723" s="64"/>
    </row>
    <row r="1724" spans="1:20" ht="7.5" customHeight="1">
      <c r="A1724" s="228"/>
      <c r="B1724" s="502"/>
      <c r="C1724" s="502"/>
      <c r="D1724" s="502"/>
      <c r="E1724" s="84"/>
      <c r="F1724" s="132"/>
      <c r="G1724" s="132"/>
      <c r="H1724" s="132"/>
      <c r="I1724" s="132"/>
      <c r="J1724" s="132"/>
      <c r="K1724" s="132"/>
      <c r="L1724" s="132"/>
      <c r="M1724" s="132"/>
      <c r="N1724" s="132"/>
      <c r="O1724" s="132"/>
      <c r="P1724" s="132"/>
      <c r="Q1724" s="132"/>
      <c r="R1724" s="88"/>
      <c r="S1724" s="502"/>
      <c r="T1724" s="64"/>
    </row>
    <row r="1725" spans="1:20" ht="7.5" customHeight="1">
      <c r="A1725" s="228"/>
      <c r="B1725" s="502"/>
      <c r="C1725" s="502"/>
      <c r="D1725" s="502"/>
      <c r="E1725" s="84"/>
      <c r="F1725" s="132"/>
      <c r="G1725" s="132"/>
      <c r="H1725" s="132"/>
      <c r="I1725" s="132"/>
      <c r="J1725" s="132"/>
      <c r="K1725" s="132"/>
      <c r="L1725" s="132"/>
      <c r="M1725" s="132"/>
      <c r="N1725" s="132"/>
      <c r="O1725" s="132"/>
      <c r="P1725" s="132"/>
      <c r="Q1725" s="132"/>
      <c r="R1725" s="88"/>
      <c r="S1725" s="502"/>
      <c r="T1725" s="64"/>
    </row>
    <row r="1726" spans="1:20" ht="15" customHeight="1">
      <c r="A1726" s="124"/>
      <c r="B1726" s="502"/>
      <c r="C1726" s="502"/>
      <c r="D1726" s="502"/>
      <c r="E1726" s="84"/>
      <c r="F1726" s="132"/>
      <c r="G1726" s="132"/>
      <c r="H1726" s="132"/>
      <c r="I1726" s="132"/>
      <c r="J1726" s="132"/>
      <c r="K1726" s="132"/>
      <c r="L1726" s="132"/>
      <c r="M1726" s="132"/>
      <c r="N1726" s="132"/>
      <c r="O1726" s="132"/>
      <c r="P1726" s="132"/>
      <c r="Q1726" s="132"/>
      <c r="R1726" s="86"/>
      <c r="S1726" s="502"/>
      <c r="T1726" s="64"/>
    </row>
    <row r="1727" spans="1:20" ht="7.5" customHeight="1">
      <c r="A1727" s="124"/>
      <c r="B1727" s="502"/>
      <c r="C1727" s="502"/>
      <c r="D1727" s="502"/>
      <c r="E1727" s="132"/>
      <c r="F1727" s="132"/>
      <c r="G1727" s="132"/>
      <c r="H1727" s="132"/>
      <c r="I1727" s="132"/>
      <c r="J1727" s="132"/>
      <c r="K1727" s="132"/>
      <c r="L1727" s="132"/>
      <c r="M1727" s="132"/>
      <c r="N1727" s="132"/>
      <c r="O1727" s="132"/>
      <c r="P1727" s="132"/>
      <c r="Q1727" s="132"/>
      <c r="R1727" s="532" t="s">
        <v>118</v>
      </c>
      <c r="S1727" s="609" t="s">
        <v>560</v>
      </c>
      <c r="T1727" s="64"/>
    </row>
    <row r="1728" spans="1:20" ht="7.5" customHeight="1">
      <c r="A1728" s="124"/>
      <c r="B1728" s="502"/>
      <c r="C1728" s="518" t="s">
        <v>561</v>
      </c>
      <c r="D1728" s="502"/>
      <c r="E1728" s="111"/>
      <c r="F1728" s="111"/>
      <c r="G1728" s="111"/>
      <c r="H1728" s="111"/>
      <c r="I1728" s="111"/>
      <c r="J1728" s="111"/>
      <c r="K1728" s="111"/>
      <c r="L1728" s="111"/>
      <c r="M1728" s="111"/>
      <c r="N1728" s="111"/>
      <c r="O1728" s="111"/>
      <c r="P1728" s="111"/>
      <c r="Q1728" s="111"/>
      <c r="R1728" s="502"/>
      <c r="S1728" s="502"/>
      <c r="T1728" s="64"/>
    </row>
    <row r="1729" spans="1:20" ht="7.5" customHeight="1">
      <c r="A1729" s="124"/>
      <c r="B1729" s="502"/>
      <c r="C1729" s="502"/>
      <c r="D1729" s="502"/>
      <c r="E1729" s="132"/>
      <c r="F1729" s="132"/>
      <c r="G1729" s="132"/>
      <c r="H1729" s="132"/>
      <c r="I1729" s="132"/>
      <c r="J1729" s="132"/>
      <c r="K1729" s="132"/>
      <c r="L1729" s="132"/>
      <c r="M1729" s="132"/>
      <c r="N1729" s="132"/>
      <c r="O1729" s="132"/>
      <c r="P1729" s="132"/>
      <c r="Q1729" s="132"/>
      <c r="R1729" s="88"/>
      <c r="S1729" s="502"/>
      <c r="T1729" s="64"/>
    </row>
    <row r="1730" spans="1:20" ht="7.5" customHeight="1">
      <c r="A1730" s="124"/>
      <c r="B1730" s="502"/>
      <c r="C1730" s="502"/>
      <c r="D1730" s="502"/>
      <c r="E1730" s="132"/>
      <c r="F1730" s="132"/>
      <c r="G1730" s="132"/>
      <c r="H1730" s="132"/>
      <c r="I1730" s="132"/>
      <c r="J1730" s="132"/>
      <c r="K1730" s="132"/>
      <c r="L1730" s="132"/>
      <c r="M1730" s="132"/>
      <c r="N1730" s="132"/>
      <c r="O1730" s="132"/>
      <c r="P1730" s="132"/>
      <c r="Q1730" s="132"/>
      <c r="R1730" s="88"/>
      <c r="S1730" s="502"/>
      <c r="T1730" s="64"/>
    </row>
    <row r="1731" spans="1:20" ht="7.5" customHeight="1">
      <c r="A1731" s="124"/>
      <c r="R1731" s="222"/>
      <c r="S1731" s="502"/>
      <c r="T1731" s="64"/>
    </row>
    <row r="1732" spans="1:20" ht="18" customHeight="1">
      <c r="A1732" s="124"/>
      <c r="R1732" s="222"/>
      <c r="S1732" s="502"/>
      <c r="T1732" s="64"/>
    </row>
    <row r="1733" spans="1:20" ht="7.5" customHeight="1">
      <c r="A1733" s="124"/>
      <c r="B1733" s="512" t="s">
        <v>115</v>
      </c>
      <c r="C1733" s="514" t="s">
        <v>562</v>
      </c>
      <c r="D1733" s="515" t="s">
        <v>563</v>
      </c>
      <c r="E1733" s="516" t="s">
        <v>122</v>
      </c>
      <c r="F1733" s="168"/>
      <c r="G1733" s="217"/>
      <c r="H1733" s="217"/>
      <c r="I1733" s="217"/>
      <c r="J1733" s="170"/>
      <c r="K1733" s="102"/>
      <c r="L1733" s="170"/>
      <c r="M1733" s="102"/>
      <c r="N1733" s="108"/>
      <c r="O1733" s="102"/>
      <c r="P1733" s="102"/>
      <c r="Q1733" s="108"/>
      <c r="R1733" s="534" t="s">
        <v>118</v>
      </c>
      <c r="S1733" s="547" t="s">
        <v>542</v>
      </c>
      <c r="T1733" s="64"/>
    </row>
    <row r="1734" spans="1:20" ht="7.5" customHeight="1">
      <c r="A1734" s="124"/>
      <c r="B1734" s="502"/>
      <c r="C1734" s="502"/>
      <c r="D1734" s="502"/>
      <c r="E1734" s="502"/>
      <c r="F1734" s="84"/>
      <c r="G1734" s="86"/>
      <c r="H1734" s="86"/>
      <c r="I1734" s="125"/>
      <c r="J1734" s="173"/>
      <c r="K1734" s="75"/>
      <c r="L1734" s="173"/>
      <c r="M1734" s="75"/>
      <c r="N1734" s="81"/>
      <c r="O1734" s="75"/>
      <c r="P1734" s="75"/>
      <c r="Q1734" s="81"/>
      <c r="R1734" s="502"/>
      <c r="S1734" s="502"/>
      <c r="T1734" s="64"/>
    </row>
    <row r="1735" spans="1:20" ht="7.5" customHeight="1">
      <c r="A1735" s="124"/>
      <c r="B1735" s="502"/>
      <c r="C1735" s="502"/>
      <c r="D1735" s="502"/>
      <c r="E1735" s="502"/>
      <c r="F1735" s="84"/>
      <c r="G1735" s="125"/>
      <c r="H1735" s="173"/>
      <c r="I1735" s="125"/>
      <c r="J1735" s="173"/>
      <c r="K1735" s="75"/>
      <c r="L1735" s="173"/>
      <c r="M1735" s="75"/>
      <c r="N1735" s="81"/>
      <c r="O1735" s="75"/>
      <c r="P1735" s="75"/>
      <c r="Q1735" s="81"/>
      <c r="R1735" s="88"/>
      <c r="S1735" s="513"/>
      <c r="T1735" s="64"/>
    </row>
    <row r="1736" spans="1:20" ht="7.5" customHeight="1">
      <c r="A1736" s="124"/>
      <c r="B1736" s="502"/>
      <c r="C1736" s="502"/>
      <c r="D1736" s="502"/>
      <c r="E1736" s="502"/>
      <c r="F1736" s="132"/>
      <c r="G1736" s="132"/>
      <c r="H1736" s="132"/>
      <c r="I1736" s="132"/>
      <c r="J1736" s="132"/>
      <c r="K1736" s="132"/>
      <c r="L1736" s="132"/>
      <c r="M1736" s="132"/>
      <c r="N1736" s="132"/>
      <c r="O1736" s="132"/>
      <c r="P1736" s="132"/>
      <c r="Q1736" s="132"/>
      <c r="R1736" s="532" t="s">
        <v>118</v>
      </c>
      <c r="S1736" s="536" t="s">
        <v>543</v>
      </c>
      <c r="T1736" s="64"/>
    </row>
    <row r="1737" spans="1:20" ht="7.5" customHeight="1">
      <c r="A1737" s="124"/>
      <c r="B1737" s="502"/>
      <c r="C1737" s="502"/>
      <c r="D1737" s="502"/>
      <c r="E1737" s="502"/>
      <c r="F1737" s="132"/>
      <c r="G1737" s="132"/>
      <c r="H1737" s="132"/>
      <c r="I1737" s="132"/>
      <c r="J1737" s="132"/>
      <c r="K1737" s="132"/>
      <c r="L1737" s="132"/>
      <c r="M1737" s="132"/>
      <c r="N1737" s="132"/>
      <c r="O1737" s="132"/>
      <c r="P1737" s="132"/>
      <c r="Q1737" s="132"/>
      <c r="R1737" s="502"/>
      <c r="S1737" s="502"/>
      <c r="T1737" s="64"/>
    </row>
    <row r="1738" spans="1:20" ht="7.5" customHeight="1">
      <c r="A1738" s="228"/>
      <c r="B1738" s="502"/>
      <c r="C1738" s="502"/>
      <c r="D1738" s="502"/>
      <c r="E1738" s="502"/>
      <c r="F1738" s="132"/>
      <c r="G1738" s="132"/>
      <c r="H1738" s="132"/>
      <c r="I1738" s="132"/>
      <c r="J1738" s="132"/>
      <c r="K1738" s="132"/>
      <c r="L1738" s="132"/>
      <c r="M1738" s="132"/>
      <c r="N1738" s="132"/>
      <c r="O1738" s="132"/>
      <c r="P1738" s="132"/>
      <c r="Q1738" s="132"/>
      <c r="R1738" s="192"/>
      <c r="S1738" s="502"/>
      <c r="T1738" s="64"/>
    </row>
    <row r="1739" spans="1:20" ht="7.5" customHeight="1">
      <c r="A1739" s="228"/>
      <c r="B1739" s="502"/>
      <c r="C1739" s="502"/>
      <c r="D1739" s="502"/>
      <c r="E1739" s="502"/>
      <c r="F1739" s="79"/>
      <c r="G1739" s="511" t="s">
        <v>245</v>
      </c>
      <c r="H1739" s="79"/>
      <c r="I1739" s="79"/>
      <c r="J1739" s="79"/>
      <c r="K1739" s="79"/>
      <c r="L1739" s="79"/>
      <c r="M1739" s="79"/>
      <c r="N1739" s="79"/>
      <c r="O1739" s="79"/>
      <c r="P1739" s="79"/>
      <c r="Q1739" s="79"/>
      <c r="R1739" s="192"/>
      <c r="S1739" s="502"/>
      <c r="T1739" s="64"/>
    </row>
    <row r="1740" spans="1:20" ht="7.5" customHeight="1">
      <c r="A1740" s="228"/>
      <c r="B1740" s="502"/>
      <c r="C1740" s="502"/>
      <c r="D1740" s="502"/>
      <c r="E1740" s="502"/>
      <c r="F1740" s="79"/>
      <c r="G1740" s="502"/>
      <c r="H1740" s="79"/>
      <c r="I1740" s="79"/>
      <c r="J1740" s="79"/>
      <c r="K1740" s="79"/>
      <c r="L1740" s="79"/>
      <c r="M1740" s="79"/>
      <c r="N1740" s="79"/>
      <c r="O1740" s="79"/>
      <c r="P1740" s="79"/>
      <c r="Q1740" s="79"/>
      <c r="R1740" s="192"/>
      <c r="S1740" s="502"/>
      <c r="T1740" s="64"/>
    </row>
    <row r="1741" spans="1:20" ht="7.5" customHeight="1">
      <c r="A1741" s="124"/>
      <c r="B1741" s="502"/>
      <c r="C1741" s="502"/>
      <c r="D1741" s="502"/>
      <c r="E1741" s="502"/>
      <c r="F1741" s="79"/>
      <c r="G1741" s="504"/>
      <c r="H1741" s="86"/>
      <c r="I1741" s="79"/>
      <c r="J1741" s="79"/>
      <c r="K1741" s="79"/>
      <c r="L1741" s="79"/>
      <c r="M1741" s="79"/>
      <c r="N1741" s="79"/>
      <c r="O1741" s="79"/>
      <c r="P1741" s="79"/>
      <c r="Q1741" s="79"/>
      <c r="R1741" s="532" t="s">
        <v>118</v>
      </c>
      <c r="S1741" s="536" t="s">
        <v>564</v>
      </c>
      <c r="T1741" s="64"/>
    </row>
    <row r="1742" spans="1:20" ht="7.5" customHeight="1">
      <c r="A1742" s="124"/>
      <c r="B1742" s="502"/>
      <c r="C1742" s="502"/>
      <c r="D1742" s="502"/>
      <c r="E1742" s="502"/>
      <c r="F1742" s="517">
        <v>1861.1312500000001</v>
      </c>
      <c r="G1742" s="503">
        <f>ROUND(F1742*mark_up,0)</f>
        <v>8170</v>
      </c>
      <c r="H1742" s="82"/>
      <c r="I1742" s="505" t="s">
        <v>122</v>
      </c>
      <c r="J1742" s="505"/>
      <c r="K1742" s="505" t="s">
        <v>122</v>
      </c>
      <c r="L1742" s="505"/>
      <c r="M1742" s="505" t="s">
        <v>122</v>
      </c>
      <c r="N1742" s="505"/>
      <c r="O1742" s="505" t="s">
        <v>122</v>
      </c>
      <c r="P1742" s="505"/>
      <c r="Q1742" s="505" t="s">
        <v>122</v>
      </c>
      <c r="R1742" s="502"/>
      <c r="S1742" s="502"/>
      <c r="T1742" s="64"/>
    </row>
    <row r="1743" spans="1:20" ht="7.5" customHeight="1">
      <c r="A1743" s="124"/>
      <c r="B1743" s="502"/>
      <c r="C1743" s="502"/>
      <c r="D1743" s="502"/>
      <c r="E1743" s="502"/>
      <c r="F1743" s="504"/>
      <c r="G1743" s="504"/>
      <c r="H1743" s="103"/>
      <c r="I1743" s="504"/>
      <c r="J1743" s="504"/>
      <c r="K1743" s="504"/>
      <c r="L1743" s="504"/>
      <c r="M1743" s="504"/>
      <c r="N1743" s="504"/>
      <c r="O1743" s="504"/>
      <c r="P1743" s="504"/>
      <c r="Q1743" s="504"/>
      <c r="R1743" s="77"/>
      <c r="S1743" s="502"/>
      <c r="T1743" s="64"/>
    </row>
    <row r="1744" spans="1:20" ht="7.5" customHeight="1">
      <c r="A1744" s="124"/>
      <c r="B1744" s="502"/>
      <c r="C1744" s="502"/>
      <c r="D1744" s="502"/>
      <c r="E1744" s="502"/>
      <c r="F1744" s="84"/>
      <c r="G1744" s="85"/>
      <c r="H1744" s="85"/>
      <c r="I1744" s="85"/>
      <c r="J1744" s="85"/>
      <c r="K1744" s="81"/>
      <c r="L1744" s="85"/>
      <c r="M1744" s="81"/>
      <c r="N1744" s="81"/>
      <c r="O1744" s="81"/>
      <c r="P1744" s="81"/>
      <c r="Q1744" s="81"/>
      <c r="R1744" s="88"/>
      <c r="S1744" s="502"/>
      <c r="T1744" s="64"/>
    </row>
    <row r="1745" spans="1:20" ht="7.5" customHeight="1">
      <c r="A1745" s="124"/>
      <c r="B1745" s="502"/>
      <c r="C1745" s="502"/>
      <c r="D1745" s="502"/>
      <c r="E1745" s="502"/>
      <c r="F1745" s="84"/>
      <c r="G1745" s="85"/>
      <c r="H1745" s="85"/>
      <c r="I1745" s="85"/>
      <c r="J1745" s="85"/>
      <c r="K1745" s="81"/>
      <c r="L1745" s="85"/>
      <c r="M1745" s="81"/>
      <c r="N1745" s="81"/>
      <c r="O1745" s="81"/>
      <c r="P1745" s="81"/>
      <c r="Q1745" s="81"/>
      <c r="R1745" s="88"/>
      <c r="S1745" s="502"/>
      <c r="T1745" s="64"/>
    </row>
    <row r="1746" spans="1:20" ht="12.75" customHeight="1">
      <c r="A1746" s="124"/>
      <c r="B1746" s="502"/>
      <c r="C1746" s="502"/>
      <c r="D1746" s="502"/>
      <c r="E1746" s="502"/>
      <c r="F1746" s="132"/>
      <c r="G1746" s="132"/>
      <c r="H1746" s="132"/>
      <c r="I1746" s="132"/>
      <c r="J1746" s="132"/>
      <c r="K1746" s="132"/>
      <c r="L1746" s="132"/>
      <c r="M1746" s="132"/>
      <c r="N1746" s="132"/>
      <c r="O1746" s="132"/>
      <c r="P1746" s="132"/>
      <c r="Q1746" s="132"/>
      <c r="R1746" s="86"/>
      <c r="S1746" s="502"/>
      <c r="T1746" s="64"/>
    </row>
    <row r="1747" spans="1:20" ht="7.5" customHeight="1">
      <c r="A1747" s="124"/>
      <c r="B1747" s="502"/>
      <c r="C1747" s="502"/>
      <c r="D1747" s="502"/>
      <c r="E1747" s="502"/>
      <c r="F1747" s="132"/>
      <c r="G1747" s="132"/>
      <c r="H1747" s="132"/>
      <c r="I1747" s="132"/>
      <c r="J1747" s="132"/>
      <c r="K1747" s="132"/>
      <c r="L1747" s="132"/>
      <c r="M1747" s="132"/>
      <c r="N1747" s="132"/>
      <c r="O1747" s="132"/>
      <c r="P1747" s="132"/>
      <c r="Q1747" s="132"/>
      <c r="R1747" s="532" t="s">
        <v>118</v>
      </c>
      <c r="S1747" s="609" t="s">
        <v>565</v>
      </c>
      <c r="T1747" s="64"/>
    </row>
    <row r="1748" spans="1:20" ht="7.5" customHeight="1">
      <c r="A1748" s="124"/>
      <c r="B1748" s="502"/>
      <c r="C1748" s="502"/>
      <c r="D1748" s="502"/>
      <c r="E1748" s="502"/>
      <c r="F1748" s="132"/>
      <c r="G1748" s="132"/>
      <c r="H1748" s="132"/>
      <c r="I1748" s="132"/>
      <c r="J1748" s="132"/>
      <c r="K1748" s="132"/>
      <c r="L1748" s="132"/>
      <c r="M1748" s="132"/>
      <c r="N1748" s="132"/>
      <c r="O1748" s="132"/>
      <c r="P1748" s="132"/>
      <c r="Q1748" s="132"/>
      <c r="R1748" s="502"/>
      <c r="S1748" s="502"/>
      <c r="T1748" s="64"/>
    </row>
    <row r="1749" spans="1:20" ht="7.5" customHeight="1">
      <c r="A1749" s="124"/>
      <c r="B1749" s="502"/>
      <c r="C1749" s="502"/>
      <c r="D1749" s="502"/>
      <c r="E1749" s="502"/>
      <c r="F1749" s="132"/>
      <c r="G1749" s="132"/>
      <c r="H1749" s="132"/>
      <c r="I1749" s="132"/>
      <c r="J1749" s="132"/>
      <c r="K1749" s="132"/>
      <c r="L1749" s="132"/>
      <c r="M1749" s="132"/>
      <c r="N1749" s="132"/>
      <c r="O1749" s="132"/>
      <c r="P1749" s="132"/>
      <c r="Q1749" s="132"/>
      <c r="R1749" s="88"/>
      <c r="S1749" s="502"/>
      <c r="T1749" s="64"/>
    </row>
    <row r="1750" spans="1:20" ht="7.5" customHeight="1">
      <c r="A1750" s="124"/>
      <c r="B1750" s="502"/>
      <c r="C1750" s="518" t="s">
        <v>566</v>
      </c>
      <c r="D1750" s="502"/>
      <c r="E1750" s="502"/>
      <c r="F1750" s="132"/>
      <c r="G1750" s="132"/>
      <c r="H1750" s="132"/>
      <c r="I1750" s="132"/>
      <c r="J1750" s="132"/>
      <c r="K1750" s="132"/>
      <c r="L1750" s="132"/>
      <c r="M1750" s="132"/>
      <c r="N1750" s="132"/>
      <c r="O1750" s="132"/>
      <c r="P1750" s="132"/>
      <c r="Q1750" s="132"/>
      <c r="R1750" s="88"/>
      <c r="S1750" s="502"/>
      <c r="T1750" s="64"/>
    </row>
    <row r="1751" spans="1:20" ht="7.5" customHeight="1">
      <c r="A1751" s="124"/>
      <c r="B1751" s="502"/>
      <c r="C1751" s="502"/>
      <c r="D1751" s="502"/>
      <c r="E1751" s="502"/>
      <c r="F1751" s="132"/>
      <c r="G1751" s="132"/>
      <c r="H1751" s="132"/>
      <c r="I1751" s="132"/>
      <c r="J1751" s="132"/>
      <c r="K1751" s="132"/>
      <c r="L1751" s="132"/>
      <c r="M1751" s="132"/>
      <c r="N1751" s="132"/>
      <c r="O1751" s="132"/>
      <c r="P1751" s="132"/>
      <c r="Q1751" s="132"/>
      <c r="R1751" s="87"/>
      <c r="S1751" s="502"/>
      <c r="T1751" s="64"/>
    </row>
    <row r="1752" spans="1:20" ht="21.75" customHeight="1">
      <c r="A1752" s="124"/>
      <c r="B1752" s="502"/>
      <c r="C1752" s="502"/>
      <c r="D1752" s="502"/>
      <c r="E1752" s="502"/>
      <c r="F1752" s="132"/>
      <c r="G1752" s="132"/>
      <c r="H1752" s="132"/>
      <c r="I1752" s="132"/>
      <c r="J1752" s="132"/>
      <c r="K1752" s="132"/>
      <c r="L1752" s="132"/>
      <c r="M1752" s="132"/>
      <c r="N1752" s="132"/>
      <c r="O1752" s="132"/>
      <c r="P1752" s="132"/>
      <c r="Q1752" s="132"/>
      <c r="R1752" s="87"/>
      <c r="S1752" s="502"/>
      <c r="T1752" s="64"/>
    </row>
    <row r="1753" spans="1:20" ht="7.5" customHeight="1">
      <c r="A1753" s="124"/>
      <c r="B1753" s="290"/>
      <c r="C1753" s="288"/>
      <c r="D1753" s="288"/>
      <c r="E1753" s="288"/>
      <c r="F1753" s="288"/>
      <c r="G1753" s="288"/>
      <c r="H1753" s="288"/>
      <c r="I1753" s="288"/>
      <c r="J1753" s="288"/>
      <c r="K1753" s="288"/>
      <c r="L1753" s="288"/>
      <c r="M1753" s="288"/>
      <c r="N1753" s="288"/>
      <c r="O1753" s="288"/>
      <c r="P1753" s="288"/>
      <c r="Q1753" s="288"/>
      <c r="R1753" s="288"/>
      <c r="S1753" s="288"/>
      <c r="T1753" s="64"/>
    </row>
    <row r="1754" spans="1:20" ht="7.5" customHeight="1">
      <c r="A1754" s="124"/>
      <c r="T1754" s="64"/>
    </row>
    <row r="1755" spans="1:20" ht="7.5" customHeight="1">
      <c r="A1755" s="70"/>
      <c r="T1755" s="64"/>
    </row>
    <row r="1756" spans="1:20" ht="7.5" customHeight="1">
      <c r="A1756" s="70"/>
      <c r="B1756" s="121"/>
      <c r="C1756" s="121"/>
      <c r="D1756" s="121"/>
      <c r="E1756" s="121"/>
      <c r="F1756" s="121"/>
      <c r="G1756" s="121"/>
      <c r="H1756" s="121"/>
      <c r="I1756" s="121"/>
      <c r="J1756" s="121"/>
      <c r="K1756" s="121"/>
      <c r="L1756" s="121"/>
      <c r="M1756" s="121"/>
      <c r="N1756" s="121"/>
      <c r="O1756" s="121"/>
      <c r="P1756" s="121"/>
      <c r="Q1756" s="121"/>
      <c r="T1756" s="64"/>
    </row>
    <row r="1757" spans="1:20" ht="7.5" customHeight="1">
      <c r="A1757" s="70"/>
      <c r="B1757" s="121"/>
      <c r="C1757" s="121"/>
      <c r="D1757" s="121"/>
      <c r="E1757" s="121"/>
      <c r="F1757" s="121"/>
      <c r="G1757" s="121"/>
      <c r="H1757" s="121"/>
      <c r="I1757" s="121"/>
      <c r="J1757" s="121"/>
      <c r="K1757" s="121"/>
      <c r="L1757" s="121"/>
      <c r="M1757" s="121"/>
      <c r="N1757" s="121"/>
      <c r="O1757" s="121"/>
      <c r="P1757" s="121"/>
      <c r="Q1757" s="121"/>
      <c r="T1757" s="64"/>
    </row>
    <row r="1758" spans="1:20" ht="7.5" customHeight="1">
      <c r="A1758" s="100"/>
      <c r="B1758" s="121"/>
      <c r="C1758" s="121"/>
      <c r="D1758" s="121"/>
      <c r="E1758" s="121"/>
      <c r="F1758" s="121"/>
      <c r="G1758" s="121"/>
      <c r="H1758" s="121"/>
      <c r="I1758" s="121"/>
      <c r="J1758" s="121"/>
      <c r="K1758" s="121"/>
      <c r="L1758" s="121"/>
      <c r="M1758" s="121"/>
      <c r="N1758" s="121"/>
      <c r="O1758" s="121"/>
      <c r="P1758" s="121"/>
      <c r="Q1758" s="121"/>
      <c r="T1758" s="64"/>
    </row>
    <row r="1759" spans="1:20" ht="7.5" customHeight="1">
      <c r="A1759" s="100"/>
      <c r="B1759" s="121"/>
      <c r="C1759" s="121"/>
      <c r="D1759" s="121"/>
      <c r="E1759" s="121"/>
      <c r="F1759" s="121"/>
      <c r="G1759" s="121"/>
      <c r="H1759" s="121"/>
      <c r="I1759" s="121"/>
      <c r="J1759" s="121"/>
      <c r="K1759" s="121"/>
      <c r="L1759" s="121"/>
      <c r="M1759" s="121"/>
      <c r="N1759" s="121"/>
      <c r="O1759" s="121"/>
      <c r="P1759" s="121"/>
      <c r="Q1759" s="121"/>
      <c r="T1759" s="64"/>
    </row>
    <row r="1760" spans="1:20" ht="7.5" customHeight="1">
      <c r="A1760" s="100"/>
      <c r="B1760" s="121"/>
      <c r="C1760" s="121"/>
      <c r="D1760" s="121"/>
      <c r="E1760" s="121"/>
      <c r="F1760" s="121"/>
      <c r="G1760" s="121"/>
      <c r="H1760" s="121"/>
      <c r="I1760" s="121"/>
      <c r="J1760" s="121"/>
      <c r="K1760" s="121"/>
      <c r="L1760" s="121"/>
      <c r="M1760" s="121"/>
      <c r="N1760" s="121"/>
      <c r="O1760" s="121"/>
      <c r="P1760" s="121"/>
      <c r="Q1760" s="121"/>
      <c r="T1760" s="64"/>
    </row>
    <row r="1761" spans="1:20" ht="7.5" customHeight="1">
      <c r="A1761" s="100"/>
      <c r="B1761" s="121"/>
      <c r="C1761" s="121"/>
      <c r="D1761" s="121"/>
      <c r="E1761" s="121"/>
      <c r="F1761" s="121"/>
      <c r="G1761" s="121"/>
      <c r="H1761" s="121"/>
      <c r="I1761" s="121"/>
      <c r="J1761" s="121"/>
      <c r="K1761" s="121"/>
      <c r="L1761" s="121"/>
      <c r="M1761" s="121"/>
      <c r="N1761" s="121"/>
      <c r="O1761" s="121"/>
      <c r="P1761" s="121"/>
      <c r="Q1761" s="121"/>
      <c r="T1761" s="64"/>
    </row>
    <row r="1762" spans="1:20" ht="7.5" customHeight="1">
      <c r="A1762" s="100"/>
      <c r="B1762" s="121"/>
      <c r="C1762" s="121"/>
      <c r="D1762" s="121"/>
      <c r="E1762" s="121"/>
      <c r="F1762" s="121"/>
      <c r="G1762" s="121"/>
      <c r="H1762" s="121"/>
      <c r="I1762" s="121"/>
      <c r="J1762" s="121"/>
      <c r="K1762" s="121"/>
      <c r="L1762" s="121"/>
      <c r="M1762" s="121"/>
      <c r="N1762" s="121"/>
      <c r="O1762" s="121"/>
      <c r="P1762" s="121"/>
      <c r="Q1762" s="121"/>
      <c r="T1762" s="64"/>
    </row>
    <row r="1763" spans="1:20" ht="7.5" customHeight="1">
      <c r="A1763" s="100"/>
      <c r="B1763" s="121"/>
      <c r="C1763" s="121"/>
      <c r="D1763" s="121"/>
      <c r="E1763" s="121"/>
      <c r="F1763" s="121"/>
      <c r="G1763" s="121"/>
      <c r="H1763" s="121"/>
      <c r="I1763" s="121"/>
      <c r="J1763" s="121"/>
      <c r="K1763" s="121"/>
      <c r="L1763" s="121"/>
      <c r="M1763" s="121"/>
      <c r="N1763" s="121"/>
      <c r="O1763" s="121"/>
      <c r="P1763" s="121"/>
      <c r="Q1763" s="121"/>
      <c r="T1763" s="64"/>
    </row>
    <row r="1764" spans="1:20" ht="7.5" customHeight="1">
      <c r="A1764" s="100"/>
      <c r="B1764" s="121"/>
      <c r="C1764" s="121"/>
      <c r="D1764" s="121"/>
      <c r="E1764" s="121"/>
      <c r="F1764" s="121"/>
      <c r="G1764" s="121"/>
      <c r="H1764" s="121"/>
      <c r="I1764" s="121"/>
      <c r="J1764" s="121"/>
      <c r="K1764" s="121"/>
      <c r="L1764" s="121"/>
      <c r="M1764" s="121"/>
      <c r="N1764" s="121"/>
      <c r="O1764" s="121"/>
      <c r="P1764" s="121"/>
      <c r="Q1764" s="121"/>
      <c r="R1764" s="121"/>
      <c r="S1764" s="121"/>
      <c r="T1764" s="64"/>
    </row>
    <row r="1765" spans="1:20" ht="7.5" customHeight="1">
      <c r="A1765" s="100"/>
      <c r="B1765" s="121"/>
      <c r="C1765" s="121"/>
      <c r="D1765" s="121"/>
      <c r="E1765" s="121"/>
      <c r="F1765" s="121"/>
      <c r="G1765" s="121"/>
      <c r="H1765" s="121"/>
      <c r="I1765" s="121"/>
      <c r="J1765" s="121"/>
      <c r="K1765" s="121"/>
      <c r="L1765" s="121"/>
      <c r="M1765" s="121"/>
      <c r="N1765" s="121"/>
      <c r="O1765" s="121"/>
      <c r="P1765" s="121"/>
      <c r="Q1765" s="121"/>
      <c r="R1765" s="121"/>
      <c r="S1765" s="121"/>
      <c r="T1765" s="64"/>
    </row>
    <row r="1766" spans="1:20" ht="7.5" customHeight="1">
      <c r="A1766" s="100"/>
      <c r="B1766" s="121"/>
      <c r="C1766" s="121"/>
      <c r="D1766" s="121"/>
      <c r="E1766" s="121"/>
      <c r="F1766" s="121"/>
      <c r="G1766" s="121"/>
      <c r="H1766" s="121"/>
      <c r="I1766" s="121"/>
      <c r="J1766" s="121"/>
      <c r="K1766" s="121"/>
      <c r="L1766" s="121"/>
      <c r="M1766" s="121"/>
      <c r="N1766" s="121"/>
      <c r="O1766" s="121"/>
      <c r="P1766" s="121"/>
      <c r="Q1766" s="121"/>
      <c r="R1766" s="121"/>
      <c r="S1766" s="121"/>
      <c r="T1766" s="64"/>
    </row>
    <row r="1767" spans="1:20" ht="7.5" customHeight="1">
      <c r="A1767" s="100"/>
      <c r="B1767" s="121"/>
      <c r="C1767" s="121"/>
      <c r="D1767" s="121"/>
      <c r="E1767" s="121"/>
      <c r="F1767" s="121"/>
      <c r="G1767" s="121"/>
      <c r="H1767" s="121"/>
      <c r="I1767" s="121"/>
      <c r="J1767" s="121"/>
      <c r="K1767" s="121"/>
      <c r="L1767" s="121"/>
      <c r="M1767" s="121"/>
      <c r="N1767" s="121"/>
      <c r="O1767" s="121"/>
      <c r="P1767" s="121"/>
      <c r="Q1767" s="121"/>
      <c r="R1767" s="121"/>
      <c r="S1767" s="121"/>
      <c r="T1767" s="64"/>
    </row>
    <row r="1768" spans="1:20" ht="7.5" customHeight="1">
      <c r="A1768" s="100"/>
      <c r="B1768" s="122"/>
      <c r="C1768" s="122"/>
      <c r="D1768" s="122"/>
      <c r="E1768" s="122"/>
      <c r="F1768" s="122"/>
      <c r="G1768" s="122"/>
      <c r="H1768" s="122"/>
      <c r="I1768" s="122"/>
      <c r="J1768" s="122"/>
      <c r="K1768" s="122"/>
      <c r="L1768" s="122"/>
      <c r="M1768" s="122"/>
      <c r="N1768" s="122"/>
      <c r="O1768" s="122"/>
      <c r="P1768" s="122"/>
      <c r="Q1768" s="122"/>
      <c r="R1768" s="122"/>
      <c r="S1768" s="122"/>
      <c r="T1768" s="64"/>
    </row>
    <row r="1769" spans="1:20" ht="11.25" customHeight="1">
      <c r="A1769" s="100"/>
      <c r="B1769" s="226"/>
      <c r="C1769" s="286"/>
      <c r="D1769" s="226"/>
      <c r="E1769" s="226"/>
      <c r="F1769" s="226"/>
      <c r="G1769" s="226"/>
      <c r="H1769" s="226"/>
      <c r="I1769" s="226"/>
      <c r="J1769" s="226"/>
      <c r="K1769" s="226"/>
      <c r="L1769" s="226"/>
      <c r="M1769" s="226"/>
      <c r="N1769" s="226"/>
      <c r="O1769" s="226"/>
      <c r="P1769" s="226"/>
      <c r="Q1769" s="226"/>
      <c r="R1769" s="226"/>
      <c r="S1769" s="537" t="s">
        <v>140</v>
      </c>
      <c r="T1769" s="64"/>
    </row>
    <row r="1770" spans="1:20" ht="11.25" customHeight="1">
      <c r="A1770" s="100"/>
      <c r="B1770" s="83"/>
      <c r="C1770" s="94"/>
      <c r="D1770" s="83"/>
      <c r="E1770" s="83"/>
      <c r="F1770" s="83"/>
      <c r="G1770" s="83"/>
      <c r="H1770" s="83"/>
      <c r="I1770" s="83"/>
      <c r="J1770" s="83"/>
      <c r="K1770" s="83"/>
      <c r="L1770" s="83"/>
      <c r="M1770" s="83"/>
      <c r="N1770" s="83"/>
      <c r="O1770" s="83"/>
      <c r="P1770" s="83"/>
      <c r="Q1770" s="83"/>
      <c r="R1770" s="88"/>
      <c r="S1770" s="504"/>
      <c r="T1770" s="64"/>
    </row>
    <row r="1771" spans="1:20" ht="11.25" customHeight="1">
      <c r="A1771" s="100"/>
      <c r="B1771" s="528" t="s">
        <v>567</v>
      </c>
      <c r="C1771" s="529"/>
      <c r="D1771" s="529"/>
      <c r="E1771" s="529"/>
      <c r="F1771" s="529"/>
      <c r="G1771" s="529"/>
      <c r="H1771" s="529"/>
      <c r="I1771" s="529"/>
      <c r="J1771" s="529"/>
      <c r="K1771" s="529"/>
      <c r="L1771" s="529"/>
      <c r="M1771" s="529"/>
      <c r="N1771" s="529"/>
      <c r="O1771" s="529"/>
      <c r="P1771" s="529"/>
      <c r="Q1771" s="529"/>
      <c r="R1771" s="529"/>
      <c r="S1771" s="529"/>
      <c r="T1771" s="64"/>
    </row>
    <row r="1772" spans="1:20" ht="61.5" customHeight="1">
      <c r="A1772" s="100"/>
      <c r="B1772" s="530"/>
      <c r="C1772" s="513"/>
      <c r="D1772" s="513"/>
      <c r="E1772" s="63"/>
      <c r="F1772" s="63"/>
      <c r="G1772" s="63"/>
      <c r="H1772" s="63"/>
      <c r="I1772" s="63"/>
      <c r="J1772" s="63"/>
      <c r="K1772" s="63"/>
      <c r="L1772" s="63"/>
      <c r="M1772" s="63"/>
      <c r="N1772" s="63"/>
      <c r="O1772" s="531" t="s">
        <v>103</v>
      </c>
      <c r="P1772" s="513"/>
      <c r="Q1772" s="513"/>
      <c r="R1772" s="513"/>
      <c r="S1772" s="513"/>
      <c r="T1772" s="64"/>
    </row>
    <row r="1773" spans="1:20" ht="34.5" customHeight="1">
      <c r="A1773" s="100"/>
      <c r="B1773" s="123" t="s">
        <v>104</v>
      </c>
      <c r="C1773" s="123" t="s">
        <v>105</v>
      </c>
      <c r="D1773" s="123" t="s">
        <v>106</v>
      </c>
      <c r="E1773" s="67" t="s">
        <v>107</v>
      </c>
      <c r="F1773" s="68" t="s">
        <v>108</v>
      </c>
      <c r="G1773" s="69" t="s">
        <v>109</v>
      </c>
      <c r="H1773" s="68" t="s">
        <v>108</v>
      </c>
      <c r="I1773" s="69" t="s">
        <v>110</v>
      </c>
      <c r="J1773" s="68" t="s">
        <v>108</v>
      </c>
      <c r="K1773" s="69" t="s">
        <v>111</v>
      </c>
      <c r="L1773" s="68" t="s">
        <v>108</v>
      </c>
      <c r="M1773" s="69" t="s">
        <v>112</v>
      </c>
      <c r="N1773" s="68" t="s">
        <v>108</v>
      </c>
      <c r="O1773" s="69" t="s">
        <v>113</v>
      </c>
      <c r="P1773" s="68" t="s">
        <v>108</v>
      </c>
      <c r="Q1773" s="69" t="s">
        <v>114</v>
      </c>
      <c r="R1773" s="524" t="s">
        <v>1</v>
      </c>
      <c r="S1773" s="525"/>
      <c r="T1773" s="64"/>
    </row>
    <row r="1774" spans="1:20" ht="7.5" customHeight="1">
      <c r="A1774" s="124"/>
      <c r="B1774" s="512" t="s">
        <v>115</v>
      </c>
      <c r="C1774" s="514" t="s">
        <v>568</v>
      </c>
      <c r="D1774" s="515" t="s">
        <v>569</v>
      </c>
      <c r="E1774" s="533" t="s">
        <v>122</v>
      </c>
      <c r="F1774" s="84"/>
      <c r="G1774" s="86"/>
      <c r="H1774" s="86"/>
      <c r="I1774" s="86"/>
      <c r="J1774" s="173"/>
      <c r="K1774" s="75"/>
      <c r="L1774" s="173"/>
      <c r="M1774" s="75"/>
      <c r="N1774" s="81"/>
      <c r="O1774" s="75"/>
      <c r="P1774" s="75"/>
      <c r="Q1774" s="81"/>
      <c r="R1774" s="532" t="s">
        <v>118</v>
      </c>
      <c r="S1774" s="521" t="s">
        <v>542</v>
      </c>
      <c r="T1774" s="64"/>
    </row>
    <row r="1775" spans="1:20" ht="7.5" customHeight="1">
      <c r="A1775" s="124"/>
      <c r="B1775" s="502"/>
      <c r="C1775" s="502"/>
      <c r="D1775" s="502"/>
      <c r="E1775" s="502"/>
      <c r="F1775" s="84"/>
      <c r="G1775" s="86"/>
      <c r="H1775" s="86"/>
      <c r="I1775" s="125"/>
      <c r="J1775" s="173"/>
      <c r="K1775" s="75"/>
      <c r="L1775" s="173"/>
      <c r="M1775" s="75"/>
      <c r="N1775" s="81"/>
      <c r="O1775" s="75"/>
      <c r="P1775" s="75"/>
      <c r="Q1775" s="81"/>
      <c r="R1775" s="502"/>
      <c r="S1775" s="502"/>
      <c r="T1775" s="64"/>
    </row>
    <row r="1776" spans="1:20" ht="7.5" customHeight="1">
      <c r="A1776" s="124"/>
      <c r="B1776" s="502"/>
      <c r="C1776" s="502"/>
      <c r="D1776" s="502"/>
      <c r="E1776" s="502"/>
      <c r="F1776" s="84"/>
      <c r="G1776" s="125"/>
      <c r="H1776" s="173"/>
      <c r="I1776" s="125"/>
      <c r="J1776" s="173"/>
      <c r="K1776" s="75"/>
      <c r="L1776" s="173"/>
      <c r="M1776" s="75"/>
      <c r="N1776" s="81"/>
      <c r="O1776" s="75"/>
      <c r="P1776" s="75"/>
      <c r="Q1776" s="81"/>
      <c r="R1776" s="291"/>
      <c r="S1776" s="502"/>
      <c r="T1776" s="64"/>
    </row>
    <row r="1777" spans="1:20" ht="7.5" customHeight="1">
      <c r="A1777" s="124"/>
      <c r="B1777" s="502"/>
      <c r="C1777" s="502"/>
      <c r="D1777" s="502"/>
      <c r="E1777" s="502"/>
      <c r="F1777" s="79"/>
      <c r="G1777" s="79"/>
      <c r="H1777" s="79"/>
      <c r="I1777" s="79"/>
      <c r="J1777" s="79"/>
      <c r="K1777" s="79"/>
      <c r="L1777" s="79"/>
      <c r="M1777" s="79"/>
      <c r="N1777" s="79"/>
      <c r="O1777" s="79"/>
      <c r="P1777" s="79"/>
      <c r="Q1777" s="79"/>
      <c r="R1777" s="532" t="s">
        <v>118</v>
      </c>
      <c r="S1777" s="510" t="s">
        <v>543</v>
      </c>
      <c r="T1777" s="64"/>
    </row>
    <row r="1778" spans="1:20" ht="7.5" customHeight="1">
      <c r="A1778" s="124"/>
      <c r="B1778" s="502"/>
      <c r="C1778" s="502"/>
      <c r="D1778" s="502"/>
      <c r="E1778" s="502"/>
      <c r="F1778" s="79"/>
      <c r="G1778" s="79"/>
      <c r="H1778" s="79"/>
      <c r="I1778" s="79"/>
      <c r="J1778" s="79"/>
      <c r="K1778" s="79"/>
      <c r="L1778" s="79"/>
      <c r="M1778" s="79"/>
      <c r="N1778" s="79"/>
      <c r="O1778" s="79"/>
      <c r="P1778" s="79"/>
      <c r="Q1778" s="79"/>
      <c r="R1778" s="502"/>
      <c r="S1778" s="502"/>
      <c r="T1778" s="64"/>
    </row>
    <row r="1779" spans="1:20" ht="7.5" customHeight="1">
      <c r="A1779" s="124"/>
      <c r="B1779" s="502"/>
      <c r="C1779" s="502"/>
      <c r="D1779" s="502"/>
      <c r="E1779" s="502"/>
      <c r="F1779" s="79"/>
      <c r="R1779" s="216"/>
      <c r="S1779" s="502"/>
      <c r="T1779" s="64"/>
    </row>
    <row r="1780" spans="1:20" ht="7.5" customHeight="1">
      <c r="A1780" s="124"/>
      <c r="B1780" s="502"/>
      <c r="C1780" s="502"/>
      <c r="D1780" s="502"/>
      <c r="E1780" s="502"/>
      <c r="F1780" s="79"/>
      <c r="G1780" s="511" t="s">
        <v>245</v>
      </c>
      <c r="H1780" s="79"/>
      <c r="I1780" s="79"/>
      <c r="J1780" s="79"/>
      <c r="K1780" s="79"/>
      <c r="L1780" s="79"/>
      <c r="M1780" s="79"/>
      <c r="N1780" s="79"/>
      <c r="O1780" s="79"/>
      <c r="P1780" s="79"/>
      <c r="Q1780" s="79"/>
      <c r="R1780" s="216"/>
      <c r="S1780" s="502"/>
      <c r="T1780" s="64"/>
    </row>
    <row r="1781" spans="1:20" ht="7.5" customHeight="1">
      <c r="A1781" s="124"/>
      <c r="B1781" s="502"/>
      <c r="C1781" s="502"/>
      <c r="D1781" s="502"/>
      <c r="E1781" s="502"/>
      <c r="F1781" s="79"/>
      <c r="G1781" s="502"/>
      <c r="H1781" s="79"/>
      <c r="I1781" s="79"/>
      <c r="J1781" s="79"/>
      <c r="K1781" s="79"/>
      <c r="L1781" s="79"/>
      <c r="M1781" s="79"/>
      <c r="N1781" s="79"/>
      <c r="O1781" s="79"/>
      <c r="P1781" s="79"/>
      <c r="Q1781" s="79"/>
      <c r="R1781" s="216"/>
      <c r="S1781" s="502"/>
      <c r="T1781" s="64"/>
    </row>
    <row r="1782" spans="1:20" ht="7.5" customHeight="1">
      <c r="A1782" s="124"/>
      <c r="B1782" s="502"/>
      <c r="C1782" s="502"/>
      <c r="D1782" s="502"/>
      <c r="E1782" s="502"/>
      <c r="F1782" s="517">
        <v>2363.8106250000001</v>
      </c>
      <c r="G1782" s="504"/>
      <c r="H1782" s="86"/>
      <c r="I1782" s="79"/>
      <c r="J1782" s="79"/>
      <c r="K1782" s="79"/>
      <c r="L1782" s="79"/>
      <c r="M1782" s="79"/>
      <c r="N1782" s="79"/>
      <c r="O1782" s="79"/>
      <c r="P1782" s="79"/>
      <c r="Q1782" s="79"/>
      <c r="R1782" s="532" t="s">
        <v>118</v>
      </c>
      <c r="S1782" s="510" t="s">
        <v>564</v>
      </c>
      <c r="T1782" s="64"/>
    </row>
    <row r="1783" spans="1:20" ht="7.5" customHeight="1">
      <c r="A1783" s="228"/>
      <c r="B1783" s="502"/>
      <c r="C1783" s="502"/>
      <c r="D1783" s="502"/>
      <c r="E1783" s="502"/>
      <c r="F1783" s="504"/>
      <c r="G1783" s="503">
        <f>ROUND(F1782*mark_up,0)</f>
        <v>10377</v>
      </c>
      <c r="H1783" s="82"/>
      <c r="I1783" s="505" t="s">
        <v>122</v>
      </c>
      <c r="J1783" s="505"/>
      <c r="K1783" s="505" t="s">
        <v>122</v>
      </c>
      <c r="L1783" s="505"/>
      <c r="M1783" s="505" t="s">
        <v>122</v>
      </c>
      <c r="N1783" s="505"/>
      <c r="O1783" s="505" t="s">
        <v>122</v>
      </c>
      <c r="P1783" s="505"/>
      <c r="Q1783" s="505" t="s">
        <v>122</v>
      </c>
      <c r="R1783" s="502"/>
      <c r="S1783" s="502"/>
      <c r="T1783" s="64"/>
    </row>
    <row r="1784" spans="1:20" ht="7.5" customHeight="1">
      <c r="A1784" s="228"/>
      <c r="B1784" s="502"/>
      <c r="C1784" s="502"/>
      <c r="D1784" s="502"/>
      <c r="E1784" s="502"/>
      <c r="F1784" s="119"/>
      <c r="G1784" s="504"/>
      <c r="H1784" s="103"/>
      <c r="I1784" s="504"/>
      <c r="J1784" s="504"/>
      <c r="K1784" s="504"/>
      <c r="L1784" s="504"/>
      <c r="M1784" s="504"/>
      <c r="N1784" s="504"/>
      <c r="O1784" s="504"/>
      <c r="P1784" s="504"/>
      <c r="Q1784" s="504"/>
      <c r="R1784" s="77"/>
      <c r="S1784" s="502"/>
      <c r="T1784" s="64"/>
    </row>
    <row r="1785" spans="1:20" ht="7.5" customHeight="1">
      <c r="A1785" s="228"/>
      <c r="B1785" s="502"/>
      <c r="C1785" s="502"/>
      <c r="D1785" s="502"/>
      <c r="E1785" s="502"/>
      <c r="F1785" s="83"/>
      <c r="G1785" s="85"/>
      <c r="H1785" s="85"/>
      <c r="I1785" s="85"/>
      <c r="J1785" s="85"/>
      <c r="K1785" s="84"/>
      <c r="L1785" s="85"/>
      <c r="M1785" s="84"/>
      <c r="N1785" s="81"/>
      <c r="O1785" s="81"/>
      <c r="P1785" s="81"/>
      <c r="Q1785" s="81"/>
      <c r="R1785" s="291"/>
      <c r="S1785" s="502"/>
      <c r="T1785" s="64"/>
    </row>
    <row r="1786" spans="1:20" ht="7.5" customHeight="1">
      <c r="A1786" s="124"/>
      <c r="B1786" s="502"/>
      <c r="C1786" s="502"/>
      <c r="D1786" s="502"/>
      <c r="E1786" s="502"/>
      <c r="F1786" s="83"/>
      <c r="G1786" s="85"/>
      <c r="H1786" s="85"/>
      <c r="I1786" s="85"/>
      <c r="J1786" s="85"/>
      <c r="K1786" s="84"/>
      <c r="L1786" s="85"/>
      <c r="M1786" s="84"/>
      <c r="N1786" s="81"/>
      <c r="O1786" s="81"/>
      <c r="P1786" s="81"/>
      <c r="Q1786" s="81"/>
      <c r="R1786" s="291"/>
      <c r="S1786" s="502"/>
      <c r="T1786" s="64"/>
    </row>
    <row r="1787" spans="1:20" ht="16.5" customHeight="1">
      <c r="A1787" s="124"/>
      <c r="B1787" s="502"/>
      <c r="C1787" s="502"/>
      <c r="D1787" s="502"/>
      <c r="E1787" s="502"/>
      <c r="F1787" s="84"/>
      <c r="G1787" s="85"/>
      <c r="H1787" s="85"/>
      <c r="I1787" s="85"/>
      <c r="J1787" s="85"/>
      <c r="K1787" s="81"/>
      <c r="L1787" s="85"/>
      <c r="M1787" s="81"/>
      <c r="N1787" s="81"/>
      <c r="O1787" s="81"/>
      <c r="P1787" s="81"/>
      <c r="Q1787" s="81"/>
      <c r="R1787" s="275"/>
      <c r="S1787" s="502"/>
      <c r="T1787" s="64"/>
    </row>
    <row r="1788" spans="1:20" ht="7.5" customHeight="1">
      <c r="A1788" s="124"/>
      <c r="B1788" s="502"/>
      <c r="C1788" s="502"/>
      <c r="D1788" s="502"/>
      <c r="E1788" s="502"/>
      <c r="F1788" s="132"/>
      <c r="R1788" s="532" t="s">
        <v>118</v>
      </c>
      <c r="S1788" s="556" t="s">
        <v>570</v>
      </c>
      <c r="T1788" s="64"/>
    </row>
    <row r="1789" spans="1:20" ht="7.5" customHeight="1">
      <c r="A1789" s="124"/>
      <c r="B1789" s="502"/>
      <c r="C1789" s="502"/>
      <c r="D1789" s="502"/>
      <c r="E1789" s="502"/>
      <c r="F1789" s="132"/>
      <c r="R1789" s="502"/>
      <c r="S1789" s="502"/>
      <c r="T1789" s="64"/>
    </row>
    <row r="1790" spans="1:20" ht="7.5" customHeight="1">
      <c r="A1790" s="124"/>
      <c r="B1790" s="502"/>
      <c r="C1790" s="502"/>
      <c r="D1790" s="502"/>
      <c r="E1790" s="502"/>
      <c r="F1790" s="132"/>
      <c r="R1790" s="291"/>
      <c r="S1790" s="502"/>
      <c r="T1790" s="64"/>
    </row>
    <row r="1791" spans="1:20" ht="7.5" customHeight="1">
      <c r="A1791" s="124"/>
      <c r="B1791" s="502"/>
      <c r="C1791" s="518" t="s">
        <v>571</v>
      </c>
      <c r="D1791" s="502"/>
      <c r="E1791" s="502"/>
      <c r="R1791" s="291"/>
      <c r="S1791" s="502"/>
      <c r="T1791" s="64"/>
    </row>
    <row r="1792" spans="1:20" ht="7.5" customHeight="1">
      <c r="A1792" s="124"/>
      <c r="B1792" s="502"/>
      <c r="C1792" s="502"/>
      <c r="D1792" s="502"/>
      <c r="E1792" s="502"/>
      <c r="R1792" s="291"/>
      <c r="S1792" s="502"/>
      <c r="T1792" s="64"/>
    </row>
    <row r="1793" spans="1:20" ht="15" customHeight="1">
      <c r="A1793" s="100"/>
      <c r="B1793" s="502"/>
      <c r="C1793" s="502"/>
      <c r="D1793" s="502"/>
      <c r="E1793" s="502"/>
      <c r="R1793" s="291"/>
      <c r="S1793" s="502"/>
      <c r="T1793" s="64"/>
    </row>
    <row r="1794" spans="1:20" ht="7.5" customHeight="1">
      <c r="A1794" s="124"/>
      <c r="B1794" s="512" t="s">
        <v>115</v>
      </c>
      <c r="C1794" s="514" t="s">
        <v>572</v>
      </c>
      <c r="D1794" s="515" t="s">
        <v>573</v>
      </c>
      <c r="E1794" s="516" t="s">
        <v>122</v>
      </c>
      <c r="F1794" s="227"/>
      <c r="G1794" s="227"/>
      <c r="H1794" s="227"/>
      <c r="I1794" s="227"/>
      <c r="J1794" s="227"/>
      <c r="K1794" s="227"/>
      <c r="L1794" s="227"/>
      <c r="M1794" s="227"/>
      <c r="N1794" s="227"/>
      <c r="O1794" s="227"/>
      <c r="P1794" s="227"/>
      <c r="Q1794" s="227"/>
      <c r="R1794" s="534" t="s">
        <v>118</v>
      </c>
      <c r="S1794" s="599" t="s">
        <v>542</v>
      </c>
      <c r="T1794" s="64"/>
    </row>
    <row r="1795" spans="1:20" ht="7.5" customHeight="1">
      <c r="A1795" s="124"/>
      <c r="B1795" s="502"/>
      <c r="C1795" s="502"/>
      <c r="D1795" s="502"/>
      <c r="E1795" s="502"/>
      <c r="F1795" s="86"/>
      <c r="G1795" s="86"/>
      <c r="H1795" s="86"/>
      <c r="I1795" s="86"/>
      <c r="J1795" s="86"/>
      <c r="K1795" s="86"/>
      <c r="L1795" s="86"/>
      <c r="M1795" s="86"/>
      <c r="N1795" s="86"/>
      <c r="O1795" s="86"/>
      <c r="P1795" s="86"/>
      <c r="Q1795" s="86"/>
      <c r="R1795" s="502"/>
      <c r="S1795" s="502"/>
      <c r="T1795" s="64"/>
    </row>
    <row r="1796" spans="1:20" ht="7.5" customHeight="1">
      <c r="A1796" s="124"/>
      <c r="B1796" s="502"/>
      <c r="C1796" s="502"/>
      <c r="D1796" s="502"/>
      <c r="E1796" s="502"/>
      <c r="F1796" s="86"/>
      <c r="G1796" s="86"/>
      <c r="H1796" s="86"/>
      <c r="I1796" s="86"/>
      <c r="J1796" s="86"/>
      <c r="K1796" s="86"/>
      <c r="L1796" s="86"/>
      <c r="M1796" s="86"/>
      <c r="N1796" s="86"/>
      <c r="O1796" s="86"/>
      <c r="P1796" s="86"/>
      <c r="Q1796" s="86"/>
      <c r="R1796" s="88"/>
      <c r="S1796" s="502"/>
      <c r="T1796" s="64"/>
    </row>
    <row r="1797" spans="1:20" ht="7.5" customHeight="1">
      <c r="A1797" s="124"/>
      <c r="B1797" s="502"/>
      <c r="C1797" s="502"/>
      <c r="D1797" s="502"/>
      <c r="E1797" s="502"/>
      <c r="F1797" s="86"/>
      <c r="G1797" s="86"/>
      <c r="H1797" s="86"/>
      <c r="I1797" s="86"/>
      <c r="J1797" s="86"/>
      <c r="K1797" s="86"/>
      <c r="L1797" s="86"/>
      <c r="M1797" s="86"/>
      <c r="N1797" s="86"/>
      <c r="O1797" s="86"/>
      <c r="P1797" s="86"/>
      <c r="Q1797" s="86"/>
      <c r="R1797" s="532" t="s">
        <v>118</v>
      </c>
      <c r="S1797" s="510" t="s">
        <v>543</v>
      </c>
      <c r="T1797" s="64"/>
    </row>
    <row r="1798" spans="1:20" ht="7.5" customHeight="1">
      <c r="A1798" s="228"/>
      <c r="B1798" s="502"/>
      <c r="C1798" s="502"/>
      <c r="D1798" s="502"/>
      <c r="E1798" s="502"/>
      <c r="F1798" s="86"/>
      <c r="G1798" s="86"/>
      <c r="H1798" s="86"/>
      <c r="I1798" s="86"/>
      <c r="J1798" s="86"/>
      <c r="K1798" s="86"/>
      <c r="L1798" s="86"/>
      <c r="M1798" s="86"/>
      <c r="N1798" s="86"/>
      <c r="O1798" s="86"/>
      <c r="P1798" s="86"/>
      <c r="Q1798" s="86"/>
      <c r="R1798" s="502"/>
      <c r="S1798" s="502"/>
      <c r="T1798" s="64"/>
    </row>
    <row r="1799" spans="1:20" ht="7.5" customHeight="1">
      <c r="A1799" s="228"/>
      <c r="B1799" s="502"/>
      <c r="C1799" s="502"/>
      <c r="D1799" s="502"/>
      <c r="E1799" s="502"/>
      <c r="F1799" s="86"/>
      <c r="G1799" s="86"/>
      <c r="H1799" s="86"/>
      <c r="I1799" s="86"/>
      <c r="J1799" s="86"/>
      <c r="K1799" s="86"/>
      <c r="L1799" s="86"/>
      <c r="M1799" s="86"/>
      <c r="N1799" s="86"/>
      <c r="O1799" s="86"/>
      <c r="P1799" s="86"/>
      <c r="Q1799" s="86"/>
      <c r="R1799" s="192"/>
      <c r="S1799" s="502"/>
      <c r="T1799" s="64"/>
    </row>
    <row r="1800" spans="1:20" ht="7.5" customHeight="1">
      <c r="A1800" s="228"/>
      <c r="B1800" s="502"/>
      <c r="C1800" s="502"/>
      <c r="D1800" s="502"/>
      <c r="E1800" s="502"/>
      <c r="F1800" s="79"/>
      <c r="R1800" s="192"/>
      <c r="S1800" s="502"/>
      <c r="T1800" s="64"/>
    </row>
    <row r="1801" spans="1:20" ht="7.5" customHeight="1">
      <c r="A1801" s="124"/>
      <c r="B1801" s="502"/>
      <c r="C1801" s="502"/>
      <c r="D1801" s="502"/>
      <c r="E1801" s="502"/>
      <c r="F1801" s="79"/>
      <c r="R1801" s="192"/>
      <c r="S1801" s="502"/>
      <c r="T1801" s="64"/>
    </row>
    <row r="1802" spans="1:20" ht="7.5" customHeight="1">
      <c r="A1802" s="124"/>
      <c r="B1802" s="502"/>
      <c r="C1802" s="502"/>
      <c r="D1802" s="502"/>
      <c r="E1802" s="502"/>
      <c r="F1802" s="79"/>
      <c r="G1802" s="511" t="s">
        <v>245</v>
      </c>
      <c r="H1802" s="79"/>
      <c r="I1802" s="79"/>
      <c r="J1802" s="79"/>
      <c r="K1802" s="79"/>
      <c r="L1802" s="79"/>
      <c r="M1802" s="79"/>
      <c r="N1802" s="79"/>
      <c r="O1802" s="79"/>
      <c r="P1802" s="79"/>
      <c r="Q1802" s="79"/>
      <c r="R1802" s="532" t="s">
        <v>118</v>
      </c>
      <c r="S1802" s="510" t="s">
        <v>564</v>
      </c>
      <c r="T1802" s="64"/>
    </row>
    <row r="1803" spans="1:20" ht="7.5" customHeight="1">
      <c r="A1803" s="124"/>
      <c r="B1803" s="502"/>
      <c r="C1803" s="502"/>
      <c r="D1803" s="502"/>
      <c r="E1803" s="502"/>
      <c r="F1803" s="517">
        <v>7745.9065062499994</v>
      </c>
      <c r="G1803" s="502"/>
      <c r="H1803" s="79"/>
      <c r="I1803" s="79"/>
      <c r="J1803" s="79"/>
      <c r="K1803" s="79"/>
      <c r="L1803" s="79"/>
      <c r="M1803" s="79"/>
      <c r="N1803" s="79"/>
      <c r="O1803" s="79"/>
      <c r="P1803" s="79"/>
      <c r="Q1803" s="79"/>
      <c r="R1803" s="502"/>
      <c r="S1803" s="502"/>
      <c r="T1803" s="64"/>
    </row>
    <row r="1804" spans="1:20" ht="7.5" customHeight="1">
      <c r="A1804" s="124"/>
      <c r="B1804" s="502"/>
      <c r="C1804" s="502"/>
      <c r="D1804" s="502"/>
      <c r="E1804" s="502"/>
      <c r="F1804" s="504"/>
      <c r="G1804" s="504"/>
      <c r="H1804" s="132"/>
      <c r="I1804" s="79"/>
      <c r="J1804" s="79"/>
      <c r="K1804" s="79"/>
      <c r="L1804" s="79"/>
      <c r="M1804" s="79"/>
      <c r="N1804" s="79"/>
      <c r="O1804" s="79"/>
      <c r="P1804" s="79"/>
      <c r="Q1804" s="79"/>
      <c r="R1804" s="77"/>
      <c r="S1804" s="502"/>
      <c r="T1804" s="64"/>
    </row>
    <row r="1805" spans="1:20" ht="7.5" customHeight="1">
      <c r="A1805" s="124"/>
      <c r="B1805" s="502"/>
      <c r="C1805" s="502"/>
      <c r="D1805" s="502"/>
      <c r="E1805" s="502"/>
      <c r="F1805" s="119"/>
      <c r="G1805" s="503">
        <f>ROUND(F1803*mark_up,0)</f>
        <v>34005</v>
      </c>
      <c r="H1805" s="82"/>
      <c r="I1805" s="505" t="s">
        <v>122</v>
      </c>
      <c r="J1805" s="505"/>
      <c r="K1805" s="505" t="s">
        <v>122</v>
      </c>
      <c r="L1805" s="505"/>
      <c r="M1805" s="505" t="s">
        <v>122</v>
      </c>
      <c r="N1805" s="505"/>
      <c r="O1805" s="505" t="s">
        <v>122</v>
      </c>
      <c r="P1805" s="505"/>
      <c r="Q1805" s="505" t="s">
        <v>122</v>
      </c>
      <c r="R1805" s="77"/>
      <c r="S1805" s="502"/>
      <c r="T1805" s="64"/>
    </row>
    <row r="1806" spans="1:20" ht="7.5" customHeight="1">
      <c r="A1806" s="124"/>
      <c r="B1806" s="502"/>
      <c r="C1806" s="502"/>
      <c r="D1806" s="502"/>
      <c r="E1806" s="502"/>
      <c r="F1806" s="86"/>
      <c r="G1806" s="504"/>
      <c r="H1806" s="103"/>
      <c r="I1806" s="504"/>
      <c r="J1806" s="504"/>
      <c r="K1806" s="504"/>
      <c r="L1806" s="504"/>
      <c r="M1806" s="504"/>
      <c r="N1806" s="504"/>
      <c r="O1806" s="504"/>
      <c r="P1806" s="504"/>
      <c r="Q1806" s="504"/>
      <c r="R1806" s="88"/>
      <c r="S1806" s="502"/>
      <c r="T1806" s="64"/>
    </row>
    <row r="1807" spans="1:20" ht="14.25" customHeight="1">
      <c r="A1807" s="124"/>
      <c r="B1807" s="502"/>
      <c r="C1807" s="502"/>
      <c r="D1807" s="502"/>
      <c r="E1807" s="502"/>
      <c r="F1807" s="86"/>
      <c r="G1807" s="86"/>
      <c r="H1807" s="86"/>
      <c r="I1807" s="86"/>
      <c r="J1807" s="86"/>
      <c r="K1807" s="86"/>
      <c r="L1807" s="86"/>
      <c r="M1807" s="86"/>
      <c r="N1807" s="86"/>
      <c r="O1807" s="86"/>
      <c r="P1807" s="86"/>
      <c r="Q1807" s="86"/>
      <c r="R1807" s="88"/>
      <c r="S1807" s="502"/>
      <c r="T1807" s="64"/>
    </row>
    <row r="1808" spans="1:20" ht="7.5" customHeight="1">
      <c r="A1808" s="124"/>
      <c r="B1808" s="502"/>
      <c r="C1808" s="502"/>
      <c r="D1808" s="502"/>
      <c r="E1808" s="502"/>
      <c r="F1808" s="86"/>
      <c r="G1808" s="86"/>
      <c r="H1808" s="86"/>
      <c r="I1808" s="86"/>
      <c r="J1808" s="86"/>
      <c r="K1808" s="86"/>
      <c r="L1808" s="86"/>
      <c r="M1808" s="86"/>
      <c r="N1808" s="86"/>
      <c r="O1808" s="86"/>
      <c r="P1808" s="86"/>
      <c r="Q1808" s="86"/>
      <c r="R1808" s="532" t="s">
        <v>118</v>
      </c>
      <c r="S1808" s="556" t="s">
        <v>574</v>
      </c>
      <c r="T1808" s="64"/>
    </row>
    <row r="1809" spans="1:20" ht="7.5" customHeight="1">
      <c r="A1809" s="124"/>
      <c r="B1809" s="502"/>
      <c r="C1809" s="502"/>
      <c r="D1809" s="502"/>
      <c r="E1809" s="502"/>
      <c r="F1809" s="86"/>
      <c r="G1809" s="86"/>
      <c r="H1809" s="86"/>
      <c r="I1809" s="86"/>
      <c r="J1809" s="86"/>
      <c r="K1809" s="86"/>
      <c r="L1809" s="86"/>
      <c r="M1809" s="86"/>
      <c r="N1809" s="86"/>
      <c r="O1809" s="86"/>
      <c r="P1809" s="86"/>
      <c r="Q1809" s="86"/>
      <c r="R1809" s="502"/>
      <c r="S1809" s="502"/>
      <c r="T1809" s="64"/>
    </row>
    <row r="1810" spans="1:20" ht="7.5" customHeight="1">
      <c r="A1810" s="124"/>
      <c r="B1810" s="502"/>
      <c r="C1810" s="502"/>
      <c r="D1810" s="502"/>
      <c r="E1810" s="502"/>
      <c r="F1810" s="86"/>
      <c r="G1810" s="86"/>
      <c r="H1810" s="86"/>
      <c r="I1810" s="86"/>
      <c r="J1810" s="86"/>
      <c r="K1810" s="86"/>
      <c r="L1810" s="86"/>
      <c r="M1810" s="86"/>
      <c r="N1810" s="86"/>
      <c r="O1810" s="86"/>
      <c r="P1810" s="86"/>
      <c r="Q1810" s="86"/>
      <c r="R1810" s="88"/>
      <c r="S1810" s="502"/>
      <c r="T1810" s="64"/>
    </row>
    <row r="1811" spans="1:20" ht="7.5" customHeight="1">
      <c r="A1811" s="124"/>
      <c r="B1811" s="502"/>
      <c r="C1811" s="502"/>
      <c r="D1811" s="502"/>
      <c r="E1811" s="502"/>
      <c r="F1811" s="86"/>
      <c r="R1811" s="88"/>
      <c r="S1811" s="502"/>
      <c r="T1811" s="64"/>
    </row>
    <row r="1812" spans="1:20" ht="7.5" customHeight="1">
      <c r="A1812" s="124"/>
      <c r="B1812" s="502"/>
      <c r="C1812" s="502"/>
      <c r="D1812" s="502"/>
      <c r="E1812" s="502"/>
      <c r="F1812" s="218"/>
      <c r="R1812" s="222"/>
      <c r="S1812" s="502"/>
      <c r="T1812" s="64"/>
    </row>
    <row r="1813" spans="1:20" ht="7.5" customHeight="1">
      <c r="A1813" s="124"/>
      <c r="B1813" s="502"/>
      <c r="C1813" s="502"/>
      <c r="D1813" s="502"/>
      <c r="E1813" s="502"/>
      <c r="R1813" s="222"/>
      <c r="S1813" s="502"/>
      <c r="T1813" s="64"/>
    </row>
    <row r="1814" spans="1:20" ht="7.5" customHeight="1">
      <c r="A1814" s="100"/>
      <c r="B1814" s="502"/>
      <c r="C1814" s="502"/>
      <c r="D1814" s="502"/>
      <c r="E1814" s="502"/>
      <c r="R1814" s="222"/>
      <c r="S1814" s="502"/>
      <c r="T1814" s="64"/>
    </row>
    <row r="1815" spans="1:20" ht="7.5" customHeight="1">
      <c r="A1815" s="100"/>
      <c r="B1815" s="502"/>
      <c r="C1815" s="518" t="s">
        <v>575</v>
      </c>
      <c r="D1815" s="502"/>
      <c r="E1815" s="502"/>
      <c r="R1815" s="532" t="s">
        <v>118</v>
      </c>
      <c r="S1815" s="594" t="s">
        <v>576</v>
      </c>
      <c r="T1815" s="64"/>
    </row>
    <row r="1816" spans="1:20" ht="7.5" customHeight="1">
      <c r="A1816" s="100"/>
      <c r="B1816" s="502"/>
      <c r="C1816" s="502"/>
      <c r="D1816" s="502"/>
      <c r="E1816" s="502"/>
      <c r="R1816" s="502"/>
      <c r="S1816" s="502"/>
      <c r="T1816" s="64"/>
    </row>
    <row r="1817" spans="1:20" ht="7.5" customHeight="1">
      <c r="A1817" s="100"/>
      <c r="B1817" s="502"/>
      <c r="C1817" s="502"/>
      <c r="D1817" s="502"/>
      <c r="E1817" s="502"/>
      <c r="R1817" s="88"/>
      <c r="S1817" s="502"/>
      <c r="T1817" s="64"/>
    </row>
    <row r="1818" spans="1:20" ht="7.5" customHeight="1">
      <c r="A1818" s="100"/>
      <c r="B1818" s="288"/>
      <c r="C1818" s="288"/>
      <c r="D1818" s="288"/>
      <c r="E1818" s="288"/>
      <c r="F1818" s="288"/>
      <c r="G1818" s="288"/>
      <c r="H1818" s="288"/>
      <c r="I1818" s="288"/>
      <c r="J1818" s="288"/>
      <c r="K1818" s="288"/>
      <c r="L1818" s="288"/>
      <c r="M1818" s="288"/>
      <c r="N1818" s="288"/>
      <c r="O1818" s="288"/>
      <c r="P1818" s="288"/>
      <c r="Q1818" s="288"/>
      <c r="R1818" s="288"/>
      <c r="T1818" s="64"/>
    </row>
    <row r="1819" spans="1:20" ht="7.5" customHeight="1">
      <c r="A1819" s="70"/>
      <c r="T1819" s="64"/>
    </row>
    <row r="1820" spans="1:20" ht="7.5" customHeight="1">
      <c r="A1820" s="70"/>
      <c r="T1820" s="64"/>
    </row>
    <row r="1821" spans="1:20" ht="7.5" customHeight="1">
      <c r="A1821" s="70"/>
      <c r="T1821" s="64"/>
    </row>
    <row r="1822" spans="1:20" ht="7.5" customHeight="1">
      <c r="A1822" s="100"/>
      <c r="T1822" s="64"/>
    </row>
    <row r="1823" spans="1:20" ht="7.5" customHeight="1">
      <c r="A1823" s="100"/>
      <c r="T1823" s="64"/>
    </row>
    <row r="1824" spans="1:20" ht="7.5" customHeight="1">
      <c r="A1824" s="100"/>
      <c r="T1824" s="64"/>
    </row>
    <row r="1825" spans="1:20" ht="7.5" customHeight="1">
      <c r="A1825" s="100"/>
      <c r="T1825" s="64"/>
    </row>
    <row r="1826" spans="1:20" ht="7.5" customHeight="1">
      <c r="A1826" s="100"/>
      <c r="T1826" s="64"/>
    </row>
    <row r="1827" spans="1:20" ht="7.5" customHeight="1">
      <c r="A1827" s="100"/>
      <c r="T1827" s="64"/>
    </row>
    <row r="1828" spans="1:20" ht="7.5" customHeight="1">
      <c r="A1828" s="100"/>
      <c r="T1828" s="64"/>
    </row>
    <row r="1829" spans="1:20" ht="7.5" customHeight="1">
      <c r="A1829" s="100"/>
      <c r="T1829" s="64"/>
    </row>
    <row r="1830" spans="1:20" ht="11.25" customHeight="1">
      <c r="A1830" s="100"/>
      <c r="B1830" s="107"/>
      <c r="C1830" s="284"/>
      <c r="D1830" s="107"/>
      <c r="E1830" s="107"/>
      <c r="F1830" s="107"/>
      <c r="G1830" s="107"/>
      <c r="H1830" s="107"/>
      <c r="I1830" s="107"/>
      <c r="J1830" s="107"/>
      <c r="K1830" s="107"/>
      <c r="L1830" s="107"/>
      <c r="M1830" s="107"/>
      <c r="N1830" s="107"/>
      <c r="O1830" s="107"/>
      <c r="P1830" s="107"/>
      <c r="Q1830" s="107"/>
      <c r="R1830" s="107"/>
      <c r="S1830" s="537" t="s">
        <v>140</v>
      </c>
      <c r="T1830" s="64"/>
    </row>
    <row r="1831" spans="1:20" ht="11.25" customHeight="1">
      <c r="A1831" s="100"/>
      <c r="B1831" s="83"/>
      <c r="C1831" s="94"/>
      <c r="D1831" s="83"/>
      <c r="E1831" s="83"/>
      <c r="F1831" s="83"/>
      <c r="G1831" s="83"/>
      <c r="H1831" s="83"/>
      <c r="I1831" s="83"/>
      <c r="J1831" s="83"/>
      <c r="K1831" s="83"/>
      <c r="L1831" s="83"/>
      <c r="M1831" s="83"/>
      <c r="N1831" s="83"/>
      <c r="O1831" s="83"/>
      <c r="P1831" s="83"/>
      <c r="Q1831" s="83"/>
      <c r="R1831" s="88"/>
      <c r="S1831" s="504"/>
      <c r="T1831" s="64"/>
    </row>
    <row r="1832" spans="1:20" ht="11.25" customHeight="1">
      <c r="A1832" s="100"/>
      <c r="B1832" s="528" t="s">
        <v>577</v>
      </c>
      <c r="C1832" s="529"/>
      <c r="D1832" s="529"/>
      <c r="E1832" s="529"/>
      <c r="F1832" s="529"/>
      <c r="G1832" s="529"/>
      <c r="H1832" s="529"/>
      <c r="I1832" s="529"/>
      <c r="J1832" s="529"/>
      <c r="K1832" s="529"/>
      <c r="L1832" s="529"/>
      <c r="M1832" s="529"/>
      <c r="N1832" s="529"/>
      <c r="O1832" s="529"/>
      <c r="P1832" s="529"/>
      <c r="Q1832" s="529"/>
      <c r="R1832" s="529"/>
      <c r="S1832" s="529"/>
      <c r="T1832" s="64"/>
    </row>
    <row r="1833" spans="1:20" ht="61.5" customHeight="1">
      <c r="A1833" s="100"/>
      <c r="B1833" s="530"/>
      <c r="C1833" s="513"/>
      <c r="D1833" s="513"/>
      <c r="E1833" s="63"/>
      <c r="F1833" s="63"/>
      <c r="G1833" s="63"/>
      <c r="H1833" s="63"/>
      <c r="I1833" s="63"/>
      <c r="J1833" s="63"/>
      <c r="K1833" s="63"/>
      <c r="L1833" s="63"/>
      <c r="M1833" s="63"/>
      <c r="N1833" s="63"/>
      <c r="O1833" s="531" t="s">
        <v>103</v>
      </c>
      <c r="P1833" s="513"/>
      <c r="Q1833" s="513"/>
      <c r="R1833" s="513"/>
      <c r="S1833" s="513"/>
      <c r="T1833" s="64"/>
    </row>
    <row r="1834" spans="1:20" ht="34.5" customHeight="1">
      <c r="A1834" s="100"/>
      <c r="B1834" s="605" t="s">
        <v>578</v>
      </c>
      <c r="C1834" s="525"/>
      <c r="D1834" s="525"/>
      <c r="E1834" s="525"/>
      <c r="F1834" s="525"/>
      <c r="G1834" s="525"/>
      <c r="H1834" s="525"/>
      <c r="I1834" s="525"/>
      <c r="J1834" s="525"/>
      <c r="K1834" s="525"/>
      <c r="L1834" s="525"/>
      <c r="M1834" s="525"/>
      <c r="N1834" s="525"/>
      <c r="O1834" s="525"/>
      <c r="P1834" s="525"/>
      <c r="Q1834" s="525"/>
      <c r="R1834" s="525"/>
      <c r="S1834" s="525"/>
      <c r="T1834" s="64"/>
    </row>
    <row r="1835" spans="1:20" ht="7.5" customHeight="1">
      <c r="A1835" s="100"/>
      <c r="B1835" s="86"/>
      <c r="C1835" s="235"/>
      <c r="D1835" s="86"/>
      <c r="E1835" s="86"/>
      <c r="F1835" s="86"/>
      <c r="G1835" s="86"/>
      <c r="H1835" s="86"/>
      <c r="I1835" s="86"/>
      <c r="J1835" s="111"/>
      <c r="K1835" s="109"/>
      <c r="L1835" s="109"/>
      <c r="M1835" s="109"/>
      <c r="N1835" s="111"/>
      <c r="O1835" s="111"/>
      <c r="P1835" s="111"/>
      <c r="Q1835" s="111"/>
      <c r="R1835" s="120"/>
      <c r="S1835" s="178"/>
      <c r="T1835" s="64"/>
    </row>
    <row r="1836" spans="1:20" ht="7.5" customHeight="1">
      <c r="A1836" s="100"/>
      <c r="B1836" s="86"/>
      <c r="C1836" s="235"/>
      <c r="D1836" s="86"/>
      <c r="E1836" s="86"/>
      <c r="F1836" s="86"/>
      <c r="G1836" s="86"/>
      <c r="H1836" s="86"/>
      <c r="I1836" s="86"/>
      <c r="J1836" s="111"/>
      <c r="K1836" s="111"/>
      <c r="L1836" s="111"/>
      <c r="M1836" s="111"/>
      <c r="N1836" s="111"/>
      <c r="O1836" s="111"/>
      <c r="P1836" s="111"/>
      <c r="Q1836" s="111"/>
      <c r="R1836" s="120"/>
      <c r="S1836" s="178"/>
      <c r="T1836" s="64"/>
    </row>
    <row r="1837" spans="1:20" ht="7.5" customHeight="1">
      <c r="A1837" s="100"/>
      <c r="B1837" s="86"/>
      <c r="C1837" s="235"/>
      <c r="D1837" s="86"/>
      <c r="E1837" s="86"/>
      <c r="F1837" s="86"/>
      <c r="G1837" s="86"/>
      <c r="H1837" s="86"/>
      <c r="I1837" s="86"/>
      <c r="J1837" s="111"/>
      <c r="K1837" s="111"/>
      <c r="L1837" s="111"/>
      <c r="M1837" s="111"/>
      <c r="N1837" s="111"/>
      <c r="O1837" s="111"/>
      <c r="P1837" s="111"/>
      <c r="Q1837" s="111"/>
      <c r="R1837" s="120"/>
      <c r="S1837" s="178"/>
      <c r="T1837" s="64"/>
    </row>
    <row r="1838" spans="1:20" ht="7.5" customHeight="1">
      <c r="A1838" s="100"/>
      <c r="B1838" s="86"/>
      <c r="C1838" s="235"/>
      <c r="D1838" s="86"/>
      <c r="E1838" s="86"/>
      <c r="F1838" s="86"/>
      <c r="G1838" s="86"/>
      <c r="H1838" s="86"/>
      <c r="I1838" s="86"/>
      <c r="J1838" s="111"/>
      <c r="K1838" s="111"/>
      <c r="L1838" s="111"/>
      <c r="M1838" s="111"/>
      <c r="N1838" s="111"/>
      <c r="O1838" s="111"/>
      <c r="P1838" s="111"/>
      <c r="Q1838" s="111"/>
      <c r="R1838" s="120"/>
      <c r="S1838" s="178"/>
      <c r="T1838" s="64"/>
    </row>
    <row r="1839" spans="1:20" ht="7.5" customHeight="1">
      <c r="A1839" s="100"/>
      <c r="B1839" s="606" t="s">
        <v>579</v>
      </c>
      <c r="C1839" s="529"/>
      <c r="D1839" s="603"/>
      <c r="E1839" s="602" t="s">
        <v>580</v>
      </c>
      <c r="F1839" s="529"/>
      <c r="G1839" s="529"/>
      <c r="H1839" s="529"/>
      <c r="I1839" s="603"/>
      <c r="J1839" s="292"/>
      <c r="K1839" s="602" t="s">
        <v>581</v>
      </c>
      <c r="L1839" s="529"/>
      <c r="M1839" s="529"/>
      <c r="N1839" s="529"/>
      <c r="O1839" s="529"/>
      <c r="P1839" s="529"/>
      <c r="Q1839" s="603"/>
      <c r="R1839" s="608" t="s">
        <v>582</v>
      </c>
      <c r="S1839" s="529"/>
      <c r="T1839" s="64"/>
    </row>
    <row r="1840" spans="1:20" ht="7.5" customHeight="1">
      <c r="A1840" s="100"/>
      <c r="B1840" s="577"/>
      <c r="C1840" s="502"/>
      <c r="D1840" s="587"/>
      <c r="E1840" s="607"/>
      <c r="F1840" s="504"/>
      <c r="G1840" s="504"/>
      <c r="H1840" s="504"/>
      <c r="I1840" s="591"/>
      <c r="J1840" s="292"/>
      <c r="K1840" s="604"/>
      <c r="L1840" s="502"/>
      <c r="M1840" s="502"/>
      <c r="N1840" s="502"/>
      <c r="O1840" s="502"/>
      <c r="P1840" s="502"/>
      <c r="Q1840" s="587"/>
      <c r="R1840" s="604"/>
      <c r="S1840" s="502"/>
      <c r="T1840" s="64"/>
    </row>
    <row r="1841" spans="1:20" ht="7.5" customHeight="1">
      <c r="A1841" s="100"/>
      <c r="B1841" s="230"/>
      <c r="C1841" s="293"/>
      <c r="D1841" s="230"/>
      <c r="E1841" s="294"/>
      <c r="F1841" s="230"/>
      <c r="G1841" s="230"/>
      <c r="H1841" s="230"/>
      <c r="I1841" s="295"/>
      <c r="J1841" s="230"/>
      <c r="K1841" s="294"/>
      <c r="L1841" s="230"/>
      <c r="M1841" s="230"/>
      <c r="N1841" s="230"/>
      <c r="O1841" s="230"/>
      <c r="P1841" s="230"/>
      <c r="Q1841" s="295"/>
      <c r="R1841" s="296"/>
      <c r="S1841" s="297"/>
      <c r="T1841" s="64"/>
    </row>
    <row r="1842" spans="1:20" ht="7.5" customHeight="1">
      <c r="A1842" s="100"/>
      <c r="B1842" s="86"/>
      <c r="C1842" s="235"/>
      <c r="D1842" s="86"/>
      <c r="E1842" s="298"/>
      <c r="F1842" s="86"/>
      <c r="G1842" s="86"/>
      <c r="H1842" s="86"/>
      <c r="I1842" s="299"/>
      <c r="J1842" s="86"/>
      <c r="K1842" s="298"/>
      <c r="L1842" s="86"/>
      <c r="M1842" s="86"/>
      <c r="N1842" s="86"/>
      <c r="O1842" s="86"/>
      <c r="P1842" s="86"/>
      <c r="Q1842" s="299"/>
      <c r="R1842" s="87"/>
      <c r="S1842" s="300"/>
      <c r="T1842" s="64"/>
    </row>
    <row r="1843" spans="1:20" ht="7.5" customHeight="1">
      <c r="A1843" s="100"/>
      <c r="B1843" s="111"/>
      <c r="C1843" s="301"/>
      <c r="D1843" s="111"/>
      <c r="E1843" s="302"/>
      <c r="F1843" s="111"/>
      <c r="G1843" s="111"/>
      <c r="H1843" s="111"/>
      <c r="I1843" s="303"/>
      <c r="J1843" s="111"/>
      <c r="K1843" s="111"/>
      <c r="L1843" s="111"/>
      <c r="M1843" s="111"/>
      <c r="N1843" s="111"/>
      <c r="O1843" s="111"/>
      <c r="P1843" s="111"/>
      <c r="Q1843" s="303"/>
      <c r="R1843" s="120"/>
      <c r="S1843" s="178"/>
      <c r="T1843" s="64"/>
    </row>
    <row r="1844" spans="1:20" ht="7.5" customHeight="1">
      <c r="A1844" s="100"/>
      <c r="B1844" s="111"/>
      <c r="C1844" s="301"/>
      <c r="D1844" s="111"/>
      <c r="E1844" s="302"/>
      <c r="F1844" s="111"/>
      <c r="G1844" s="111"/>
      <c r="H1844" s="111"/>
      <c r="I1844" s="303"/>
      <c r="J1844" s="111"/>
      <c r="K1844" s="111"/>
      <c r="L1844" s="111"/>
      <c r="M1844" s="111"/>
      <c r="N1844" s="111"/>
      <c r="O1844" s="111"/>
      <c r="P1844" s="111"/>
      <c r="Q1844" s="303"/>
      <c r="R1844" s="120"/>
      <c r="S1844" s="178"/>
      <c r="T1844" s="64"/>
    </row>
    <row r="1845" spans="1:20" ht="7.5" customHeight="1">
      <c r="A1845" s="100"/>
      <c r="B1845" s="111"/>
      <c r="C1845" s="301"/>
      <c r="D1845" s="111"/>
      <c r="E1845" s="302"/>
      <c r="F1845" s="111"/>
      <c r="G1845" s="111"/>
      <c r="H1845" s="111"/>
      <c r="I1845" s="303"/>
      <c r="J1845" s="111"/>
      <c r="K1845" s="111"/>
      <c r="L1845" s="111"/>
      <c r="M1845" s="111"/>
      <c r="N1845" s="111"/>
      <c r="O1845" s="111"/>
      <c r="P1845" s="111"/>
      <c r="Q1845" s="303"/>
      <c r="R1845" s="120"/>
      <c r="S1845" s="178"/>
      <c r="T1845" s="64"/>
    </row>
    <row r="1846" spans="1:20" ht="7.5" customHeight="1">
      <c r="A1846" s="100"/>
      <c r="B1846" s="111"/>
      <c r="C1846" s="301"/>
      <c r="D1846" s="111"/>
      <c r="E1846" s="302"/>
      <c r="F1846" s="111"/>
      <c r="G1846" s="111"/>
      <c r="H1846" s="111"/>
      <c r="I1846" s="303"/>
      <c r="J1846" s="111"/>
      <c r="K1846" s="111"/>
      <c r="L1846" s="111"/>
      <c r="M1846" s="111"/>
      <c r="N1846" s="111"/>
      <c r="O1846" s="111"/>
      <c r="P1846" s="111"/>
      <c r="Q1846" s="303"/>
      <c r="R1846" s="120"/>
      <c r="S1846" s="178"/>
      <c r="T1846" s="64"/>
    </row>
    <row r="1847" spans="1:20" ht="7.5" customHeight="1">
      <c r="A1847" s="100"/>
      <c r="B1847" s="111"/>
      <c r="C1847" s="301"/>
      <c r="D1847" s="111"/>
      <c r="E1847" s="302"/>
      <c r="F1847" s="111"/>
      <c r="G1847" s="111"/>
      <c r="H1847" s="111"/>
      <c r="I1847" s="303"/>
      <c r="J1847" s="111"/>
      <c r="K1847" s="111"/>
      <c r="L1847" s="111"/>
      <c r="M1847" s="111"/>
      <c r="N1847" s="111"/>
      <c r="O1847" s="111"/>
      <c r="P1847" s="111"/>
      <c r="Q1847" s="303"/>
      <c r="R1847" s="120"/>
      <c r="S1847" s="178"/>
      <c r="T1847" s="64"/>
    </row>
    <row r="1848" spans="1:20" ht="7.5" customHeight="1">
      <c r="A1848" s="100"/>
      <c r="B1848" s="111"/>
      <c r="C1848" s="301"/>
      <c r="D1848" s="111"/>
      <c r="E1848" s="302"/>
      <c r="F1848" s="111"/>
      <c r="G1848" s="111"/>
      <c r="H1848" s="111"/>
      <c r="I1848" s="303"/>
      <c r="J1848" s="111"/>
      <c r="K1848" s="111"/>
      <c r="L1848" s="111"/>
      <c r="M1848" s="111"/>
      <c r="N1848" s="111"/>
      <c r="O1848" s="111"/>
      <c r="P1848" s="111"/>
      <c r="Q1848" s="303"/>
      <c r="R1848" s="120"/>
      <c r="S1848" s="178"/>
      <c r="T1848" s="64"/>
    </row>
    <row r="1849" spans="1:20" ht="7.5" customHeight="1">
      <c r="A1849" s="100"/>
      <c r="B1849" s="111"/>
      <c r="C1849" s="301"/>
      <c r="D1849" s="111"/>
      <c r="E1849" s="302"/>
      <c r="F1849" s="111"/>
      <c r="G1849" s="111"/>
      <c r="H1849" s="111"/>
      <c r="I1849" s="303"/>
      <c r="J1849" s="111"/>
      <c r="K1849" s="111"/>
      <c r="L1849" s="111"/>
      <c r="M1849" s="111"/>
      <c r="N1849" s="111"/>
      <c r="O1849" s="111"/>
      <c r="P1849" s="111"/>
      <c r="Q1849" s="303"/>
      <c r="R1849" s="120"/>
      <c r="S1849" s="178"/>
      <c r="T1849" s="64"/>
    </row>
    <row r="1850" spans="1:20" ht="7.5" customHeight="1">
      <c r="A1850" s="100"/>
      <c r="B1850" s="111"/>
      <c r="C1850" s="301"/>
      <c r="D1850" s="111"/>
      <c r="E1850" s="302"/>
      <c r="F1850" s="111"/>
      <c r="G1850" s="111"/>
      <c r="H1850" s="111"/>
      <c r="I1850" s="303"/>
      <c r="J1850" s="111"/>
      <c r="K1850" s="111"/>
      <c r="L1850" s="111"/>
      <c r="M1850" s="111"/>
      <c r="N1850" s="111"/>
      <c r="O1850" s="111"/>
      <c r="P1850" s="111"/>
      <c r="Q1850" s="303"/>
      <c r="R1850" s="120"/>
      <c r="S1850" s="178"/>
      <c r="T1850" s="64"/>
    </row>
    <row r="1851" spans="1:20" ht="7.5" customHeight="1">
      <c r="A1851" s="100"/>
      <c r="B1851" s="111"/>
      <c r="C1851" s="301"/>
      <c r="D1851" s="111"/>
      <c r="E1851" s="302"/>
      <c r="F1851" s="111"/>
      <c r="G1851" s="111"/>
      <c r="H1851" s="111"/>
      <c r="I1851" s="303"/>
      <c r="J1851" s="111"/>
      <c r="K1851" s="111"/>
      <c r="L1851" s="111"/>
      <c r="M1851" s="111"/>
      <c r="N1851" s="111"/>
      <c r="O1851" s="111"/>
      <c r="P1851" s="111"/>
      <c r="Q1851" s="303"/>
      <c r="R1851" s="120"/>
      <c r="S1851" s="178"/>
      <c r="T1851" s="64"/>
    </row>
    <row r="1852" spans="1:20" ht="7.5" customHeight="1">
      <c r="A1852" s="100"/>
      <c r="B1852" s="111"/>
      <c r="C1852" s="301"/>
      <c r="D1852" s="111"/>
      <c r="E1852" s="302"/>
      <c r="F1852" s="111"/>
      <c r="G1852" s="111"/>
      <c r="H1852" s="111"/>
      <c r="I1852" s="303"/>
      <c r="J1852" s="111"/>
      <c r="K1852" s="111"/>
      <c r="L1852" s="111"/>
      <c r="M1852" s="111"/>
      <c r="N1852" s="111"/>
      <c r="O1852" s="111"/>
      <c r="P1852" s="111"/>
      <c r="Q1852" s="303"/>
      <c r="R1852" s="120"/>
      <c r="S1852" s="178"/>
      <c r="T1852" s="64"/>
    </row>
    <row r="1853" spans="1:20" ht="7.5" customHeight="1">
      <c r="A1853" s="100"/>
      <c r="B1853" s="111"/>
      <c r="C1853" s="301"/>
      <c r="D1853" s="111"/>
      <c r="E1853" s="302"/>
      <c r="F1853" s="111"/>
      <c r="G1853" s="111"/>
      <c r="H1853" s="111"/>
      <c r="I1853" s="303"/>
      <c r="J1853" s="111"/>
      <c r="K1853" s="111"/>
      <c r="L1853" s="111"/>
      <c r="M1853" s="111"/>
      <c r="N1853" s="111"/>
      <c r="O1853" s="111"/>
      <c r="P1853" s="111"/>
      <c r="Q1853" s="303"/>
      <c r="R1853" s="120"/>
      <c r="S1853" s="178"/>
      <c r="T1853" s="64"/>
    </row>
    <row r="1854" spans="1:20" ht="7.5" customHeight="1">
      <c r="A1854" s="100"/>
      <c r="B1854" s="111"/>
      <c r="C1854" s="301"/>
      <c r="D1854" s="111"/>
      <c r="E1854" s="302"/>
      <c r="F1854" s="111"/>
      <c r="G1854" s="111"/>
      <c r="H1854" s="111"/>
      <c r="I1854" s="303"/>
      <c r="J1854" s="111"/>
      <c r="K1854" s="111"/>
      <c r="L1854" s="111"/>
      <c r="M1854" s="111"/>
      <c r="N1854" s="111"/>
      <c r="O1854" s="111"/>
      <c r="P1854" s="111"/>
      <c r="Q1854" s="303"/>
      <c r="R1854" s="120"/>
      <c r="S1854" s="178"/>
      <c r="T1854" s="64"/>
    </row>
    <row r="1855" spans="1:20" ht="7.5" customHeight="1">
      <c r="A1855" s="100"/>
      <c r="B1855" s="111"/>
      <c r="C1855" s="301"/>
      <c r="D1855" s="111"/>
      <c r="E1855" s="302"/>
      <c r="F1855" s="111"/>
      <c r="G1855" s="111"/>
      <c r="H1855" s="111"/>
      <c r="I1855" s="303"/>
      <c r="J1855" s="111"/>
      <c r="K1855" s="111"/>
      <c r="L1855" s="111"/>
      <c r="M1855" s="111"/>
      <c r="N1855" s="111"/>
      <c r="O1855" s="111"/>
      <c r="P1855" s="111"/>
      <c r="Q1855" s="303"/>
      <c r="R1855" s="120"/>
      <c r="S1855" s="178"/>
      <c r="T1855" s="64"/>
    </row>
    <row r="1856" spans="1:20" ht="7.5" customHeight="1">
      <c r="A1856" s="100"/>
      <c r="B1856" s="111"/>
      <c r="C1856" s="301"/>
      <c r="D1856" s="111"/>
      <c r="E1856" s="302"/>
      <c r="F1856" s="111"/>
      <c r="G1856" s="111"/>
      <c r="H1856" s="111"/>
      <c r="I1856" s="303"/>
      <c r="J1856" s="111"/>
      <c r="K1856" s="111"/>
      <c r="L1856" s="111"/>
      <c r="M1856" s="111"/>
      <c r="N1856" s="111"/>
      <c r="O1856" s="111"/>
      <c r="P1856" s="111"/>
      <c r="Q1856" s="303"/>
      <c r="R1856" s="120"/>
      <c r="S1856" s="178"/>
      <c r="T1856" s="64"/>
    </row>
    <row r="1857" spans="1:20" ht="7.5" customHeight="1">
      <c r="A1857" s="100"/>
      <c r="B1857" s="111"/>
      <c r="C1857" s="301"/>
      <c r="D1857" s="111"/>
      <c r="E1857" s="302"/>
      <c r="F1857" s="111"/>
      <c r="G1857" s="111"/>
      <c r="H1857" s="111"/>
      <c r="I1857" s="303"/>
      <c r="J1857" s="111"/>
      <c r="K1857" s="111"/>
      <c r="L1857" s="111"/>
      <c r="M1857" s="111"/>
      <c r="N1857" s="111"/>
      <c r="O1857" s="111"/>
      <c r="P1857" s="111"/>
      <c r="Q1857" s="303"/>
      <c r="R1857" s="120"/>
      <c r="S1857" s="178"/>
      <c r="T1857" s="64"/>
    </row>
    <row r="1858" spans="1:20" ht="7.5" customHeight="1">
      <c r="A1858" s="100"/>
      <c r="B1858" s="111"/>
      <c r="C1858" s="301"/>
      <c r="D1858" s="111"/>
      <c r="E1858" s="302"/>
      <c r="F1858" s="111"/>
      <c r="G1858" s="111"/>
      <c r="H1858" s="111"/>
      <c r="I1858" s="303"/>
      <c r="J1858" s="111"/>
      <c r="K1858" s="111"/>
      <c r="L1858" s="111"/>
      <c r="M1858" s="111"/>
      <c r="N1858" s="111"/>
      <c r="O1858" s="111"/>
      <c r="P1858" s="111"/>
      <c r="Q1858" s="303"/>
      <c r="R1858" s="120"/>
      <c r="S1858" s="178"/>
      <c r="T1858" s="64"/>
    </row>
    <row r="1859" spans="1:20" ht="7.5" customHeight="1">
      <c r="A1859" s="100"/>
      <c r="B1859" s="111"/>
      <c r="C1859" s="301"/>
      <c r="D1859" s="111"/>
      <c r="E1859" s="302"/>
      <c r="F1859" s="111"/>
      <c r="G1859" s="111"/>
      <c r="H1859" s="111"/>
      <c r="I1859" s="303"/>
      <c r="J1859" s="111"/>
      <c r="K1859" s="111"/>
      <c r="L1859" s="111"/>
      <c r="M1859" s="111"/>
      <c r="N1859" s="111"/>
      <c r="O1859" s="111"/>
      <c r="P1859" s="111"/>
      <c r="Q1859" s="303"/>
      <c r="R1859" s="120"/>
      <c r="S1859" s="178"/>
      <c r="T1859" s="64"/>
    </row>
    <row r="1860" spans="1:20" ht="7.5" customHeight="1">
      <c r="A1860" s="100"/>
      <c r="B1860" s="111"/>
      <c r="C1860" s="301"/>
      <c r="D1860" s="111"/>
      <c r="E1860" s="302"/>
      <c r="F1860" s="111"/>
      <c r="G1860" s="111"/>
      <c r="H1860" s="111"/>
      <c r="I1860" s="303"/>
      <c r="J1860" s="111"/>
      <c r="K1860" s="111"/>
      <c r="L1860" s="111"/>
      <c r="M1860" s="111"/>
      <c r="N1860" s="111"/>
      <c r="O1860" s="111"/>
      <c r="P1860" s="111"/>
      <c r="Q1860" s="303"/>
      <c r="R1860" s="120"/>
      <c r="S1860" s="178"/>
      <c r="T1860" s="64"/>
    </row>
    <row r="1861" spans="1:20" ht="7.5" customHeight="1">
      <c r="A1861" s="100"/>
      <c r="B1861" s="111"/>
      <c r="C1861" s="301"/>
      <c r="D1861" s="111"/>
      <c r="E1861" s="302"/>
      <c r="F1861" s="111"/>
      <c r="G1861" s="111"/>
      <c r="H1861" s="111"/>
      <c r="I1861" s="303"/>
      <c r="J1861" s="111"/>
      <c r="K1861" s="111"/>
      <c r="L1861" s="111"/>
      <c r="M1861" s="111"/>
      <c r="N1861" s="111"/>
      <c r="O1861" s="111"/>
      <c r="P1861" s="111"/>
      <c r="Q1861" s="303"/>
      <c r="R1861" s="120"/>
      <c r="S1861" s="178"/>
      <c r="T1861" s="64"/>
    </row>
    <row r="1862" spans="1:20" ht="7.5" customHeight="1">
      <c r="A1862" s="100"/>
      <c r="B1862" s="111"/>
      <c r="C1862" s="301"/>
      <c r="D1862" s="111"/>
      <c r="E1862" s="302"/>
      <c r="F1862" s="111"/>
      <c r="G1862" s="111"/>
      <c r="H1862" s="111"/>
      <c r="I1862" s="303"/>
      <c r="J1862" s="111"/>
      <c r="K1862" s="111"/>
      <c r="L1862" s="111"/>
      <c r="M1862" s="111"/>
      <c r="N1862" s="111"/>
      <c r="O1862" s="111"/>
      <c r="P1862" s="111"/>
      <c r="Q1862" s="303"/>
      <c r="R1862" s="304"/>
      <c r="S1862" s="178"/>
      <c r="T1862" s="64"/>
    </row>
    <row r="1863" spans="1:20" ht="7.5" customHeight="1">
      <c r="A1863" s="100"/>
      <c r="B1863" s="111"/>
      <c r="C1863" s="301"/>
      <c r="D1863" s="111"/>
      <c r="E1863" s="302"/>
      <c r="F1863" s="111"/>
      <c r="G1863" s="111"/>
      <c r="H1863" s="111"/>
      <c r="I1863" s="303"/>
      <c r="J1863" s="111"/>
      <c r="K1863" s="111"/>
      <c r="L1863" s="111"/>
      <c r="M1863" s="111"/>
      <c r="N1863" s="111"/>
      <c r="O1863" s="111"/>
      <c r="P1863" s="111"/>
      <c r="Q1863" s="303"/>
      <c r="R1863" s="304"/>
      <c r="S1863" s="178"/>
      <c r="T1863" s="64"/>
    </row>
    <row r="1864" spans="1:20" ht="7.5" customHeight="1">
      <c r="A1864" s="100"/>
      <c r="B1864" s="111"/>
      <c r="C1864" s="301"/>
      <c r="D1864" s="111"/>
      <c r="E1864" s="302"/>
      <c r="F1864" s="111"/>
      <c r="G1864" s="111"/>
      <c r="H1864" s="111"/>
      <c r="I1864" s="303"/>
      <c r="J1864" s="111"/>
      <c r="K1864" s="111"/>
      <c r="L1864" s="111"/>
      <c r="M1864" s="111"/>
      <c r="N1864" s="111"/>
      <c r="O1864" s="111"/>
      <c r="P1864" s="111"/>
      <c r="Q1864" s="303"/>
      <c r="R1864" s="304"/>
      <c r="S1864" s="178"/>
      <c r="T1864" s="64"/>
    </row>
    <row r="1865" spans="1:20" ht="7.5" customHeight="1">
      <c r="A1865" s="100"/>
      <c r="B1865" s="111"/>
      <c r="C1865" s="301"/>
      <c r="D1865" s="111"/>
      <c r="E1865" s="302"/>
      <c r="F1865" s="111"/>
      <c r="G1865" s="111"/>
      <c r="H1865" s="111"/>
      <c r="I1865" s="303"/>
      <c r="J1865" s="111"/>
      <c r="K1865" s="111"/>
      <c r="L1865" s="111"/>
      <c r="M1865" s="111"/>
      <c r="N1865" s="111"/>
      <c r="O1865" s="111"/>
      <c r="P1865" s="111"/>
      <c r="Q1865" s="303"/>
      <c r="R1865" s="304"/>
      <c r="S1865" s="178"/>
      <c r="T1865" s="64"/>
    </row>
    <row r="1866" spans="1:20" ht="7.5" customHeight="1">
      <c r="A1866" s="100"/>
      <c r="B1866" s="111"/>
      <c r="C1866" s="301"/>
      <c r="D1866" s="111"/>
      <c r="E1866" s="302"/>
      <c r="F1866" s="111"/>
      <c r="G1866" s="111"/>
      <c r="H1866" s="111"/>
      <c r="I1866" s="303"/>
      <c r="J1866" s="111"/>
      <c r="K1866" s="111"/>
      <c r="L1866" s="111"/>
      <c r="M1866" s="111"/>
      <c r="N1866" s="111"/>
      <c r="O1866" s="111"/>
      <c r="P1866" s="111"/>
      <c r="Q1866" s="303"/>
      <c r="R1866" s="304"/>
      <c r="S1866" s="178"/>
      <c r="T1866" s="64"/>
    </row>
    <row r="1867" spans="1:20" ht="7.5" customHeight="1">
      <c r="A1867" s="100"/>
      <c r="B1867" s="111"/>
      <c r="C1867" s="301"/>
      <c r="D1867" s="111"/>
      <c r="E1867" s="302"/>
      <c r="F1867" s="111"/>
      <c r="G1867" s="111"/>
      <c r="H1867" s="111"/>
      <c r="I1867" s="303"/>
      <c r="J1867" s="111"/>
      <c r="K1867" s="111"/>
      <c r="L1867" s="111"/>
      <c r="M1867" s="111"/>
      <c r="N1867" s="111"/>
      <c r="O1867" s="111"/>
      <c r="P1867" s="111"/>
      <c r="Q1867" s="303"/>
      <c r="R1867" s="304"/>
      <c r="S1867" s="178"/>
      <c r="T1867" s="64"/>
    </row>
    <row r="1868" spans="1:20" ht="7.5" customHeight="1">
      <c r="A1868" s="100"/>
      <c r="B1868" s="111"/>
      <c r="C1868" s="301"/>
      <c r="D1868" s="111"/>
      <c r="E1868" s="302"/>
      <c r="F1868" s="111"/>
      <c r="G1868" s="111"/>
      <c r="H1868" s="111"/>
      <c r="I1868" s="303"/>
      <c r="J1868" s="111"/>
      <c r="K1868" s="111"/>
      <c r="L1868" s="111"/>
      <c r="M1868" s="111"/>
      <c r="N1868" s="111"/>
      <c r="O1868" s="111"/>
      <c r="P1868" s="111"/>
      <c r="Q1868" s="303"/>
      <c r="R1868" s="304"/>
      <c r="S1868" s="178"/>
      <c r="T1868" s="64"/>
    </row>
    <row r="1869" spans="1:20" ht="7.5" customHeight="1">
      <c r="A1869" s="100"/>
      <c r="B1869" s="111"/>
      <c r="C1869" s="301"/>
      <c r="D1869" s="111"/>
      <c r="E1869" s="302"/>
      <c r="F1869" s="111"/>
      <c r="G1869" s="111"/>
      <c r="H1869" s="111"/>
      <c r="I1869" s="303"/>
      <c r="J1869" s="111"/>
      <c r="K1869" s="111"/>
      <c r="L1869" s="111"/>
      <c r="M1869" s="111"/>
      <c r="N1869" s="111"/>
      <c r="O1869" s="111"/>
      <c r="P1869" s="111"/>
      <c r="Q1869" s="303"/>
      <c r="R1869" s="304"/>
      <c r="S1869" s="178"/>
      <c r="T1869" s="64"/>
    </row>
    <row r="1870" spans="1:20" ht="7.5" customHeight="1">
      <c r="A1870" s="100"/>
      <c r="B1870" s="111"/>
      <c r="C1870" s="301"/>
      <c r="D1870" s="111"/>
      <c r="E1870" s="302"/>
      <c r="F1870" s="111"/>
      <c r="G1870" s="111"/>
      <c r="H1870" s="111"/>
      <c r="I1870" s="303"/>
      <c r="J1870" s="111"/>
      <c r="K1870" s="111"/>
      <c r="L1870" s="111"/>
      <c r="M1870" s="111"/>
      <c r="N1870" s="111"/>
      <c r="O1870" s="111"/>
      <c r="P1870" s="111"/>
      <c r="Q1870" s="303"/>
      <c r="R1870" s="304"/>
      <c r="S1870" s="178"/>
      <c r="T1870" s="64"/>
    </row>
    <row r="1871" spans="1:20" ht="7.5" customHeight="1">
      <c r="A1871" s="100"/>
      <c r="B1871" s="111"/>
      <c r="C1871" s="301"/>
      <c r="D1871" s="111"/>
      <c r="E1871" s="302"/>
      <c r="F1871" s="111"/>
      <c r="G1871" s="111"/>
      <c r="H1871" s="111"/>
      <c r="I1871" s="303"/>
      <c r="J1871" s="111"/>
      <c r="K1871" s="111"/>
      <c r="L1871" s="111"/>
      <c r="M1871" s="111"/>
      <c r="N1871" s="111"/>
      <c r="O1871" s="111"/>
      <c r="P1871" s="111"/>
      <c r="Q1871" s="303"/>
      <c r="R1871" s="304"/>
      <c r="S1871" s="178"/>
      <c r="T1871" s="64"/>
    </row>
    <row r="1872" spans="1:20" ht="7.5" customHeight="1">
      <c r="A1872" s="100"/>
      <c r="B1872" s="111"/>
      <c r="C1872" s="301"/>
      <c r="D1872" s="111"/>
      <c r="E1872" s="302"/>
      <c r="F1872" s="111"/>
      <c r="G1872" s="111"/>
      <c r="H1872" s="111"/>
      <c r="I1872" s="303"/>
      <c r="J1872" s="111"/>
      <c r="K1872" s="111"/>
      <c r="L1872" s="111"/>
      <c r="M1872" s="111"/>
      <c r="N1872" s="111"/>
      <c r="O1872" s="111"/>
      <c r="P1872" s="111"/>
      <c r="Q1872" s="303"/>
      <c r="R1872" s="304"/>
      <c r="S1872" s="178"/>
      <c r="T1872" s="64"/>
    </row>
    <row r="1873" spans="1:20" ht="7.5" customHeight="1">
      <c r="A1873" s="100"/>
      <c r="B1873" s="111"/>
      <c r="C1873" s="301"/>
      <c r="D1873" s="111"/>
      <c r="E1873" s="302"/>
      <c r="F1873" s="111"/>
      <c r="G1873" s="111"/>
      <c r="H1873" s="111"/>
      <c r="I1873" s="303"/>
      <c r="J1873" s="111"/>
      <c r="K1873" s="111"/>
      <c r="L1873" s="111"/>
      <c r="M1873" s="111"/>
      <c r="N1873" s="111"/>
      <c r="O1873" s="111"/>
      <c r="P1873" s="111"/>
      <c r="Q1873" s="303"/>
      <c r="R1873" s="304"/>
      <c r="S1873" s="178"/>
      <c r="T1873" s="64"/>
    </row>
    <row r="1874" spans="1:20" ht="7.5" customHeight="1">
      <c r="A1874" s="100"/>
      <c r="B1874" s="111"/>
      <c r="C1874" s="301"/>
      <c r="D1874" s="111"/>
      <c r="E1874" s="302"/>
      <c r="F1874" s="111"/>
      <c r="G1874" s="111"/>
      <c r="H1874" s="111"/>
      <c r="I1874" s="303"/>
      <c r="J1874" s="111"/>
      <c r="K1874" s="111"/>
      <c r="L1874" s="111"/>
      <c r="M1874" s="111"/>
      <c r="N1874" s="111"/>
      <c r="O1874" s="111"/>
      <c r="P1874" s="111"/>
      <c r="Q1874" s="303"/>
      <c r="R1874" s="304"/>
      <c r="S1874" s="178"/>
      <c r="T1874" s="64"/>
    </row>
    <row r="1875" spans="1:20" ht="7.5" customHeight="1">
      <c r="A1875" s="100"/>
      <c r="B1875" s="111"/>
      <c r="C1875" s="301"/>
      <c r="D1875" s="111"/>
      <c r="E1875" s="302"/>
      <c r="F1875" s="111"/>
      <c r="G1875" s="111"/>
      <c r="H1875" s="111"/>
      <c r="I1875" s="303"/>
      <c r="J1875" s="111"/>
      <c r="K1875" s="111"/>
      <c r="L1875" s="111"/>
      <c r="M1875" s="111"/>
      <c r="N1875" s="111"/>
      <c r="O1875" s="111"/>
      <c r="P1875" s="111"/>
      <c r="Q1875" s="303"/>
      <c r="R1875" s="304"/>
      <c r="S1875" s="178"/>
      <c r="T1875" s="64"/>
    </row>
    <row r="1876" spans="1:20" ht="7.5" customHeight="1">
      <c r="A1876" s="100"/>
      <c r="B1876" s="111"/>
      <c r="C1876" s="301"/>
      <c r="D1876" s="111"/>
      <c r="E1876" s="302"/>
      <c r="F1876" s="111"/>
      <c r="G1876" s="111"/>
      <c r="H1876" s="111"/>
      <c r="I1876" s="303"/>
      <c r="J1876" s="111"/>
      <c r="K1876" s="111"/>
      <c r="L1876" s="111"/>
      <c r="M1876" s="111"/>
      <c r="N1876" s="111"/>
      <c r="O1876" s="111"/>
      <c r="P1876" s="111"/>
      <c r="Q1876" s="303"/>
      <c r="R1876" s="304"/>
      <c r="S1876" s="178"/>
      <c r="T1876" s="64"/>
    </row>
    <row r="1877" spans="1:20" ht="7.5" customHeight="1">
      <c r="A1877" s="100"/>
      <c r="B1877" s="305"/>
      <c r="C1877" s="306"/>
      <c r="D1877" s="305"/>
      <c r="E1877" s="307"/>
      <c r="F1877" s="305"/>
      <c r="G1877" s="305"/>
      <c r="H1877" s="305"/>
      <c r="I1877" s="308"/>
      <c r="J1877" s="305"/>
      <c r="K1877" s="305"/>
      <c r="L1877" s="305"/>
      <c r="M1877" s="305"/>
      <c r="N1877" s="305"/>
      <c r="O1877" s="305"/>
      <c r="P1877" s="305"/>
      <c r="Q1877" s="308"/>
      <c r="R1877" s="309"/>
      <c r="S1877" s="310"/>
      <c r="T1877" s="64"/>
    </row>
    <row r="1878" spans="1:20" ht="7.5" customHeight="1">
      <c r="A1878" s="100"/>
      <c r="B1878" s="311"/>
      <c r="C1878" s="312"/>
      <c r="D1878" s="311"/>
      <c r="E1878" s="311"/>
      <c r="F1878" s="311"/>
      <c r="G1878" s="311"/>
      <c r="H1878" s="311"/>
      <c r="I1878" s="311"/>
      <c r="J1878" s="311"/>
      <c r="K1878" s="311"/>
      <c r="L1878" s="311"/>
      <c r="M1878" s="311"/>
      <c r="N1878" s="311"/>
      <c r="O1878" s="311"/>
      <c r="P1878" s="111"/>
      <c r="Q1878" s="111"/>
      <c r="R1878" s="120"/>
      <c r="S1878" s="178"/>
      <c r="T1878" s="64"/>
    </row>
    <row r="1879" spans="1:20" ht="7.5" customHeight="1">
      <c r="A1879" s="100"/>
      <c r="B1879" s="195"/>
      <c r="C1879" s="292"/>
      <c r="D1879" s="195"/>
      <c r="E1879" s="195"/>
      <c r="F1879" s="195"/>
      <c r="G1879" s="195"/>
      <c r="H1879" s="195"/>
      <c r="I1879" s="195"/>
      <c r="J1879" s="195"/>
      <c r="K1879" s="195"/>
      <c r="L1879" s="195"/>
      <c r="M1879" s="195"/>
      <c r="N1879" s="195"/>
      <c r="O1879" s="195"/>
      <c r="P1879" s="111"/>
      <c r="Q1879" s="111"/>
      <c r="R1879" s="120"/>
      <c r="S1879" s="178"/>
      <c r="T1879" s="64"/>
    </row>
    <row r="1880" spans="1:20" ht="7.5" customHeight="1">
      <c r="A1880" s="100"/>
      <c r="B1880" s="195"/>
      <c r="C1880" s="292"/>
      <c r="D1880" s="195"/>
      <c r="E1880" s="195"/>
      <c r="F1880" s="195"/>
      <c r="G1880" s="195"/>
      <c r="H1880" s="195"/>
      <c r="I1880" s="195"/>
      <c r="J1880" s="195"/>
      <c r="K1880" s="195"/>
      <c r="L1880" s="195"/>
      <c r="M1880" s="195"/>
      <c r="N1880" s="195"/>
      <c r="O1880" s="195"/>
      <c r="P1880" s="111"/>
      <c r="Q1880" s="111"/>
      <c r="R1880" s="120"/>
      <c r="S1880" s="178"/>
      <c r="T1880" s="64"/>
    </row>
    <row r="1881" spans="1:20" ht="7.5" customHeight="1">
      <c r="A1881" s="100"/>
      <c r="B1881" s="195"/>
      <c r="C1881" s="292"/>
      <c r="D1881" s="195"/>
      <c r="E1881" s="195"/>
      <c r="F1881" s="195"/>
      <c r="G1881" s="195"/>
      <c r="H1881" s="195"/>
      <c r="I1881" s="195"/>
      <c r="J1881" s="195"/>
      <c r="K1881" s="195"/>
      <c r="L1881" s="195"/>
      <c r="M1881" s="195"/>
      <c r="N1881" s="195"/>
      <c r="O1881" s="195"/>
      <c r="P1881" s="111"/>
      <c r="Q1881" s="111"/>
      <c r="R1881" s="120"/>
      <c r="S1881" s="178"/>
      <c r="T1881" s="64"/>
    </row>
    <row r="1882" spans="1:20" ht="7.5" customHeight="1">
      <c r="A1882" s="100"/>
      <c r="B1882" s="195"/>
      <c r="C1882" s="292"/>
      <c r="D1882" s="195"/>
      <c r="E1882" s="195"/>
      <c r="F1882" s="195"/>
      <c r="G1882" s="195"/>
      <c r="H1882" s="195"/>
      <c r="I1882" s="195"/>
      <c r="J1882" s="195"/>
      <c r="K1882" s="195"/>
      <c r="L1882" s="195"/>
      <c r="M1882" s="195"/>
      <c r="N1882" s="195"/>
      <c r="O1882" s="195"/>
      <c r="P1882" s="111"/>
      <c r="Q1882" s="111"/>
      <c r="R1882" s="120"/>
      <c r="S1882" s="178"/>
      <c r="T1882" s="64"/>
    </row>
    <row r="1883" spans="1:20" ht="7.5" customHeight="1">
      <c r="A1883" s="100"/>
      <c r="B1883" s="195"/>
      <c r="C1883" s="292"/>
      <c r="D1883" s="195"/>
      <c r="E1883" s="195"/>
      <c r="F1883" s="195"/>
      <c r="G1883" s="195"/>
      <c r="H1883" s="195"/>
      <c r="I1883" s="195"/>
      <c r="J1883" s="195"/>
      <c r="K1883" s="195"/>
      <c r="L1883" s="195"/>
      <c r="M1883" s="195"/>
      <c r="N1883" s="195"/>
      <c r="O1883" s="195"/>
      <c r="P1883" s="111"/>
      <c r="Q1883" s="111"/>
      <c r="R1883" s="120"/>
      <c r="S1883" s="178"/>
      <c r="T1883" s="64"/>
    </row>
    <row r="1884" spans="1:20" ht="7.5" customHeight="1">
      <c r="A1884" s="100"/>
      <c r="B1884" s="195"/>
      <c r="C1884" s="292"/>
      <c r="D1884" s="195"/>
      <c r="E1884" s="195"/>
      <c r="F1884" s="195"/>
      <c r="G1884" s="195"/>
      <c r="H1884" s="195"/>
      <c r="I1884" s="195"/>
      <c r="J1884" s="195"/>
      <c r="K1884" s="195"/>
      <c r="L1884" s="195"/>
      <c r="M1884" s="195"/>
      <c r="N1884" s="195"/>
      <c r="O1884" s="195"/>
      <c r="P1884" s="111"/>
      <c r="Q1884" s="111"/>
      <c r="R1884" s="120"/>
      <c r="S1884" s="178"/>
      <c r="T1884" s="64"/>
    </row>
    <row r="1885" spans="1:20" ht="7.5" customHeight="1">
      <c r="A1885" s="100"/>
      <c r="B1885" s="195"/>
      <c r="C1885" s="292"/>
      <c r="D1885" s="195"/>
      <c r="E1885" s="195"/>
      <c r="F1885" s="195"/>
      <c r="G1885" s="195"/>
      <c r="H1885" s="195"/>
      <c r="I1885" s="195"/>
      <c r="J1885" s="195"/>
      <c r="K1885" s="195"/>
      <c r="L1885" s="195"/>
      <c r="M1885" s="195"/>
      <c r="N1885" s="195"/>
      <c r="O1885" s="195"/>
      <c r="P1885" s="111"/>
      <c r="Q1885" s="111"/>
      <c r="R1885" s="120"/>
      <c r="S1885" s="178"/>
      <c r="T1885" s="64"/>
    </row>
    <row r="1886" spans="1:20" ht="7.5" customHeight="1">
      <c r="A1886" s="100"/>
      <c r="B1886" s="195"/>
      <c r="C1886" s="292"/>
      <c r="D1886" s="195"/>
      <c r="E1886" s="195"/>
      <c r="F1886" s="195"/>
      <c r="G1886" s="195"/>
      <c r="H1886" s="195"/>
      <c r="I1886" s="195"/>
      <c r="J1886" s="195"/>
      <c r="K1886" s="195"/>
      <c r="L1886" s="195"/>
      <c r="M1886" s="195"/>
      <c r="N1886" s="195"/>
      <c r="O1886" s="195"/>
      <c r="P1886" s="111"/>
      <c r="Q1886" s="111"/>
      <c r="R1886" s="120"/>
      <c r="S1886" s="178"/>
      <c r="T1886" s="64"/>
    </row>
    <row r="1887" spans="1:20" ht="7.5" customHeight="1">
      <c r="A1887" s="100"/>
      <c r="B1887" s="111"/>
      <c r="C1887" s="301"/>
      <c r="D1887" s="111"/>
      <c r="E1887" s="111"/>
      <c r="F1887" s="111"/>
      <c r="G1887" s="111"/>
      <c r="H1887" s="111"/>
      <c r="I1887" s="111"/>
      <c r="J1887" s="111"/>
      <c r="K1887" s="111"/>
      <c r="L1887" s="111"/>
      <c r="M1887" s="111"/>
      <c r="N1887" s="111"/>
      <c r="O1887" s="111"/>
      <c r="P1887" s="111"/>
      <c r="Q1887" s="111"/>
      <c r="R1887" s="120"/>
      <c r="S1887" s="178"/>
      <c r="T1887" s="64"/>
    </row>
    <row r="1888" spans="1:20" ht="7.5" customHeight="1">
      <c r="A1888" s="100"/>
      <c r="B1888" s="111"/>
      <c r="C1888" s="301"/>
      <c r="D1888" s="111"/>
      <c r="E1888" s="111"/>
      <c r="F1888" s="111"/>
      <c r="G1888" s="111"/>
      <c r="H1888" s="111"/>
      <c r="I1888" s="111"/>
      <c r="J1888" s="111"/>
      <c r="K1888" s="111"/>
      <c r="L1888" s="111"/>
      <c r="M1888" s="111"/>
      <c r="N1888" s="111"/>
      <c r="O1888" s="111"/>
      <c r="P1888" s="111"/>
      <c r="Q1888" s="111"/>
      <c r="R1888" s="120"/>
      <c r="S1888" s="178"/>
      <c r="T1888" s="64"/>
    </row>
    <row r="1889" spans="1:20" ht="7.5" customHeight="1">
      <c r="A1889" s="100"/>
      <c r="B1889" s="111"/>
      <c r="C1889" s="301"/>
      <c r="D1889" s="111"/>
      <c r="E1889" s="111"/>
      <c r="F1889" s="111"/>
      <c r="G1889" s="111"/>
      <c r="H1889" s="111"/>
      <c r="I1889" s="111"/>
      <c r="J1889" s="111"/>
      <c r="K1889" s="111"/>
      <c r="L1889" s="111"/>
      <c r="M1889" s="111"/>
      <c r="N1889" s="111"/>
      <c r="O1889" s="111"/>
      <c r="P1889" s="111"/>
      <c r="Q1889" s="111"/>
      <c r="R1889" s="120"/>
      <c r="S1889" s="178"/>
      <c r="T1889" s="64"/>
    </row>
    <row r="1890" spans="1:20" ht="7.5" customHeight="1">
      <c r="A1890" s="100"/>
      <c r="B1890" s="111"/>
      <c r="C1890" s="301"/>
      <c r="D1890" s="111"/>
      <c r="E1890" s="111"/>
      <c r="F1890" s="111"/>
      <c r="G1890" s="111"/>
      <c r="H1890" s="111"/>
      <c r="I1890" s="111"/>
      <c r="J1890" s="111"/>
      <c r="K1890" s="111"/>
      <c r="L1890" s="111"/>
      <c r="M1890" s="111"/>
      <c r="N1890" s="111"/>
      <c r="O1890" s="111"/>
      <c r="P1890" s="111"/>
      <c r="Q1890" s="111"/>
      <c r="R1890" s="120"/>
      <c r="S1890" s="178"/>
      <c r="T1890" s="64"/>
    </row>
    <row r="1891" spans="1:20" ht="11.25" customHeight="1">
      <c r="A1891" s="100"/>
      <c r="B1891" s="107"/>
      <c r="C1891" s="284"/>
      <c r="D1891" s="107"/>
      <c r="E1891" s="107"/>
      <c r="F1891" s="107"/>
      <c r="G1891" s="107"/>
      <c r="H1891" s="107"/>
      <c r="I1891" s="107"/>
      <c r="J1891" s="107"/>
      <c r="K1891" s="107"/>
      <c r="L1891" s="107"/>
      <c r="M1891" s="107"/>
      <c r="N1891" s="107"/>
      <c r="O1891" s="107"/>
      <c r="P1891" s="107"/>
      <c r="Q1891" s="107"/>
      <c r="R1891" s="107"/>
      <c r="S1891" s="537" t="s">
        <v>140</v>
      </c>
      <c r="T1891" s="64"/>
    </row>
    <row r="1892" spans="1:20" ht="11.25" customHeight="1">
      <c r="A1892" s="100"/>
      <c r="B1892" s="83"/>
      <c r="C1892" s="94"/>
      <c r="D1892" s="83"/>
      <c r="E1892" s="83"/>
      <c r="F1892" s="83"/>
      <c r="G1892" s="83"/>
      <c r="H1892" s="83"/>
      <c r="I1892" s="83"/>
      <c r="J1892" s="83"/>
      <c r="K1892" s="83"/>
      <c r="L1892" s="83"/>
      <c r="M1892" s="83"/>
      <c r="N1892" s="83"/>
      <c r="O1892" s="83"/>
      <c r="P1892" s="83"/>
      <c r="Q1892" s="83"/>
      <c r="R1892" s="88"/>
      <c r="S1892" s="504"/>
      <c r="T1892" s="64"/>
    </row>
    <row r="1893" spans="1:20" ht="11.25" customHeight="1">
      <c r="A1893" s="100"/>
      <c r="B1893" s="528" t="s">
        <v>583</v>
      </c>
      <c r="C1893" s="529"/>
      <c r="D1893" s="529"/>
      <c r="E1893" s="529"/>
      <c r="F1893" s="529"/>
      <c r="G1893" s="529"/>
      <c r="H1893" s="529"/>
      <c r="I1893" s="529"/>
      <c r="J1893" s="529"/>
      <c r="K1893" s="529"/>
      <c r="L1893" s="529"/>
      <c r="M1893" s="529"/>
      <c r="N1893" s="529"/>
      <c r="O1893" s="529"/>
      <c r="P1893" s="529"/>
      <c r="Q1893" s="529"/>
      <c r="R1893" s="529"/>
      <c r="S1893" s="529"/>
      <c r="T1893" s="64"/>
    </row>
    <row r="1894" spans="1:20" ht="61.5" customHeight="1">
      <c r="A1894" s="100"/>
      <c r="B1894" s="530"/>
      <c r="C1894" s="513"/>
      <c r="D1894" s="513"/>
      <c r="E1894" s="63"/>
      <c r="F1894" s="63"/>
      <c r="G1894" s="63"/>
      <c r="H1894" s="63"/>
      <c r="I1894" s="63"/>
      <c r="J1894" s="63"/>
      <c r="K1894" s="63"/>
      <c r="L1894" s="63"/>
      <c r="M1894" s="63"/>
      <c r="N1894" s="63"/>
      <c r="O1894" s="531" t="s">
        <v>103</v>
      </c>
      <c r="P1894" s="513"/>
      <c r="Q1894" s="513"/>
      <c r="R1894" s="513"/>
      <c r="S1894" s="513"/>
      <c r="T1894" s="64"/>
    </row>
    <row r="1895" spans="1:20" ht="34.5" customHeight="1">
      <c r="A1895" s="100"/>
      <c r="B1895" s="605" t="s">
        <v>578</v>
      </c>
      <c r="C1895" s="525"/>
      <c r="D1895" s="525"/>
      <c r="E1895" s="525"/>
      <c r="F1895" s="525"/>
      <c r="G1895" s="525"/>
      <c r="H1895" s="525"/>
      <c r="I1895" s="525"/>
      <c r="J1895" s="525"/>
      <c r="K1895" s="525"/>
      <c r="L1895" s="525"/>
      <c r="M1895" s="525"/>
      <c r="N1895" s="525"/>
      <c r="O1895" s="525"/>
      <c r="P1895" s="525"/>
      <c r="Q1895" s="525"/>
      <c r="R1895" s="525"/>
      <c r="S1895" s="525"/>
      <c r="T1895" s="64"/>
    </row>
    <row r="1896" spans="1:20" ht="7.5" customHeight="1">
      <c r="A1896" s="100"/>
      <c r="B1896" s="86"/>
      <c r="C1896" s="235"/>
      <c r="D1896" s="86"/>
      <c r="E1896" s="227"/>
      <c r="F1896" s="227"/>
      <c r="G1896" s="227"/>
      <c r="H1896" s="227"/>
      <c r="I1896" s="227"/>
      <c r="J1896" s="227"/>
      <c r="K1896" s="227"/>
      <c r="L1896" s="227"/>
      <c r="M1896" s="227"/>
      <c r="N1896" s="227"/>
      <c r="O1896" s="227"/>
      <c r="P1896" s="227"/>
      <c r="Q1896" s="227"/>
      <c r="R1896" s="313"/>
      <c r="S1896" s="238"/>
      <c r="T1896" s="64"/>
    </row>
    <row r="1897" spans="1:20" ht="7.5" customHeight="1">
      <c r="A1897" s="100"/>
      <c r="B1897" s="86"/>
      <c r="C1897" s="235"/>
      <c r="D1897" s="86"/>
      <c r="E1897" s="86"/>
      <c r="F1897" s="86"/>
      <c r="G1897" s="86"/>
      <c r="H1897" s="86"/>
      <c r="I1897" s="86"/>
      <c r="J1897" s="86"/>
      <c r="K1897" s="86"/>
      <c r="L1897" s="86"/>
      <c r="M1897" s="86"/>
      <c r="N1897" s="86"/>
      <c r="O1897" s="86"/>
      <c r="P1897" s="86"/>
      <c r="Q1897" s="86"/>
      <c r="R1897" s="87"/>
      <c r="S1897" s="300"/>
      <c r="T1897" s="64"/>
    </row>
    <row r="1898" spans="1:20" ht="7.5" customHeight="1">
      <c r="A1898" s="100"/>
      <c r="B1898" s="86"/>
      <c r="C1898" s="235"/>
      <c r="D1898" s="86"/>
      <c r="E1898" s="86"/>
      <c r="F1898" s="86"/>
      <c r="G1898" s="86"/>
      <c r="H1898" s="86"/>
      <c r="I1898" s="86"/>
      <c r="J1898" s="86"/>
      <c r="K1898" s="86"/>
      <c r="L1898" s="86"/>
      <c r="M1898" s="86"/>
      <c r="N1898" s="86"/>
      <c r="O1898" s="86"/>
      <c r="P1898" s="86"/>
      <c r="Q1898" s="86"/>
      <c r="R1898" s="87"/>
      <c r="S1898" s="300"/>
      <c r="T1898" s="64"/>
    </row>
    <row r="1899" spans="1:20" ht="7.5" customHeight="1">
      <c r="A1899" s="100"/>
      <c r="B1899" s="86"/>
      <c r="C1899" s="235"/>
      <c r="D1899" s="86"/>
      <c r="E1899" s="86"/>
      <c r="F1899" s="86"/>
      <c r="G1899" s="86"/>
      <c r="H1899" s="86"/>
      <c r="I1899" s="86"/>
      <c r="J1899" s="86"/>
      <c r="K1899" s="86"/>
      <c r="L1899" s="86"/>
      <c r="M1899" s="86"/>
      <c r="N1899" s="86"/>
      <c r="O1899" s="86"/>
      <c r="P1899" s="86"/>
      <c r="Q1899" s="86"/>
      <c r="R1899" s="87"/>
      <c r="S1899" s="300"/>
      <c r="T1899" s="64"/>
    </row>
    <row r="1900" spans="1:20" ht="7.5" customHeight="1">
      <c r="A1900" s="100"/>
      <c r="B1900" s="606" t="s">
        <v>584</v>
      </c>
      <c r="C1900" s="529"/>
      <c r="D1900" s="603"/>
      <c r="E1900" s="602" t="s">
        <v>585</v>
      </c>
      <c r="F1900" s="529"/>
      <c r="G1900" s="529"/>
      <c r="H1900" s="529"/>
      <c r="I1900" s="529"/>
      <c r="J1900" s="529"/>
      <c r="K1900" s="603"/>
      <c r="L1900" s="86"/>
      <c r="M1900" s="602" t="s">
        <v>586</v>
      </c>
      <c r="N1900" s="529"/>
      <c r="O1900" s="529"/>
      <c r="P1900" s="529"/>
      <c r="Q1900" s="529"/>
      <c r="R1900" s="529"/>
      <c r="S1900" s="603"/>
      <c r="T1900" s="64"/>
    </row>
    <row r="1901" spans="1:20" ht="7.5" customHeight="1">
      <c r="A1901" s="100"/>
      <c r="B1901" s="577"/>
      <c r="C1901" s="502"/>
      <c r="D1901" s="587"/>
      <c r="E1901" s="607"/>
      <c r="F1901" s="504"/>
      <c r="G1901" s="504"/>
      <c r="H1901" s="504"/>
      <c r="I1901" s="504"/>
      <c r="J1901" s="504"/>
      <c r="K1901" s="591"/>
      <c r="L1901" s="86"/>
      <c r="M1901" s="607"/>
      <c r="N1901" s="504"/>
      <c r="O1901" s="504"/>
      <c r="P1901" s="504"/>
      <c r="Q1901" s="504"/>
      <c r="R1901" s="504"/>
      <c r="S1901" s="591"/>
      <c r="T1901" s="64"/>
    </row>
    <row r="1902" spans="1:20" ht="7.5" customHeight="1">
      <c r="A1902" s="100"/>
      <c r="B1902" s="230"/>
      <c r="C1902" s="293"/>
      <c r="D1902" s="295"/>
      <c r="E1902" s="294"/>
      <c r="F1902" s="230"/>
      <c r="G1902" s="230"/>
      <c r="H1902" s="230"/>
      <c r="I1902" s="230"/>
      <c r="J1902" s="230"/>
      <c r="K1902" s="295"/>
      <c r="L1902" s="86"/>
      <c r="M1902" s="86"/>
      <c r="N1902" s="86"/>
      <c r="O1902" s="86"/>
      <c r="P1902" s="86"/>
      <c r="Q1902" s="86"/>
      <c r="R1902" s="87"/>
      <c r="S1902" s="300"/>
      <c r="T1902" s="64"/>
    </row>
    <row r="1903" spans="1:20" ht="7.5" customHeight="1">
      <c r="A1903" s="100"/>
      <c r="B1903" s="86"/>
      <c r="C1903" s="235"/>
      <c r="D1903" s="299"/>
      <c r="E1903" s="298"/>
      <c r="F1903" s="86"/>
      <c r="G1903" s="86"/>
      <c r="H1903" s="86"/>
      <c r="I1903" s="86"/>
      <c r="J1903" s="86"/>
      <c r="K1903" s="299"/>
      <c r="L1903" s="86"/>
      <c r="M1903" s="86"/>
      <c r="N1903" s="86"/>
      <c r="O1903" s="86"/>
      <c r="P1903" s="86"/>
      <c r="Q1903" s="86"/>
      <c r="R1903" s="87"/>
      <c r="S1903" s="300"/>
      <c r="T1903" s="64"/>
    </row>
    <row r="1904" spans="1:20" ht="7.5" customHeight="1">
      <c r="A1904" s="100"/>
      <c r="B1904" s="111"/>
      <c r="C1904" s="301"/>
      <c r="D1904" s="303"/>
      <c r="E1904" s="298"/>
      <c r="F1904" s="86"/>
      <c r="G1904" s="86"/>
      <c r="H1904" s="86"/>
      <c r="I1904" s="86"/>
      <c r="J1904" s="86"/>
      <c r="K1904" s="299"/>
      <c r="L1904" s="86"/>
      <c r="M1904" s="86"/>
      <c r="N1904" s="86"/>
      <c r="O1904" s="86"/>
      <c r="P1904" s="86"/>
      <c r="Q1904" s="86"/>
      <c r="R1904" s="87"/>
      <c r="S1904" s="300"/>
      <c r="T1904" s="64"/>
    </row>
    <row r="1905" spans="1:20" ht="7.5" customHeight="1">
      <c r="A1905" s="100"/>
      <c r="B1905" s="111"/>
      <c r="C1905" s="301"/>
      <c r="D1905" s="303"/>
      <c r="E1905" s="298"/>
      <c r="F1905" s="86"/>
      <c r="G1905" s="86"/>
      <c r="H1905" s="86"/>
      <c r="I1905" s="86"/>
      <c r="J1905" s="86"/>
      <c r="K1905" s="299"/>
      <c r="L1905" s="86"/>
      <c r="M1905" s="86"/>
      <c r="N1905" s="86"/>
      <c r="O1905" s="86"/>
      <c r="P1905" s="86"/>
      <c r="Q1905" s="86"/>
      <c r="R1905" s="87"/>
      <c r="S1905" s="300"/>
      <c r="T1905" s="64"/>
    </row>
    <row r="1906" spans="1:20" ht="7.5" customHeight="1">
      <c r="A1906" s="100"/>
      <c r="B1906" s="111"/>
      <c r="C1906" s="301"/>
      <c r="D1906" s="303"/>
      <c r="E1906" s="298"/>
      <c r="F1906" s="86"/>
      <c r="G1906" s="86"/>
      <c r="H1906" s="86"/>
      <c r="I1906" s="86"/>
      <c r="J1906" s="86"/>
      <c r="K1906" s="299"/>
      <c r="L1906" s="86"/>
      <c r="M1906" s="86"/>
      <c r="N1906" s="86"/>
      <c r="O1906" s="86"/>
      <c r="P1906" s="86"/>
      <c r="Q1906" s="86"/>
      <c r="R1906" s="87"/>
      <c r="S1906" s="300"/>
      <c r="T1906" s="64"/>
    </row>
    <row r="1907" spans="1:20" ht="7.5" customHeight="1">
      <c r="A1907" s="100"/>
      <c r="B1907" s="111"/>
      <c r="C1907" s="301"/>
      <c r="D1907" s="303"/>
      <c r="E1907" s="298"/>
      <c r="F1907" s="86"/>
      <c r="G1907" s="86"/>
      <c r="H1907" s="86"/>
      <c r="I1907" s="86"/>
      <c r="J1907" s="86"/>
      <c r="K1907" s="299"/>
      <c r="L1907" s="86"/>
      <c r="M1907" s="86"/>
      <c r="N1907" s="86"/>
      <c r="O1907" s="86"/>
      <c r="P1907" s="86"/>
      <c r="Q1907" s="86"/>
      <c r="R1907" s="87"/>
      <c r="S1907" s="300"/>
      <c r="T1907" s="64"/>
    </row>
    <row r="1908" spans="1:20" ht="7.5" customHeight="1">
      <c r="A1908" s="100"/>
      <c r="B1908" s="111"/>
      <c r="C1908" s="301"/>
      <c r="D1908" s="303"/>
      <c r="E1908" s="298"/>
      <c r="F1908" s="86"/>
      <c r="G1908" s="86"/>
      <c r="H1908" s="86"/>
      <c r="I1908" s="86"/>
      <c r="J1908" s="86"/>
      <c r="K1908" s="299"/>
      <c r="L1908" s="86"/>
      <c r="M1908" s="86"/>
      <c r="N1908" s="86"/>
      <c r="O1908" s="86"/>
      <c r="P1908" s="86"/>
      <c r="Q1908" s="86"/>
      <c r="R1908" s="87"/>
      <c r="S1908" s="300"/>
      <c r="T1908" s="64"/>
    </row>
    <row r="1909" spans="1:20" ht="7.5" customHeight="1">
      <c r="A1909" s="100"/>
      <c r="B1909" s="111"/>
      <c r="C1909" s="301"/>
      <c r="D1909" s="303"/>
      <c r="E1909" s="298"/>
      <c r="F1909" s="86"/>
      <c r="G1909" s="86"/>
      <c r="H1909" s="86"/>
      <c r="I1909" s="86"/>
      <c r="J1909" s="86"/>
      <c r="K1909" s="299"/>
      <c r="L1909" s="86"/>
      <c r="M1909" s="86"/>
      <c r="N1909" s="86"/>
      <c r="O1909" s="86"/>
      <c r="P1909" s="86"/>
      <c r="Q1909" s="86"/>
      <c r="R1909" s="87"/>
      <c r="S1909" s="300"/>
      <c r="T1909" s="64"/>
    </row>
    <row r="1910" spans="1:20" ht="7.5" customHeight="1">
      <c r="A1910" s="100"/>
      <c r="B1910" s="111"/>
      <c r="C1910" s="301"/>
      <c r="D1910" s="303"/>
      <c r="E1910" s="298"/>
      <c r="F1910" s="86"/>
      <c r="G1910" s="86"/>
      <c r="H1910" s="86"/>
      <c r="I1910" s="86"/>
      <c r="J1910" s="86"/>
      <c r="K1910" s="299"/>
      <c r="L1910" s="86"/>
      <c r="M1910" s="86"/>
      <c r="N1910" s="86"/>
      <c r="O1910" s="86"/>
      <c r="P1910" s="86"/>
      <c r="Q1910" s="86"/>
      <c r="R1910" s="87"/>
      <c r="S1910" s="300"/>
      <c r="T1910" s="64"/>
    </row>
    <row r="1911" spans="1:20" ht="7.5" customHeight="1">
      <c r="A1911" s="100"/>
      <c r="B1911" s="111"/>
      <c r="C1911" s="301"/>
      <c r="D1911" s="303"/>
      <c r="E1911" s="298"/>
      <c r="F1911" s="86"/>
      <c r="G1911" s="86"/>
      <c r="H1911" s="86"/>
      <c r="I1911" s="86"/>
      <c r="J1911" s="86"/>
      <c r="K1911" s="299"/>
      <c r="L1911" s="86"/>
      <c r="M1911" s="86"/>
      <c r="N1911" s="86"/>
      <c r="O1911" s="86"/>
      <c r="P1911" s="86"/>
      <c r="Q1911" s="86"/>
      <c r="R1911" s="87"/>
      <c r="S1911" s="300"/>
      <c r="T1911" s="64"/>
    </row>
    <row r="1912" spans="1:20" ht="7.5" customHeight="1">
      <c r="A1912" s="100"/>
      <c r="B1912" s="111"/>
      <c r="C1912" s="301"/>
      <c r="D1912" s="303"/>
      <c r="E1912" s="298"/>
      <c r="F1912" s="86"/>
      <c r="G1912" s="86"/>
      <c r="H1912" s="86"/>
      <c r="I1912" s="86"/>
      <c r="J1912" s="86"/>
      <c r="K1912" s="299"/>
      <c r="L1912" s="86"/>
      <c r="M1912" s="86"/>
      <c r="N1912" s="86"/>
      <c r="O1912" s="86"/>
      <c r="P1912" s="86"/>
      <c r="Q1912" s="86"/>
      <c r="R1912" s="87"/>
      <c r="S1912" s="300"/>
      <c r="T1912" s="64"/>
    </row>
    <row r="1913" spans="1:20" ht="7.5" customHeight="1">
      <c r="A1913" s="100"/>
      <c r="B1913" s="111"/>
      <c r="C1913" s="301"/>
      <c r="D1913" s="303"/>
      <c r="E1913" s="298"/>
      <c r="F1913" s="86"/>
      <c r="G1913" s="86"/>
      <c r="H1913" s="86"/>
      <c r="I1913" s="86"/>
      <c r="J1913" s="86"/>
      <c r="K1913" s="299"/>
      <c r="L1913" s="86"/>
      <c r="M1913" s="86"/>
      <c r="N1913" s="86"/>
      <c r="O1913" s="86"/>
      <c r="P1913" s="86"/>
      <c r="Q1913" s="86"/>
      <c r="R1913" s="87"/>
      <c r="S1913" s="300"/>
      <c r="T1913" s="64"/>
    </row>
    <row r="1914" spans="1:20" ht="7.5" customHeight="1">
      <c r="A1914" s="100"/>
      <c r="B1914" s="111"/>
      <c r="C1914" s="301"/>
      <c r="D1914" s="303"/>
      <c r="E1914" s="298"/>
      <c r="F1914" s="86"/>
      <c r="G1914" s="86"/>
      <c r="H1914" s="86"/>
      <c r="I1914" s="86"/>
      <c r="J1914" s="86"/>
      <c r="K1914" s="299"/>
      <c r="L1914" s="86"/>
      <c r="M1914" s="86"/>
      <c r="N1914" s="86"/>
      <c r="O1914" s="86"/>
      <c r="P1914" s="86"/>
      <c r="Q1914" s="86"/>
      <c r="R1914" s="87"/>
      <c r="S1914" s="300"/>
      <c r="T1914" s="64"/>
    </row>
    <row r="1915" spans="1:20" ht="7.5" customHeight="1">
      <c r="A1915" s="100"/>
      <c r="B1915" s="111"/>
      <c r="C1915" s="301"/>
      <c r="D1915" s="303"/>
      <c r="E1915" s="298"/>
      <c r="F1915" s="86"/>
      <c r="G1915" s="86"/>
      <c r="H1915" s="86"/>
      <c r="I1915" s="86"/>
      <c r="J1915" s="86"/>
      <c r="K1915" s="299"/>
      <c r="L1915" s="86"/>
      <c r="M1915" s="86"/>
      <c r="N1915" s="86"/>
      <c r="O1915" s="86"/>
      <c r="P1915" s="86"/>
      <c r="Q1915" s="86"/>
      <c r="R1915" s="87"/>
      <c r="S1915" s="300"/>
      <c r="T1915" s="64"/>
    </row>
    <row r="1916" spans="1:20" ht="7.5" customHeight="1">
      <c r="A1916" s="100"/>
      <c r="B1916" s="111"/>
      <c r="C1916" s="301"/>
      <c r="D1916" s="303"/>
      <c r="E1916" s="298"/>
      <c r="F1916" s="86"/>
      <c r="G1916" s="86"/>
      <c r="H1916" s="86"/>
      <c r="I1916" s="86"/>
      <c r="J1916" s="86"/>
      <c r="K1916" s="299"/>
      <c r="L1916" s="86"/>
      <c r="M1916" s="86"/>
      <c r="N1916" s="86"/>
      <c r="O1916" s="86"/>
      <c r="P1916" s="86"/>
      <c r="Q1916" s="86"/>
      <c r="R1916" s="87"/>
      <c r="S1916" s="300"/>
      <c r="T1916" s="64"/>
    </row>
    <row r="1917" spans="1:20" ht="7.5" customHeight="1">
      <c r="A1917" s="100"/>
      <c r="B1917" s="111"/>
      <c r="C1917" s="301"/>
      <c r="D1917" s="303"/>
      <c r="E1917" s="298"/>
      <c r="F1917" s="86"/>
      <c r="G1917" s="86"/>
      <c r="H1917" s="86"/>
      <c r="I1917" s="86"/>
      <c r="J1917" s="86"/>
      <c r="K1917" s="299"/>
      <c r="L1917" s="86"/>
      <c r="M1917" s="86"/>
      <c r="N1917" s="86"/>
      <c r="O1917" s="86"/>
      <c r="P1917" s="86"/>
      <c r="Q1917" s="86"/>
      <c r="R1917" s="87"/>
      <c r="S1917" s="300"/>
      <c r="T1917" s="64"/>
    </row>
    <row r="1918" spans="1:20" ht="7.5" customHeight="1">
      <c r="A1918" s="100"/>
      <c r="B1918" s="111"/>
      <c r="C1918" s="301"/>
      <c r="D1918" s="303"/>
      <c r="E1918" s="298"/>
      <c r="F1918" s="86"/>
      <c r="G1918" s="86"/>
      <c r="H1918" s="86"/>
      <c r="I1918" s="86"/>
      <c r="J1918" s="86"/>
      <c r="K1918" s="299"/>
      <c r="L1918" s="86"/>
      <c r="M1918" s="86"/>
      <c r="N1918" s="86"/>
      <c r="O1918" s="86"/>
      <c r="P1918" s="86"/>
      <c r="Q1918" s="86"/>
      <c r="R1918" s="87"/>
      <c r="S1918" s="300"/>
      <c r="T1918" s="64"/>
    </row>
    <row r="1919" spans="1:20" ht="7.5" customHeight="1">
      <c r="A1919" s="100"/>
      <c r="B1919" s="111"/>
      <c r="C1919" s="301"/>
      <c r="D1919" s="303"/>
      <c r="E1919" s="298"/>
      <c r="F1919" s="86"/>
      <c r="G1919" s="86"/>
      <c r="H1919" s="86"/>
      <c r="I1919" s="86"/>
      <c r="J1919" s="86"/>
      <c r="K1919" s="299"/>
      <c r="L1919" s="86"/>
      <c r="M1919" s="86"/>
      <c r="N1919" s="86"/>
      <c r="O1919" s="86"/>
      <c r="P1919" s="86"/>
      <c r="Q1919" s="86"/>
      <c r="R1919" s="87"/>
      <c r="S1919" s="300"/>
      <c r="T1919" s="64"/>
    </row>
    <row r="1920" spans="1:20" ht="7.5" customHeight="1">
      <c r="A1920" s="100"/>
      <c r="B1920" s="111"/>
      <c r="C1920" s="301"/>
      <c r="D1920" s="303"/>
      <c r="E1920" s="298"/>
      <c r="F1920" s="86"/>
      <c r="G1920" s="86"/>
      <c r="H1920" s="86"/>
      <c r="I1920" s="86"/>
      <c r="J1920" s="86"/>
      <c r="K1920" s="299"/>
      <c r="L1920" s="86"/>
      <c r="M1920" s="86"/>
      <c r="N1920" s="86"/>
      <c r="O1920" s="86"/>
      <c r="P1920" s="86"/>
      <c r="Q1920" s="86"/>
      <c r="R1920" s="87"/>
      <c r="S1920" s="300"/>
      <c r="T1920" s="64"/>
    </row>
    <row r="1921" spans="1:20" ht="7.5" customHeight="1">
      <c r="A1921" s="100"/>
      <c r="B1921" s="111"/>
      <c r="C1921" s="301"/>
      <c r="D1921" s="303"/>
      <c r="E1921" s="298"/>
      <c r="F1921" s="86"/>
      <c r="G1921" s="86"/>
      <c r="H1921" s="86"/>
      <c r="I1921" s="86"/>
      <c r="J1921" s="86"/>
      <c r="K1921" s="299"/>
      <c r="L1921" s="86"/>
      <c r="M1921" s="86"/>
      <c r="N1921" s="86"/>
      <c r="O1921" s="86"/>
      <c r="P1921" s="86"/>
      <c r="Q1921" s="86"/>
      <c r="R1921" s="87"/>
      <c r="S1921" s="300"/>
      <c r="T1921" s="64"/>
    </row>
    <row r="1922" spans="1:20" ht="7.5" customHeight="1">
      <c r="A1922" s="100"/>
      <c r="B1922" s="111"/>
      <c r="C1922" s="301"/>
      <c r="D1922" s="303"/>
      <c r="E1922" s="298"/>
      <c r="F1922" s="86"/>
      <c r="G1922" s="86"/>
      <c r="H1922" s="86"/>
      <c r="I1922" s="86"/>
      <c r="J1922" s="86"/>
      <c r="K1922" s="299"/>
      <c r="L1922" s="86"/>
      <c r="M1922" s="86"/>
      <c r="N1922" s="86"/>
      <c r="O1922" s="86"/>
      <c r="P1922" s="86"/>
      <c r="Q1922" s="86"/>
      <c r="R1922" s="87"/>
      <c r="S1922" s="300"/>
      <c r="T1922" s="64"/>
    </row>
    <row r="1923" spans="1:20" ht="7.5" customHeight="1">
      <c r="A1923" s="100"/>
      <c r="B1923" s="111"/>
      <c r="C1923" s="301"/>
      <c r="D1923" s="303"/>
      <c r="E1923" s="298"/>
      <c r="F1923" s="86"/>
      <c r="G1923" s="86"/>
      <c r="H1923" s="86"/>
      <c r="I1923" s="86"/>
      <c r="J1923" s="86"/>
      <c r="K1923" s="299"/>
      <c r="L1923" s="86"/>
      <c r="M1923" s="86"/>
      <c r="N1923" s="86"/>
      <c r="O1923" s="86"/>
      <c r="P1923" s="86"/>
      <c r="Q1923" s="86"/>
      <c r="R1923" s="87"/>
      <c r="S1923" s="300"/>
      <c r="T1923" s="64"/>
    </row>
    <row r="1924" spans="1:20" ht="7.5" customHeight="1">
      <c r="A1924" s="100"/>
      <c r="B1924" s="111"/>
      <c r="C1924" s="301"/>
      <c r="D1924" s="303"/>
      <c r="E1924" s="298"/>
      <c r="F1924" s="86"/>
      <c r="G1924" s="86"/>
      <c r="H1924" s="86"/>
      <c r="I1924" s="86"/>
      <c r="J1924" s="86"/>
      <c r="K1924" s="299"/>
      <c r="L1924" s="86"/>
      <c r="M1924" s="86"/>
      <c r="N1924" s="86"/>
      <c r="O1924" s="86"/>
      <c r="P1924" s="86"/>
      <c r="Q1924" s="86"/>
      <c r="R1924" s="87"/>
      <c r="S1924" s="300"/>
      <c r="T1924" s="64"/>
    </row>
    <row r="1925" spans="1:20" ht="7.5" customHeight="1">
      <c r="A1925" s="100"/>
      <c r="B1925" s="111"/>
      <c r="C1925" s="301"/>
      <c r="D1925" s="303"/>
      <c r="E1925" s="298"/>
      <c r="F1925" s="86"/>
      <c r="G1925" s="86"/>
      <c r="H1925" s="86"/>
      <c r="I1925" s="86"/>
      <c r="J1925" s="86"/>
      <c r="K1925" s="299"/>
      <c r="L1925" s="86"/>
      <c r="M1925" s="86"/>
      <c r="N1925" s="86"/>
      <c r="O1925" s="86"/>
      <c r="P1925" s="86"/>
      <c r="Q1925" s="86"/>
      <c r="R1925" s="87"/>
      <c r="S1925" s="300"/>
      <c r="T1925" s="64"/>
    </row>
    <row r="1926" spans="1:20" ht="7.5" customHeight="1">
      <c r="A1926" s="100"/>
      <c r="B1926" s="111"/>
      <c r="C1926" s="301"/>
      <c r="D1926" s="303"/>
      <c r="E1926" s="298"/>
      <c r="F1926" s="86"/>
      <c r="G1926" s="86"/>
      <c r="H1926" s="86"/>
      <c r="I1926" s="86"/>
      <c r="J1926" s="86"/>
      <c r="K1926" s="299"/>
      <c r="L1926" s="86"/>
      <c r="M1926" s="86"/>
      <c r="N1926" s="86"/>
      <c r="O1926" s="86"/>
      <c r="P1926" s="86"/>
      <c r="Q1926" s="86"/>
      <c r="R1926" s="87"/>
      <c r="S1926" s="300"/>
      <c r="T1926" s="64"/>
    </row>
    <row r="1927" spans="1:20" ht="7.5" customHeight="1">
      <c r="A1927" s="100"/>
      <c r="B1927" s="111"/>
      <c r="C1927" s="301"/>
      <c r="D1927" s="303"/>
      <c r="E1927" s="298"/>
      <c r="F1927" s="86"/>
      <c r="G1927" s="86"/>
      <c r="H1927" s="86"/>
      <c r="I1927" s="86"/>
      <c r="J1927" s="86"/>
      <c r="K1927" s="299"/>
      <c r="L1927" s="86"/>
      <c r="M1927" s="86"/>
      <c r="N1927" s="86"/>
      <c r="O1927" s="86"/>
      <c r="P1927" s="86"/>
      <c r="Q1927" s="86"/>
      <c r="R1927" s="87"/>
      <c r="S1927" s="300"/>
      <c r="T1927" s="64"/>
    </row>
    <row r="1928" spans="1:20" ht="7.5" customHeight="1">
      <c r="A1928" s="100"/>
      <c r="B1928" s="111"/>
      <c r="C1928" s="301"/>
      <c r="D1928" s="303"/>
      <c r="E1928" s="298"/>
      <c r="F1928" s="86"/>
      <c r="G1928" s="86"/>
      <c r="H1928" s="86"/>
      <c r="I1928" s="86"/>
      <c r="J1928" s="86"/>
      <c r="K1928" s="299"/>
      <c r="L1928" s="86"/>
      <c r="M1928" s="86"/>
      <c r="N1928" s="86"/>
      <c r="O1928" s="86"/>
      <c r="P1928" s="86"/>
      <c r="Q1928" s="86"/>
      <c r="R1928" s="87"/>
      <c r="S1928" s="300"/>
      <c r="T1928" s="64"/>
    </row>
    <row r="1929" spans="1:20" ht="7.5" customHeight="1">
      <c r="A1929" s="100"/>
      <c r="B1929" s="111"/>
      <c r="C1929" s="301"/>
      <c r="D1929" s="303"/>
      <c r="E1929" s="298"/>
      <c r="F1929" s="86"/>
      <c r="G1929" s="86"/>
      <c r="H1929" s="86"/>
      <c r="I1929" s="86"/>
      <c r="J1929" s="86"/>
      <c r="K1929" s="299"/>
      <c r="L1929" s="86"/>
      <c r="M1929" s="86"/>
      <c r="N1929" s="86"/>
      <c r="O1929" s="86"/>
      <c r="P1929" s="86"/>
      <c r="Q1929" s="86"/>
      <c r="R1929" s="87"/>
      <c r="S1929" s="300"/>
      <c r="T1929" s="64"/>
    </row>
    <row r="1930" spans="1:20" ht="7.5" customHeight="1">
      <c r="A1930" s="100"/>
      <c r="B1930" s="111"/>
      <c r="C1930" s="301"/>
      <c r="D1930" s="303"/>
      <c r="E1930" s="298"/>
      <c r="F1930" s="86"/>
      <c r="G1930" s="86"/>
      <c r="H1930" s="86"/>
      <c r="I1930" s="86"/>
      <c r="J1930" s="86"/>
      <c r="K1930" s="299"/>
      <c r="L1930" s="86"/>
      <c r="M1930" s="86"/>
      <c r="N1930" s="86"/>
      <c r="O1930" s="86"/>
      <c r="P1930" s="86"/>
      <c r="Q1930" s="86"/>
      <c r="R1930" s="87"/>
      <c r="S1930" s="300"/>
      <c r="T1930" s="64"/>
    </row>
    <row r="1931" spans="1:20" ht="7.5" customHeight="1">
      <c r="A1931" s="100"/>
      <c r="B1931" s="111"/>
      <c r="C1931" s="301"/>
      <c r="D1931" s="303"/>
      <c r="E1931" s="298"/>
      <c r="F1931" s="86"/>
      <c r="G1931" s="86"/>
      <c r="H1931" s="86"/>
      <c r="I1931" s="86"/>
      <c r="J1931" s="86"/>
      <c r="K1931" s="299"/>
      <c r="L1931" s="86"/>
      <c r="M1931" s="86"/>
      <c r="N1931" s="86"/>
      <c r="O1931" s="86"/>
      <c r="P1931" s="86"/>
      <c r="Q1931" s="86"/>
      <c r="R1931" s="87"/>
      <c r="S1931" s="300"/>
      <c r="T1931" s="64"/>
    </row>
    <row r="1932" spans="1:20" ht="7.5" customHeight="1">
      <c r="A1932" s="100"/>
      <c r="B1932" s="111"/>
      <c r="C1932" s="301"/>
      <c r="D1932" s="303"/>
      <c r="E1932" s="298"/>
      <c r="F1932" s="86"/>
      <c r="G1932" s="86"/>
      <c r="H1932" s="86"/>
      <c r="I1932" s="86"/>
      <c r="J1932" s="86"/>
      <c r="K1932" s="299"/>
      <c r="L1932" s="86"/>
      <c r="M1932" s="86"/>
      <c r="N1932" s="86"/>
      <c r="O1932" s="86"/>
      <c r="P1932" s="86"/>
      <c r="Q1932" s="86"/>
      <c r="R1932" s="87"/>
      <c r="S1932" s="300"/>
      <c r="T1932" s="64"/>
    </row>
    <row r="1933" spans="1:20" ht="7.5" customHeight="1">
      <c r="A1933" s="100"/>
      <c r="B1933" s="111"/>
      <c r="C1933" s="314"/>
      <c r="D1933" s="303"/>
      <c r="E1933" s="298"/>
      <c r="F1933" s="86"/>
      <c r="G1933" s="86"/>
      <c r="H1933" s="86"/>
      <c r="I1933" s="86"/>
      <c r="J1933" s="86"/>
      <c r="K1933" s="299"/>
      <c r="L1933" s="86"/>
      <c r="M1933" s="86"/>
      <c r="N1933" s="86"/>
      <c r="O1933" s="86"/>
      <c r="P1933" s="86"/>
      <c r="Q1933" s="86"/>
      <c r="R1933" s="87"/>
      <c r="S1933" s="300"/>
      <c r="T1933" s="64"/>
    </row>
    <row r="1934" spans="1:20" ht="7.5" customHeight="1">
      <c r="A1934" s="124"/>
      <c r="B1934" s="132"/>
      <c r="C1934" s="132"/>
      <c r="D1934" s="132"/>
      <c r="E1934" s="298"/>
      <c r="F1934" s="132"/>
      <c r="G1934" s="132"/>
      <c r="H1934" s="132"/>
      <c r="I1934" s="132"/>
      <c r="J1934" s="132"/>
      <c r="K1934" s="299"/>
      <c r="L1934" s="86"/>
      <c r="M1934" s="132"/>
      <c r="N1934" s="132"/>
      <c r="O1934" s="132"/>
      <c r="P1934" s="132"/>
      <c r="Q1934" s="132"/>
      <c r="R1934" s="222"/>
      <c r="S1934" s="166"/>
      <c r="T1934" s="64"/>
    </row>
    <row r="1935" spans="1:20" ht="7.5" customHeight="1">
      <c r="A1935" s="100"/>
      <c r="B1935" s="111"/>
      <c r="C1935" s="315"/>
      <c r="D1935" s="111"/>
      <c r="E1935" s="298"/>
      <c r="F1935" s="132"/>
      <c r="G1935" s="132"/>
      <c r="H1935" s="132"/>
      <c r="I1935" s="132"/>
      <c r="J1935" s="132"/>
      <c r="K1935" s="299"/>
      <c r="L1935" s="86"/>
      <c r="M1935" s="132"/>
      <c r="N1935" s="132"/>
      <c r="O1935" s="132"/>
      <c r="P1935" s="132"/>
      <c r="Q1935" s="132"/>
      <c r="R1935" s="222"/>
      <c r="S1935" s="166"/>
      <c r="T1935" s="64"/>
    </row>
    <row r="1936" spans="1:20" ht="7.5" customHeight="1">
      <c r="A1936" s="100"/>
      <c r="B1936" s="111"/>
      <c r="C1936" s="301"/>
      <c r="D1936" s="111"/>
      <c r="E1936" s="298"/>
      <c r="F1936" s="132"/>
      <c r="G1936" s="132"/>
      <c r="H1936" s="132"/>
      <c r="I1936" s="132"/>
      <c r="J1936" s="132"/>
      <c r="K1936" s="299"/>
      <c r="L1936" s="86"/>
      <c r="M1936" s="132"/>
      <c r="N1936" s="132"/>
      <c r="O1936" s="132"/>
      <c r="P1936" s="132"/>
      <c r="Q1936" s="132"/>
      <c r="R1936" s="222"/>
      <c r="S1936" s="166"/>
      <c r="T1936" s="64"/>
    </row>
    <row r="1937" spans="1:20" ht="7.5" customHeight="1">
      <c r="A1937" s="100"/>
      <c r="B1937" s="111"/>
      <c r="C1937" s="301"/>
      <c r="D1937" s="111"/>
      <c r="E1937" s="298"/>
      <c r="F1937" s="132"/>
      <c r="G1937" s="132"/>
      <c r="H1937" s="132"/>
      <c r="I1937" s="132"/>
      <c r="J1937" s="132"/>
      <c r="K1937" s="299"/>
      <c r="L1937" s="86"/>
      <c r="M1937" s="132"/>
      <c r="N1937" s="132"/>
      <c r="O1937" s="132"/>
      <c r="P1937" s="132"/>
      <c r="Q1937" s="132"/>
      <c r="R1937" s="222"/>
      <c r="S1937" s="166"/>
      <c r="T1937" s="64"/>
    </row>
    <row r="1938" spans="1:20" ht="7.5" customHeight="1">
      <c r="A1938" s="100"/>
      <c r="B1938" s="111"/>
      <c r="C1938" s="301"/>
      <c r="D1938" s="111"/>
      <c r="E1938" s="298"/>
      <c r="F1938" s="132"/>
      <c r="G1938" s="132"/>
      <c r="H1938" s="132"/>
      <c r="I1938" s="132"/>
      <c r="J1938" s="132"/>
      <c r="K1938" s="299"/>
      <c r="L1938" s="86"/>
      <c r="M1938" s="132"/>
      <c r="N1938" s="132"/>
      <c r="O1938" s="132"/>
      <c r="P1938" s="132"/>
      <c r="Q1938" s="132"/>
      <c r="R1938" s="222"/>
      <c r="S1938" s="166"/>
      <c r="T1938" s="64"/>
    </row>
    <row r="1939" spans="1:20" ht="7.5" customHeight="1">
      <c r="A1939" s="100"/>
      <c r="B1939" s="111"/>
      <c r="C1939" s="301"/>
      <c r="D1939" s="111"/>
      <c r="E1939" s="298"/>
      <c r="F1939" s="132"/>
      <c r="G1939" s="132"/>
      <c r="H1939" s="132"/>
      <c r="I1939" s="132"/>
      <c r="J1939" s="132"/>
      <c r="K1939" s="299"/>
      <c r="L1939" s="86"/>
      <c r="M1939" s="132"/>
      <c r="N1939" s="132"/>
      <c r="O1939" s="132"/>
      <c r="P1939" s="132"/>
      <c r="Q1939" s="132"/>
      <c r="R1939" s="222"/>
      <c r="S1939" s="166"/>
      <c r="T1939" s="64"/>
    </row>
    <row r="1940" spans="1:20" ht="7.5" customHeight="1">
      <c r="A1940" s="100"/>
      <c r="B1940" s="111"/>
      <c r="C1940" s="301"/>
      <c r="D1940" s="111"/>
      <c r="E1940" s="298"/>
      <c r="F1940" s="132"/>
      <c r="G1940" s="132"/>
      <c r="H1940" s="132"/>
      <c r="I1940" s="132"/>
      <c r="J1940" s="132"/>
      <c r="K1940" s="299"/>
      <c r="L1940" s="86"/>
      <c r="M1940" s="132"/>
      <c r="N1940" s="132"/>
      <c r="O1940" s="132"/>
      <c r="P1940" s="132"/>
      <c r="Q1940" s="132"/>
      <c r="R1940" s="222"/>
      <c r="S1940" s="166"/>
      <c r="T1940" s="64"/>
    </row>
    <row r="1941" spans="1:20" ht="7.5" customHeight="1">
      <c r="A1941" s="100"/>
      <c r="B1941" s="111"/>
      <c r="C1941" s="301"/>
      <c r="D1941" s="111"/>
      <c r="E1941" s="298"/>
      <c r="F1941" s="132"/>
      <c r="G1941" s="132"/>
      <c r="H1941" s="132"/>
      <c r="I1941" s="132"/>
      <c r="J1941" s="132"/>
      <c r="K1941" s="299"/>
      <c r="L1941" s="86"/>
      <c r="M1941" s="132"/>
      <c r="N1941" s="132"/>
      <c r="O1941" s="132"/>
      <c r="P1941" s="132"/>
      <c r="Q1941" s="132"/>
      <c r="R1941" s="222"/>
      <c r="S1941" s="166"/>
      <c r="T1941" s="64"/>
    </row>
    <row r="1942" spans="1:20" ht="7.5" customHeight="1">
      <c r="A1942" s="100"/>
      <c r="B1942" s="111"/>
      <c r="C1942" s="111"/>
      <c r="D1942" s="111"/>
      <c r="E1942" s="298"/>
      <c r="F1942" s="132"/>
      <c r="G1942" s="132"/>
      <c r="H1942" s="132"/>
      <c r="I1942" s="132"/>
      <c r="J1942" s="132"/>
      <c r="K1942" s="299"/>
      <c r="L1942" s="86"/>
      <c r="M1942" s="132"/>
      <c r="N1942" s="132"/>
      <c r="O1942" s="132"/>
      <c r="P1942" s="132"/>
      <c r="Q1942" s="132"/>
      <c r="R1942" s="222"/>
      <c r="S1942" s="166"/>
      <c r="T1942" s="64"/>
    </row>
    <row r="1943" spans="1:20" ht="7.5" customHeight="1">
      <c r="A1943" s="100"/>
      <c r="B1943" s="132"/>
      <c r="C1943" s="132"/>
      <c r="D1943" s="132"/>
      <c r="E1943" s="298"/>
      <c r="F1943" s="132"/>
      <c r="G1943" s="132"/>
      <c r="H1943" s="132"/>
      <c r="I1943" s="132"/>
      <c r="J1943" s="132"/>
      <c r="K1943" s="299"/>
      <c r="L1943" s="86"/>
      <c r="M1943" s="132"/>
      <c r="N1943" s="132"/>
      <c r="O1943" s="132"/>
      <c r="P1943" s="132"/>
      <c r="Q1943" s="132"/>
      <c r="R1943" s="222"/>
      <c r="S1943" s="166"/>
      <c r="T1943" s="64"/>
    </row>
    <row r="1944" spans="1:20" ht="7.5" customHeight="1">
      <c r="A1944" s="100"/>
      <c r="B1944" s="111"/>
      <c r="C1944" s="111"/>
      <c r="D1944" s="111"/>
      <c r="E1944" s="316"/>
      <c r="F1944" s="86"/>
      <c r="G1944" s="86"/>
      <c r="H1944" s="86"/>
      <c r="I1944" s="86"/>
      <c r="J1944" s="86"/>
      <c r="K1944" s="317"/>
      <c r="L1944" s="86"/>
      <c r="M1944" s="86"/>
      <c r="N1944" s="86"/>
      <c r="O1944" s="86"/>
      <c r="P1944" s="86"/>
      <c r="Q1944" s="86"/>
      <c r="R1944" s="87"/>
      <c r="S1944" s="300"/>
      <c r="T1944" s="64"/>
    </row>
    <row r="1945" spans="1:20" ht="7.5" customHeight="1">
      <c r="A1945" s="100"/>
      <c r="B1945" s="111"/>
      <c r="C1945" s="111"/>
      <c r="D1945" s="111"/>
      <c r="E1945" s="316"/>
      <c r="F1945" s="86"/>
      <c r="G1945" s="86"/>
      <c r="H1945" s="86"/>
      <c r="I1945" s="86"/>
      <c r="J1945" s="86"/>
      <c r="K1945" s="317"/>
      <c r="L1945" s="86"/>
      <c r="M1945" s="86"/>
      <c r="N1945" s="86"/>
      <c r="O1945" s="86"/>
      <c r="P1945" s="86"/>
      <c r="Q1945" s="86"/>
      <c r="R1945" s="87"/>
      <c r="S1945" s="300"/>
      <c r="T1945" s="64"/>
    </row>
    <row r="1946" spans="1:20" ht="7.5" customHeight="1">
      <c r="A1946" s="100"/>
      <c r="B1946" s="111"/>
      <c r="C1946" s="301"/>
      <c r="D1946" s="111"/>
      <c r="E1946" s="316"/>
      <c r="F1946" s="86"/>
      <c r="G1946" s="86"/>
      <c r="H1946" s="86"/>
      <c r="I1946" s="86"/>
      <c r="J1946" s="86"/>
      <c r="K1946" s="317"/>
      <c r="L1946" s="86"/>
      <c r="M1946" s="86"/>
      <c r="N1946" s="86"/>
      <c r="O1946" s="86"/>
      <c r="P1946" s="86"/>
      <c r="Q1946" s="86"/>
      <c r="R1946" s="87"/>
      <c r="S1946" s="300"/>
      <c r="T1946" s="64"/>
    </row>
    <row r="1947" spans="1:20" ht="7.5" customHeight="1">
      <c r="A1947" s="100"/>
      <c r="B1947" s="111"/>
      <c r="C1947" s="301"/>
      <c r="D1947" s="111"/>
      <c r="E1947" s="316"/>
      <c r="F1947" s="86"/>
      <c r="G1947" s="86"/>
      <c r="H1947" s="86"/>
      <c r="I1947" s="86"/>
      <c r="J1947" s="86"/>
      <c r="K1947" s="317"/>
      <c r="L1947" s="86"/>
      <c r="M1947" s="86"/>
      <c r="N1947" s="86"/>
      <c r="O1947" s="86"/>
      <c r="P1947" s="86"/>
      <c r="Q1947" s="86"/>
      <c r="R1947" s="87"/>
      <c r="S1947" s="300"/>
      <c r="T1947" s="64"/>
    </row>
    <row r="1948" spans="1:20" ht="7.5" customHeight="1">
      <c r="A1948" s="100"/>
      <c r="B1948" s="86"/>
      <c r="C1948" s="235"/>
      <c r="D1948" s="86"/>
      <c r="E1948" s="316"/>
      <c r="F1948" s="86"/>
      <c r="G1948" s="86"/>
      <c r="H1948" s="86"/>
      <c r="I1948" s="86"/>
      <c r="J1948" s="86"/>
      <c r="K1948" s="317"/>
      <c r="L1948" s="86"/>
      <c r="M1948" s="86"/>
      <c r="N1948" s="86"/>
      <c r="O1948" s="86"/>
      <c r="P1948" s="86"/>
      <c r="Q1948" s="86"/>
      <c r="R1948" s="87"/>
      <c r="S1948" s="300"/>
      <c r="T1948" s="64"/>
    </row>
    <row r="1949" spans="1:20" ht="7.5" customHeight="1">
      <c r="A1949" s="100"/>
      <c r="B1949" s="86"/>
      <c r="C1949" s="235"/>
      <c r="D1949" s="86"/>
      <c r="E1949" s="316"/>
      <c r="F1949" s="86"/>
      <c r="G1949" s="86"/>
      <c r="H1949" s="86"/>
      <c r="I1949" s="86"/>
      <c r="J1949" s="86"/>
      <c r="K1949" s="317"/>
      <c r="L1949" s="86"/>
      <c r="M1949" s="86"/>
      <c r="N1949" s="86"/>
      <c r="O1949" s="86"/>
      <c r="P1949" s="86"/>
      <c r="Q1949" s="86"/>
      <c r="R1949" s="87"/>
      <c r="S1949" s="300"/>
      <c r="T1949" s="64"/>
    </row>
    <row r="1950" spans="1:20" ht="7.5" customHeight="1">
      <c r="A1950" s="100"/>
      <c r="B1950" s="86"/>
      <c r="C1950" s="235"/>
      <c r="D1950" s="86"/>
      <c r="E1950" s="316"/>
      <c r="F1950" s="86"/>
      <c r="G1950" s="86"/>
      <c r="H1950" s="86"/>
      <c r="I1950" s="86"/>
      <c r="J1950" s="86"/>
      <c r="K1950" s="317"/>
      <c r="L1950" s="86"/>
      <c r="M1950" s="86"/>
      <c r="N1950" s="86"/>
      <c r="O1950" s="86"/>
      <c r="P1950" s="86"/>
      <c r="Q1950" s="86"/>
      <c r="R1950" s="87"/>
      <c r="S1950" s="300"/>
      <c r="T1950" s="64"/>
    </row>
    <row r="1951" spans="1:20" ht="7.5" customHeight="1">
      <c r="A1951" s="100"/>
      <c r="B1951" s="86"/>
      <c r="C1951" s="235"/>
      <c r="D1951" s="86"/>
      <c r="E1951" s="316"/>
      <c r="F1951" s="86"/>
      <c r="G1951" s="86"/>
      <c r="H1951" s="86"/>
      <c r="I1951" s="86"/>
      <c r="J1951" s="86"/>
      <c r="K1951" s="317"/>
      <c r="L1951" s="86"/>
      <c r="M1951" s="86"/>
      <c r="N1951" s="86"/>
      <c r="O1951" s="86"/>
      <c r="P1951" s="86"/>
      <c r="Q1951" s="86"/>
      <c r="R1951" s="87"/>
      <c r="S1951" s="300"/>
      <c r="T1951" s="64"/>
    </row>
    <row r="1952" spans="1:20" ht="11.25" customHeight="1">
      <c r="A1952" s="100"/>
      <c r="B1952" s="107"/>
      <c r="C1952" s="284"/>
      <c r="D1952" s="107"/>
      <c r="E1952" s="107"/>
      <c r="F1952" s="107"/>
      <c r="G1952" s="107"/>
      <c r="H1952" s="107"/>
      <c r="I1952" s="107"/>
      <c r="J1952" s="107"/>
      <c r="K1952" s="107"/>
      <c r="L1952" s="107"/>
      <c r="M1952" s="107"/>
      <c r="N1952" s="107"/>
      <c r="O1952" s="107"/>
      <c r="P1952" s="107"/>
      <c r="Q1952" s="107"/>
      <c r="R1952" s="107"/>
      <c r="S1952" s="537" t="s">
        <v>140</v>
      </c>
      <c r="T1952" s="64"/>
    </row>
    <row r="1953" spans="1:20" ht="11.25" customHeight="1">
      <c r="A1953" s="100"/>
      <c r="B1953" s="83"/>
      <c r="C1953" s="94"/>
      <c r="D1953" s="83"/>
      <c r="E1953" s="83"/>
      <c r="F1953" s="83"/>
      <c r="G1953" s="83"/>
      <c r="H1953" s="83"/>
      <c r="I1953" s="83"/>
      <c r="J1953" s="83"/>
      <c r="K1953" s="83"/>
      <c r="L1953" s="83"/>
      <c r="M1953" s="83"/>
      <c r="N1953" s="83"/>
      <c r="O1953" s="83"/>
      <c r="P1953" s="83"/>
      <c r="Q1953" s="83"/>
      <c r="R1953" s="88"/>
      <c r="S1953" s="504"/>
      <c r="T1953" s="64"/>
    </row>
    <row r="1954" spans="1:20" ht="11.25" customHeight="1">
      <c r="A1954" s="100"/>
      <c r="B1954" s="528" t="s">
        <v>587</v>
      </c>
      <c r="C1954" s="529"/>
      <c r="D1954" s="529"/>
      <c r="E1954" s="529"/>
      <c r="F1954" s="529"/>
      <c r="G1954" s="529"/>
      <c r="H1954" s="529"/>
      <c r="I1954" s="529"/>
      <c r="J1954" s="529"/>
      <c r="K1954" s="529"/>
      <c r="L1954" s="529"/>
      <c r="M1954" s="529"/>
      <c r="N1954" s="529"/>
      <c r="O1954" s="529"/>
      <c r="P1954" s="529"/>
      <c r="Q1954" s="529"/>
      <c r="R1954" s="529"/>
      <c r="S1954" s="529"/>
      <c r="T1954" s="64"/>
    </row>
    <row r="1955" spans="1:20" ht="61.5" customHeight="1">
      <c r="A1955" s="100"/>
      <c r="B1955" s="530"/>
      <c r="C1955" s="513"/>
      <c r="D1955" s="513"/>
      <c r="E1955" s="63"/>
      <c r="F1955" s="63"/>
      <c r="G1955" s="63"/>
      <c r="H1955" s="63"/>
      <c r="I1955" s="63"/>
      <c r="J1955" s="63"/>
      <c r="K1955" s="63"/>
      <c r="L1955" s="63"/>
      <c r="M1955" s="63"/>
      <c r="N1955" s="63"/>
      <c r="O1955" s="531" t="s">
        <v>103</v>
      </c>
      <c r="P1955" s="513"/>
      <c r="Q1955" s="513"/>
      <c r="R1955" s="513"/>
      <c r="S1955" s="513"/>
      <c r="T1955" s="64"/>
    </row>
    <row r="1956" spans="1:20" ht="34.5" customHeight="1">
      <c r="A1956" s="100"/>
      <c r="B1956" s="67" t="s">
        <v>104</v>
      </c>
      <c r="C1956" s="67" t="s">
        <v>105</v>
      </c>
      <c r="D1956" s="67" t="s">
        <v>106</v>
      </c>
      <c r="E1956" s="67" t="s">
        <v>107</v>
      </c>
      <c r="F1956" s="68" t="s">
        <v>108</v>
      </c>
      <c r="G1956" s="69" t="s">
        <v>109</v>
      </c>
      <c r="H1956" s="68" t="s">
        <v>108</v>
      </c>
      <c r="I1956" s="69" t="s">
        <v>110</v>
      </c>
      <c r="J1956" s="68" t="s">
        <v>108</v>
      </c>
      <c r="K1956" s="69" t="s">
        <v>111</v>
      </c>
      <c r="L1956" s="68" t="s">
        <v>108</v>
      </c>
      <c r="M1956" s="69" t="s">
        <v>112</v>
      </c>
      <c r="N1956" s="68" t="s">
        <v>108</v>
      </c>
      <c r="O1956" s="69" t="s">
        <v>113</v>
      </c>
      <c r="P1956" s="68" t="s">
        <v>108</v>
      </c>
      <c r="Q1956" s="69" t="s">
        <v>114</v>
      </c>
      <c r="R1956" s="524" t="s">
        <v>1</v>
      </c>
      <c r="S1956" s="525"/>
      <c r="T1956" s="64"/>
    </row>
    <row r="1957" spans="1:20" ht="7.5" customHeight="1">
      <c r="A1957" s="100"/>
      <c r="B1957" s="553" t="s">
        <v>115</v>
      </c>
      <c r="C1957" s="546" t="s">
        <v>588</v>
      </c>
      <c r="D1957" s="566" t="s">
        <v>589</v>
      </c>
      <c r="E1957" s="72"/>
      <c r="F1957" s="72"/>
      <c r="G1957" s="72"/>
      <c r="H1957" s="72"/>
      <c r="I1957" s="72"/>
      <c r="J1957" s="72"/>
      <c r="K1957" s="72"/>
      <c r="L1957" s="72"/>
      <c r="M1957" s="72"/>
      <c r="N1957" s="72"/>
      <c r="O1957" s="72"/>
      <c r="P1957" s="72"/>
      <c r="Q1957" s="72"/>
      <c r="R1957" s="520" t="s">
        <v>118</v>
      </c>
      <c r="S1957" s="521" t="s">
        <v>590</v>
      </c>
      <c r="T1957" s="64"/>
    </row>
    <row r="1958" spans="1:20" ht="7.5" customHeight="1">
      <c r="A1958" s="100"/>
      <c r="B1958" s="502"/>
      <c r="C1958" s="502"/>
      <c r="D1958" s="502"/>
      <c r="E1958" s="79"/>
      <c r="F1958" s="79"/>
      <c r="G1958" s="79"/>
      <c r="H1958" s="79"/>
      <c r="I1958" s="79"/>
      <c r="J1958" s="79"/>
      <c r="K1958" s="79"/>
      <c r="L1958" s="79"/>
      <c r="M1958" s="79"/>
      <c r="N1958" s="79"/>
      <c r="O1958" s="79"/>
      <c r="P1958" s="79"/>
      <c r="Q1958" s="79"/>
      <c r="R1958" s="502"/>
      <c r="S1958" s="502"/>
      <c r="T1958" s="64"/>
    </row>
    <row r="1959" spans="1:20" ht="7.5" customHeight="1">
      <c r="A1959" s="100"/>
      <c r="B1959" s="502"/>
      <c r="C1959" s="502"/>
      <c r="D1959" s="502"/>
      <c r="E1959" s="86"/>
      <c r="F1959" s="86"/>
      <c r="G1959" s="86"/>
      <c r="H1959" s="86"/>
      <c r="I1959" s="86"/>
      <c r="J1959" s="86"/>
      <c r="K1959" s="86"/>
      <c r="L1959" s="86"/>
      <c r="M1959" s="86"/>
      <c r="N1959" s="86"/>
      <c r="O1959" s="86"/>
      <c r="P1959" s="86"/>
      <c r="Q1959" s="86"/>
      <c r="R1959" s="532" t="s">
        <v>118</v>
      </c>
      <c r="S1959" s="510" t="s">
        <v>591</v>
      </c>
      <c r="T1959" s="64"/>
    </row>
    <row r="1960" spans="1:20" ht="7.5" customHeight="1">
      <c r="A1960" s="100"/>
      <c r="B1960" s="502"/>
      <c r="C1960" s="502"/>
      <c r="D1960" s="502"/>
      <c r="E1960" s="86"/>
      <c r="F1960" s="86"/>
      <c r="G1960" s="86"/>
      <c r="H1960" s="86"/>
      <c r="I1960" s="86"/>
      <c r="J1960" s="86"/>
      <c r="K1960" s="86"/>
      <c r="L1960" s="86"/>
      <c r="M1960" s="86"/>
      <c r="N1960" s="86"/>
      <c r="O1960" s="86"/>
      <c r="P1960" s="86"/>
      <c r="Q1960" s="86"/>
      <c r="R1960" s="502"/>
      <c r="S1960" s="502"/>
      <c r="T1960" s="64"/>
    </row>
    <row r="1961" spans="1:20" ht="7.5" customHeight="1">
      <c r="A1961" s="100"/>
      <c r="B1961" s="502"/>
      <c r="C1961" s="502"/>
      <c r="D1961" s="502"/>
      <c r="E1961" s="86"/>
      <c r="F1961" s="86"/>
      <c r="G1961" s="86"/>
      <c r="H1961" s="86"/>
      <c r="I1961" s="86"/>
      <c r="J1961" s="86"/>
      <c r="K1961" s="86"/>
      <c r="L1961" s="86"/>
      <c r="M1961" s="86"/>
      <c r="N1961" s="86"/>
      <c r="O1961" s="86"/>
      <c r="P1961" s="86"/>
      <c r="Q1961" s="86"/>
      <c r="R1961" s="86"/>
      <c r="S1961" s="502"/>
      <c r="T1961" s="64"/>
    </row>
    <row r="1962" spans="1:20" ht="7.5" customHeight="1">
      <c r="A1962" s="100"/>
      <c r="B1962" s="502"/>
      <c r="C1962" s="502"/>
      <c r="D1962" s="502"/>
      <c r="E1962" s="86"/>
      <c r="F1962" s="86"/>
      <c r="G1962" s="86"/>
      <c r="H1962" s="86"/>
      <c r="I1962" s="86"/>
      <c r="J1962" s="86"/>
      <c r="K1962" s="86"/>
      <c r="L1962" s="86"/>
      <c r="M1962" s="86"/>
      <c r="N1962" s="86"/>
      <c r="O1962" s="86"/>
      <c r="P1962" s="86"/>
      <c r="Q1962" s="86"/>
      <c r="R1962" s="519" t="s">
        <v>118</v>
      </c>
      <c r="S1962" s="510" t="s">
        <v>592</v>
      </c>
      <c r="T1962" s="64"/>
    </row>
    <row r="1963" spans="1:20" ht="7.5" customHeight="1">
      <c r="A1963" s="100"/>
      <c r="B1963" s="502"/>
      <c r="C1963" s="502"/>
      <c r="D1963" s="502"/>
      <c r="E1963" s="86"/>
      <c r="F1963" s="86"/>
      <c r="G1963" s="86"/>
      <c r="H1963" s="86"/>
      <c r="I1963" s="86"/>
      <c r="J1963" s="86"/>
      <c r="K1963" s="86"/>
      <c r="L1963" s="86"/>
      <c r="M1963" s="86"/>
      <c r="N1963" s="86"/>
      <c r="O1963" s="86"/>
      <c r="P1963" s="86"/>
      <c r="Q1963" s="86"/>
      <c r="R1963" s="502"/>
      <c r="S1963" s="502"/>
      <c r="T1963" s="64"/>
    </row>
    <row r="1964" spans="1:20" ht="7.5" customHeight="1">
      <c r="A1964" s="100"/>
      <c r="B1964" s="502"/>
      <c r="C1964" s="502"/>
      <c r="D1964" s="502"/>
      <c r="E1964" s="86"/>
      <c r="F1964" s="86"/>
      <c r="G1964" s="86"/>
      <c r="H1964" s="86"/>
      <c r="I1964" s="86"/>
      <c r="J1964" s="86"/>
      <c r="K1964" s="86"/>
      <c r="L1964" s="86"/>
      <c r="M1964" s="86"/>
      <c r="N1964" s="86"/>
      <c r="O1964" s="86"/>
      <c r="P1964" s="86"/>
      <c r="Q1964" s="86"/>
      <c r="R1964" s="519" t="s">
        <v>118</v>
      </c>
      <c r="S1964" s="510" t="s">
        <v>593</v>
      </c>
      <c r="T1964" s="64"/>
    </row>
    <row r="1965" spans="1:20" ht="7.5" customHeight="1">
      <c r="A1965" s="100"/>
      <c r="B1965" s="502"/>
      <c r="C1965" s="502"/>
      <c r="D1965" s="502"/>
      <c r="E1965" s="503" t="s">
        <v>122</v>
      </c>
      <c r="F1965" s="517">
        <v>795</v>
      </c>
      <c r="G1965" s="503">
        <f>ROUND(F1965*mark_up,0)</f>
        <v>3490</v>
      </c>
      <c r="H1965" s="82"/>
      <c r="I1965" s="503" t="s">
        <v>122</v>
      </c>
      <c r="J1965" s="517"/>
      <c r="K1965" s="503" t="s">
        <v>122</v>
      </c>
      <c r="L1965" s="82"/>
      <c r="M1965" s="503" t="s">
        <v>122</v>
      </c>
      <c r="N1965" s="82"/>
      <c r="O1965" s="503" t="s">
        <v>122</v>
      </c>
      <c r="P1965" s="82"/>
      <c r="Q1965" s="503" t="s">
        <v>122</v>
      </c>
      <c r="R1965" s="502"/>
      <c r="S1965" s="502"/>
      <c r="T1965" s="64"/>
    </row>
    <row r="1966" spans="1:20" ht="7.5" customHeight="1">
      <c r="A1966" s="70"/>
      <c r="B1966" s="502"/>
      <c r="C1966" s="502"/>
      <c r="D1966" s="502"/>
      <c r="E1966" s="504"/>
      <c r="F1966" s="504"/>
      <c r="G1966" s="504"/>
      <c r="H1966" s="103"/>
      <c r="I1966" s="504"/>
      <c r="J1966" s="504"/>
      <c r="K1966" s="504"/>
      <c r="L1966" s="103"/>
      <c r="M1966" s="504"/>
      <c r="N1966" s="103"/>
      <c r="O1966" s="504"/>
      <c r="P1966" s="103"/>
      <c r="Q1966" s="504"/>
      <c r="R1966" s="291"/>
      <c r="S1966" s="502"/>
      <c r="T1966" s="64"/>
    </row>
    <row r="1967" spans="1:20" ht="7.5" customHeight="1">
      <c r="A1967" s="70"/>
      <c r="B1967" s="502"/>
      <c r="C1967" s="502"/>
      <c r="D1967" s="502"/>
      <c r="E1967" s="86"/>
      <c r="F1967" s="86"/>
      <c r="G1967" s="86"/>
      <c r="H1967" s="86"/>
      <c r="I1967" s="86"/>
      <c r="J1967" s="86"/>
      <c r="K1967" s="86"/>
      <c r="L1967" s="86"/>
      <c r="M1967" s="86"/>
      <c r="N1967" s="86"/>
      <c r="O1967" s="86"/>
      <c r="P1967" s="86"/>
      <c r="Q1967" s="86"/>
      <c r="R1967" s="519" t="s">
        <v>118</v>
      </c>
      <c r="S1967" s="510" t="s">
        <v>594</v>
      </c>
      <c r="T1967" s="64"/>
    </row>
    <row r="1968" spans="1:20" ht="7.5" customHeight="1">
      <c r="A1968" s="70"/>
      <c r="B1968" s="502"/>
      <c r="C1968" s="502"/>
      <c r="D1968" s="502"/>
      <c r="E1968" s="86"/>
      <c r="F1968" s="86"/>
      <c r="G1968" s="86"/>
      <c r="H1968" s="86"/>
      <c r="I1968" s="86"/>
      <c r="J1968" s="86"/>
      <c r="K1968" s="86"/>
      <c r="L1968" s="86"/>
      <c r="M1968" s="86"/>
      <c r="N1968" s="86"/>
      <c r="O1968" s="86"/>
      <c r="P1968" s="86"/>
      <c r="Q1968" s="86"/>
      <c r="R1968" s="502"/>
      <c r="S1968" s="502"/>
      <c r="T1968" s="64"/>
    </row>
    <row r="1969" spans="1:20" ht="7.5" customHeight="1">
      <c r="A1969" s="100"/>
      <c r="B1969" s="502"/>
      <c r="C1969" s="502"/>
      <c r="D1969" s="502"/>
      <c r="E1969" s="86"/>
      <c r="F1969" s="86"/>
      <c r="G1969" s="86"/>
      <c r="H1969" s="86"/>
      <c r="I1969" s="86"/>
      <c r="J1969" s="86"/>
      <c r="K1969" s="86"/>
      <c r="L1969" s="86"/>
      <c r="M1969" s="86"/>
      <c r="N1969" s="86"/>
      <c r="O1969" s="86"/>
      <c r="P1969" s="86"/>
      <c r="Q1969" s="86"/>
      <c r="R1969" s="86"/>
      <c r="S1969" s="89"/>
      <c r="T1969" s="64"/>
    </row>
    <row r="1970" spans="1:20" ht="7.5" customHeight="1">
      <c r="A1970" s="100"/>
      <c r="B1970" s="502"/>
      <c r="C1970" s="502"/>
      <c r="D1970" s="502"/>
      <c r="E1970" s="86"/>
      <c r="F1970" s="86"/>
      <c r="G1970" s="86"/>
      <c r="H1970" s="86"/>
      <c r="I1970" s="86"/>
      <c r="J1970" s="86"/>
      <c r="K1970" s="86"/>
      <c r="L1970" s="86"/>
      <c r="M1970" s="86"/>
      <c r="N1970" s="86"/>
      <c r="O1970" s="86"/>
      <c r="P1970" s="86"/>
      <c r="Q1970" s="86"/>
      <c r="R1970" s="86"/>
      <c r="S1970" s="86"/>
      <c r="T1970" s="64"/>
    </row>
    <row r="1971" spans="1:20" ht="7.5" customHeight="1">
      <c r="A1971" s="100"/>
      <c r="B1971" s="502"/>
      <c r="C1971" s="502"/>
      <c r="D1971" s="502"/>
      <c r="E1971" s="121"/>
      <c r="F1971" s="121"/>
      <c r="G1971" s="121"/>
      <c r="H1971" s="121"/>
      <c r="I1971" s="121"/>
      <c r="J1971" s="121"/>
      <c r="K1971" s="121"/>
      <c r="L1971" s="532"/>
      <c r="M1971" s="86"/>
      <c r="N1971" s="121"/>
      <c r="O1971" s="121"/>
      <c r="P1971" s="121"/>
      <c r="Q1971" s="121"/>
      <c r="R1971" s="86"/>
      <c r="S1971" s="86"/>
      <c r="T1971" s="64"/>
    </row>
    <row r="1972" spans="1:20" ht="7.5" customHeight="1">
      <c r="A1972" s="100"/>
      <c r="B1972" s="502"/>
      <c r="C1972" s="565" t="s">
        <v>595</v>
      </c>
      <c r="D1972" s="502"/>
      <c r="E1972" s="121"/>
      <c r="F1972" s="121"/>
      <c r="G1972" s="121"/>
      <c r="H1972" s="121"/>
      <c r="I1972" s="121"/>
      <c r="J1972" s="121"/>
      <c r="K1972" s="121"/>
      <c r="L1972" s="502"/>
      <c r="M1972" s="86"/>
      <c r="N1972" s="121"/>
      <c r="O1972" s="121"/>
      <c r="P1972" s="121"/>
      <c r="Q1972" s="121"/>
      <c r="R1972" s="86"/>
      <c r="S1972" s="86"/>
      <c r="T1972" s="64"/>
    </row>
    <row r="1973" spans="1:20" ht="7.5" customHeight="1">
      <c r="A1973" s="100"/>
      <c r="B1973" s="502"/>
      <c r="C1973" s="502"/>
      <c r="D1973" s="502"/>
      <c r="E1973" s="121"/>
      <c r="F1973" s="121"/>
      <c r="G1973" s="121"/>
      <c r="H1973" s="121"/>
      <c r="I1973" s="121"/>
      <c r="J1973" s="121"/>
      <c r="K1973" s="121"/>
      <c r="L1973" s="121"/>
      <c r="M1973" s="121"/>
      <c r="N1973" s="121"/>
      <c r="O1973" s="121"/>
      <c r="P1973" s="121"/>
      <c r="Q1973" s="121"/>
      <c r="R1973" s="86"/>
      <c r="S1973" s="86"/>
      <c r="T1973" s="64"/>
    </row>
    <row r="1974" spans="1:20" ht="7.5" customHeight="1">
      <c r="A1974" s="100"/>
      <c r="B1974" s="513"/>
      <c r="C1974" s="513"/>
      <c r="D1974" s="513"/>
      <c r="E1974" s="122"/>
      <c r="F1974" s="122"/>
      <c r="G1974" s="122"/>
      <c r="H1974" s="122"/>
      <c r="I1974" s="122"/>
      <c r="J1974" s="122"/>
      <c r="K1974" s="122"/>
      <c r="L1974" s="122"/>
      <c r="M1974" s="122"/>
      <c r="N1974" s="122"/>
      <c r="O1974" s="122"/>
      <c r="P1974" s="122"/>
      <c r="Q1974" s="122"/>
      <c r="R1974" s="127"/>
      <c r="S1974" s="127"/>
      <c r="T1974" s="64"/>
    </row>
    <row r="1975" spans="1:20" ht="7.5" customHeight="1">
      <c r="A1975" s="100"/>
      <c r="B1975" s="121"/>
      <c r="C1975" s="121"/>
      <c r="D1975" s="121"/>
      <c r="E1975" s="121"/>
      <c r="F1975" s="121"/>
      <c r="G1975" s="121"/>
      <c r="H1975" s="121"/>
      <c r="I1975" s="121"/>
      <c r="J1975" s="121"/>
      <c r="K1975" s="121"/>
      <c r="L1975" s="121"/>
      <c r="M1975" s="121"/>
      <c r="N1975" s="121"/>
      <c r="O1975" s="121"/>
      <c r="P1975" s="121"/>
      <c r="Q1975" s="121"/>
      <c r="R1975" s="121"/>
      <c r="S1975" s="121"/>
      <c r="T1975" s="64"/>
    </row>
    <row r="1976" spans="1:20" ht="7.5" customHeight="1">
      <c r="A1976" s="100"/>
      <c r="B1976" s="121"/>
      <c r="C1976" s="121"/>
      <c r="D1976" s="121"/>
      <c r="E1976" s="121"/>
      <c r="F1976" s="121"/>
      <c r="G1976" s="121"/>
      <c r="H1976" s="121"/>
      <c r="I1976" s="121"/>
      <c r="J1976" s="121"/>
      <c r="K1976" s="121"/>
      <c r="L1976" s="121"/>
      <c r="M1976" s="121"/>
      <c r="N1976" s="121"/>
      <c r="O1976" s="121"/>
      <c r="P1976" s="121"/>
      <c r="Q1976" s="121"/>
      <c r="R1976" s="121"/>
      <c r="S1976" s="121"/>
      <c r="T1976" s="64"/>
    </row>
    <row r="1977" spans="1:20" ht="7.5" customHeight="1">
      <c r="A1977" s="100"/>
      <c r="B1977" s="121"/>
      <c r="C1977" s="121"/>
      <c r="D1977" s="121"/>
      <c r="E1977" s="121"/>
      <c r="F1977" s="121"/>
      <c r="G1977" s="121"/>
      <c r="H1977" s="121"/>
      <c r="I1977" s="121"/>
      <c r="J1977" s="121"/>
      <c r="K1977" s="121"/>
      <c r="L1977" s="121"/>
      <c r="M1977" s="121"/>
      <c r="N1977" s="121"/>
      <c r="O1977" s="121"/>
      <c r="P1977" s="121"/>
      <c r="Q1977" s="121"/>
      <c r="R1977" s="121"/>
      <c r="S1977" s="121"/>
      <c r="T1977" s="64"/>
    </row>
    <row r="1978" spans="1:20" ht="7.5" customHeight="1">
      <c r="A1978" s="100"/>
      <c r="B1978" s="121"/>
      <c r="C1978" s="121"/>
      <c r="D1978" s="121"/>
      <c r="E1978" s="121"/>
      <c r="F1978" s="121"/>
      <c r="G1978" s="121"/>
      <c r="H1978" s="121"/>
      <c r="I1978" s="121"/>
      <c r="J1978" s="121"/>
      <c r="K1978" s="121"/>
      <c r="L1978" s="121"/>
      <c r="M1978" s="121"/>
      <c r="N1978" s="121"/>
      <c r="O1978" s="121"/>
      <c r="P1978" s="121"/>
      <c r="Q1978" s="121"/>
      <c r="R1978" s="121"/>
      <c r="S1978" s="121"/>
      <c r="T1978" s="64"/>
    </row>
    <row r="1979" spans="1:20" ht="7.5" customHeight="1">
      <c r="A1979" s="100"/>
      <c r="B1979" s="121"/>
      <c r="C1979" s="121"/>
      <c r="D1979" s="121"/>
      <c r="E1979" s="121"/>
      <c r="F1979" s="121"/>
      <c r="G1979" s="121"/>
      <c r="H1979" s="121"/>
      <c r="I1979" s="121"/>
      <c r="J1979" s="121"/>
      <c r="K1979" s="121"/>
      <c r="L1979" s="121"/>
      <c r="M1979" s="121"/>
      <c r="N1979" s="121"/>
      <c r="O1979" s="121"/>
      <c r="P1979" s="121"/>
      <c r="Q1979" s="121"/>
      <c r="R1979" s="121"/>
      <c r="S1979" s="121"/>
      <c r="T1979" s="64"/>
    </row>
    <row r="1980" spans="1:20" ht="7.5" customHeight="1">
      <c r="A1980" s="100"/>
      <c r="B1980" s="121"/>
      <c r="C1980" s="121"/>
      <c r="D1980" s="121"/>
      <c r="E1980" s="121"/>
      <c r="F1980" s="121"/>
      <c r="G1980" s="121"/>
      <c r="H1980" s="121"/>
      <c r="I1980" s="121"/>
      <c r="J1980" s="121"/>
      <c r="K1980" s="121"/>
      <c r="L1980" s="121"/>
      <c r="M1980" s="121"/>
      <c r="N1980" s="121"/>
      <c r="O1980" s="121"/>
      <c r="P1980" s="121"/>
      <c r="Q1980" s="121"/>
      <c r="R1980" s="121"/>
      <c r="S1980" s="121"/>
      <c r="T1980" s="64"/>
    </row>
    <row r="1981" spans="1:20" ht="7.5" customHeight="1">
      <c r="A1981" s="70"/>
      <c r="B1981" s="121"/>
      <c r="C1981" s="121"/>
      <c r="D1981" s="121"/>
      <c r="E1981" s="121"/>
      <c r="F1981" s="121"/>
      <c r="G1981" s="121"/>
      <c r="H1981" s="121"/>
      <c r="I1981" s="121"/>
      <c r="J1981" s="121"/>
      <c r="K1981" s="121"/>
      <c r="L1981" s="121"/>
      <c r="M1981" s="121"/>
      <c r="N1981" s="121"/>
      <c r="O1981" s="121"/>
      <c r="P1981" s="121"/>
      <c r="Q1981" s="121"/>
      <c r="R1981" s="121"/>
      <c r="S1981" s="121"/>
      <c r="T1981" s="64"/>
    </row>
    <row r="1982" spans="1:20" ht="7.5" customHeight="1">
      <c r="A1982" s="70"/>
      <c r="B1982" s="121"/>
      <c r="C1982" s="121"/>
      <c r="D1982" s="121"/>
      <c r="E1982" s="121"/>
      <c r="F1982" s="121"/>
      <c r="G1982" s="121"/>
      <c r="H1982" s="121"/>
      <c r="I1982" s="121"/>
      <c r="J1982" s="121"/>
      <c r="K1982" s="121"/>
      <c r="L1982" s="121"/>
      <c r="M1982" s="121"/>
      <c r="N1982" s="121"/>
      <c r="O1982" s="121"/>
      <c r="P1982" s="121"/>
      <c r="Q1982" s="121"/>
      <c r="R1982" s="121"/>
      <c r="S1982" s="121"/>
      <c r="T1982" s="64"/>
    </row>
    <row r="1983" spans="1:20" ht="7.5" customHeight="1">
      <c r="A1983" s="70"/>
      <c r="B1983" s="121"/>
      <c r="C1983" s="121"/>
      <c r="D1983" s="121"/>
      <c r="E1983" s="121"/>
      <c r="F1983" s="121"/>
      <c r="G1983" s="121"/>
      <c r="H1983" s="121"/>
      <c r="I1983" s="121"/>
      <c r="J1983" s="121"/>
      <c r="K1983" s="121"/>
      <c r="L1983" s="121"/>
      <c r="M1983" s="121"/>
      <c r="N1983" s="121"/>
      <c r="O1983" s="121"/>
      <c r="P1983" s="121"/>
      <c r="Q1983" s="121"/>
      <c r="R1983" s="121"/>
      <c r="S1983" s="121"/>
      <c r="T1983" s="64"/>
    </row>
    <row r="1984" spans="1:20" ht="7.5" customHeight="1">
      <c r="A1984" s="100"/>
      <c r="B1984" s="121"/>
      <c r="C1984" s="121"/>
      <c r="D1984" s="121"/>
      <c r="E1984" s="121"/>
      <c r="F1984" s="121"/>
      <c r="G1984" s="121"/>
      <c r="H1984" s="121"/>
      <c r="I1984" s="121"/>
      <c r="J1984" s="121"/>
      <c r="K1984" s="121"/>
      <c r="L1984" s="121"/>
      <c r="M1984" s="121"/>
      <c r="N1984" s="121"/>
      <c r="O1984" s="121"/>
      <c r="P1984" s="121"/>
      <c r="Q1984" s="121"/>
      <c r="R1984" s="121"/>
      <c r="S1984" s="121"/>
      <c r="T1984" s="64"/>
    </row>
    <row r="1985" spans="1:20" ht="7.5" customHeight="1">
      <c r="A1985" s="100"/>
      <c r="B1985" s="121"/>
      <c r="C1985" s="121"/>
      <c r="D1985" s="121"/>
      <c r="E1985" s="121"/>
      <c r="F1985" s="121"/>
      <c r="G1985" s="121"/>
      <c r="H1985" s="121"/>
      <c r="I1985" s="121"/>
      <c r="J1985" s="121"/>
      <c r="K1985" s="121"/>
      <c r="L1985" s="121"/>
      <c r="M1985" s="121"/>
      <c r="N1985" s="121"/>
      <c r="O1985" s="121"/>
      <c r="P1985" s="121"/>
      <c r="Q1985" s="121"/>
      <c r="R1985" s="121"/>
      <c r="S1985" s="121"/>
      <c r="T1985" s="64"/>
    </row>
    <row r="1986" spans="1:20" ht="7.5" customHeight="1">
      <c r="A1986" s="100"/>
      <c r="B1986" s="121"/>
      <c r="C1986" s="121"/>
      <c r="D1986" s="121"/>
      <c r="E1986" s="121"/>
      <c r="F1986" s="121"/>
      <c r="G1986" s="121"/>
      <c r="H1986" s="121"/>
      <c r="I1986" s="121"/>
      <c r="J1986" s="121"/>
      <c r="K1986" s="121"/>
      <c r="L1986" s="121"/>
      <c r="M1986" s="121"/>
      <c r="N1986" s="121"/>
      <c r="O1986" s="121"/>
      <c r="P1986" s="121"/>
      <c r="Q1986" s="121"/>
      <c r="R1986" s="121"/>
      <c r="S1986" s="121"/>
      <c r="T1986" s="64"/>
    </row>
    <row r="1987" spans="1:20" ht="7.5" customHeight="1">
      <c r="A1987" s="100"/>
      <c r="B1987" s="121"/>
      <c r="C1987" s="121"/>
      <c r="D1987" s="121"/>
      <c r="E1987" s="121"/>
      <c r="F1987" s="121"/>
      <c r="G1987" s="121"/>
      <c r="H1987" s="121"/>
      <c r="I1987" s="121"/>
      <c r="J1987" s="121"/>
      <c r="K1987" s="121"/>
      <c r="L1987" s="121"/>
      <c r="M1987" s="121"/>
      <c r="N1987" s="121"/>
      <c r="O1987" s="121"/>
      <c r="P1987" s="121"/>
      <c r="Q1987" s="121"/>
      <c r="R1987" s="121"/>
      <c r="S1987" s="121"/>
      <c r="T1987" s="64"/>
    </row>
    <row r="1988" spans="1:20" ht="7.5" customHeight="1">
      <c r="A1988" s="100"/>
      <c r="B1988" s="121"/>
      <c r="C1988" s="121"/>
      <c r="D1988" s="121"/>
      <c r="E1988" s="121"/>
      <c r="F1988" s="121"/>
      <c r="G1988" s="121"/>
      <c r="H1988" s="121"/>
      <c r="I1988" s="121"/>
      <c r="J1988" s="121"/>
      <c r="K1988" s="121"/>
      <c r="L1988" s="121"/>
      <c r="M1988" s="121"/>
      <c r="N1988" s="121"/>
      <c r="O1988" s="121"/>
      <c r="P1988" s="121"/>
      <c r="Q1988" s="121"/>
      <c r="R1988" s="121"/>
      <c r="S1988" s="121"/>
      <c r="T1988" s="64"/>
    </row>
    <row r="1989" spans="1:20" ht="7.5" customHeight="1">
      <c r="A1989" s="100"/>
      <c r="B1989" s="121"/>
      <c r="C1989" s="121"/>
      <c r="D1989" s="121"/>
      <c r="E1989" s="121"/>
      <c r="F1989" s="121"/>
      <c r="G1989" s="121"/>
      <c r="H1989" s="121"/>
      <c r="I1989" s="121"/>
      <c r="J1989" s="121"/>
      <c r="K1989" s="121"/>
      <c r="L1989" s="121"/>
      <c r="M1989" s="121"/>
      <c r="N1989" s="121"/>
      <c r="O1989" s="121"/>
      <c r="P1989" s="121"/>
      <c r="Q1989" s="121"/>
      <c r="R1989" s="121"/>
      <c r="S1989" s="121"/>
      <c r="T1989" s="64"/>
    </row>
    <row r="1990" spans="1:20" ht="7.5" customHeight="1">
      <c r="A1990" s="100"/>
      <c r="B1990" s="121"/>
      <c r="C1990" s="121"/>
      <c r="D1990" s="121"/>
      <c r="E1990" s="121"/>
      <c r="F1990" s="121"/>
      <c r="G1990" s="121"/>
      <c r="H1990" s="121"/>
      <c r="I1990" s="121"/>
      <c r="J1990" s="121"/>
      <c r="K1990" s="121"/>
      <c r="L1990" s="121"/>
      <c r="M1990" s="121"/>
      <c r="N1990" s="121"/>
      <c r="O1990" s="121"/>
      <c r="P1990" s="121"/>
      <c r="Q1990" s="121"/>
      <c r="R1990" s="121"/>
      <c r="S1990" s="121"/>
      <c r="T1990" s="64"/>
    </row>
    <row r="1991" spans="1:20" ht="7.5" customHeight="1">
      <c r="A1991" s="100"/>
      <c r="B1991" s="121"/>
      <c r="C1991" s="121"/>
      <c r="D1991" s="121"/>
      <c r="E1991" s="121"/>
      <c r="F1991" s="121"/>
      <c r="G1991" s="121"/>
      <c r="H1991" s="121"/>
      <c r="I1991" s="121"/>
      <c r="J1991" s="121"/>
      <c r="K1991" s="121"/>
      <c r="L1991" s="121"/>
      <c r="M1991" s="121"/>
      <c r="N1991" s="121"/>
      <c r="O1991" s="121"/>
      <c r="P1991" s="121"/>
      <c r="Q1991" s="121"/>
      <c r="R1991" s="121"/>
      <c r="S1991" s="121"/>
      <c r="T1991" s="64"/>
    </row>
    <row r="1992" spans="1:20" ht="7.5" customHeight="1">
      <c r="A1992" s="100"/>
      <c r="B1992" s="121"/>
      <c r="C1992" s="121"/>
      <c r="D1992" s="121"/>
      <c r="E1992" s="121"/>
      <c r="F1992" s="121"/>
      <c r="G1992" s="121"/>
      <c r="H1992" s="121"/>
      <c r="I1992" s="121"/>
      <c r="J1992" s="121"/>
      <c r="K1992" s="121"/>
      <c r="L1992" s="121"/>
      <c r="M1992" s="121"/>
      <c r="N1992" s="121"/>
      <c r="O1992" s="121"/>
      <c r="P1992" s="121"/>
      <c r="Q1992" s="121"/>
      <c r="R1992" s="121"/>
      <c r="S1992" s="121"/>
      <c r="T1992" s="64"/>
    </row>
    <row r="1993" spans="1:20" ht="7.5" customHeight="1">
      <c r="A1993" s="100"/>
      <c r="B1993" s="121"/>
      <c r="C1993" s="121"/>
      <c r="D1993" s="121"/>
      <c r="E1993" s="121"/>
      <c r="F1993" s="121"/>
      <c r="G1993" s="121"/>
      <c r="H1993" s="121"/>
      <c r="I1993" s="121"/>
      <c r="J1993" s="121"/>
      <c r="K1993" s="121"/>
      <c r="L1993" s="121"/>
      <c r="M1993" s="121"/>
      <c r="N1993" s="121"/>
      <c r="O1993" s="121"/>
      <c r="P1993" s="121"/>
      <c r="Q1993" s="121"/>
      <c r="R1993" s="121"/>
      <c r="S1993" s="121"/>
      <c r="T1993" s="64"/>
    </row>
    <row r="1994" spans="1:20" ht="7.5" customHeight="1">
      <c r="A1994" s="124"/>
      <c r="B1994" s="121"/>
      <c r="C1994" s="121"/>
      <c r="D1994" s="121"/>
      <c r="E1994" s="121"/>
      <c r="F1994" s="121"/>
      <c r="G1994" s="121"/>
      <c r="H1994" s="121"/>
      <c r="I1994" s="121"/>
      <c r="J1994" s="121"/>
      <c r="K1994" s="121"/>
      <c r="L1994" s="121"/>
      <c r="M1994" s="121"/>
      <c r="N1994" s="121"/>
      <c r="O1994" s="121"/>
      <c r="P1994" s="121"/>
      <c r="Q1994" s="121"/>
      <c r="R1994" s="121"/>
      <c r="S1994" s="121"/>
      <c r="T1994" s="64"/>
    </row>
    <row r="1995" spans="1:20" ht="7.5" customHeight="1">
      <c r="A1995" s="100"/>
      <c r="B1995" s="121"/>
      <c r="C1995" s="121"/>
      <c r="D1995" s="121"/>
      <c r="E1995" s="121"/>
      <c r="F1995" s="121"/>
      <c r="G1995" s="121"/>
      <c r="H1995" s="121"/>
      <c r="I1995" s="121"/>
      <c r="J1995" s="121"/>
      <c r="K1995" s="121"/>
      <c r="L1995" s="121"/>
      <c r="M1995" s="121"/>
      <c r="N1995" s="121"/>
      <c r="O1995" s="121"/>
      <c r="P1995" s="121"/>
      <c r="Q1995" s="121"/>
      <c r="R1995" s="121"/>
      <c r="S1995" s="121"/>
      <c r="T1995" s="64"/>
    </row>
    <row r="1996" spans="1:20" ht="7.5" customHeight="1">
      <c r="A1996" s="100"/>
      <c r="B1996" s="121"/>
      <c r="C1996" s="121"/>
      <c r="D1996" s="121"/>
      <c r="E1996" s="121"/>
      <c r="F1996" s="121"/>
      <c r="G1996" s="121"/>
      <c r="H1996" s="121"/>
      <c r="I1996" s="121"/>
      <c r="J1996" s="121"/>
      <c r="K1996" s="121"/>
      <c r="L1996" s="121"/>
      <c r="M1996" s="121"/>
      <c r="N1996" s="121"/>
      <c r="O1996" s="121"/>
      <c r="P1996" s="121"/>
      <c r="Q1996" s="121"/>
      <c r="R1996" s="121"/>
      <c r="S1996" s="121"/>
      <c r="T1996" s="64"/>
    </row>
    <row r="1997" spans="1:20" ht="7.5" customHeight="1">
      <c r="A1997" s="100"/>
      <c r="B1997" s="121"/>
      <c r="C1997" s="121"/>
      <c r="D1997" s="121"/>
      <c r="E1997" s="121"/>
      <c r="F1997" s="121"/>
      <c r="G1997" s="121"/>
      <c r="H1997" s="121"/>
      <c r="I1997" s="121"/>
      <c r="J1997" s="121"/>
      <c r="K1997" s="121"/>
      <c r="L1997" s="121"/>
      <c r="M1997" s="121"/>
      <c r="N1997" s="121"/>
      <c r="O1997" s="121"/>
      <c r="P1997" s="121"/>
      <c r="Q1997" s="121"/>
      <c r="R1997" s="121"/>
      <c r="S1997" s="121"/>
      <c r="T1997" s="64"/>
    </row>
    <row r="1998" spans="1:20" ht="7.5" customHeight="1">
      <c r="A1998" s="100"/>
      <c r="B1998" s="121"/>
      <c r="C1998" s="121"/>
      <c r="D1998" s="121"/>
      <c r="E1998" s="121"/>
      <c r="F1998" s="121"/>
      <c r="G1998" s="121"/>
      <c r="H1998" s="121"/>
      <c r="I1998" s="121"/>
      <c r="J1998" s="121"/>
      <c r="K1998" s="121"/>
      <c r="L1998" s="121"/>
      <c r="M1998" s="121"/>
      <c r="N1998" s="121"/>
      <c r="O1998" s="121"/>
      <c r="P1998" s="121"/>
      <c r="Q1998" s="121"/>
      <c r="R1998" s="121"/>
      <c r="S1998" s="121"/>
      <c r="T1998" s="64"/>
    </row>
    <row r="1999" spans="1:20" ht="7.5" customHeight="1">
      <c r="A1999" s="100"/>
      <c r="B1999" s="121"/>
      <c r="C1999" s="121"/>
      <c r="D1999" s="121"/>
      <c r="E1999" s="121"/>
      <c r="F1999" s="121"/>
      <c r="G1999" s="121"/>
      <c r="H1999" s="121"/>
      <c r="I1999" s="121"/>
      <c r="J1999" s="121"/>
      <c r="K1999" s="121"/>
      <c r="L1999" s="121"/>
      <c r="M1999" s="121"/>
      <c r="N1999" s="121"/>
      <c r="O1999" s="121"/>
      <c r="P1999" s="121"/>
      <c r="Q1999" s="121"/>
      <c r="R1999" s="121"/>
      <c r="S1999" s="121"/>
      <c r="T1999" s="64"/>
    </row>
    <row r="2000" spans="1:20" ht="7.5" customHeight="1">
      <c r="A2000" s="100"/>
      <c r="B2000" s="121"/>
      <c r="C2000" s="121"/>
      <c r="D2000" s="121"/>
      <c r="E2000" s="121"/>
      <c r="F2000" s="121"/>
      <c r="G2000" s="121"/>
      <c r="H2000" s="121"/>
      <c r="I2000" s="121"/>
      <c r="J2000" s="121"/>
      <c r="K2000" s="121"/>
      <c r="L2000" s="121"/>
      <c r="M2000" s="121"/>
      <c r="N2000" s="121"/>
      <c r="O2000" s="121"/>
      <c r="P2000" s="121"/>
      <c r="Q2000" s="121"/>
      <c r="R2000" s="121"/>
      <c r="S2000" s="121"/>
      <c r="T2000" s="64"/>
    </row>
    <row r="2001" spans="1:20" ht="7.5" customHeight="1">
      <c r="A2001" s="100"/>
      <c r="B2001" s="121"/>
      <c r="C2001" s="121"/>
      <c r="D2001" s="121"/>
      <c r="E2001" s="121"/>
      <c r="F2001" s="121"/>
      <c r="G2001" s="121"/>
      <c r="H2001" s="121"/>
      <c r="I2001" s="121"/>
      <c r="J2001" s="121"/>
      <c r="K2001" s="121"/>
      <c r="L2001" s="121"/>
      <c r="M2001" s="121"/>
      <c r="N2001" s="121"/>
      <c r="O2001" s="121"/>
      <c r="P2001" s="121"/>
      <c r="Q2001" s="121"/>
      <c r="R2001" s="121"/>
      <c r="S2001" s="121"/>
      <c r="T2001" s="64"/>
    </row>
    <row r="2002" spans="1:20" ht="7.5" customHeight="1">
      <c r="A2002" s="70"/>
      <c r="B2002" s="121"/>
      <c r="C2002" s="121"/>
      <c r="D2002" s="121"/>
      <c r="E2002" s="121"/>
      <c r="F2002" s="121"/>
      <c r="G2002" s="121"/>
      <c r="H2002" s="121"/>
      <c r="I2002" s="121"/>
      <c r="J2002" s="121"/>
      <c r="K2002" s="121"/>
      <c r="L2002" s="121"/>
      <c r="M2002" s="121"/>
      <c r="N2002" s="121"/>
      <c r="O2002" s="121"/>
      <c r="P2002" s="121"/>
      <c r="Q2002" s="121"/>
      <c r="R2002" s="121"/>
      <c r="S2002" s="121"/>
      <c r="T2002" s="64"/>
    </row>
    <row r="2003" spans="1:20" ht="7.5" customHeight="1">
      <c r="A2003" s="70"/>
      <c r="B2003" s="121"/>
      <c r="C2003" s="121"/>
      <c r="D2003" s="121"/>
      <c r="E2003" s="121"/>
      <c r="F2003" s="121"/>
      <c r="G2003" s="121"/>
      <c r="H2003" s="121"/>
      <c r="I2003" s="121"/>
      <c r="J2003" s="121"/>
      <c r="K2003" s="121"/>
      <c r="L2003" s="121"/>
      <c r="M2003" s="121"/>
      <c r="N2003" s="121"/>
      <c r="O2003" s="121"/>
      <c r="P2003" s="121"/>
      <c r="Q2003" s="121"/>
      <c r="R2003" s="121"/>
      <c r="S2003" s="121"/>
      <c r="T2003" s="64"/>
    </row>
    <row r="2004" spans="1:20" ht="7.5" customHeight="1">
      <c r="A2004" s="70"/>
      <c r="B2004" s="121"/>
      <c r="C2004" s="121"/>
      <c r="D2004" s="121"/>
      <c r="E2004" s="121"/>
      <c r="F2004" s="121"/>
      <c r="G2004" s="121"/>
      <c r="H2004" s="121"/>
      <c r="I2004" s="121"/>
      <c r="J2004" s="121"/>
      <c r="K2004" s="121"/>
      <c r="L2004" s="121"/>
      <c r="M2004" s="121"/>
      <c r="N2004" s="121"/>
      <c r="O2004" s="121"/>
      <c r="P2004" s="121"/>
      <c r="Q2004" s="121"/>
      <c r="R2004" s="121"/>
      <c r="S2004" s="121"/>
      <c r="T2004" s="64"/>
    </row>
    <row r="2005" spans="1:20" ht="7.5" customHeight="1">
      <c r="A2005" s="100"/>
      <c r="B2005" s="121"/>
      <c r="C2005" s="121"/>
      <c r="D2005" s="121"/>
      <c r="E2005" s="121"/>
      <c r="F2005" s="121"/>
      <c r="G2005" s="121"/>
      <c r="H2005" s="121"/>
      <c r="I2005" s="121"/>
      <c r="J2005" s="121"/>
      <c r="K2005" s="121"/>
      <c r="L2005" s="121"/>
      <c r="M2005" s="121"/>
      <c r="N2005" s="121"/>
      <c r="O2005" s="121"/>
      <c r="P2005" s="121"/>
      <c r="Q2005" s="121"/>
      <c r="R2005" s="121"/>
      <c r="S2005" s="121"/>
      <c r="T2005" s="64"/>
    </row>
    <row r="2006" spans="1:20" ht="7.5" customHeight="1">
      <c r="A2006" s="100"/>
      <c r="B2006" s="121"/>
      <c r="C2006" s="121"/>
      <c r="D2006" s="121"/>
      <c r="E2006" s="121"/>
      <c r="F2006" s="121"/>
      <c r="G2006" s="121"/>
      <c r="H2006" s="121"/>
      <c r="I2006" s="121"/>
      <c r="J2006" s="121"/>
      <c r="K2006" s="121"/>
      <c r="L2006" s="121"/>
      <c r="M2006" s="121"/>
      <c r="N2006" s="121"/>
      <c r="O2006" s="121"/>
      <c r="P2006" s="121"/>
      <c r="Q2006" s="121"/>
      <c r="R2006" s="121"/>
      <c r="S2006" s="121"/>
      <c r="T2006" s="64"/>
    </row>
    <row r="2007" spans="1:20" ht="7.5" customHeight="1">
      <c r="A2007" s="100"/>
      <c r="B2007" s="121"/>
      <c r="C2007" s="121"/>
      <c r="D2007" s="121"/>
      <c r="E2007" s="121"/>
      <c r="F2007" s="121"/>
      <c r="G2007" s="121"/>
      <c r="H2007" s="121"/>
      <c r="I2007" s="121"/>
      <c r="J2007" s="121"/>
      <c r="K2007" s="121"/>
      <c r="L2007" s="121"/>
      <c r="M2007" s="121"/>
      <c r="N2007" s="121"/>
      <c r="O2007" s="121"/>
      <c r="P2007" s="121"/>
      <c r="Q2007" s="121"/>
      <c r="R2007" s="121"/>
      <c r="S2007" s="121"/>
      <c r="T2007" s="64"/>
    </row>
    <row r="2008" spans="1:20" ht="7.5" customHeight="1">
      <c r="A2008" s="100"/>
      <c r="B2008" s="121"/>
      <c r="C2008" s="121"/>
      <c r="D2008" s="121"/>
      <c r="E2008" s="121"/>
      <c r="F2008" s="121"/>
      <c r="G2008" s="121"/>
      <c r="H2008" s="121"/>
      <c r="I2008" s="121"/>
      <c r="J2008" s="121"/>
      <c r="K2008" s="121"/>
      <c r="L2008" s="121"/>
      <c r="M2008" s="121"/>
      <c r="N2008" s="121"/>
      <c r="O2008" s="121"/>
      <c r="P2008" s="121"/>
      <c r="Q2008" s="121"/>
      <c r="R2008" s="121"/>
      <c r="S2008" s="121"/>
      <c r="T2008" s="64"/>
    </row>
    <row r="2009" spans="1:20" ht="7.5" customHeight="1">
      <c r="A2009" s="100"/>
      <c r="B2009" s="121"/>
      <c r="C2009" s="121"/>
      <c r="D2009" s="121"/>
      <c r="E2009" s="121"/>
      <c r="F2009" s="121"/>
      <c r="G2009" s="121"/>
      <c r="H2009" s="121"/>
      <c r="I2009" s="121"/>
      <c r="J2009" s="121"/>
      <c r="K2009" s="121"/>
      <c r="L2009" s="121"/>
      <c r="M2009" s="121"/>
      <c r="N2009" s="121"/>
      <c r="O2009" s="121"/>
      <c r="P2009" s="121"/>
      <c r="Q2009" s="121"/>
      <c r="R2009" s="121"/>
      <c r="S2009" s="121"/>
      <c r="T2009" s="64"/>
    </row>
    <row r="2010" spans="1:20" ht="7.5" customHeight="1">
      <c r="A2010" s="100"/>
      <c r="B2010" s="121"/>
      <c r="C2010" s="121"/>
      <c r="D2010" s="121"/>
      <c r="E2010" s="121"/>
      <c r="F2010" s="121"/>
      <c r="G2010" s="121"/>
      <c r="H2010" s="121"/>
      <c r="I2010" s="121"/>
      <c r="J2010" s="121"/>
      <c r="K2010" s="121"/>
      <c r="L2010" s="121"/>
      <c r="M2010" s="121"/>
      <c r="N2010" s="121"/>
      <c r="O2010" s="121"/>
      <c r="P2010" s="121"/>
      <c r="Q2010" s="121"/>
      <c r="R2010" s="121"/>
      <c r="S2010" s="121"/>
      <c r="T2010" s="64"/>
    </row>
    <row r="2011" spans="1:20" ht="7.5" customHeight="1">
      <c r="A2011" s="100"/>
      <c r="B2011" s="121"/>
      <c r="C2011" s="121"/>
      <c r="D2011" s="121"/>
      <c r="E2011" s="121"/>
      <c r="F2011" s="121"/>
      <c r="G2011" s="121"/>
      <c r="H2011" s="121"/>
      <c r="I2011" s="121"/>
      <c r="J2011" s="121"/>
      <c r="K2011" s="121"/>
      <c r="L2011" s="121"/>
      <c r="M2011" s="121"/>
      <c r="N2011" s="121"/>
      <c r="O2011" s="121"/>
      <c r="P2011" s="121"/>
      <c r="Q2011" s="121"/>
      <c r="R2011" s="121"/>
      <c r="S2011" s="121"/>
      <c r="T2011" s="64"/>
    </row>
    <row r="2012" spans="1:20" ht="7.5" customHeight="1">
      <c r="A2012" s="100"/>
      <c r="B2012" s="122"/>
      <c r="C2012" s="122"/>
      <c r="D2012" s="122"/>
      <c r="E2012" s="122"/>
      <c r="F2012" s="122"/>
      <c r="G2012" s="122"/>
      <c r="H2012" s="122"/>
      <c r="I2012" s="122"/>
      <c r="J2012" s="122"/>
      <c r="K2012" s="122"/>
      <c r="L2012" s="122"/>
      <c r="M2012" s="122"/>
      <c r="N2012" s="122"/>
      <c r="O2012" s="122"/>
      <c r="P2012" s="122"/>
      <c r="Q2012" s="122"/>
      <c r="R2012" s="122"/>
      <c r="S2012" s="122"/>
      <c r="T2012" s="64"/>
    </row>
    <row r="2013" spans="1:20" ht="11.25" customHeight="1">
      <c r="A2013" s="100"/>
      <c r="B2013" s="226"/>
      <c r="C2013" s="286"/>
      <c r="D2013" s="226"/>
      <c r="E2013" s="226"/>
      <c r="F2013" s="226"/>
      <c r="G2013" s="226"/>
      <c r="H2013" s="226"/>
      <c r="I2013" s="226"/>
      <c r="J2013" s="226"/>
      <c r="K2013" s="226"/>
      <c r="L2013" s="226"/>
      <c r="M2013" s="226"/>
      <c r="N2013" s="226"/>
      <c r="O2013" s="226"/>
      <c r="P2013" s="226"/>
      <c r="Q2013" s="226"/>
      <c r="R2013" s="226"/>
      <c r="S2013" s="523" t="s">
        <v>140</v>
      </c>
      <c r="T2013" s="64"/>
    </row>
    <row r="2014" spans="1:20" ht="11.25" customHeight="1">
      <c r="A2014" s="100"/>
      <c r="B2014" s="83"/>
      <c r="C2014" s="94"/>
      <c r="D2014" s="83"/>
      <c r="E2014" s="83"/>
      <c r="F2014" s="83"/>
      <c r="G2014" s="83"/>
      <c r="H2014" s="83"/>
      <c r="I2014" s="83"/>
      <c r="J2014" s="83"/>
      <c r="K2014" s="83"/>
      <c r="L2014" s="83"/>
      <c r="M2014" s="83"/>
      <c r="N2014" s="83"/>
      <c r="O2014" s="83"/>
      <c r="P2014" s="83"/>
      <c r="Q2014" s="83"/>
      <c r="R2014" s="88"/>
      <c r="S2014" s="504"/>
      <c r="T2014" s="64"/>
    </row>
    <row r="2015" spans="1:20" ht="11.25" customHeight="1">
      <c r="A2015" s="100"/>
      <c r="B2015" s="528" t="s">
        <v>596</v>
      </c>
      <c r="C2015" s="529"/>
      <c r="D2015" s="529"/>
      <c r="E2015" s="529"/>
      <c r="F2015" s="529"/>
      <c r="G2015" s="529"/>
      <c r="H2015" s="529"/>
      <c r="I2015" s="529"/>
      <c r="J2015" s="529"/>
      <c r="K2015" s="529"/>
      <c r="L2015" s="529"/>
      <c r="M2015" s="529"/>
      <c r="N2015" s="529"/>
      <c r="O2015" s="529"/>
      <c r="P2015" s="529"/>
      <c r="Q2015" s="529"/>
      <c r="R2015" s="529"/>
      <c r="S2015" s="529"/>
      <c r="T2015" s="64"/>
    </row>
    <row r="2016" spans="1:20" ht="61.5" customHeight="1">
      <c r="A2016" s="100"/>
      <c r="B2016" s="530"/>
      <c r="C2016" s="513"/>
      <c r="D2016" s="513"/>
      <c r="E2016" s="63"/>
      <c r="F2016" s="63"/>
      <c r="G2016" s="63"/>
      <c r="H2016" s="63"/>
      <c r="I2016" s="63"/>
      <c r="J2016" s="63"/>
      <c r="K2016" s="63"/>
      <c r="L2016" s="63"/>
      <c r="M2016" s="63"/>
      <c r="N2016" s="63"/>
      <c r="O2016" s="531" t="s">
        <v>597</v>
      </c>
      <c r="P2016" s="513"/>
      <c r="Q2016" s="513"/>
      <c r="R2016" s="513"/>
      <c r="S2016" s="513"/>
      <c r="T2016" s="64"/>
    </row>
    <row r="2017" spans="1:20" ht="34.5" customHeight="1">
      <c r="A2017" s="100"/>
      <c r="B2017" s="67" t="s">
        <v>104</v>
      </c>
      <c r="C2017" s="67" t="s">
        <v>105</v>
      </c>
      <c r="D2017" s="67" t="s">
        <v>106</v>
      </c>
      <c r="E2017" s="67" t="s">
        <v>107</v>
      </c>
      <c r="F2017" s="68" t="s">
        <v>108</v>
      </c>
      <c r="G2017" s="69" t="s">
        <v>109</v>
      </c>
      <c r="H2017" s="68" t="s">
        <v>108</v>
      </c>
      <c r="I2017" s="69" t="s">
        <v>110</v>
      </c>
      <c r="J2017" s="68" t="s">
        <v>108</v>
      </c>
      <c r="K2017" s="69" t="s">
        <v>111</v>
      </c>
      <c r="L2017" s="68" t="s">
        <v>108</v>
      </c>
      <c r="M2017" s="69" t="s">
        <v>112</v>
      </c>
      <c r="N2017" s="68" t="s">
        <v>108</v>
      </c>
      <c r="O2017" s="69" t="s">
        <v>113</v>
      </c>
      <c r="P2017" s="68" t="s">
        <v>108</v>
      </c>
      <c r="Q2017" s="69" t="s">
        <v>114</v>
      </c>
      <c r="R2017" s="524" t="s">
        <v>1</v>
      </c>
      <c r="S2017" s="525"/>
      <c r="T2017" s="64"/>
    </row>
    <row r="2018" spans="1:20" ht="7.5" customHeight="1">
      <c r="A2018" s="100"/>
      <c r="B2018" s="512" t="s">
        <v>115</v>
      </c>
      <c r="C2018" s="514" t="s">
        <v>598</v>
      </c>
      <c r="D2018" s="560" t="s">
        <v>599</v>
      </c>
      <c r="E2018" s="562" t="s">
        <v>122</v>
      </c>
      <c r="F2018" s="168"/>
      <c r="G2018" s="169"/>
      <c r="H2018" s="170"/>
      <c r="I2018" s="102"/>
      <c r="J2018" s="170"/>
      <c r="K2018" s="102"/>
      <c r="L2018" s="170"/>
      <c r="M2018" s="102"/>
      <c r="N2018" s="108"/>
      <c r="O2018" s="142"/>
      <c r="P2018" s="102"/>
      <c r="Q2018" s="108"/>
      <c r="R2018" s="520" t="s">
        <v>118</v>
      </c>
      <c r="S2018" s="510" t="s">
        <v>600</v>
      </c>
      <c r="T2018" s="248"/>
    </row>
    <row r="2019" spans="1:20" ht="7.5" customHeight="1">
      <c r="A2019" s="100"/>
      <c r="B2019" s="502"/>
      <c r="C2019" s="502"/>
      <c r="D2019" s="502"/>
      <c r="E2019" s="502"/>
      <c r="F2019" s="84"/>
      <c r="G2019" s="172"/>
      <c r="H2019" s="173"/>
      <c r="I2019" s="75"/>
      <c r="J2019" s="173"/>
      <c r="K2019" s="75"/>
      <c r="L2019" s="173"/>
      <c r="M2019" s="75"/>
      <c r="N2019" s="81"/>
      <c r="O2019" s="125"/>
      <c r="P2019" s="75"/>
      <c r="Q2019" s="81"/>
      <c r="R2019" s="502"/>
      <c r="S2019" s="502"/>
      <c r="T2019" s="248"/>
    </row>
    <row r="2020" spans="1:20" ht="7.5" customHeight="1">
      <c r="A2020" s="100"/>
      <c r="B2020" s="502"/>
      <c r="C2020" s="502"/>
      <c r="D2020" s="502"/>
      <c r="E2020" s="502"/>
      <c r="F2020" s="84"/>
      <c r="G2020" s="125"/>
      <c r="H2020" s="173"/>
      <c r="I2020" s="125"/>
      <c r="J2020" s="173"/>
      <c r="K2020" s="125"/>
      <c r="L2020" s="173"/>
      <c r="M2020" s="125"/>
      <c r="N2020" s="81"/>
      <c r="O2020" s="125"/>
      <c r="P2020" s="75"/>
      <c r="Q2020" s="81"/>
      <c r="R2020" s="519" t="s">
        <v>118</v>
      </c>
      <c r="S2020" s="536" t="s">
        <v>601</v>
      </c>
      <c r="T2020" s="248"/>
    </row>
    <row r="2021" spans="1:20" ht="7.5" customHeight="1">
      <c r="A2021" s="100"/>
      <c r="B2021" s="502"/>
      <c r="C2021" s="502"/>
      <c r="D2021" s="502"/>
      <c r="E2021" s="502"/>
      <c r="F2021" s="84"/>
      <c r="G2021" s="125"/>
      <c r="H2021" s="112"/>
      <c r="I2021" s="125"/>
      <c r="J2021" s="173"/>
      <c r="K2021" s="125"/>
      <c r="L2021" s="173"/>
      <c r="M2021" s="125"/>
      <c r="N2021" s="112"/>
      <c r="O2021" s="125"/>
      <c r="P2021" s="125"/>
      <c r="Q2021" s="81"/>
      <c r="R2021" s="502"/>
      <c r="S2021" s="502"/>
      <c r="T2021" s="248"/>
    </row>
    <row r="2022" spans="1:20" ht="7.5" customHeight="1">
      <c r="A2022" s="100"/>
      <c r="B2022" s="502"/>
      <c r="C2022" s="502"/>
      <c r="D2022" s="502"/>
      <c r="E2022" s="502"/>
      <c r="F2022" s="84"/>
      <c r="G2022" s="125"/>
      <c r="H2022" s="112"/>
      <c r="I2022" s="125"/>
      <c r="J2022" s="173"/>
      <c r="K2022" s="125"/>
      <c r="L2022" s="173"/>
      <c r="M2022" s="125"/>
      <c r="N2022" s="112"/>
      <c r="O2022" s="125"/>
      <c r="P2022" s="125"/>
      <c r="Q2022" s="81"/>
      <c r="R2022" s="88"/>
      <c r="S2022" s="502"/>
      <c r="T2022" s="248"/>
    </row>
    <row r="2023" spans="1:20" ht="7.5" customHeight="1">
      <c r="A2023" s="100"/>
      <c r="B2023" s="502"/>
      <c r="C2023" s="502"/>
      <c r="D2023" s="502"/>
      <c r="E2023" s="502"/>
      <c r="F2023" s="119"/>
      <c r="G2023" s="75"/>
      <c r="H2023" s="81"/>
      <c r="I2023" s="75"/>
      <c r="J2023" s="219"/>
      <c r="K2023" s="75"/>
      <c r="L2023" s="219"/>
      <c r="M2023" s="75"/>
      <c r="N2023" s="81"/>
      <c r="O2023" s="75"/>
      <c r="P2023" s="75"/>
      <c r="Q2023" s="75"/>
      <c r="R2023" s="519" t="s">
        <v>118</v>
      </c>
      <c r="S2023" s="536" t="s">
        <v>602</v>
      </c>
      <c r="T2023" s="248"/>
    </row>
    <row r="2024" spans="1:20" ht="7.5" customHeight="1">
      <c r="A2024" s="100"/>
      <c r="B2024" s="502"/>
      <c r="C2024" s="502"/>
      <c r="D2024" s="502"/>
      <c r="E2024" s="502"/>
      <c r="F2024" s="517">
        <v>6260.7063750000007</v>
      </c>
      <c r="G2024" s="503">
        <f>ROUND(F2024*mark_up,0)</f>
        <v>27485</v>
      </c>
      <c r="H2024" s="82"/>
      <c r="I2024" s="503" t="s">
        <v>122</v>
      </c>
      <c r="J2024" s="517"/>
      <c r="K2024" s="503" t="s">
        <v>122</v>
      </c>
      <c r="L2024" s="517"/>
      <c r="M2024" s="503" t="s">
        <v>122</v>
      </c>
      <c r="N2024" s="517"/>
      <c r="O2024" s="503" t="s">
        <v>122</v>
      </c>
      <c r="P2024" s="517"/>
      <c r="Q2024" s="503" t="s">
        <v>122</v>
      </c>
      <c r="R2024" s="502"/>
      <c r="S2024" s="502"/>
      <c r="T2024" s="248"/>
    </row>
    <row r="2025" spans="1:20" ht="7.5" customHeight="1">
      <c r="A2025" s="70"/>
      <c r="B2025" s="502"/>
      <c r="C2025" s="502"/>
      <c r="D2025" s="502"/>
      <c r="E2025" s="502"/>
      <c r="F2025" s="504"/>
      <c r="G2025" s="504"/>
      <c r="H2025" s="103"/>
      <c r="I2025" s="504"/>
      <c r="J2025" s="504"/>
      <c r="K2025" s="504"/>
      <c r="L2025" s="504"/>
      <c r="M2025" s="504"/>
      <c r="N2025" s="504"/>
      <c r="O2025" s="504"/>
      <c r="P2025" s="504"/>
      <c r="Q2025" s="504"/>
      <c r="R2025" s="222"/>
      <c r="S2025" s="536" t="s">
        <v>603</v>
      </c>
      <c r="T2025" s="248"/>
    </row>
    <row r="2026" spans="1:20" ht="7.5" customHeight="1">
      <c r="A2026" s="70"/>
      <c r="B2026" s="502"/>
      <c r="C2026" s="502"/>
      <c r="D2026" s="502"/>
      <c r="E2026" s="502"/>
      <c r="F2026" s="119"/>
      <c r="G2026" s="75"/>
      <c r="H2026" s="75"/>
      <c r="I2026" s="75"/>
      <c r="J2026" s="75"/>
      <c r="K2026" s="75"/>
      <c r="L2026" s="75"/>
      <c r="M2026" s="75"/>
      <c r="N2026" s="75"/>
      <c r="O2026" s="75"/>
      <c r="P2026" s="75"/>
      <c r="Q2026" s="75"/>
      <c r="R2026" s="519" t="s">
        <v>118</v>
      </c>
      <c r="S2026" s="502"/>
      <c r="T2026" s="248"/>
    </row>
    <row r="2027" spans="1:20" ht="7.5" customHeight="1">
      <c r="A2027" s="70"/>
      <c r="B2027" s="502"/>
      <c r="C2027" s="518" t="s">
        <v>604</v>
      </c>
      <c r="D2027" s="502"/>
      <c r="E2027" s="502"/>
      <c r="F2027" s="118"/>
      <c r="G2027" s="75"/>
      <c r="H2027" s="75"/>
      <c r="I2027" s="75"/>
      <c r="J2027" s="75"/>
      <c r="K2027" s="75"/>
      <c r="L2027" s="75"/>
      <c r="M2027" s="75"/>
      <c r="N2027" s="75"/>
      <c r="O2027" s="75"/>
      <c r="P2027" s="75"/>
      <c r="Q2027" s="75"/>
      <c r="R2027" s="502"/>
      <c r="S2027" s="502"/>
      <c r="T2027" s="248"/>
    </row>
    <row r="2028" spans="1:20" ht="7.5" customHeight="1">
      <c r="A2028" s="100"/>
      <c r="B2028" s="502"/>
      <c r="C2028" s="502"/>
      <c r="D2028" s="502"/>
      <c r="E2028" s="502"/>
      <c r="F2028" s="86"/>
      <c r="G2028" s="75"/>
      <c r="H2028" s="75"/>
      <c r="I2028" s="75"/>
      <c r="J2028" s="75"/>
      <c r="K2028" s="75"/>
      <c r="L2028" s="75"/>
      <c r="M2028" s="75"/>
      <c r="N2028" s="75"/>
      <c r="O2028" s="75"/>
      <c r="P2028" s="75"/>
      <c r="Q2028" s="75"/>
      <c r="R2028" s="291"/>
      <c r="S2028" s="89"/>
      <c r="T2028" s="248"/>
    </row>
    <row r="2029" spans="1:20" ht="7.5" customHeight="1">
      <c r="A2029" s="100"/>
      <c r="B2029" s="513"/>
      <c r="C2029" s="513"/>
      <c r="D2029" s="513"/>
      <c r="E2029" s="513"/>
      <c r="F2029" s="127"/>
      <c r="G2029" s="105"/>
      <c r="H2029" s="105"/>
      <c r="I2029" s="105"/>
      <c r="J2029" s="105"/>
      <c r="K2029" s="105"/>
      <c r="L2029" s="105"/>
      <c r="M2029" s="105"/>
      <c r="N2029" s="105"/>
      <c r="O2029" s="105"/>
      <c r="P2029" s="105"/>
      <c r="Q2029" s="105"/>
      <c r="R2029" s="236"/>
      <c r="S2029" s="247"/>
      <c r="T2029" s="248"/>
    </row>
    <row r="2030" spans="1:20" ht="7.5" customHeight="1">
      <c r="A2030" s="100"/>
      <c r="B2030" s="545" t="s">
        <v>115</v>
      </c>
      <c r="C2030" s="514" t="s">
        <v>605</v>
      </c>
      <c r="D2030" s="566" t="s">
        <v>606</v>
      </c>
      <c r="E2030" s="533" t="s">
        <v>122</v>
      </c>
      <c r="F2030" s="84"/>
      <c r="G2030" s="86"/>
      <c r="H2030" s="86"/>
      <c r="I2030" s="86"/>
      <c r="J2030" s="86"/>
      <c r="K2030" s="86"/>
      <c r="L2030" s="86"/>
      <c r="M2030" s="86"/>
      <c r="N2030" s="86"/>
      <c r="O2030" s="86"/>
      <c r="P2030" s="86"/>
      <c r="Q2030" s="86"/>
      <c r="R2030" s="519" t="s">
        <v>118</v>
      </c>
      <c r="S2030" s="521" t="s">
        <v>600</v>
      </c>
      <c r="T2030" s="248"/>
    </row>
    <row r="2031" spans="1:20" ht="7.5" customHeight="1">
      <c r="A2031" s="100"/>
      <c r="B2031" s="502"/>
      <c r="C2031" s="502"/>
      <c r="D2031" s="502"/>
      <c r="E2031" s="502"/>
      <c r="F2031" s="84"/>
      <c r="G2031" s="86"/>
      <c r="H2031" s="86"/>
      <c r="I2031" s="86"/>
      <c r="J2031" s="86"/>
      <c r="K2031" s="86"/>
      <c r="L2031" s="86"/>
      <c r="M2031" s="86"/>
      <c r="N2031" s="86"/>
      <c r="O2031" s="86"/>
      <c r="P2031" s="86"/>
      <c r="Q2031" s="86"/>
      <c r="R2031" s="502"/>
      <c r="S2031" s="502"/>
      <c r="T2031" s="248"/>
    </row>
    <row r="2032" spans="1:20" ht="7.5" customHeight="1">
      <c r="A2032" s="100"/>
      <c r="B2032" s="502"/>
      <c r="C2032" s="502"/>
      <c r="D2032" s="502"/>
      <c r="E2032" s="502"/>
      <c r="F2032" s="84"/>
      <c r="G2032" s="86"/>
      <c r="H2032" s="86"/>
      <c r="I2032" s="86"/>
      <c r="J2032" s="86"/>
      <c r="K2032" s="86"/>
      <c r="L2032" s="86"/>
      <c r="M2032" s="86"/>
      <c r="N2032" s="86"/>
      <c r="O2032" s="86"/>
      <c r="P2032" s="86"/>
      <c r="Q2032" s="86"/>
      <c r="R2032" s="519" t="s">
        <v>118</v>
      </c>
      <c r="S2032" s="510" t="s">
        <v>602</v>
      </c>
      <c r="T2032" s="248"/>
    </row>
    <row r="2033" spans="1:20" ht="7.5" customHeight="1">
      <c r="A2033" s="100"/>
      <c r="B2033" s="502"/>
      <c r="C2033" s="502"/>
      <c r="D2033" s="502"/>
      <c r="E2033" s="502"/>
      <c r="F2033" s="84"/>
      <c r="G2033" s="86"/>
      <c r="H2033" s="86"/>
      <c r="I2033" s="86"/>
      <c r="J2033" s="86"/>
      <c r="K2033" s="86"/>
      <c r="L2033" s="86"/>
      <c r="M2033" s="86"/>
      <c r="N2033" s="86"/>
      <c r="O2033" s="86"/>
      <c r="P2033" s="86"/>
      <c r="Q2033" s="86"/>
      <c r="R2033" s="502"/>
      <c r="S2033" s="502"/>
      <c r="T2033" s="248"/>
    </row>
    <row r="2034" spans="1:20" ht="7.5" customHeight="1">
      <c r="A2034" s="100"/>
      <c r="B2034" s="502"/>
      <c r="C2034" s="502"/>
      <c r="D2034" s="502"/>
      <c r="E2034" s="502"/>
      <c r="F2034" s="84"/>
      <c r="G2034" s="86"/>
      <c r="H2034" s="86"/>
      <c r="I2034" s="86"/>
      <c r="J2034" s="86"/>
      <c r="K2034" s="86"/>
      <c r="L2034" s="86"/>
      <c r="M2034" s="86"/>
      <c r="N2034" s="86"/>
      <c r="O2034" s="86"/>
      <c r="P2034" s="86"/>
      <c r="Q2034" s="86"/>
      <c r="R2034" s="519" t="s">
        <v>118</v>
      </c>
      <c r="S2034" s="510" t="s">
        <v>607</v>
      </c>
      <c r="T2034" s="248"/>
    </row>
    <row r="2035" spans="1:20" ht="7.5" customHeight="1">
      <c r="A2035" s="100"/>
      <c r="B2035" s="502"/>
      <c r="C2035" s="502"/>
      <c r="D2035" s="502"/>
      <c r="E2035" s="502"/>
      <c r="F2035" s="119"/>
      <c r="G2035" s="75"/>
      <c r="H2035" s="81"/>
      <c r="I2035" s="75"/>
      <c r="J2035" s="219"/>
      <c r="K2035" s="75"/>
      <c r="L2035" s="219"/>
      <c r="M2035" s="75"/>
      <c r="N2035" s="81"/>
      <c r="O2035" s="75"/>
      <c r="P2035" s="75"/>
      <c r="Q2035" s="75"/>
      <c r="R2035" s="502"/>
      <c r="S2035" s="502"/>
      <c r="T2035" s="248"/>
    </row>
    <row r="2036" spans="1:20" ht="7.5" customHeight="1">
      <c r="A2036" s="100"/>
      <c r="B2036" s="502"/>
      <c r="C2036" s="502"/>
      <c r="D2036" s="502"/>
      <c r="E2036" s="502"/>
      <c r="F2036" s="517">
        <v>7047.8605312500022</v>
      </c>
      <c r="G2036" s="503">
        <f>ROUND(F2036*mark_up,0)</f>
        <v>30940</v>
      </c>
      <c r="H2036" s="82"/>
      <c r="I2036" s="503" t="s">
        <v>122</v>
      </c>
      <c r="J2036" s="517"/>
      <c r="K2036" s="503" t="s">
        <v>122</v>
      </c>
      <c r="L2036" s="517"/>
      <c r="M2036" s="503" t="s">
        <v>122</v>
      </c>
      <c r="N2036" s="517"/>
      <c r="O2036" s="503" t="s">
        <v>122</v>
      </c>
      <c r="P2036" s="517"/>
      <c r="Q2036" s="503" t="s">
        <v>122</v>
      </c>
      <c r="R2036" s="519" t="s">
        <v>118</v>
      </c>
      <c r="S2036" s="508" t="s">
        <v>608</v>
      </c>
      <c r="T2036" s="248"/>
    </row>
    <row r="2037" spans="1:20" ht="7.5" customHeight="1">
      <c r="A2037" s="100"/>
      <c r="B2037" s="502"/>
      <c r="C2037" s="502"/>
      <c r="D2037" s="502"/>
      <c r="E2037" s="502"/>
      <c r="F2037" s="504"/>
      <c r="G2037" s="504"/>
      <c r="H2037" s="103"/>
      <c r="I2037" s="504"/>
      <c r="J2037" s="504"/>
      <c r="K2037" s="504"/>
      <c r="L2037" s="504"/>
      <c r="M2037" s="504"/>
      <c r="N2037" s="504"/>
      <c r="O2037" s="504"/>
      <c r="P2037" s="504"/>
      <c r="Q2037" s="504"/>
      <c r="R2037" s="502"/>
      <c r="S2037" s="502"/>
      <c r="T2037" s="248"/>
    </row>
    <row r="2038" spans="1:20" ht="7.5" customHeight="1">
      <c r="A2038" s="100"/>
      <c r="B2038" s="502"/>
      <c r="C2038" s="502"/>
      <c r="D2038" s="502"/>
      <c r="E2038" s="502"/>
      <c r="F2038" s="119"/>
      <c r="G2038" s="75"/>
      <c r="H2038" s="81"/>
      <c r="I2038" s="75"/>
      <c r="J2038" s="219"/>
      <c r="K2038" s="75"/>
      <c r="L2038" s="219"/>
      <c r="M2038" s="75"/>
      <c r="N2038" s="81"/>
      <c r="O2038" s="75"/>
      <c r="P2038" s="75"/>
      <c r="Q2038" s="75"/>
      <c r="S2038" s="502"/>
      <c r="T2038" s="248"/>
    </row>
    <row r="2039" spans="1:20" ht="7.5" customHeight="1">
      <c r="A2039" s="70"/>
      <c r="B2039" s="502"/>
      <c r="C2039" s="502"/>
      <c r="D2039" s="502"/>
      <c r="E2039" s="502"/>
      <c r="F2039" s="118"/>
      <c r="G2039" s="118"/>
      <c r="H2039" s="118"/>
      <c r="I2039" s="118"/>
      <c r="J2039" s="118"/>
      <c r="K2039" s="118"/>
      <c r="L2039" s="118"/>
      <c r="M2039" s="118"/>
      <c r="N2039" s="118"/>
      <c r="O2039" s="118"/>
      <c r="P2039" s="118"/>
      <c r="Q2039" s="118"/>
      <c r="R2039" s="291"/>
      <c r="S2039" s="502"/>
      <c r="T2039" s="248"/>
    </row>
    <row r="2040" spans="1:20" ht="7.5" customHeight="1">
      <c r="A2040" s="70"/>
      <c r="B2040" s="502"/>
      <c r="C2040" s="502"/>
      <c r="D2040" s="502"/>
      <c r="E2040" s="502"/>
      <c r="F2040" s="86"/>
      <c r="G2040" s="86"/>
      <c r="H2040" s="86"/>
      <c r="I2040" s="86"/>
      <c r="J2040" s="86"/>
      <c r="K2040" s="86"/>
      <c r="L2040" s="86"/>
      <c r="M2040" s="86"/>
      <c r="N2040" s="86"/>
      <c r="O2040" s="86"/>
      <c r="P2040" s="86"/>
      <c r="Q2040" s="86"/>
      <c r="R2040" s="88"/>
      <c r="S2040" s="502"/>
      <c r="T2040" s="248"/>
    </row>
    <row r="2041" spans="1:20" ht="7.5" customHeight="1">
      <c r="A2041" s="70"/>
      <c r="B2041" s="502"/>
      <c r="C2041" s="518" t="s">
        <v>609</v>
      </c>
      <c r="D2041" s="502"/>
      <c r="E2041" s="502"/>
      <c r="F2041" s="86"/>
      <c r="G2041" s="86"/>
      <c r="H2041" s="86"/>
      <c r="I2041" s="86"/>
      <c r="J2041" s="86"/>
      <c r="K2041" s="86"/>
      <c r="L2041" s="86"/>
      <c r="M2041" s="86"/>
      <c r="N2041" s="86"/>
      <c r="O2041" s="86"/>
      <c r="P2041" s="86"/>
      <c r="Q2041" s="86"/>
      <c r="R2041" s="88"/>
      <c r="S2041" s="502"/>
      <c r="T2041" s="248"/>
    </row>
    <row r="2042" spans="1:20" ht="7.5" customHeight="1">
      <c r="A2042" s="100"/>
      <c r="B2042" s="502"/>
      <c r="C2042" s="502"/>
      <c r="D2042" s="502"/>
      <c r="E2042" s="502"/>
      <c r="F2042" s="250"/>
      <c r="G2042" s="86"/>
      <c r="H2042" s="86"/>
      <c r="I2042" s="86"/>
      <c r="J2042" s="86"/>
      <c r="K2042" s="86"/>
      <c r="L2042" s="86"/>
      <c r="M2042" s="86"/>
      <c r="N2042" s="86"/>
      <c r="O2042" s="86"/>
      <c r="P2042" s="86"/>
      <c r="Q2042" s="86"/>
      <c r="R2042" s="88"/>
      <c r="S2042" s="502"/>
      <c r="T2042" s="248"/>
    </row>
    <row r="2043" spans="1:20" ht="7.5" customHeight="1">
      <c r="A2043" s="100"/>
      <c r="B2043" s="513"/>
      <c r="C2043" s="513"/>
      <c r="D2043" s="513"/>
      <c r="E2043" s="513"/>
      <c r="F2043" s="202"/>
      <c r="G2043" s="202"/>
      <c r="H2043" s="202"/>
      <c r="I2043" s="202"/>
      <c r="J2043" s="202"/>
      <c r="K2043" s="202"/>
      <c r="L2043" s="202"/>
      <c r="M2043" s="202"/>
      <c r="N2043" s="202"/>
      <c r="O2043" s="202"/>
      <c r="P2043" s="202"/>
      <c r="Q2043" s="202"/>
      <c r="R2043" s="246"/>
      <c r="S2043" s="318"/>
      <c r="T2043" s="248"/>
    </row>
    <row r="2044" spans="1:20" ht="7.5" customHeight="1">
      <c r="A2044" s="100"/>
      <c r="B2044" s="512" t="s">
        <v>115</v>
      </c>
      <c r="C2044" s="514" t="s">
        <v>610</v>
      </c>
      <c r="D2044" s="515" t="s">
        <v>611</v>
      </c>
      <c r="E2044" s="516" t="s">
        <v>122</v>
      </c>
      <c r="F2044" s="168"/>
      <c r="G2044" s="170"/>
      <c r="H2044" s="170"/>
      <c r="I2044" s="170"/>
      <c r="J2044" s="170"/>
      <c r="K2044" s="170"/>
      <c r="L2044" s="170"/>
      <c r="M2044" s="170"/>
      <c r="N2044" s="170"/>
      <c r="O2044" s="170"/>
      <c r="P2044" s="170"/>
      <c r="Q2044" s="170"/>
      <c r="R2044" s="520" t="s">
        <v>118</v>
      </c>
      <c r="S2044" s="521" t="s">
        <v>208</v>
      </c>
      <c r="T2044" s="248"/>
    </row>
    <row r="2045" spans="1:20" ht="7.5" customHeight="1">
      <c r="A2045" s="100"/>
      <c r="B2045" s="502"/>
      <c r="C2045" s="502"/>
      <c r="D2045" s="502"/>
      <c r="E2045" s="502"/>
      <c r="F2045" s="84"/>
      <c r="G2045" s="173"/>
      <c r="H2045" s="173"/>
      <c r="I2045" s="173"/>
      <c r="J2045" s="173"/>
      <c r="K2045" s="173"/>
      <c r="L2045" s="173"/>
      <c r="M2045" s="173"/>
      <c r="N2045" s="173"/>
      <c r="O2045" s="173"/>
      <c r="P2045" s="173"/>
      <c r="Q2045" s="173"/>
      <c r="R2045" s="502"/>
      <c r="S2045" s="502"/>
      <c r="T2045" s="248"/>
    </row>
    <row r="2046" spans="1:20" ht="7.5" customHeight="1">
      <c r="A2046" s="100"/>
      <c r="B2046" s="502"/>
      <c r="C2046" s="502"/>
      <c r="D2046" s="502"/>
      <c r="E2046" s="502"/>
      <c r="F2046" s="84"/>
      <c r="G2046" s="173"/>
      <c r="H2046" s="173"/>
      <c r="I2046" s="173"/>
      <c r="J2046" s="173"/>
      <c r="K2046" s="173"/>
      <c r="L2046" s="173"/>
      <c r="M2046" s="173"/>
      <c r="N2046" s="173"/>
      <c r="O2046" s="173"/>
      <c r="P2046" s="173"/>
      <c r="Q2046" s="173"/>
      <c r="R2046" s="519" t="s">
        <v>118</v>
      </c>
      <c r="S2046" s="510" t="s">
        <v>612</v>
      </c>
      <c r="T2046" s="248"/>
    </row>
    <row r="2047" spans="1:20" ht="7.5" customHeight="1">
      <c r="A2047" s="100"/>
      <c r="B2047" s="502"/>
      <c r="C2047" s="502"/>
      <c r="D2047" s="502"/>
      <c r="E2047" s="502"/>
      <c r="F2047" s="84"/>
      <c r="G2047" s="173"/>
      <c r="H2047" s="173"/>
      <c r="I2047" s="173"/>
      <c r="J2047" s="173"/>
      <c r="K2047" s="173"/>
      <c r="L2047" s="173"/>
      <c r="M2047" s="173"/>
      <c r="N2047" s="173"/>
      <c r="O2047" s="173"/>
      <c r="P2047" s="173"/>
      <c r="Q2047" s="173"/>
      <c r="R2047" s="502"/>
      <c r="S2047" s="502"/>
      <c r="T2047" s="248"/>
    </row>
    <row r="2048" spans="1:20" ht="7.5" customHeight="1">
      <c r="A2048" s="100"/>
      <c r="B2048" s="502"/>
      <c r="C2048" s="502"/>
      <c r="D2048" s="502"/>
      <c r="E2048" s="502"/>
      <c r="F2048" s="84"/>
      <c r="G2048" s="173"/>
      <c r="H2048" s="173"/>
      <c r="I2048" s="173"/>
      <c r="J2048" s="173"/>
      <c r="K2048" s="173"/>
      <c r="L2048" s="173"/>
      <c r="M2048" s="173"/>
      <c r="N2048" s="173"/>
      <c r="O2048" s="173"/>
      <c r="P2048" s="173"/>
      <c r="Q2048" s="173"/>
      <c r="R2048" s="222"/>
      <c r="S2048" s="502"/>
      <c r="T2048" s="248"/>
    </row>
    <row r="2049" spans="1:20" ht="7.5" customHeight="1">
      <c r="A2049" s="100"/>
      <c r="B2049" s="502"/>
      <c r="C2049" s="502"/>
      <c r="D2049" s="502"/>
      <c r="E2049" s="502"/>
      <c r="F2049" s="119"/>
      <c r="G2049" s="75"/>
      <c r="H2049" s="81"/>
      <c r="I2049" s="75"/>
      <c r="J2049" s="126"/>
      <c r="K2049" s="75"/>
      <c r="L2049" s="126"/>
      <c r="M2049" s="75"/>
      <c r="N2049" s="81"/>
      <c r="O2049" s="75"/>
      <c r="P2049" s="75"/>
      <c r="Q2049" s="75"/>
      <c r="R2049" s="222"/>
      <c r="S2049" s="502"/>
      <c r="T2049" s="248"/>
    </row>
    <row r="2050" spans="1:20" ht="7.5" customHeight="1">
      <c r="A2050" s="70"/>
      <c r="B2050" s="502"/>
      <c r="C2050" s="502"/>
      <c r="D2050" s="502"/>
      <c r="E2050" s="502"/>
      <c r="F2050" s="517">
        <v>988.05196875000001</v>
      </c>
      <c r="G2050" s="503">
        <f>ROUND(F2050*mark_up,0)</f>
        <v>4338</v>
      </c>
      <c r="H2050" s="82"/>
      <c r="I2050" s="503" t="s">
        <v>122</v>
      </c>
      <c r="J2050" s="517"/>
      <c r="K2050" s="503" t="s">
        <v>122</v>
      </c>
      <c r="L2050" s="517"/>
      <c r="M2050" s="503" t="s">
        <v>122</v>
      </c>
      <c r="N2050" s="517"/>
      <c r="O2050" s="503" t="s">
        <v>122</v>
      </c>
      <c r="P2050" s="517"/>
      <c r="Q2050" s="503" t="s">
        <v>122</v>
      </c>
      <c r="R2050" s="222"/>
      <c r="S2050" s="502"/>
      <c r="T2050" s="248"/>
    </row>
    <row r="2051" spans="1:20" ht="7.5" customHeight="1">
      <c r="A2051" s="70"/>
      <c r="B2051" s="502"/>
      <c r="C2051" s="502"/>
      <c r="D2051" s="502"/>
      <c r="E2051" s="502"/>
      <c r="F2051" s="504"/>
      <c r="G2051" s="504"/>
      <c r="H2051" s="103"/>
      <c r="I2051" s="504"/>
      <c r="J2051" s="504"/>
      <c r="K2051" s="504"/>
      <c r="L2051" s="504"/>
      <c r="M2051" s="504"/>
      <c r="N2051" s="504"/>
      <c r="O2051" s="504"/>
      <c r="P2051" s="504"/>
      <c r="Q2051" s="504"/>
      <c r="R2051" s="519" t="s">
        <v>118</v>
      </c>
      <c r="S2051" s="510" t="s">
        <v>613</v>
      </c>
      <c r="T2051" s="248"/>
    </row>
    <row r="2052" spans="1:20" ht="7.5" customHeight="1">
      <c r="A2052" s="70"/>
      <c r="B2052" s="502"/>
      <c r="C2052" s="502"/>
      <c r="D2052" s="502"/>
      <c r="E2052" s="502"/>
      <c r="F2052" s="119"/>
      <c r="G2052" s="75"/>
      <c r="H2052" s="81"/>
      <c r="I2052" s="75"/>
      <c r="J2052" s="126"/>
      <c r="K2052" s="75"/>
      <c r="L2052" s="126"/>
      <c r="M2052" s="75"/>
      <c r="N2052" s="81"/>
      <c r="O2052" s="75"/>
      <c r="P2052" s="75"/>
      <c r="Q2052" s="75"/>
      <c r="R2052" s="502"/>
      <c r="S2052" s="502"/>
      <c r="T2052" s="248"/>
    </row>
    <row r="2053" spans="1:20" ht="7.5" customHeight="1">
      <c r="A2053" s="100"/>
      <c r="B2053" s="502"/>
      <c r="C2053" s="502"/>
      <c r="D2053" s="502"/>
      <c r="E2053" s="502"/>
      <c r="F2053" s="84"/>
      <c r="G2053" s="126"/>
      <c r="H2053" s="85"/>
      <c r="I2053" s="85"/>
      <c r="J2053" s="85"/>
      <c r="K2053" s="75"/>
      <c r="L2053" s="85"/>
      <c r="M2053" s="75"/>
      <c r="N2053" s="81"/>
      <c r="O2053" s="75"/>
      <c r="P2053" s="75"/>
      <c r="Q2053" s="81"/>
      <c r="R2053" s="86"/>
      <c r="S2053" s="502"/>
      <c r="T2053" s="248"/>
    </row>
    <row r="2054" spans="1:20" ht="7.5" customHeight="1">
      <c r="A2054" s="100"/>
      <c r="B2054" s="502"/>
      <c r="C2054" s="502"/>
      <c r="D2054" s="502"/>
      <c r="E2054" s="502"/>
      <c r="F2054" s="132"/>
      <c r="G2054" s="132"/>
      <c r="H2054" s="132"/>
      <c r="I2054" s="132"/>
      <c r="J2054" s="132"/>
      <c r="K2054" s="132"/>
      <c r="L2054" s="132"/>
      <c r="M2054" s="132"/>
      <c r="N2054" s="132"/>
      <c r="O2054" s="132"/>
      <c r="P2054" s="132"/>
      <c r="Q2054" s="132"/>
      <c r="R2054" s="519" t="s">
        <v>118</v>
      </c>
      <c r="S2054" s="510" t="s">
        <v>614</v>
      </c>
      <c r="T2054" s="248"/>
    </row>
    <row r="2055" spans="1:20" ht="7.5" customHeight="1">
      <c r="A2055" s="100"/>
      <c r="B2055" s="502"/>
      <c r="C2055" s="502"/>
      <c r="D2055" s="502"/>
      <c r="E2055" s="502"/>
      <c r="F2055" s="132"/>
      <c r="G2055" s="132"/>
      <c r="H2055" s="132"/>
      <c r="I2055" s="132"/>
      <c r="J2055" s="132"/>
      <c r="K2055" s="132"/>
      <c r="L2055" s="132"/>
      <c r="M2055" s="132"/>
      <c r="N2055" s="132"/>
      <c r="O2055" s="132"/>
      <c r="P2055" s="132"/>
      <c r="Q2055" s="132"/>
      <c r="R2055" s="502"/>
      <c r="S2055" s="502"/>
      <c r="T2055" s="248"/>
    </row>
    <row r="2056" spans="1:20" ht="7.5" customHeight="1">
      <c r="A2056" s="100"/>
      <c r="B2056" s="502"/>
      <c r="C2056" s="518" t="s">
        <v>615</v>
      </c>
      <c r="D2056" s="502"/>
      <c r="E2056" s="502"/>
      <c r="F2056" s="84"/>
      <c r="G2056" s="85"/>
      <c r="H2056" s="85"/>
      <c r="I2056" s="85"/>
      <c r="J2056" s="85"/>
      <c r="K2056" s="81"/>
      <c r="L2056" s="85"/>
      <c r="M2056" s="81"/>
      <c r="N2056" s="81"/>
      <c r="O2056" s="81"/>
      <c r="P2056" s="81"/>
      <c r="Q2056" s="81"/>
      <c r="R2056" s="88"/>
      <c r="S2056" s="502"/>
      <c r="T2056" s="248"/>
    </row>
    <row r="2057" spans="1:20" ht="7.5" customHeight="1">
      <c r="A2057" s="100"/>
      <c r="B2057" s="502"/>
      <c r="C2057" s="502"/>
      <c r="D2057" s="502"/>
      <c r="E2057" s="502"/>
      <c r="F2057" s="132"/>
      <c r="G2057" s="132"/>
      <c r="H2057" s="132"/>
      <c r="I2057" s="132"/>
      <c r="J2057" s="132"/>
      <c r="K2057" s="132"/>
      <c r="L2057" s="132"/>
      <c r="M2057" s="132"/>
      <c r="N2057" s="132"/>
      <c r="O2057" s="132"/>
      <c r="P2057" s="132"/>
      <c r="Q2057" s="132"/>
      <c r="R2057" s="519" t="s">
        <v>118</v>
      </c>
      <c r="S2057" s="522" t="s">
        <v>616</v>
      </c>
      <c r="T2057" s="248"/>
    </row>
    <row r="2058" spans="1:20" ht="7.5" customHeight="1">
      <c r="A2058" s="100"/>
      <c r="B2058" s="513"/>
      <c r="C2058" s="513"/>
      <c r="D2058" s="513"/>
      <c r="E2058" s="513"/>
      <c r="F2058" s="114"/>
      <c r="G2058" s="114"/>
      <c r="H2058" s="114"/>
      <c r="I2058" s="114"/>
      <c r="J2058" s="114"/>
      <c r="K2058" s="114"/>
      <c r="L2058" s="114"/>
      <c r="M2058" s="114"/>
      <c r="N2058" s="114"/>
      <c r="O2058" s="114"/>
      <c r="P2058" s="114"/>
      <c r="Q2058" s="114"/>
      <c r="R2058" s="513"/>
      <c r="S2058" s="513"/>
      <c r="T2058" s="248"/>
    </row>
    <row r="2059" spans="1:20" ht="7.5" customHeight="1">
      <c r="A2059" s="100"/>
      <c r="B2059" s="512" t="s">
        <v>115</v>
      </c>
      <c r="C2059" s="514" t="s">
        <v>617</v>
      </c>
      <c r="D2059" s="515" t="s">
        <v>618</v>
      </c>
      <c r="E2059" s="516" t="s">
        <v>122</v>
      </c>
      <c r="F2059" s="168"/>
      <c r="G2059" s="561"/>
      <c r="H2059" s="170"/>
      <c r="I2059" s="516"/>
      <c r="J2059" s="170"/>
      <c r="K2059" s="516"/>
      <c r="L2059" s="170"/>
      <c r="M2059" s="516"/>
      <c r="N2059" s="108"/>
      <c r="O2059" s="516"/>
      <c r="P2059" s="516"/>
      <c r="Q2059" s="108"/>
      <c r="R2059" s="520" t="s">
        <v>118</v>
      </c>
      <c r="S2059" s="521" t="s">
        <v>208</v>
      </c>
      <c r="T2059" s="248"/>
    </row>
    <row r="2060" spans="1:20" ht="7.5" customHeight="1">
      <c r="A2060" s="100"/>
      <c r="B2060" s="502"/>
      <c r="C2060" s="502"/>
      <c r="D2060" s="502"/>
      <c r="E2060" s="502"/>
      <c r="F2060" s="84"/>
      <c r="G2060" s="502"/>
      <c r="H2060" s="173"/>
      <c r="I2060" s="502"/>
      <c r="J2060" s="173"/>
      <c r="K2060" s="502"/>
      <c r="L2060" s="173"/>
      <c r="M2060" s="502"/>
      <c r="N2060" s="81"/>
      <c r="O2060" s="502"/>
      <c r="P2060" s="502"/>
      <c r="Q2060" s="81"/>
      <c r="R2060" s="502"/>
      <c r="S2060" s="502"/>
      <c r="T2060" s="248"/>
    </row>
    <row r="2061" spans="1:20" ht="7.5" customHeight="1">
      <c r="A2061" s="100"/>
      <c r="B2061" s="502"/>
      <c r="C2061" s="502"/>
      <c r="D2061" s="502"/>
      <c r="E2061" s="502"/>
      <c r="F2061" s="84"/>
      <c r="G2061" s="502"/>
      <c r="H2061" s="173"/>
      <c r="I2061" s="502"/>
      <c r="J2061" s="173"/>
      <c r="K2061" s="502"/>
      <c r="L2061" s="173"/>
      <c r="M2061" s="502"/>
      <c r="N2061" s="81"/>
      <c r="O2061" s="502"/>
      <c r="P2061" s="502"/>
      <c r="Q2061" s="81"/>
      <c r="R2061" s="519" t="s">
        <v>118</v>
      </c>
      <c r="S2061" s="510" t="s">
        <v>612</v>
      </c>
      <c r="T2061" s="248"/>
    </row>
    <row r="2062" spans="1:20" ht="7.5" customHeight="1">
      <c r="A2062" s="100"/>
      <c r="B2062" s="502"/>
      <c r="C2062" s="502"/>
      <c r="D2062" s="502"/>
      <c r="E2062" s="502"/>
      <c r="F2062" s="84"/>
      <c r="G2062" s="564"/>
      <c r="H2062" s="173"/>
      <c r="I2062" s="533"/>
      <c r="J2062" s="173"/>
      <c r="K2062" s="533"/>
      <c r="L2062" s="173"/>
      <c r="M2062" s="533"/>
      <c r="N2062" s="81"/>
      <c r="O2062" s="533"/>
      <c r="P2062" s="533"/>
      <c r="Q2062" s="81"/>
      <c r="R2062" s="502"/>
      <c r="S2062" s="502"/>
      <c r="T2062" s="64"/>
    </row>
    <row r="2063" spans="1:20" ht="7.5" customHeight="1">
      <c r="A2063" s="100"/>
      <c r="B2063" s="502"/>
      <c r="C2063" s="502"/>
      <c r="D2063" s="502"/>
      <c r="E2063" s="502"/>
      <c r="F2063" s="84"/>
      <c r="G2063" s="502"/>
      <c r="H2063" s="173"/>
      <c r="I2063" s="502"/>
      <c r="J2063" s="173"/>
      <c r="K2063" s="502"/>
      <c r="L2063" s="173"/>
      <c r="M2063" s="502"/>
      <c r="N2063" s="81"/>
      <c r="O2063" s="502"/>
      <c r="P2063" s="502"/>
      <c r="Q2063" s="81"/>
      <c r="R2063" s="222"/>
      <c r="S2063" s="502"/>
      <c r="T2063" s="64"/>
    </row>
    <row r="2064" spans="1:20" ht="7.5" customHeight="1">
      <c r="A2064" s="100"/>
      <c r="B2064" s="502"/>
      <c r="C2064" s="502"/>
      <c r="D2064" s="502"/>
      <c r="E2064" s="502"/>
      <c r="F2064" s="119"/>
      <c r="G2064" s="75"/>
      <c r="H2064" s="81"/>
      <c r="I2064" s="75"/>
      <c r="J2064" s="126"/>
      <c r="K2064" s="75"/>
      <c r="L2064" s="126"/>
      <c r="M2064" s="75"/>
      <c r="N2064" s="81"/>
      <c r="O2064" s="75"/>
      <c r="P2064" s="75"/>
      <c r="Q2064" s="75"/>
      <c r="R2064" s="291"/>
      <c r="S2064" s="502"/>
      <c r="T2064" s="64"/>
    </row>
    <row r="2065" spans="1:20" ht="7.5" customHeight="1">
      <c r="A2065" s="100"/>
      <c r="B2065" s="502"/>
      <c r="C2065" s="502"/>
      <c r="D2065" s="502"/>
      <c r="E2065" s="502"/>
      <c r="F2065" s="517">
        <v>988.05196875000001</v>
      </c>
      <c r="G2065" s="503">
        <f>ROUND(F2065*mark_up,0)</f>
        <v>4338</v>
      </c>
      <c r="H2065" s="82"/>
      <c r="I2065" s="503" t="s">
        <v>122</v>
      </c>
      <c r="J2065" s="517"/>
      <c r="K2065" s="503" t="s">
        <v>122</v>
      </c>
      <c r="L2065" s="517"/>
      <c r="M2065" s="503" t="s">
        <v>122</v>
      </c>
      <c r="N2065" s="517"/>
      <c r="O2065" s="503" t="s">
        <v>122</v>
      </c>
      <c r="P2065" s="517"/>
      <c r="Q2065" s="503" t="s">
        <v>122</v>
      </c>
      <c r="R2065" s="291"/>
      <c r="S2065" s="502"/>
      <c r="T2065" s="64"/>
    </row>
    <row r="2066" spans="1:20" ht="7.5" customHeight="1">
      <c r="A2066" s="100"/>
      <c r="B2066" s="502"/>
      <c r="C2066" s="502"/>
      <c r="D2066" s="502"/>
      <c r="E2066" s="502"/>
      <c r="F2066" s="504"/>
      <c r="G2066" s="504"/>
      <c r="H2066" s="103"/>
      <c r="I2066" s="504"/>
      <c r="J2066" s="504"/>
      <c r="K2066" s="504"/>
      <c r="L2066" s="504"/>
      <c r="M2066" s="504"/>
      <c r="N2066" s="504"/>
      <c r="O2066" s="504"/>
      <c r="P2066" s="504"/>
      <c r="Q2066" s="504"/>
      <c r="R2066" s="519" t="s">
        <v>118</v>
      </c>
      <c r="S2066" s="510" t="s">
        <v>613</v>
      </c>
      <c r="T2066" s="64"/>
    </row>
    <row r="2067" spans="1:20" ht="7.5" customHeight="1">
      <c r="A2067" s="100"/>
      <c r="B2067" s="502"/>
      <c r="C2067" s="502"/>
      <c r="D2067" s="502"/>
      <c r="E2067" s="502"/>
      <c r="F2067" s="119"/>
      <c r="G2067" s="75"/>
      <c r="H2067" s="81"/>
      <c r="I2067" s="75"/>
      <c r="J2067" s="126"/>
      <c r="K2067" s="75"/>
      <c r="L2067" s="126"/>
      <c r="M2067" s="75"/>
      <c r="N2067" s="81"/>
      <c r="O2067" s="75"/>
      <c r="P2067" s="75"/>
      <c r="Q2067" s="75"/>
      <c r="R2067" s="502"/>
      <c r="S2067" s="502"/>
      <c r="T2067" s="64"/>
    </row>
    <row r="2068" spans="1:20" ht="7.5" customHeight="1">
      <c r="A2068" s="70"/>
      <c r="B2068" s="502"/>
      <c r="C2068" s="502"/>
      <c r="D2068" s="502"/>
      <c r="E2068" s="502"/>
      <c r="F2068" s="84"/>
      <c r="G2068" s="126"/>
      <c r="H2068" s="85"/>
      <c r="I2068" s="85"/>
      <c r="J2068" s="85"/>
      <c r="K2068" s="75"/>
      <c r="L2068" s="85"/>
      <c r="M2068" s="75"/>
      <c r="N2068" s="81"/>
      <c r="O2068" s="75"/>
      <c r="P2068" s="75"/>
      <c r="Q2068" s="81"/>
      <c r="R2068" s="86"/>
      <c r="S2068" s="502"/>
      <c r="T2068" s="64"/>
    </row>
    <row r="2069" spans="1:20" ht="7.5" customHeight="1">
      <c r="A2069" s="70"/>
      <c r="B2069" s="502"/>
      <c r="C2069" s="502"/>
      <c r="D2069" s="502"/>
      <c r="E2069" s="502"/>
      <c r="F2069" s="86"/>
      <c r="G2069" s="86"/>
      <c r="H2069" s="86"/>
      <c r="I2069" s="86"/>
      <c r="J2069" s="86"/>
      <c r="K2069" s="86"/>
      <c r="L2069" s="86"/>
      <c r="M2069" s="86"/>
      <c r="N2069" s="86"/>
      <c r="O2069" s="86"/>
      <c r="P2069" s="86"/>
      <c r="Q2069" s="86"/>
      <c r="R2069" s="519" t="s">
        <v>118</v>
      </c>
      <c r="S2069" s="510" t="s">
        <v>614</v>
      </c>
      <c r="T2069" s="64"/>
    </row>
    <row r="2070" spans="1:20" ht="7.5" customHeight="1">
      <c r="A2070" s="70"/>
      <c r="B2070" s="502"/>
      <c r="C2070" s="502"/>
      <c r="D2070" s="502"/>
      <c r="E2070" s="502"/>
      <c r="F2070" s="86"/>
      <c r="G2070" s="86"/>
      <c r="H2070" s="86"/>
      <c r="I2070" s="86"/>
      <c r="J2070" s="86"/>
      <c r="K2070" s="86"/>
      <c r="L2070" s="86"/>
      <c r="M2070" s="86"/>
      <c r="N2070" s="86"/>
      <c r="O2070" s="86"/>
      <c r="P2070" s="86"/>
      <c r="Q2070" s="86"/>
      <c r="R2070" s="502"/>
      <c r="S2070" s="502"/>
      <c r="T2070" s="64"/>
    </row>
    <row r="2071" spans="1:20" ht="7.5" customHeight="1">
      <c r="A2071" s="100"/>
      <c r="B2071" s="502"/>
      <c r="C2071" s="518" t="s">
        <v>619</v>
      </c>
      <c r="D2071" s="502"/>
      <c r="E2071" s="502"/>
      <c r="F2071" s="84"/>
      <c r="G2071" s="85"/>
      <c r="H2071" s="85"/>
      <c r="I2071" s="86"/>
      <c r="J2071" s="85"/>
      <c r="K2071" s="81"/>
      <c r="L2071" s="85"/>
      <c r="M2071" s="81"/>
      <c r="N2071" s="81"/>
      <c r="O2071" s="81"/>
      <c r="P2071" s="81"/>
      <c r="Q2071" s="81"/>
      <c r="R2071" s="88"/>
      <c r="S2071" s="502"/>
      <c r="T2071" s="64"/>
    </row>
    <row r="2072" spans="1:20" ht="7.5" customHeight="1">
      <c r="A2072" s="100"/>
      <c r="B2072" s="502"/>
      <c r="C2072" s="502"/>
      <c r="D2072" s="502"/>
      <c r="E2072" s="502"/>
      <c r="F2072" s="221"/>
      <c r="G2072" s="132"/>
      <c r="H2072" s="132"/>
      <c r="I2072" s="86"/>
      <c r="J2072" s="132"/>
      <c r="K2072" s="132"/>
      <c r="L2072" s="132"/>
      <c r="M2072" s="132"/>
      <c r="N2072" s="132"/>
      <c r="O2072" s="132"/>
      <c r="P2072" s="132"/>
      <c r="Q2072" s="132"/>
      <c r="R2072" s="519" t="s">
        <v>118</v>
      </c>
      <c r="S2072" s="522" t="s">
        <v>616</v>
      </c>
      <c r="T2072" s="64"/>
    </row>
    <row r="2073" spans="1:20" ht="7.5" customHeight="1">
      <c r="A2073" s="100"/>
      <c r="B2073" s="513"/>
      <c r="C2073" s="513"/>
      <c r="D2073" s="513"/>
      <c r="E2073" s="513"/>
      <c r="F2073" s="202"/>
      <c r="G2073" s="202"/>
      <c r="H2073" s="202"/>
      <c r="I2073" s="202"/>
      <c r="J2073" s="202"/>
      <c r="K2073" s="202"/>
      <c r="L2073" s="202"/>
      <c r="M2073" s="202"/>
      <c r="N2073" s="202"/>
      <c r="O2073" s="202"/>
      <c r="P2073" s="202"/>
      <c r="Q2073" s="202"/>
      <c r="R2073" s="513"/>
      <c r="S2073" s="513"/>
      <c r="T2073" s="64"/>
    </row>
    <row r="2074" spans="1:20" ht="11.25" customHeight="1">
      <c r="A2074" s="100"/>
      <c r="B2074" s="526"/>
      <c r="C2074" s="527"/>
      <c r="D2074" s="527"/>
      <c r="E2074" s="527"/>
      <c r="F2074" s="527"/>
      <c r="G2074" s="527"/>
      <c r="H2074" s="527"/>
      <c r="I2074" s="527"/>
      <c r="J2074" s="527"/>
      <c r="K2074" s="527"/>
      <c r="L2074" s="527"/>
      <c r="M2074" s="527"/>
      <c r="N2074" s="527"/>
      <c r="O2074" s="527"/>
      <c r="P2074" s="527"/>
      <c r="Q2074" s="527"/>
      <c r="R2074" s="527"/>
      <c r="S2074" s="523" t="s">
        <v>140</v>
      </c>
      <c r="T2074" s="64"/>
    </row>
    <row r="2075" spans="1:20" ht="11.25" customHeight="1">
      <c r="A2075" s="100"/>
      <c r="B2075" s="83"/>
      <c r="C2075" s="94"/>
      <c r="D2075" s="83"/>
      <c r="E2075" s="83"/>
      <c r="F2075" s="83"/>
      <c r="G2075" s="83"/>
      <c r="H2075" s="83"/>
      <c r="I2075" s="83"/>
      <c r="J2075" s="83"/>
      <c r="K2075" s="83"/>
      <c r="L2075" s="83"/>
      <c r="M2075" s="83"/>
      <c r="N2075" s="83"/>
      <c r="O2075" s="83"/>
      <c r="P2075" s="83"/>
      <c r="Q2075" s="83"/>
      <c r="R2075" s="88"/>
      <c r="S2075" s="504"/>
      <c r="T2075" s="64"/>
    </row>
    <row r="2076" spans="1:20" ht="11.25" customHeight="1">
      <c r="A2076" s="100"/>
      <c r="B2076" s="528" t="s">
        <v>620</v>
      </c>
      <c r="C2076" s="529"/>
      <c r="D2076" s="529"/>
      <c r="E2076" s="529"/>
      <c r="F2076" s="529"/>
      <c r="G2076" s="529"/>
      <c r="H2076" s="529"/>
      <c r="I2076" s="529"/>
      <c r="J2076" s="529"/>
      <c r="K2076" s="529"/>
      <c r="L2076" s="529"/>
      <c r="M2076" s="529"/>
      <c r="N2076" s="529"/>
      <c r="O2076" s="529"/>
      <c r="P2076" s="529"/>
      <c r="Q2076" s="529"/>
      <c r="R2076" s="529"/>
      <c r="S2076" s="529"/>
      <c r="T2076" s="64"/>
    </row>
    <row r="2077" spans="1:20" ht="61.5" customHeight="1">
      <c r="A2077" s="100"/>
      <c r="B2077" s="530"/>
      <c r="C2077" s="513"/>
      <c r="D2077" s="513"/>
      <c r="E2077" s="63"/>
      <c r="F2077" s="63"/>
      <c r="G2077" s="63"/>
      <c r="H2077" s="63"/>
      <c r="I2077" s="63"/>
      <c r="J2077" s="63"/>
      <c r="K2077" s="63"/>
      <c r="L2077" s="63"/>
      <c r="M2077" s="63"/>
      <c r="N2077" s="63"/>
      <c r="O2077" s="531" t="s">
        <v>597</v>
      </c>
      <c r="P2077" s="513"/>
      <c r="Q2077" s="513"/>
      <c r="R2077" s="513"/>
      <c r="S2077" s="513"/>
      <c r="T2077" s="64"/>
    </row>
    <row r="2078" spans="1:20" ht="34.5" customHeight="1">
      <c r="A2078" s="100"/>
      <c r="B2078" s="67" t="s">
        <v>104</v>
      </c>
      <c r="C2078" s="67" t="s">
        <v>105</v>
      </c>
      <c r="D2078" s="67" t="s">
        <v>106</v>
      </c>
      <c r="E2078" s="67" t="s">
        <v>107</v>
      </c>
      <c r="F2078" s="68" t="s">
        <v>108</v>
      </c>
      <c r="G2078" s="69" t="s">
        <v>109</v>
      </c>
      <c r="H2078" s="68" t="s">
        <v>108</v>
      </c>
      <c r="I2078" s="69" t="s">
        <v>110</v>
      </c>
      <c r="J2078" s="68" t="s">
        <v>108</v>
      </c>
      <c r="K2078" s="69" t="s">
        <v>111</v>
      </c>
      <c r="L2078" s="68" t="s">
        <v>108</v>
      </c>
      <c r="M2078" s="69" t="s">
        <v>112</v>
      </c>
      <c r="N2078" s="68" t="s">
        <v>108</v>
      </c>
      <c r="O2078" s="69" t="s">
        <v>113</v>
      </c>
      <c r="P2078" s="68" t="s">
        <v>108</v>
      </c>
      <c r="Q2078" s="69" t="s">
        <v>114</v>
      </c>
      <c r="R2078" s="524" t="s">
        <v>1</v>
      </c>
      <c r="S2078" s="525"/>
      <c r="T2078" s="64"/>
    </row>
    <row r="2079" spans="1:20" ht="7.5" customHeight="1">
      <c r="A2079" s="100"/>
      <c r="B2079" s="512" t="s">
        <v>115</v>
      </c>
      <c r="C2079" s="514" t="s">
        <v>621</v>
      </c>
      <c r="D2079" s="515" t="s">
        <v>622</v>
      </c>
      <c r="E2079" s="516" t="s">
        <v>122</v>
      </c>
      <c r="F2079" s="168"/>
      <c r="G2079" s="561"/>
      <c r="H2079" s="170"/>
      <c r="I2079" s="516"/>
      <c r="J2079" s="170"/>
      <c r="K2079" s="516"/>
      <c r="L2079" s="170"/>
      <c r="M2079" s="516"/>
      <c r="N2079" s="108"/>
      <c r="O2079" s="516"/>
      <c r="P2079" s="516"/>
      <c r="Q2079" s="108"/>
      <c r="R2079" s="520" t="s">
        <v>118</v>
      </c>
      <c r="S2079" s="521" t="s">
        <v>208</v>
      </c>
      <c r="T2079" s="64"/>
    </row>
    <row r="2080" spans="1:20" ht="7.5" customHeight="1">
      <c r="A2080" s="100"/>
      <c r="B2080" s="502"/>
      <c r="C2080" s="502"/>
      <c r="D2080" s="502"/>
      <c r="E2080" s="502"/>
      <c r="F2080" s="84"/>
      <c r="G2080" s="502"/>
      <c r="H2080" s="173"/>
      <c r="I2080" s="502"/>
      <c r="J2080" s="173"/>
      <c r="K2080" s="502"/>
      <c r="L2080" s="173"/>
      <c r="M2080" s="502"/>
      <c r="N2080" s="81"/>
      <c r="O2080" s="502"/>
      <c r="P2080" s="502"/>
      <c r="Q2080" s="81"/>
      <c r="R2080" s="502"/>
      <c r="S2080" s="502"/>
      <c r="T2080" s="64"/>
    </row>
    <row r="2081" spans="1:20" ht="7.5" customHeight="1">
      <c r="A2081" s="100"/>
      <c r="B2081" s="502"/>
      <c r="C2081" s="502"/>
      <c r="D2081" s="502"/>
      <c r="E2081" s="502"/>
      <c r="F2081" s="84"/>
      <c r="G2081" s="502"/>
      <c r="H2081" s="173"/>
      <c r="I2081" s="502"/>
      <c r="J2081" s="173"/>
      <c r="K2081" s="502"/>
      <c r="L2081" s="173"/>
      <c r="M2081" s="502"/>
      <c r="N2081" s="81"/>
      <c r="O2081" s="502"/>
      <c r="P2081" s="502"/>
      <c r="Q2081" s="81"/>
      <c r="R2081" s="519" t="s">
        <v>118</v>
      </c>
      <c r="S2081" s="510" t="s">
        <v>612</v>
      </c>
      <c r="T2081" s="64"/>
    </row>
    <row r="2082" spans="1:20" ht="7.5" customHeight="1">
      <c r="A2082" s="100"/>
      <c r="B2082" s="502"/>
      <c r="C2082" s="502"/>
      <c r="D2082" s="502"/>
      <c r="E2082" s="502"/>
      <c r="F2082" s="84"/>
      <c r="G2082" s="564"/>
      <c r="H2082" s="173"/>
      <c r="I2082" s="533"/>
      <c r="J2082" s="173"/>
      <c r="K2082" s="533"/>
      <c r="L2082" s="173"/>
      <c r="M2082" s="533"/>
      <c r="N2082" s="81"/>
      <c r="O2082" s="533"/>
      <c r="P2082" s="533"/>
      <c r="Q2082" s="81"/>
      <c r="R2082" s="502"/>
      <c r="S2082" s="502"/>
      <c r="T2082" s="64"/>
    </row>
    <row r="2083" spans="1:20" ht="7.5" customHeight="1">
      <c r="A2083" s="100"/>
      <c r="B2083" s="502"/>
      <c r="C2083" s="502"/>
      <c r="D2083" s="502"/>
      <c r="E2083" s="502"/>
      <c r="F2083" s="84"/>
      <c r="G2083" s="502"/>
      <c r="H2083" s="173"/>
      <c r="I2083" s="502"/>
      <c r="J2083" s="173"/>
      <c r="K2083" s="502"/>
      <c r="L2083" s="173"/>
      <c r="M2083" s="502"/>
      <c r="N2083" s="81"/>
      <c r="O2083" s="502"/>
      <c r="P2083" s="502"/>
      <c r="Q2083" s="81"/>
      <c r="R2083" s="222"/>
      <c r="S2083" s="502"/>
      <c r="T2083" s="64"/>
    </row>
    <row r="2084" spans="1:20" ht="7.5" customHeight="1">
      <c r="A2084" s="100"/>
      <c r="B2084" s="502"/>
      <c r="C2084" s="502"/>
      <c r="D2084" s="502"/>
      <c r="E2084" s="502"/>
      <c r="F2084" s="119"/>
      <c r="G2084" s="75"/>
      <c r="H2084" s="81"/>
      <c r="I2084" s="75"/>
      <c r="J2084" s="126"/>
      <c r="K2084" s="75"/>
      <c r="L2084" s="126"/>
      <c r="M2084" s="75"/>
      <c r="N2084" s="81"/>
      <c r="O2084" s="75"/>
      <c r="P2084" s="75"/>
      <c r="Q2084" s="75"/>
      <c r="R2084" s="291"/>
      <c r="S2084" s="502"/>
      <c r="T2084" s="64"/>
    </row>
    <row r="2085" spans="1:20" ht="7.5" customHeight="1">
      <c r="A2085" s="100"/>
      <c r="B2085" s="502"/>
      <c r="C2085" s="502"/>
      <c r="D2085" s="502"/>
      <c r="E2085" s="502"/>
      <c r="F2085" s="79"/>
      <c r="G2085" s="79"/>
      <c r="H2085" s="79"/>
      <c r="I2085" s="79"/>
      <c r="J2085" s="79"/>
      <c r="K2085" s="79"/>
      <c r="L2085" s="79"/>
      <c r="M2085" s="79"/>
      <c r="N2085" s="79"/>
      <c r="O2085" s="79"/>
      <c r="P2085" s="79"/>
      <c r="Q2085" s="79"/>
      <c r="R2085" s="291"/>
      <c r="S2085" s="502"/>
      <c r="T2085" s="64"/>
    </row>
    <row r="2086" spans="1:20" ht="7.5" customHeight="1">
      <c r="A2086" s="70"/>
      <c r="B2086" s="502"/>
      <c r="C2086" s="502"/>
      <c r="D2086" s="502"/>
      <c r="E2086" s="502"/>
      <c r="F2086" s="517">
        <v>988.05196875000001</v>
      </c>
      <c r="G2086" s="503">
        <f>ROUND(F2086*mark_up,0)</f>
        <v>4338</v>
      </c>
      <c r="H2086" s="82"/>
      <c r="I2086" s="503" t="s">
        <v>122</v>
      </c>
      <c r="J2086" s="517"/>
      <c r="K2086" s="503" t="s">
        <v>122</v>
      </c>
      <c r="L2086" s="517"/>
      <c r="M2086" s="503" t="s">
        <v>122</v>
      </c>
      <c r="N2086" s="517"/>
      <c r="O2086" s="503" t="s">
        <v>122</v>
      </c>
      <c r="P2086" s="517"/>
      <c r="Q2086" s="503" t="s">
        <v>122</v>
      </c>
      <c r="R2086" s="519" t="s">
        <v>118</v>
      </c>
      <c r="S2086" s="510" t="s">
        <v>613</v>
      </c>
      <c r="T2086" s="64"/>
    </row>
    <row r="2087" spans="1:20" ht="7.5" customHeight="1">
      <c r="A2087" s="70"/>
      <c r="B2087" s="502"/>
      <c r="C2087" s="502"/>
      <c r="D2087" s="502"/>
      <c r="E2087" s="502"/>
      <c r="F2087" s="504"/>
      <c r="G2087" s="504"/>
      <c r="H2087" s="103"/>
      <c r="I2087" s="504"/>
      <c r="J2087" s="504"/>
      <c r="K2087" s="504"/>
      <c r="L2087" s="504"/>
      <c r="M2087" s="504"/>
      <c r="N2087" s="504"/>
      <c r="O2087" s="504"/>
      <c r="P2087" s="504"/>
      <c r="Q2087" s="504"/>
      <c r="R2087" s="502"/>
      <c r="S2087" s="502"/>
      <c r="T2087" s="64"/>
    </row>
    <row r="2088" spans="1:20" ht="7.5" customHeight="1">
      <c r="A2088" s="70"/>
      <c r="B2088" s="502"/>
      <c r="C2088" s="502"/>
      <c r="D2088" s="502"/>
      <c r="E2088" s="502"/>
      <c r="F2088" s="84"/>
      <c r="G2088" s="126"/>
      <c r="H2088" s="85"/>
      <c r="I2088" s="85"/>
      <c r="J2088" s="85"/>
      <c r="K2088" s="75"/>
      <c r="L2088" s="85"/>
      <c r="M2088" s="75"/>
      <c r="N2088" s="81"/>
      <c r="O2088" s="75"/>
      <c r="P2088" s="75"/>
      <c r="Q2088" s="81"/>
      <c r="R2088" s="86"/>
      <c r="S2088" s="502"/>
      <c r="T2088" s="64"/>
    </row>
    <row r="2089" spans="1:20" ht="7.5" customHeight="1">
      <c r="A2089" s="100"/>
      <c r="B2089" s="502"/>
      <c r="C2089" s="502"/>
      <c r="D2089" s="502"/>
      <c r="E2089" s="502"/>
      <c r="F2089" s="84"/>
      <c r="G2089" s="126"/>
      <c r="H2089" s="85"/>
      <c r="I2089" s="85"/>
      <c r="J2089" s="85"/>
      <c r="K2089" s="75"/>
      <c r="L2089" s="85"/>
      <c r="M2089" s="75"/>
      <c r="N2089" s="81"/>
      <c r="O2089" s="75"/>
      <c r="P2089" s="75"/>
      <c r="Q2089" s="81"/>
      <c r="R2089" s="519" t="s">
        <v>118</v>
      </c>
      <c r="S2089" s="510" t="s">
        <v>614</v>
      </c>
      <c r="T2089" s="64"/>
    </row>
    <row r="2090" spans="1:20" ht="7.5" customHeight="1">
      <c r="A2090" s="100"/>
      <c r="B2090" s="502"/>
      <c r="C2090" s="502"/>
      <c r="D2090" s="502"/>
      <c r="E2090" s="502"/>
      <c r="F2090" s="86"/>
      <c r="G2090" s="86"/>
      <c r="H2090" s="86"/>
      <c r="I2090" s="86"/>
      <c r="J2090" s="86"/>
      <c r="K2090" s="86"/>
      <c r="L2090" s="86"/>
      <c r="M2090" s="86"/>
      <c r="N2090" s="86"/>
      <c r="O2090" s="86"/>
      <c r="P2090" s="86"/>
      <c r="Q2090" s="86"/>
      <c r="R2090" s="502"/>
      <c r="S2090" s="502"/>
      <c r="T2090" s="64"/>
    </row>
    <row r="2091" spans="1:20" ht="7.5" customHeight="1">
      <c r="A2091" s="100"/>
      <c r="B2091" s="502"/>
      <c r="C2091" s="502"/>
      <c r="D2091" s="502"/>
      <c r="E2091" s="502"/>
      <c r="F2091" s="84"/>
      <c r="G2091" s="85"/>
      <c r="H2091" s="85"/>
      <c r="I2091" s="85"/>
      <c r="J2091" s="85"/>
      <c r="K2091" s="81"/>
      <c r="L2091" s="85"/>
      <c r="M2091" s="81"/>
      <c r="N2091" s="81"/>
      <c r="O2091" s="81"/>
      <c r="P2091" s="81"/>
      <c r="Q2091" s="81"/>
      <c r="R2091" s="88"/>
      <c r="S2091" s="502"/>
      <c r="T2091" s="64"/>
    </row>
    <row r="2092" spans="1:20" ht="7.5" customHeight="1">
      <c r="A2092" s="100"/>
      <c r="B2092" s="502"/>
      <c r="C2092" s="502"/>
      <c r="D2092" s="502"/>
      <c r="E2092" s="502"/>
      <c r="F2092" s="79"/>
      <c r="G2092" s="79"/>
      <c r="H2092" s="79"/>
      <c r="I2092" s="79"/>
      <c r="J2092" s="79"/>
      <c r="K2092" s="79"/>
      <c r="L2092" s="79"/>
      <c r="M2092" s="79"/>
      <c r="N2092" s="79"/>
      <c r="O2092" s="79"/>
      <c r="P2092" s="79"/>
      <c r="Q2092" s="79"/>
      <c r="R2092" s="519" t="s">
        <v>118</v>
      </c>
      <c r="S2092" s="510" t="s">
        <v>623</v>
      </c>
      <c r="T2092" s="64"/>
    </row>
    <row r="2093" spans="1:20" ht="7.5" customHeight="1">
      <c r="A2093" s="100"/>
      <c r="B2093" s="502"/>
      <c r="C2093" s="518" t="s">
        <v>624</v>
      </c>
      <c r="D2093" s="502"/>
      <c r="E2093" s="502"/>
      <c r="F2093" s="79"/>
      <c r="G2093" s="79"/>
      <c r="H2093" s="79"/>
      <c r="I2093" s="79"/>
      <c r="J2093" s="79"/>
      <c r="K2093" s="79"/>
      <c r="L2093" s="79"/>
      <c r="M2093" s="79"/>
      <c r="N2093" s="79"/>
      <c r="O2093" s="79"/>
      <c r="P2093" s="79"/>
      <c r="Q2093" s="79"/>
      <c r="R2093" s="502"/>
      <c r="S2093" s="502"/>
      <c r="T2093" s="64"/>
    </row>
    <row r="2094" spans="1:20" ht="7.5" customHeight="1">
      <c r="A2094" s="100"/>
      <c r="B2094" s="502"/>
      <c r="C2094" s="502"/>
      <c r="D2094" s="502"/>
      <c r="E2094" s="502"/>
      <c r="F2094" s="79"/>
      <c r="G2094" s="79"/>
      <c r="H2094" s="79"/>
      <c r="I2094" s="79"/>
      <c r="J2094" s="79"/>
      <c r="K2094" s="79"/>
      <c r="L2094" s="79"/>
      <c r="M2094" s="79"/>
      <c r="N2094" s="79"/>
      <c r="O2094" s="79"/>
      <c r="P2094" s="79"/>
      <c r="Q2094" s="79"/>
      <c r="R2094" s="86"/>
      <c r="S2094" s="502"/>
      <c r="T2094" s="64"/>
    </row>
    <row r="2095" spans="1:20" ht="7.5" customHeight="1">
      <c r="A2095" s="100"/>
      <c r="B2095" s="513"/>
      <c r="C2095" s="513"/>
      <c r="D2095" s="513"/>
      <c r="E2095" s="513"/>
      <c r="F2095" s="91"/>
      <c r="G2095" s="91"/>
      <c r="H2095" s="91"/>
      <c r="I2095" s="91"/>
      <c r="J2095" s="91"/>
      <c r="K2095" s="91"/>
      <c r="L2095" s="91"/>
      <c r="M2095" s="91"/>
      <c r="N2095" s="91"/>
      <c r="O2095" s="91"/>
      <c r="P2095" s="91"/>
      <c r="Q2095" s="91"/>
      <c r="R2095" s="202"/>
      <c r="S2095" s="104"/>
      <c r="T2095" s="64"/>
    </row>
    <row r="2096" spans="1:20" ht="7.5" customHeight="1">
      <c r="A2096" s="100"/>
      <c r="B2096" s="512" t="s">
        <v>115</v>
      </c>
      <c r="C2096" s="514" t="s">
        <v>625</v>
      </c>
      <c r="D2096" s="515" t="s">
        <v>626</v>
      </c>
      <c r="E2096" s="516" t="s">
        <v>122</v>
      </c>
      <c r="F2096" s="116"/>
      <c r="G2096" s="116"/>
      <c r="H2096" s="116"/>
      <c r="I2096" s="116"/>
      <c r="J2096" s="116"/>
      <c r="K2096" s="116"/>
      <c r="L2096" s="116"/>
      <c r="M2096" s="116"/>
      <c r="N2096" s="116"/>
      <c r="O2096" s="116"/>
      <c r="P2096" s="116"/>
      <c r="Q2096" s="116"/>
      <c r="R2096" s="520" t="s">
        <v>118</v>
      </c>
      <c r="S2096" s="547" t="s">
        <v>627</v>
      </c>
      <c r="T2096" s="64"/>
    </row>
    <row r="2097" spans="1:20" ht="7.5" customHeight="1">
      <c r="A2097" s="100"/>
      <c r="B2097" s="502"/>
      <c r="C2097" s="502"/>
      <c r="D2097" s="502"/>
      <c r="E2097" s="502"/>
      <c r="F2097" s="118"/>
      <c r="G2097" s="118"/>
      <c r="H2097" s="118"/>
      <c r="I2097" s="118"/>
      <c r="J2097" s="118"/>
      <c r="K2097" s="118"/>
      <c r="L2097" s="118"/>
      <c r="M2097" s="118"/>
      <c r="N2097" s="118"/>
      <c r="O2097" s="118"/>
      <c r="P2097" s="118"/>
      <c r="Q2097" s="118"/>
      <c r="R2097" s="502"/>
      <c r="S2097" s="502"/>
      <c r="T2097" s="64"/>
    </row>
    <row r="2098" spans="1:20" ht="7.5" customHeight="1">
      <c r="A2098" s="100"/>
      <c r="B2098" s="502"/>
      <c r="C2098" s="502"/>
      <c r="D2098" s="502"/>
      <c r="E2098" s="502"/>
      <c r="F2098" s="118"/>
      <c r="G2098" s="118"/>
      <c r="H2098" s="118"/>
      <c r="I2098" s="118"/>
      <c r="J2098" s="118"/>
      <c r="K2098" s="118"/>
      <c r="L2098" s="118"/>
      <c r="M2098" s="118"/>
      <c r="N2098" s="118"/>
      <c r="O2098" s="118"/>
      <c r="P2098" s="118"/>
      <c r="Q2098" s="118"/>
      <c r="R2098" s="291"/>
      <c r="S2098" s="502"/>
      <c r="T2098" s="64"/>
    </row>
    <row r="2099" spans="1:20" ht="7.5" customHeight="1">
      <c r="A2099" s="100"/>
      <c r="B2099" s="502"/>
      <c r="C2099" s="502"/>
      <c r="D2099" s="502"/>
      <c r="E2099" s="502"/>
      <c r="F2099" s="79"/>
      <c r="G2099" s="79"/>
      <c r="H2099" s="79"/>
      <c r="I2099" s="79"/>
      <c r="J2099" s="79"/>
      <c r="K2099" s="79"/>
      <c r="L2099" s="79"/>
      <c r="M2099" s="79"/>
      <c r="N2099" s="79"/>
      <c r="O2099" s="79"/>
      <c r="P2099" s="79"/>
      <c r="Q2099" s="79"/>
      <c r="R2099" s="519" t="s">
        <v>118</v>
      </c>
      <c r="S2099" s="536" t="s">
        <v>628</v>
      </c>
      <c r="T2099" s="64"/>
    </row>
    <row r="2100" spans="1:20" ht="7.5" customHeight="1">
      <c r="A2100" s="70"/>
      <c r="B2100" s="502"/>
      <c r="C2100" s="502"/>
      <c r="D2100" s="502"/>
      <c r="E2100" s="502"/>
      <c r="F2100" s="118"/>
      <c r="G2100" s="511"/>
      <c r="H2100" s="118"/>
      <c r="I2100" s="118"/>
      <c r="J2100" s="118"/>
      <c r="K2100" s="118"/>
      <c r="L2100" s="118"/>
      <c r="M2100" s="118"/>
      <c r="N2100" s="118"/>
      <c r="O2100" s="118"/>
      <c r="P2100" s="118"/>
      <c r="Q2100" s="118"/>
      <c r="R2100" s="502"/>
      <c r="S2100" s="502"/>
      <c r="T2100" s="64"/>
    </row>
    <row r="2101" spans="1:20" ht="7.5" customHeight="1">
      <c r="A2101" s="70"/>
      <c r="B2101" s="502"/>
      <c r="C2101" s="502"/>
      <c r="D2101" s="502"/>
      <c r="E2101" s="502"/>
      <c r="F2101" s="119"/>
      <c r="G2101" s="502"/>
      <c r="H2101" s="119"/>
      <c r="I2101" s="119"/>
      <c r="J2101" s="119"/>
      <c r="K2101" s="119"/>
      <c r="L2101" s="119"/>
      <c r="M2101" s="119"/>
      <c r="N2101" s="119"/>
      <c r="O2101" s="119"/>
      <c r="P2101" s="119"/>
      <c r="Q2101" s="119"/>
      <c r="R2101" s="80"/>
      <c r="S2101" s="502"/>
      <c r="T2101" s="64"/>
    </row>
    <row r="2102" spans="1:20" ht="7.5" customHeight="1">
      <c r="A2102" s="70"/>
      <c r="B2102" s="502"/>
      <c r="C2102" s="502"/>
      <c r="D2102" s="502"/>
      <c r="E2102" s="502"/>
      <c r="F2102" s="79"/>
      <c r="G2102" s="79"/>
      <c r="H2102" s="79"/>
      <c r="I2102" s="79"/>
      <c r="J2102" s="79"/>
      <c r="K2102" s="79"/>
      <c r="L2102" s="79"/>
      <c r="M2102" s="79"/>
      <c r="N2102" s="79"/>
      <c r="O2102" s="79"/>
      <c r="P2102" s="79"/>
      <c r="Q2102" s="79"/>
      <c r="R2102" s="519" t="s">
        <v>118</v>
      </c>
      <c r="S2102" s="536" t="s">
        <v>629</v>
      </c>
      <c r="T2102" s="64"/>
    </row>
    <row r="2103" spans="1:20" ht="7.5" customHeight="1">
      <c r="A2103" s="100"/>
      <c r="B2103" s="502"/>
      <c r="C2103" s="502"/>
      <c r="D2103" s="502"/>
      <c r="E2103" s="502"/>
      <c r="F2103" s="79"/>
      <c r="G2103" s="79"/>
      <c r="H2103" s="79"/>
      <c r="I2103" s="79"/>
      <c r="J2103" s="79"/>
      <c r="K2103" s="79"/>
      <c r="L2103" s="79"/>
      <c r="M2103" s="79"/>
      <c r="N2103" s="79"/>
      <c r="O2103" s="79"/>
      <c r="P2103" s="79"/>
      <c r="Q2103" s="79"/>
      <c r="R2103" s="502"/>
      <c r="S2103" s="502"/>
      <c r="T2103" s="64"/>
    </row>
    <row r="2104" spans="1:20" ht="7.5" customHeight="1">
      <c r="A2104" s="100"/>
      <c r="B2104" s="502"/>
      <c r="C2104" s="502"/>
      <c r="D2104" s="502"/>
      <c r="E2104" s="502"/>
      <c r="F2104" s="79"/>
      <c r="G2104" s="503">
        <f>ROUND(F2105*mark_up,0)</f>
        <v>4554</v>
      </c>
      <c r="H2104" s="82"/>
      <c r="I2104" s="503" t="s">
        <v>122</v>
      </c>
      <c r="J2104" s="517"/>
      <c r="K2104" s="503" t="s">
        <v>122</v>
      </c>
      <c r="L2104" s="517"/>
      <c r="M2104" s="503" t="s">
        <v>122</v>
      </c>
      <c r="N2104" s="517"/>
      <c r="O2104" s="503" t="s">
        <v>122</v>
      </c>
      <c r="P2104" s="517"/>
      <c r="Q2104" s="503" t="s">
        <v>122</v>
      </c>
      <c r="R2104" s="80"/>
      <c r="S2104" s="502"/>
      <c r="T2104" s="64"/>
    </row>
    <row r="2105" spans="1:20" ht="7.5" customHeight="1">
      <c r="A2105" s="100"/>
      <c r="B2105" s="502"/>
      <c r="C2105" s="502"/>
      <c r="D2105" s="502"/>
      <c r="E2105" s="502"/>
      <c r="F2105" s="517">
        <v>1037.3632500000001</v>
      </c>
      <c r="G2105" s="504"/>
      <c r="H2105" s="103"/>
      <c r="I2105" s="504"/>
      <c r="J2105" s="504"/>
      <c r="K2105" s="504"/>
      <c r="L2105" s="504"/>
      <c r="M2105" s="504"/>
      <c r="N2105" s="504"/>
      <c r="O2105" s="504"/>
      <c r="P2105" s="504"/>
      <c r="Q2105" s="504"/>
      <c r="R2105" s="519" t="s">
        <v>118</v>
      </c>
      <c r="S2105" s="536" t="s">
        <v>630</v>
      </c>
      <c r="T2105" s="64"/>
    </row>
    <row r="2106" spans="1:20" ht="7.5" customHeight="1">
      <c r="A2106" s="100"/>
      <c r="B2106" s="502"/>
      <c r="C2106" s="502"/>
      <c r="D2106" s="502"/>
      <c r="E2106" s="502"/>
      <c r="F2106" s="504"/>
      <c r="G2106" s="86"/>
      <c r="H2106" s="86"/>
      <c r="I2106" s="86"/>
      <c r="J2106" s="86"/>
      <c r="K2106" s="86"/>
      <c r="L2106" s="86"/>
      <c r="M2106" s="86"/>
      <c r="N2106" s="86"/>
      <c r="O2106" s="86"/>
      <c r="P2106" s="86"/>
      <c r="Q2106" s="86"/>
      <c r="R2106" s="502"/>
      <c r="S2106" s="502"/>
      <c r="T2106" s="64"/>
    </row>
    <row r="2107" spans="1:20" ht="7.5" customHeight="1">
      <c r="A2107" s="100"/>
      <c r="B2107" s="502"/>
      <c r="C2107" s="502"/>
      <c r="D2107" s="502"/>
      <c r="E2107" s="502"/>
      <c r="F2107" s="119"/>
      <c r="G2107" s="119"/>
      <c r="H2107" s="119"/>
      <c r="I2107" s="119"/>
      <c r="J2107" s="119"/>
      <c r="K2107" s="119"/>
      <c r="L2107" s="119"/>
      <c r="M2107" s="119"/>
      <c r="N2107" s="119"/>
      <c r="O2107" s="119"/>
      <c r="P2107" s="119"/>
      <c r="Q2107" s="119"/>
      <c r="R2107" s="80"/>
      <c r="S2107" s="502"/>
      <c r="T2107" s="64"/>
    </row>
    <row r="2108" spans="1:20" ht="7.5" customHeight="1">
      <c r="A2108" s="100"/>
      <c r="B2108" s="502"/>
      <c r="C2108" s="502"/>
      <c r="D2108" s="502"/>
      <c r="E2108" s="502"/>
      <c r="F2108" s="119"/>
      <c r="G2108" s="119"/>
      <c r="H2108" s="119"/>
      <c r="I2108" s="119"/>
      <c r="J2108" s="119"/>
      <c r="K2108" s="119"/>
      <c r="L2108" s="119"/>
      <c r="M2108" s="119"/>
      <c r="N2108" s="119"/>
      <c r="O2108" s="119"/>
      <c r="P2108" s="119"/>
      <c r="Q2108" s="119"/>
      <c r="R2108" s="519" t="s">
        <v>118</v>
      </c>
      <c r="S2108" s="536" t="s">
        <v>631</v>
      </c>
      <c r="T2108" s="64"/>
    </row>
    <row r="2109" spans="1:20" ht="7.5" customHeight="1">
      <c r="A2109" s="100"/>
      <c r="B2109" s="502"/>
      <c r="C2109" s="502"/>
      <c r="D2109" s="502"/>
      <c r="E2109" s="502"/>
      <c r="F2109" s="119"/>
      <c r="G2109" s="119"/>
      <c r="H2109" s="119"/>
      <c r="I2109" s="119"/>
      <c r="J2109" s="119"/>
      <c r="K2109" s="119"/>
      <c r="L2109" s="119"/>
      <c r="M2109" s="119"/>
      <c r="N2109" s="119"/>
      <c r="O2109" s="119"/>
      <c r="P2109" s="119"/>
      <c r="Q2109" s="119"/>
      <c r="R2109" s="502"/>
      <c r="S2109" s="502"/>
      <c r="T2109" s="64"/>
    </row>
    <row r="2110" spans="1:20" ht="7.5" customHeight="1">
      <c r="A2110" s="100"/>
      <c r="B2110" s="502"/>
      <c r="C2110" s="518" t="s">
        <v>632</v>
      </c>
      <c r="D2110" s="502"/>
      <c r="E2110" s="502"/>
      <c r="F2110" s="79"/>
      <c r="G2110" s="79"/>
      <c r="H2110" s="79"/>
      <c r="I2110" s="79"/>
      <c r="J2110" s="79"/>
      <c r="K2110" s="79"/>
      <c r="L2110" s="79"/>
      <c r="M2110" s="79"/>
      <c r="N2110" s="79"/>
      <c r="O2110" s="79"/>
      <c r="P2110" s="79"/>
      <c r="Q2110" s="79"/>
      <c r="R2110" s="80"/>
      <c r="S2110" s="502"/>
      <c r="T2110" s="64"/>
    </row>
    <row r="2111" spans="1:20" ht="7.5" customHeight="1">
      <c r="A2111" s="70"/>
      <c r="B2111" s="502"/>
      <c r="C2111" s="502"/>
      <c r="D2111" s="502"/>
      <c r="E2111" s="502"/>
      <c r="F2111" s="79"/>
      <c r="G2111" s="79"/>
      <c r="H2111" s="79"/>
      <c r="I2111" s="79"/>
      <c r="J2111" s="79"/>
      <c r="K2111" s="79"/>
      <c r="L2111" s="79"/>
      <c r="M2111" s="79"/>
      <c r="N2111" s="79"/>
      <c r="O2111" s="79"/>
      <c r="P2111" s="79"/>
      <c r="Q2111" s="79"/>
      <c r="R2111" s="86"/>
      <c r="S2111" s="86"/>
      <c r="T2111" s="64"/>
    </row>
    <row r="2112" spans="1:20" ht="7.5" customHeight="1">
      <c r="A2112" s="70"/>
      <c r="B2112" s="502"/>
      <c r="C2112" s="513"/>
      <c r="D2112" s="502"/>
      <c r="E2112" s="502"/>
      <c r="F2112" s="79"/>
      <c r="G2112" s="79"/>
      <c r="H2112" s="79"/>
      <c r="I2112" s="79"/>
      <c r="J2112" s="79"/>
      <c r="K2112" s="79"/>
      <c r="L2112" s="79"/>
      <c r="M2112" s="79"/>
      <c r="N2112" s="79"/>
      <c r="O2112" s="79"/>
      <c r="P2112" s="79"/>
      <c r="Q2112" s="79"/>
      <c r="R2112" s="86"/>
      <c r="S2112" s="86"/>
      <c r="T2112" s="64"/>
    </row>
    <row r="2113" spans="1:20" ht="7.5" customHeight="1">
      <c r="A2113" s="70"/>
      <c r="B2113" s="512" t="s">
        <v>115</v>
      </c>
      <c r="C2113" s="546" t="s">
        <v>633</v>
      </c>
      <c r="D2113" s="515" t="s">
        <v>634</v>
      </c>
      <c r="E2113" s="108"/>
      <c r="F2113" s="72"/>
      <c r="G2113" s="72"/>
      <c r="H2113" s="72"/>
      <c r="I2113" s="72"/>
      <c r="J2113" s="72"/>
      <c r="K2113" s="72"/>
      <c r="L2113" s="72"/>
      <c r="M2113" s="72"/>
      <c r="N2113" s="72"/>
      <c r="O2113" s="72"/>
      <c r="P2113" s="72"/>
      <c r="Q2113" s="72"/>
      <c r="R2113" s="534" t="s">
        <v>118</v>
      </c>
      <c r="S2113" s="521" t="s">
        <v>635</v>
      </c>
      <c r="T2113" s="64"/>
    </row>
    <row r="2114" spans="1:20" ht="7.5" customHeight="1">
      <c r="A2114" s="100"/>
      <c r="B2114" s="502"/>
      <c r="C2114" s="502"/>
      <c r="D2114" s="502"/>
      <c r="E2114" s="81"/>
      <c r="F2114" s="86"/>
      <c r="G2114" s="86"/>
      <c r="H2114" s="86"/>
      <c r="I2114" s="86"/>
      <c r="J2114" s="86"/>
      <c r="K2114" s="86"/>
      <c r="L2114" s="86"/>
      <c r="M2114" s="86"/>
      <c r="N2114" s="86"/>
      <c r="O2114" s="86"/>
      <c r="P2114" s="86"/>
      <c r="Q2114" s="86"/>
      <c r="R2114" s="502"/>
      <c r="S2114" s="502"/>
      <c r="T2114" s="64"/>
    </row>
    <row r="2115" spans="1:20" ht="7.5" customHeight="1">
      <c r="A2115" s="100"/>
      <c r="B2115" s="502"/>
      <c r="C2115" s="502"/>
      <c r="D2115" s="502"/>
      <c r="E2115" s="81"/>
      <c r="F2115" s="86"/>
      <c r="G2115" s="86"/>
      <c r="H2115" s="86"/>
      <c r="I2115" s="86"/>
      <c r="J2115" s="86"/>
      <c r="K2115" s="86"/>
      <c r="L2115" s="86"/>
      <c r="M2115" s="86"/>
      <c r="N2115" s="86"/>
      <c r="O2115" s="86"/>
      <c r="P2115" s="86"/>
      <c r="Q2115" s="86"/>
      <c r="R2115" s="132"/>
      <c r="S2115" s="502"/>
      <c r="T2115" s="64"/>
    </row>
    <row r="2116" spans="1:20" ht="7.5" customHeight="1">
      <c r="A2116" s="100"/>
      <c r="B2116" s="502"/>
      <c r="C2116" s="502"/>
      <c r="D2116" s="502"/>
      <c r="E2116" s="81"/>
      <c r="F2116" s="86"/>
      <c r="G2116" s="86"/>
      <c r="H2116" s="86"/>
      <c r="I2116" s="86"/>
      <c r="J2116" s="86"/>
      <c r="K2116" s="86"/>
      <c r="L2116" s="86"/>
      <c r="M2116" s="86"/>
      <c r="N2116" s="86"/>
      <c r="O2116" s="86"/>
      <c r="P2116" s="86"/>
      <c r="Q2116" s="86"/>
      <c r="R2116" s="193"/>
      <c r="S2116" s="502"/>
      <c r="T2116" s="64"/>
    </row>
    <row r="2117" spans="1:20" ht="7.5" customHeight="1">
      <c r="A2117" s="100"/>
      <c r="B2117" s="502"/>
      <c r="C2117" s="502"/>
      <c r="D2117" s="502"/>
      <c r="E2117" s="81"/>
      <c r="F2117" s="86"/>
      <c r="G2117" s="86"/>
      <c r="H2117" s="86"/>
      <c r="I2117" s="86"/>
      <c r="J2117" s="86"/>
      <c r="K2117" s="86"/>
      <c r="L2117" s="86"/>
      <c r="M2117" s="86"/>
      <c r="N2117" s="86"/>
      <c r="O2117" s="86"/>
      <c r="P2117" s="86"/>
      <c r="Q2117" s="86"/>
      <c r="R2117" s="193"/>
      <c r="S2117" s="502"/>
      <c r="T2117" s="64"/>
    </row>
    <row r="2118" spans="1:20" ht="7.5" customHeight="1">
      <c r="A2118" s="100"/>
      <c r="B2118" s="502"/>
      <c r="C2118" s="502"/>
      <c r="D2118" s="502"/>
      <c r="E2118" s="81"/>
      <c r="F2118" s="86"/>
      <c r="G2118" s="86"/>
      <c r="H2118" s="86"/>
      <c r="I2118" s="86"/>
      <c r="J2118" s="86"/>
      <c r="K2118" s="86"/>
      <c r="L2118" s="86"/>
      <c r="M2118" s="86"/>
      <c r="N2118" s="86"/>
      <c r="O2118" s="86"/>
      <c r="P2118" s="86"/>
      <c r="Q2118" s="86"/>
      <c r="R2118" s="532" t="s">
        <v>118</v>
      </c>
      <c r="S2118" s="510" t="s">
        <v>636</v>
      </c>
      <c r="T2118" s="64"/>
    </row>
    <row r="2119" spans="1:20" ht="7.5" customHeight="1">
      <c r="A2119" s="124"/>
      <c r="B2119" s="502"/>
      <c r="C2119" s="502"/>
      <c r="D2119" s="502"/>
      <c r="E2119" s="81"/>
      <c r="F2119" s="86"/>
      <c r="G2119" s="86"/>
      <c r="H2119" s="86"/>
      <c r="I2119" s="86"/>
      <c r="J2119" s="86"/>
      <c r="K2119" s="86"/>
      <c r="L2119" s="86"/>
      <c r="M2119" s="86"/>
      <c r="N2119" s="86"/>
      <c r="O2119" s="86"/>
      <c r="P2119" s="86"/>
      <c r="Q2119" s="86"/>
      <c r="R2119" s="502"/>
      <c r="S2119" s="502"/>
      <c r="T2119" s="64"/>
    </row>
    <row r="2120" spans="1:20" ht="7.5" customHeight="1">
      <c r="A2120" s="124"/>
      <c r="B2120" s="502"/>
      <c r="C2120" s="502"/>
      <c r="D2120" s="502"/>
      <c r="E2120" s="79"/>
      <c r="F2120" s="86"/>
      <c r="G2120" s="86"/>
      <c r="H2120" s="86"/>
      <c r="I2120" s="86"/>
      <c r="J2120" s="86"/>
      <c r="K2120" s="86"/>
      <c r="L2120" s="86"/>
      <c r="M2120" s="86"/>
      <c r="N2120" s="86"/>
      <c r="O2120" s="86"/>
      <c r="P2120" s="86"/>
      <c r="Q2120" s="86"/>
      <c r="R2120" s="132"/>
      <c r="S2120" s="502"/>
      <c r="T2120" s="64"/>
    </row>
    <row r="2121" spans="1:20" ht="7.5" customHeight="1">
      <c r="A2121" s="124"/>
      <c r="B2121" s="502"/>
      <c r="C2121" s="502"/>
      <c r="D2121" s="502"/>
      <c r="E2121" s="79"/>
      <c r="F2121" s="86"/>
      <c r="G2121" s="86"/>
      <c r="H2121" s="86"/>
      <c r="I2121" s="86"/>
      <c r="J2121" s="86"/>
      <c r="K2121" s="86"/>
      <c r="L2121" s="86"/>
      <c r="M2121" s="86"/>
      <c r="N2121" s="86"/>
      <c r="O2121" s="86"/>
      <c r="P2121" s="86"/>
      <c r="Q2121" s="86"/>
      <c r="R2121" s="86"/>
      <c r="S2121" s="502"/>
      <c r="T2121" s="64"/>
    </row>
    <row r="2122" spans="1:20" ht="7.5" customHeight="1">
      <c r="A2122" s="124"/>
      <c r="B2122" s="502"/>
      <c r="C2122" s="502"/>
      <c r="D2122" s="502"/>
      <c r="E2122" s="533" t="s">
        <v>122</v>
      </c>
      <c r="F2122" s="517">
        <v>5620</v>
      </c>
      <c r="G2122" s="503">
        <f>ROUND(F2122*mark_up,0)</f>
        <v>24672</v>
      </c>
      <c r="H2122" s="503"/>
      <c r="I2122" s="503" t="s">
        <v>122</v>
      </c>
      <c r="J2122" s="503" t="s">
        <v>122</v>
      </c>
      <c r="K2122" s="503" t="s">
        <v>122</v>
      </c>
      <c r="L2122" s="517"/>
      <c r="M2122" s="503" t="s">
        <v>122</v>
      </c>
      <c r="N2122" s="517"/>
      <c r="O2122" s="503" t="s">
        <v>122</v>
      </c>
      <c r="P2122" s="517"/>
      <c r="Q2122" s="503" t="s">
        <v>122</v>
      </c>
      <c r="R2122" s="86"/>
      <c r="S2122" s="502"/>
      <c r="T2122" s="64"/>
    </row>
    <row r="2123" spans="1:20" ht="7.5" customHeight="1">
      <c r="A2123" s="124"/>
      <c r="B2123" s="502"/>
      <c r="C2123" s="502"/>
      <c r="D2123" s="502"/>
      <c r="E2123" s="502"/>
      <c r="F2123" s="504"/>
      <c r="G2123" s="504"/>
      <c r="H2123" s="504"/>
      <c r="I2123" s="504"/>
      <c r="J2123" s="504"/>
      <c r="K2123" s="504"/>
      <c r="L2123" s="504"/>
      <c r="M2123" s="504"/>
      <c r="N2123" s="504"/>
      <c r="O2123" s="504"/>
      <c r="P2123" s="504"/>
      <c r="Q2123" s="504"/>
      <c r="R2123" s="532" t="s">
        <v>118</v>
      </c>
      <c r="S2123" s="510" t="s">
        <v>637</v>
      </c>
      <c r="T2123" s="64"/>
    </row>
    <row r="2124" spans="1:20" ht="7.5" customHeight="1">
      <c r="A2124" s="124"/>
      <c r="B2124" s="502"/>
      <c r="C2124" s="502"/>
      <c r="D2124" s="502"/>
      <c r="E2124" s="75"/>
      <c r="F2124" s="86"/>
      <c r="G2124" s="86"/>
      <c r="H2124" s="86"/>
      <c r="I2124" s="86"/>
      <c r="J2124" s="86"/>
      <c r="K2124" s="86"/>
      <c r="L2124" s="86"/>
      <c r="M2124" s="86"/>
      <c r="N2124" s="86"/>
      <c r="O2124" s="86"/>
      <c r="P2124" s="86"/>
      <c r="Q2124" s="86"/>
      <c r="R2124" s="502"/>
      <c r="S2124" s="502"/>
      <c r="T2124" s="64"/>
    </row>
    <row r="2125" spans="1:20" ht="7.5" customHeight="1">
      <c r="A2125" s="124"/>
      <c r="B2125" s="502"/>
      <c r="C2125" s="502"/>
      <c r="D2125" s="502"/>
      <c r="E2125" s="75"/>
      <c r="F2125" s="86"/>
      <c r="G2125" s="86"/>
      <c r="H2125" s="86"/>
      <c r="I2125" s="86"/>
      <c r="J2125" s="86"/>
      <c r="K2125" s="86"/>
      <c r="L2125" s="86"/>
      <c r="M2125" s="86"/>
      <c r="N2125" s="86"/>
      <c r="O2125" s="86"/>
      <c r="P2125" s="86"/>
      <c r="Q2125" s="86"/>
      <c r="R2125" s="86"/>
      <c r="S2125" s="502"/>
      <c r="T2125" s="64"/>
    </row>
    <row r="2126" spans="1:20" ht="7.5" customHeight="1">
      <c r="A2126" s="124"/>
      <c r="B2126" s="502"/>
      <c r="C2126" s="502"/>
      <c r="D2126" s="502"/>
      <c r="E2126" s="75"/>
      <c r="F2126" s="86"/>
      <c r="G2126" s="86"/>
      <c r="H2126" s="86"/>
      <c r="I2126" s="86"/>
      <c r="J2126" s="86"/>
      <c r="K2126" s="86"/>
      <c r="L2126" s="86"/>
      <c r="M2126" s="86"/>
      <c r="N2126" s="86"/>
      <c r="O2126" s="86"/>
      <c r="P2126" s="86"/>
      <c r="Q2126" s="86"/>
      <c r="R2126" s="532" t="s">
        <v>118</v>
      </c>
      <c r="S2126" s="510" t="s">
        <v>638</v>
      </c>
      <c r="T2126" s="64"/>
    </row>
    <row r="2127" spans="1:20" ht="7.5" customHeight="1">
      <c r="A2127" s="100"/>
      <c r="B2127" s="502"/>
      <c r="C2127" s="502"/>
      <c r="D2127" s="502"/>
      <c r="E2127" s="79"/>
      <c r="F2127" s="86"/>
      <c r="G2127" s="86"/>
      <c r="H2127" s="86"/>
      <c r="I2127" s="86"/>
      <c r="J2127" s="86"/>
      <c r="K2127" s="86"/>
      <c r="L2127" s="86"/>
      <c r="M2127" s="86"/>
      <c r="N2127" s="86"/>
      <c r="O2127" s="86"/>
      <c r="P2127" s="86"/>
      <c r="Q2127" s="86"/>
      <c r="R2127" s="502"/>
      <c r="S2127" s="502"/>
      <c r="T2127" s="64"/>
    </row>
    <row r="2128" spans="1:20" ht="7.5" customHeight="1">
      <c r="A2128" s="100"/>
      <c r="B2128" s="502"/>
      <c r="C2128" s="502"/>
      <c r="D2128" s="502"/>
      <c r="E2128" s="79"/>
      <c r="F2128" s="86"/>
      <c r="G2128" s="86"/>
      <c r="H2128" s="86"/>
      <c r="I2128" s="86"/>
      <c r="J2128" s="86"/>
      <c r="K2128" s="86"/>
      <c r="L2128" s="86"/>
      <c r="M2128" s="86"/>
      <c r="N2128" s="86"/>
      <c r="O2128" s="86"/>
      <c r="P2128" s="86"/>
      <c r="Q2128" s="86"/>
      <c r="R2128" s="132"/>
      <c r="S2128" s="502"/>
      <c r="T2128" s="64"/>
    </row>
    <row r="2129" spans="1:20" ht="7.5" customHeight="1">
      <c r="A2129" s="70"/>
      <c r="B2129" s="502"/>
      <c r="C2129" s="502"/>
      <c r="D2129" s="502"/>
      <c r="E2129" s="79"/>
      <c r="F2129" s="86"/>
      <c r="G2129" s="86"/>
      <c r="H2129" s="86"/>
      <c r="I2129" s="86"/>
      <c r="J2129" s="86"/>
      <c r="K2129" s="86"/>
      <c r="L2129" s="86"/>
      <c r="M2129" s="86"/>
      <c r="N2129" s="86"/>
      <c r="O2129" s="86"/>
      <c r="P2129" s="86"/>
      <c r="Q2129" s="86"/>
      <c r="R2129" s="86"/>
      <c r="S2129" s="502"/>
      <c r="T2129" s="64"/>
    </row>
    <row r="2130" spans="1:20" ht="7.5" customHeight="1">
      <c r="A2130" s="70"/>
      <c r="B2130" s="502"/>
      <c r="C2130" s="502"/>
      <c r="D2130" s="502"/>
      <c r="E2130" s="79"/>
      <c r="F2130" s="79"/>
      <c r="G2130" s="79"/>
      <c r="H2130" s="79"/>
      <c r="I2130" s="79"/>
      <c r="J2130" s="79"/>
      <c r="K2130" s="79"/>
      <c r="L2130" s="79"/>
      <c r="M2130" s="79"/>
      <c r="N2130" s="79"/>
      <c r="O2130" s="79"/>
      <c r="P2130" s="79"/>
      <c r="Q2130" s="79"/>
      <c r="R2130" s="86"/>
      <c r="S2130" s="502"/>
      <c r="T2130" s="64"/>
    </row>
    <row r="2131" spans="1:20" ht="7.5" customHeight="1">
      <c r="A2131" s="70"/>
      <c r="B2131" s="502"/>
      <c r="C2131" s="502"/>
      <c r="D2131" s="502"/>
      <c r="E2131" s="79"/>
      <c r="F2131" s="79"/>
      <c r="G2131" s="79"/>
      <c r="H2131" s="79"/>
      <c r="I2131" s="79"/>
      <c r="J2131" s="79"/>
      <c r="K2131" s="79"/>
      <c r="L2131" s="79"/>
      <c r="M2131" s="79"/>
      <c r="N2131" s="79"/>
      <c r="O2131" s="79"/>
      <c r="P2131" s="79"/>
      <c r="Q2131" s="79"/>
      <c r="R2131" s="86"/>
      <c r="S2131" s="502"/>
      <c r="T2131" s="64"/>
    </row>
    <row r="2132" spans="1:20" ht="7.5" customHeight="1">
      <c r="A2132" s="100"/>
      <c r="B2132" s="502"/>
      <c r="C2132" s="518" t="s">
        <v>639</v>
      </c>
      <c r="D2132" s="502"/>
      <c r="E2132" s="79"/>
      <c r="F2132" s="79"/>
      <c r="G2132" s="79"/>
      <c r="H2132" s="79"/>
      <c r="I2132" s="79"/>
      <c r="J2132" s="79"/>
      <c r="K2132" s="79"/>
      <c r="L2132" s="79"/>
      <c r="M2132" s="79"/>
      <c r="N2132" s="79"/>
      <c r="O2132" s="79"/>
      <c r="P2132" s="79"/>
      <c r="Q2132" s="79"/>
      <c r="R2132" s="532" t="s">
        <v>118</v>
      </c>
      <c r="S2132" s="510" t="s">
        <v>640</v>
      </c>
      <c r="T2132" s="64"/>
    </row>
    <row r="2133" spans="1:20" ht="7.5" customHeight="1">
      <c r="A2133" s="100"/>
      <c r="B2133" s="502"/>
      <c r="C2133" s="502"/>
      <c r="D2133" s="502"/>
      <c r="E2133" s="79"/>
      <c r="F2133" s="79"/>
      <c r="G2133" s="79"/>
      <c r="H2133" s="79"/>
      <c r="I2133" s="79"/>
      <c r="J2133" s="79"/>
      <c r="K2133" s="79"/>
      <c r="L2133" s="79"/>
      <c r="M2133" s="79"/>
      <c r="N2133" s="79"/>
      <c r="O2133" s="79"/>
      <c r="P2133" s="79"/>
      <c r="Q2133" s="79"/>
      <c r="R2133" s="502"/>
      <c r="S2133" s="502"/>
      <c r="T2133" s="64"/>
    </row>
    <row r="2134" spans="1:20" ht="7.5" customHeight="1">
      <c r="A2134" s="100"/>
      <c r="B2134" s="513"/>
      <c r="C2134" s="513"/>
      <c r="D2134" s="513"/>
      <c r="E2134" s="86"/>
      <c r="F2134" s="86"/>
      <c r="G2134" s="86"/>
      <c r="H2134" s="86"/>
      <c r="I2134" s="86"/>
      <c r="J2134" s="86"/>
      <c r="K2134" s="86"/>
      <c r="L2134" s="86"/>
      <c r="M2134" s="86"/>
      <c r="N2134" s="86"/>
      <c r="O2134" s="86"/>
      <c r="P2134" s="86"/>
      <c r="Q2134" s="86"/>
      <c r="R2134" s="221"/>
      <c r="S2134" s="513"/>
      <c r="T2134" s="64"/>
    </row>
    <row r="2135" spans="1:20" ht="11.25" customHeight="1">
      <c r="A2135" s="100"/>
      <c r="B2135" s="526"/>
      <c r="C2135" s="527"/>
      <c r="D2135" s="527"/>
      <c r="E2135" s="527"/>
      <c r="F2135" s="527"/>
      <c r="G2135" s="527"/>
      <c r="H2135" s="527"/>
      <c r="I2135" s="527"/>
      <c r="J2135" s="527"/>
      <c r="K2135" s="527"/>
      <c r="L2135" s="527"/>
      <c r="M2135" s="527"/>
      <c r="N2135" s="527"/>
      <c r="O2135" s="527"/>
      <c r="P2135" s="527"/>
      <c r="Q2135" s="527"/>
      <c r="R2135" s="527"/>
      <c r="S2135" s="523" t="s">
        <v>140</v>
      </c>
      <c r="T2135" s="64"/>
    </row>
    <row r="2136" spans="1:20" ht="11.25" customHeight="1">
      <c r="A2136" s="100"/>
      <c r="B2136" s="83"/>
      <c r="C2136" s="94"/>
      <c r="D2136" s="83"/>
      <c r="E2136" s="83"/>
      <c r="F2136" s="83"/>
      <c r="G2136" s="83"/>
      <c r="H2136" s="83"/>
      <c r="I2136" s="83"/>
      <c r="J2136" s="83"/>
      <c r="K2136" s="83"/>
      <c r="L2136" s="83"/>
      <c r="M2136" s="83"/>
      <c r="N2136" s="83"/>
      <c r="O2136" s="83"/>
      <c r="P2136" s="83"/>
      <c r="Q2136" s="83"/>
      <c r="R2136" s="88"/>
      <c r="S2136" s="504"/>
      <c r="T2136" s="64"/>
    </row>
    <row r="2137" spans="1:20" ht="11.25" customHeight="1">
      <c r="A2137" s="100"/>
      <c r="B2137" s="528" t="s">
        <v>641</v>
      </c>
      <c r="C2137" s="529"/>
      <c r="D2137" s="529"/>
      <c r="E2137" s="529"/>
      <c r="F2137" s="529"/>
      <c r="G2137" s="529"/>
      <c r="H2137" s="529"/>
      <c r="I2137" s="529"/>
      <c r="J2137" s="529"/>
      <c r="K2137" s="529"/>
      <c r="L2137" s="529"/>
      <c r="M2137" s="529"/>
      <c r="N2137" s="529"/>
      <c r="O2137" s="529"/>
      <c r="P2137" s="529"/>
      <c r="Q2137" s="529"/>
      <c r="R2137" s="529"/>
      <c r="S2137" s="529"/>
      <c r="T2137" s="64"/>
    </row>
    <row r="2138" spans="1:20" ht="61.5" customHeight="1">
      <c r="A2138" s="100"/>
      <c r="B2138" s="530"/>
      <c r="C2138" s="513"/>
      <c r="D2138" s="513"/>
      <c r="E2138" s="63"/>
      <c r="F2138" s="63"/>
      <c r="G2138" s="63"/>
      <c r="H2138" s="63"/>
      <c r="I2138" s="63"/>
      <c r="J2138" s="63"/>
      <c r="K2138" s="63"/>
      <c r="L2138" s="63"/>
      <c r="M2138" s="63"/>
      <c r="N2138" s="63"/>
      <c r="O2138" s="531" t="s">
        <v>597</v>
      </c>
      <c r="P2138" s="513"/>
      <c r="Q2138" s="513"/>
      <c r="R2138" s="513"/>
      <c r="S2138" s="513"/>
      <c r="T2138" s="64"/>
    </row>
    <row r="2139" spans="1:20" ht="34.5" customHeight="1">
      <c r="A2139" s="100"/>
      <c r="B2139" s="123" t="s">
        <v>104</v>
      </c>
      <c r="C2139" s="123" t="s">
        <v>105</v>
      </c>
      <c r="D2139" s="123" t="s">
        <v>106</v>
      </c>
      <c r="E2139" s="123" t="s">
        <v>107</v>
      </c>
      <c r="F2139" s="68" t="s">
        <v>108</v>
      </c>
      <c r="G2139" s="69" t="s">
        <v>109</v>
      </c>
      <c r="H2139" s="68" t="s">
        <v>108</v>
      </c>
      <c r="I2139" s="69" t="s">
        <v>110</v>
      </c>
      <c r="J2139" s="68" t="s">
        <v>108</v>
      </c>
      <c r="K2139" s="69" t="s">
        <v>111</v>
      </c>
      <c r="L2139" s="68" t="s">
        <v>108</v>
      </c>
      <c r="M2139" s="69" t="s">
        <v>112</v>
      </c>
      <c r="N2139" s="68" t="s">
        <v>108</v>
      </c>
      <c r="O2139" s="69" t="s">
        <v>113</v>
      </c>
      <c r="P2139" s="68" t="s">
        <v>108</v>
      </c>
      <c r="Q2139" s="69" t="s">
        <v>114</v>
      </c>
      <c r="R2139" s="524" t="s">
        <v>1</v>
      </c>
      <c r="S2139" s="525"/>
      <c r="T2139" s="64"/>
    </row>
    <row r="2140" spans="1:20" ht="7.5" customHeight="1">
      <c r="A2140" s="124"/>
      <c r="B2140" s="512" t="s">
        <v>115</v>
      </c>
      <c r="C2140" s="514" t="s">
        <v>642</v>
      </c>
      <c r="D2140" s="515" t="s">
        <v>643</v>
      </c>
      <c r="E2140" s="516" t="s">
        <v>122</v>
      </c>
      <c r="F2140" s="168"/>
      <c r="G2140" s="169"/>
      <c r="H2140" s="170"/>
      <c r="I2140" s="102"/>
      <c r="J2140" s="170"/>
      <c r="K2140" s="102"/>
      <c r="L2140" s="170"/>
      <c r="M2140" s="102"/>
      <c r="N2140" s="108"/>
      <c r="O2140" s="102"/>
      <c r="P2140" s="102"/>
      <c r="Q2140" s="108"/>
      <c r="R2140" s="520" t="s">
        <v>118</v>
      </c>
      <c r="S2140" s="547" t="s">
        <v>644</v>
      </c>
      <c r="T2140" s="64"/>
    </row>
    <row r="2141" spans="1:20" ht="7.5" customHeight="1">
      <c r="A2141" s="124"/>
      <c r="B2141" s="502"/>
      <c r="C2141" s="502"/>
      <c r="D2141" s="502"/>
      <c r="E2141" s="502"/>
      <c r="F2141" s="84"/>
      <c r="G2141" s="172"/>
      <c r="H2141" s="173"/>
      <c r="I2141" s="75"/>
      <c r="J2141" s="173"/>
      <c r="K2141" s="75"/>
      <c r="L2141" s="173"/>
      <c r="M2141" s="75"/>
      <c r="N2141" s="81"/>
      <c r="O2141" s="75"/>
      <c r="P2141" s="75"/>
      <c r="Q2141" s="81"/>
      <c r="R2141" s="502"/>
      <c r="S2141" s="502"/>
      <c r="T2141" s="64"/>
    </row>
    <row r="2142" spans="1:20" ht="7.5" customHeight="1">
      <c r="A2142" s="124"/>
      <c r="B2142" s="502"/>
      <c r="C2142" s="502"/>
      <c r="D2142" s="502"/>
      <c r="E2142" s="502"/>
      <c r="F2142" s="132"/>
      <c r="G2142" s="132"/>
      <c r="H2142" s="132"/>
      <c r="I2142" s="132"/>
      <c r="J2142" s="132"/>
      <c r="K2142" s="132"/>
      <c r="L2142" s="132"/>
      <c r="M2142" s="132"/>
      <c r="N2142" s="132"/>
      <c r="O2142" s="132"/>
      <c r="P2142" s="132"/>
      <c r="Q2142" s="132"/>
      <c r="R2142" s="80"/>
      <c r="S2142" s="513"/>
      <c r="T2142" s="64"/>
    </row>
    <row r="2143" spans="1:20" ht="7.5" customHeight="1">
      <c r="A2143" s="124"/>
      <c r="B2143" s="502"/>
      <c r="C2143" s="502"/>
      <c r="D2143" s="502"/>
      <c r="E2143" s="502"/>
      <c r="F2143" s="132"/>
      <c r="G2143" s="132"/>
      <c r="H2143" s="132"/>
      <c r="I2143" s="132"/>
      <c r="J2143" s="132"/>
      <c r="K2143" s="132"/>
      <c r="L2143" s="132"/>
      <c r="M2143" s="132"/>
      <c r="N2143" s="132"/>
      <c r="O2143" s="132"/>
      <c r="P2143" s="132"/>
      <c r="Q2143" s="132"/>
      <c r="R2143" s="519" t="s">
        <v>118</v>
      </c>
      <c r="S2143" s="536" t="s">
        <v>636</v>
      </c>
      <c r="T2143" s="64"/>
    </row>
    <row r="2144" spans="1:20" ht="7.5" customHeight="1">
      <c r="A2144" s="124"/>
      <c r="B2144" s="502"/>
      <c r="C2144" s="502"/>
      <c r="D2144" s="502"/>
      <c r="E2144" s="502"/>
      <c r="F2144" s="84"/>
      <c r="G2144" s="172"/>
      <c r="H2144" s="173"/>
      <c r="I2144" s="75"/>
      <c r="J2144" s="173"/>
      <c r="K2144" s="75"/>
      <c r="L2144" s="173"/>
      <c r="M2144" s="75"/>
      <c r="N2144" s="81"/>
      <c r="O2144" s="75"/>
      <c r="P2144" s="75"/>
      <c r="Q2144" s="81"/>
      <c r="R2144" s="502"/>
      <c r="S2144" s="502"/>
      <c r="T2144" s="64"/>
    </row>
    <row r="2145" spans="1:20" ht="7.5" customHeight="1">
      <c r="A2145" s="124"/>
      <c r="B2145" s="502"/>
      <c r="C2145" s="502"/>
      <c r="D2145" s="502"/>
      <c r="E2145" s="502"/>
      <c r="F2145" s="119"/>
      <c r="G2145" s="75"/>
      <c r="H2145" s="81"/>
      <c r="I2145" s="75"/>
      <c r="J2145" s="126"/>
      <c r="K2145" s="75"/>
      <c r="L2145" s="126"/>
      <c r="M2145" s="75"/>
      <c r="N2145" s="81"/>
      <c r="O2145" s="75"/>
      <c r="P2145" s="75"/>
      <c r="Q2145" s="75"/>
      <c r="R2145" s="88"/>
      <c r="S2145" s="502"/>
      <c r="T2145" s="64"/>
    </row>
    <row r="2146" spans="1:20" ht="7.5" customHeight="1">
      <c r="A2146" s="124"/>
      <c r="B2146" s="502"/>
      <c r="C2146" s="502"/>
      <c r="D2146" s="502"/>
      <c r="E2146" s="502"/>
      <c r="F2146" s="86"/>
      <c r="G2146" s="86"/>
      <c r="H2146" s="86"/>
      <c r="I2146" s="86"/>
      <c r="J2146" s="86"/>
      <c r="K2146" s="86"/>
      <c r="L2146" s="86"/>
      <c r="M2146" s="86"/>
      <c r="N2146" s="86"/>
      <c r="O2146" s="86"/>
      <c r="P2146" s="86"/>
      <c r="Q2146" s="86"/>
      <c r="R2146" s="86"/>
      <c r="S2146" s="502"/>
      <c r="T2146" s="64"/>
    </row>
    <row r="2147" spans="1:20" ht="7.5" customHeight="1">
      <c r="A2147" s="124"/>
      <c r="B2147" s="502"/>
      <c r="C2147" s="502"/>
      <c r="D2147" s="502"/>
      <c r="E2147" s="502"/>
      <c r="F2147" s="86"/>
      <c r="G2147" s="86"/>
      <c r="H2147" s="86"/>
      <c r="I2147" s="86"/>
      <c r="J2147" s="86"/>
      <c r="K2147" s="86"/>
      <c r="L2147" s="86"/>
      <c r="M2147" s="86"/>
      <c r="N2147" s="86"/>
      <c r="O2147" s="86"/>
      <c r="P2147" s="86"/>
      <c r="Q2147" s="86"/>
      <c r="R2147" s="86"/>
      <c r="S2147" s="502"/>
      <c r="T2147" s="64"/>
    </row>
    <row r="2148" spans="1:20" ht="7.5" customHeight="1">
      <c r="A2148" s="124"/>
      <c r="B2148" s="502"/>
      <c r="C2148" s="502"/>
      <c r="D2148" s="502"/>
      <c r="E2148" s="502"/>
      <c r="F2148" s="517">
        <v>657.23470312500024</v>
      </c>
      <c r="G2148" s="503">
        <f>ROUND(F2148*mark_up,0)</f>
        <v>2885</v>
      </c>
      <c r="H2148" s="82"/>
      <c r="I2148" s="503" t="s">
        <v>122</v>
      </c>
      <c r="J2148" s="517"/>
      <c r="K2148" s="503" t="s">
        <v>122</v>
      </c>
      <c r="L2148" s="517"/>
      <c r="M2148" s="503" t="s">
        <v>122</v>
      </c>
      <c r="N2148" s="517"/>
      <c r="O2148" s="503" t="s">
        <v>122</v>
      </c>
      <c r="P2148" s="517"/>
      <c r="Q2148" s="503" t="s">
        <v>122</v>
      </c>
      <c r="R2148" s="519" t="s">
        <v>118</v>
      </c>
      <c r="S2148" s="536" t="s">
        <v>645</v>
      </c>
      <c r="T2148" s="64"/>
    </row>
    <row r="2149" spans="1:20" ht="7.5" customHeight="1">
      <c r="A2149" s="124"/>
      <c r="B2149" s="502"/>
      <c r="C2149" s="502"/>
      <c r="D2149" s="502"/>
      <c r="E2149" s="502"/>
      <c r="F2149" s="504"/>
      <c r="G2149" s="504"/>
      <c r="H2149" s="103"/>
      <c r="I2149" s="504"/>
      <c r="J2149" s="504"/>
      <c r="K2149" s="504"/>
      <c r="L2149" s="504"/>
      <c r="M2149" s="504"/>
      <c r="N2149" s="504"/>
      <c r="O2149" s="504"/>
      <c r="P2149" s="504"/>
      <c r="Q2149" s="504"/>
      <c r="R2149" s="502"/>
      <c r="S2149" s="502"/>
      <c r="T2149" s="64"/>
    </row>
    <row r="2150" spans="1:20" ht="7.5" customHeight="1">
      <c r="A2150" s="124"/>
      <c r="B2150" s="502"/>
      <c r="C2150" s="502"/>
      <c r="D2150" s="502"/>
      <c r="E2150" s="502"/>
      <c r="F2150" s="84"/>
      <c r="G2150" s="126"/>
      <c r="H2150" s="85"/>
      <c r="I2150" s="85"/>
      <c r="J2150" s="85"/>
      <c r="K2150" s="75"/>
      <c r="L2150" s="85"/>
      <c r="M2150" s="75"/>
      <c r="N2150" s="81"/>
      <c r="O2150" s="75"/>
      <c r="P2150" s="75"/>
      <c r="Q2150" s="81"/>
      <c r="R2150" s="86"/>
      <c r="S2150" s="502"/>
      <c r="T2150" s="64"/>
    </row>
    <row r="2151" spans="1:20" ht="7.5" customHeight="1">
      <c r="A2151" s="139"/>
      <c r="B2151" s="502"/>
      <c r="C2151" s="502"/>
      <c r="D2151" s="502"/>
      <c r="E2151" s="502"/>
      <c r="F2151" s="84"/>
      <c r="G2151" s="85"/>
      <c r="H2151" s="85"/>
      <c r="I2151" s="85"/>
      <c r="J2151" s="85"/>
      <c r="K2151" s="81"/>
      <c r="L2151" s="85"/>
      <c r="M2151" s="81"/>
      <c r="N2151" s="81"/>
      <c r="O2151" s="81"/>
      <c r="P2151" s="81"/>
      <c r="Q2151" s="81"/>
      <c r="R2151" s="519" t="s">
        <v>118</v>
      </c>
      <c r="S2151" s="536" t="s">
        <v>646</v>
      </c>
      <c r="T2151" s="64"/>
    </row>
    <row r="2152" spans="1:20" ht="7.5" customHeight="1">
      <c r="A2152" s="139"/>
      <c r="B2152" s="502"/>
      <c r="C2152" s="502"/>
      <c r="D2152" s="502"/>
      <c r="E2152" s="502"/>
      <c r="F2152" s="79"/>
      <c r="G2152" s="79"/>
      <c r="H2152" s="79"/>
      <c r="I2152" s="79"/>
      <c r="J2152" s="79"/>
      <c r="K2152" s="79"/>
      <c r="L2152" s="79"/>
      <c r="M2152" s="79"/>
      <c r="N2152" s="79"/>
      <c r="O2152" s="79"/>
      <c r="P2152" s="79"/>
      <c r="Q2152" s="79"/>
      <c r="R2152" s="502"/>
      <c r="S2152" s="502"/>
      <c r="T2152" s="64"/>
    </row>
    <row r="2153" spans="1:20" ht="7.5" customHeight="1">
      <c r="A2153" s="139"/>
      <c r="B2153" s="502"/>
      <c r="C2153" s="502"/>
      <c r="D2153" s="502"/>
      <c r="E2153" s="502"/>
      <c r="F2153" s="79"/>
      <c r="G2153" s="79"/>
      <c r="H2153" s="79"/>
      <c r="I2153" s="79"/>
      <c r="J2153" s="79"/>
      <c r="K2153" s="79"/>
      <c r="L2153" s="79"/>
      <c r="M2153" s="79"/>
      <c r="N2153" s="79"/>
      <c r="O2153" s="79"/>
      <c r="P2153" s="79"/>
      <c r="Q2153" s="79"/>
      <c r="R2153" s="88"/>
      <c r="S2153" s="502"/>
      <c r="T2153" s="64"/>
    </row>
    <row r="2154" spans="1:20" ht="7.5" customHeight="1">
      <c r="A2154" s="124"/>
      <c r="B2154" s="502"/>
      <c r="C2154" s="502"/>
      <c r="D2154" s="502"/>
      <c r="E2154" s="502"/>
      <c r="F2154" s="91"/>
      <c r="G2154" s="86"/>
      <c r="H2154" s="86"/>
      <c r="I2154" s="86"/>
      <c r="J2154" s="86"/>
      <c r="K2154" s="86"/>
      <c r="L2154" s="86"/>
      <c r="M2154" s="86"/>
      <c r="N2154" s="86"/>
      <c r="O2154" s="86"/>
      <c r="P2154" s="86"/>
      <c r="Q2154" s="86"/>
      <c r="R2154" s="519" t="s">
        <v>118</v>
      </c>
      <c r="S2154" s="536" t="s">
        <v>647</v>
      </c>
      <c r="T2154" s="64"/>
    </row>
    <row r="2155" spans="1:20" ht="7.5" customHeight="1">
      <c r="A2155" s="124"/>
      <c r="B2155" s="502"/>
      <c r="C2155" s="518" t="s">
        <v>648</v>
      </c>
      <c r="D2155" s="502"/>
      <c r="E2155" s="502"/>
      <c r="F2155" s="86"/>
      <c r="G2155" s="86"/>
      <c r="H2155" s="86"/>
      <c r="I2155" s="86"/>
      <c r="J2155" s="86"/>
      <c r="K2155" s="86"/>
      <c r="L2155" s="86"/>
      <c r="M2155" s="86"/>
      <c r="N2155" s="86"/>
      <c r="O2155" s="86"/>
      <c r="P2155" s="86"/>
      <c r="Q2155" s="86"/>
      <c r="R2155" s="502"/>
      <c r="S2155" s="502"/>
      <c r="T2155" s="64"/>
    </row>
    <row r="2156" spans="1:20" ht="7.5" customHeight="1">
      <c r="A2156" s="124"/>
      <c r="B2156" s="86"/>
      <c r="C2156" s="502"/>
      <c r="D2156" s="502"/>
      <c r="E2156" s="502"/>
      <c r="F2156" s="86"/>
      <c r="G2156" s="86"/>
      <c r="H2156" s="86"/>
      <c r="I2156" s="86"/>
      <c r="J2156" s="86"/>
      <c r="K2156" s="86"/>
      <c r="L2156" s="86"/>
      <c r="M2156" s="86"/>
      <c r="N2156" s="86"/>
      <c r="O2156" s="86"/>
      <c r="P2156" s="86"/>
      <c r="Q2156" s="86"/>
      <c r="R2156" s="88"/>
      <c r="S2156" s="502"/>
      <c r="T2156" s="64"/>
    </row>
    <row r="2157" spans="1:20" ht="7.5" customHeight="1">
      <c r="A2157" s="100"/>
      <c r="B2157" s="86"/>
      <c r="C2157" s="502"/>
      <c r="D2157" s="502"/>
      <c r="E2157" s="502"/>
      <c r="F2157" s="86"/>
      <c r="G2157" s="86"/>
      <c r="H2157" s="86"/>
      <c r="I2157" s="86"/>
      <c r="J2157" s="86"/>
      <c r="K2157" s="86"/>
      <c r="L2157" s="86"/>
      <c r="M2157" s="86"/>
      <c r="N2157" s="86"/>
      <c r="O2157" s="86"/>
      <c r="P2157" s="86"/>
      <c r="Q2157" s="86"/>
      <c r="R2157" s="86"/>
      <c r="S2157" s="86"/>
      <c r="T2157" s="64"/>
    </row>
    <row r="2158" spans="1:20" ht="7.5" customHeight="1">
      <c r="A2158" s="100"/>
      <c r="B2158" s="512" t="s">
        <v>115</v>
      </c>
      <c r="C2158" s="514" t="s">
        <v>649</v>
      </c>
      <c r="D2158" s="72"/>
      <c r="E2158" s="516" t="s">
        <v>122</v>
      </c>
      <c r="F2158" s="168"/>
      <c r="G2158" s="561"/>
      <c r="H2158" s="170"/>
      <c r="I2158" s="516"/>
      <c r="J2158" s="170"/>
      <c r="K2158" s="516"/>
      <c r="L2158" s="170"/>
      <c r="M2158" s="516"/>
      <c r="N2158" s="108"/>
      <c r="O2158" s="516"/>
      <c r="P2158" s="108"/>
      <c r="Q2158" s="516"/>
      <c r="R2158" s="520" t="s">
        <v>118</v>
      </c>
      <c r="S2158" s="547" t="s">
        <v>650</v>
      </c>
      <c r="T2158" s="64"/>
    </row>
    <row r="2159" spans="1:20" ht="7.5" customHeight="1">
      <c r="A2159" s="100"/>
      <c r="B2159" s="502"/>
      <c r="C2159" s="502"/>
      <c r="D2159" s="76"/>
      <c r="E2159" s="502"/>
      <c r="F2159" s="84"/>
      <c r="G2159" s="502"/>
      <c r="H2159" s="173"/>
      <c r="I2159" s="502"/>
      <c r="J2159" s="173"/>
      <c r="K2159" s="502"/>
      <c r="L2159" s="173"/>
      <c r="M2159" s="502"/>
      <c r="N2159" s="81"/>
      <c r="O2159" s="502"/>
      <c r="P2159" s="81"/>
      <c r="Q2159" s="502"/>
      <c r="R2159" s="502"/>
      <c r="S2159" s="502"/>
      <c r="T2159" s="64"/>
    </row>
    <row r="2160" spans="1:20" ht="7.5" customHeight="1">
      <c r="A2160" s="100"/>
      <c r="B2160" s="502"/>
      <c r="C2160" s="502"/>
      <c r="D2160" s="76"/>
      <c r="E2160" s="502"/>
      <c r="F2160" s="84"/>
      <c r="G2160" s="502"/>
      <c r="H2160" s="173"/>
      <c r="I2160" s="502"/>
      <c r="J2160" s="173"/>
      <c r="K2160" s="502"/>
      <c r="L2160" s="173"/>
      <c r="M2160" s="502"/>
      <c r="N2160" s="81"/>
      <c r="O2160" s="502"/>
      <c r="P2160" s="81"/>
      <c r="Q2160" s="502"/>
      <c r="R2160" s="519"/>
      <c r="S2160" s="502"/>
      <c r="T2160" s="64"/>
    </row>
    <row r="2161" spans="1:20" ht="7.5" customHeight="1">
      <c r="A2161" s="100"/>
      <c r="B2161" s="502"/>
      <c r="C2161" s="502"/>
      <c r="D2161" s="76"/>
      <c r="E2161" s="502"/>
      <c r="F2161" s="86"/>
      <c r="G2161" s="86"/>
      <c r="H2161" s="86"/>
      <c r="I2161" s="86"/>
      <c r="J2161" s="86"/>
      <c r="K2161" s="86"/>
      <c r="L2161" s="86"/>
      <c r="M2161" s="86"/>
      <c r="N2161" s="86"/>
      <c r="O2161" s="86"/>
      <c r="P2161" s="86"/>
      <c r="Q2161" s="86"/>
      <c r="R2161" s="502"/>
      <c r="S2161" s="502"/>
      <c r="T2161" s="64"/>
    </row>
    <row r="2162" spans="1:20" ht="7.5" customHeight="1">
      <c r="A2162" s="100"/>
      <c r="B2162" s="502"/>
      <c r="C2162" s="502"/>
      <c r="D2162" s="76"/>
      <c r="E2162" s="502"/>
      <c r="F2162" s="79"/>
      <c r="G2162" s="79"/>
      <c r="H2162" s="79"/>
      <c r="I2162" s="79"/>
      <c r="J2162" s="79"/>
      <c r="K2162" s="79"/>
      <c r="L2162" s="79"/>
      <c r="M2162" s="79"/>
      <c r="N2162" s="79"/>
      <c r="O2162" s="79"/>
      <c r="P2162" s="79"/>
      <c r="Q2162" s="79"/>
      <c r="R2162" s="80"/>
      <c r="S2162" s="513"/>
      <c r="T2162" s="64"/>
    </row>
    <row r="2163" spans="1:20" ht="7.5" customHeight="1">
      <c r="A2163" s="100"/>
      <c r="B2163" s="502"/>
      <c r="C2163" s="502"/>
      <c r="D2163" s="540" t="s">
        <v>651</v>
      </c>
      <c r="E2163" s="502"/>
      <c r="F2163" s="79"/>
      <c r="G2163" s="79"/>
      <c r="H2163" s="79"/>
      <c r="I2163" s="79"/>
      <c r="J2163" s="79"/>
      <c r="K2163" s="79"/>
      <c r="L2163" s="79"/>
      <c r="M2163" s="79"/>
      <c r="N2163" s="79"/>
      <c r="O2163" s="79"/>
      <c r="P2163" s="79"/>
      <c r="Q2163" s="79"/>
      <c r="R2163" s="519" t="s">
        <v>118</v>
      </c>
      <c r="S2163" s="536" t="s">
        <v>652</v>
      </c>
      <c r="T2163" s="64"/>
    </row>
    <row r="2164" spans="1:20" ht="7.5" customHeight="1">
      <c r="A2164" s="100"/>
      <c r="B2164" s="502"/>
      <c r="C2164" s="502"/>
      <c r="D2164" s="502"/>
      <c r="E2164" s="502"/>
      <c r="F2164" s="86"/>
      <c r="G2164" s="86"/>
      <c r="H2164" s="86"/>
      <c r="I2164" s="86"/>
      <c r="J2164" s="86"/>
      <c r="K2164" s="86"/>
      <c r="L2164" s="86"/>
      <c r="M2164" s="86"/>
      <c r="N2164" s="86"/>
      <c r="O2164" s="86"/>
      <c r="P2164" s="86"/>
      <c r="Q2164" s="86"/>
      <c r="R2164" s="502"/>
      <c r="S2164" s="502"/>
      <c r="T2164" s="64"/>
    </row>
    <row r="2165" spans="1:20" ht="7.5" customHeight="1">
      <c r="A2165" s="78"/>
      <c r="B2165" s="502"/>
      <c r="C2165" s="502"/>
      <c r="D2165" s="540" t="s">
        <v>653</v>
      </c>
      <c r="E2165" s="502"/>
      <c r="F2165" s="119"/>
      <c r="G2165" s="75"/>
      <c r="H2165" s="81"/>
      <c r="I2165" s="75"/>
      <c r="J2165" s="119"/>
      <c r="K2165" s="75"/>
      <c r="L2165" s="119"/>
      <c r="M2165" s="75"/>
      <c r="N2165" s="81"/>
      <c r="O2165" s="75"/>
      <c r="P2165" s="81"/>
      <c r="Q2165" s="75"/>
      <c r="R2165" s="519" t="s">
        <v>118</v>
      </c>
      <c r="S2165" s="502"/>
      <c r="T2165" s="64"/>
    </row>
    <row r="2166" spans="1:20" ht="7.5" customHeight="1">
      <c r="A2166" s="78"/>
      <c r="B2166" s="502"/>
      <c r="C2166" s="502"/>
      <c r="D2166" s="502"/>
      <c r="E2166" s="502"/>
      <c r="F2166" s="517">
        <v>6761.124562500001</v>
      </c>
      <c r="G2166" s="503">
        <f>ROUND(F2166*mark_up,0)</f>
        <v>29681</v>
      </c>
      <c r="H2166" s="82"/>
      <c r="I2166" s="503" t="s">
        <v>122</v>
      </c>
      <c r="J2166" s="517"/>
      <c r="K2166" s="503" t="s">
        <v>122</v>
      </c>
      <c r="L2166" s="517"/>
      <c r="M2166" s="503" t="s">
        <v>122</v>
      </c>
      <c r="N2166" s="517"/>
      <c r="O2166" s="503" t="s">
        <v>122</v>
      </c>
      <c r="P2166" s="517"/>
      <c r="Q2166" s="503" t="s">
        <v>122</v>
      </c>
      <c r="R2166" s="502"/>
      <c r="S2166" s="536" t="s">
        <v>654</v>
      </c>
      <c r="T2166" s="64"/>
    </row>
    <row r="2167" spans="1:20" ht="7.5" customHeight="1">
      <c r="A2167" s="78"/>
      <c r="B2167" s="502"/>
      <c r="C2167" s="502"/>
      <c r="D2167" s="540" t="s">
        <v>655</v>
      </c>
      <c r="E2167" s="502"/>
      <c r="F2167" s="504"/>
      <c r="G2167" s="504"/>
      <c r="H2167" s="103"/>
      <c r="I2167" s="504"/>
      <c r="J2167" s="504"/>
      <c r="K2167" s="504"/>
      <c r="L2167" s="504"/>
      <c r="M2167" s="504"/>
      <c r="N2167" s="504"/>
      <c r="O2167" s="504"/>
      <c r="P2167" s="504"/>
      <c r="Q2167" s="504"/>
      <c r="R2167" s="502"/>
      <c r="S2167" s="502"/>
      <c r="T2167" s="64"/>
    </row>
    <row r="2168" spans="1:20" ht="7.5" customHeight="1">
      <c r="A2168" s="100"/>
      <c r="B2168" s="502"/>
      <c r="C2168" s="502"/>
      <c r="D2168" s="502"/>
      <c r="E2168" s="502"/>
      <c r="F2168" s="119"/>
      <c r="G2168" s="75"/>
      <c r="H2168" s="81"/>
      <c r="I2168" s="75"/>
      <c r="J2168" s="119"/>
      <c r="K2168" s="75"/>
      <c r="L2168" s="119"/>
      <c r="M2168" s="75"/>
      <c r="N2168" s="81"/>
      <c r="O2168" s="75"/>
      <c r="P2168" s="81"/>
      <c r="Q2168" s="75"/>
      <c r="R2168" s="291"/>
      <c r="S2168" s="502"/>
      <c r="T2168" s="64"/>
    </row>
    <row r="2169" spans="1:20" ht="7.5" customHeight="1">
      <c r="A2169" s="100"/>
      <c r="B2169" s="502"/>
      <c r="C2169" s="502"/>
      <c r="D2169" s="540" t="s">
        <v>656</v>
      </c>
      <c r="E2169" s="502"/>
      <c r="F2169" s="79"/>
      <c r="G2169" s="79"/>
      <c r="H2169" s="79"/>
      <c r="I2169" s="79"/>
      <c r="J2169" s="79"/>
      <c r="K2169" s="79"/>
      <c r="L2169" s="79"/>
      <c r="M2169" s="79"/>
      <c r="N2169" s="79"/>
      <c r="O2169" s="79"/>
      <c r="P2169" s="79"/>
      <c r="Q2169" s="79"/>
      <c r="R2169" s="519" t="s">
        <v>118</v>
      </c>
      <c r="S2169" s="536" t="s">
        <v>657</v>
      </c>
      <c r="T2169" s="64"/>
    </row>
    <row r="2170" spans="1:20" ht="7.5" customHeight="1">
      <c r="A2170" s="100"/>
      <c r="B2170" s="502"/>
      <c r="C2170" s="502"/>
      <c r="D2170" s="502"/>
      <c r="E2170" s="502"/>
      <c r="F2170" s="79"/>
      <c r="G2170" s="79"/>
      <c r="H2170" s="79"/>
      <c r="I2170" s="79"/>
      <c r="J2170" s="79"/>
      <c r="K2170" s="79"/>
      <c r="L2170" s="79"/>
      <c r="M2170" s="79"/>
      <c r="N2170" s="79"/>
      <c r="O2170" s="79"/>
      <c r="P2170" s="79"/>
      <c r="Q2170" s="79"/>
      <c r="R2170" s="502"/>
      <c r="S2170" s="502"/>
      <c r="T2170" s="64"/>
    </row>
    <row r="2171" spans="1:20" ht="7.5" customHeight="1">
      <c r="A2171" s="100"/>
      <c r="B2171" s="502"/>
      <c r="C2171" s="502"/>
      <c r="D2171" s="76"/>
      <c r="E2171" s="502"/>
      <c r="F2171" s="79"/>
      <c r="G2171" s="79"/>
      <c r="H2171" s="79"/>
      <c r="I2171" s="79"/>
      <c r="J2171" s="79"/>
      <c r="K2171" s="79"/>
      <c r="L2171" s="79"/>
      <c r="M2171" s="79"/>
      <c r="N2171" s="79"/>
      <c r="O2171" s="79"/>
      <c r="P2171" s="79"/>
      <c r="Q2171" s="79"/>
      <c r="R2171" s="291"/>
      <c r="S2171" s="502"/>
      <c r="T2171" s="64"/>
    </row>
    <row r="2172" spans="1:20" ht="7.5" customHeight="1">
      <c r="A2172" s="100"/>
      <c r="B2172" s="502"/>
      <c r="C2172" s="502"/>
      <c r="D2172" s="76"/>
      <c r="E2172" s="502"/>
      <c r="F2172" s="83"/>
      <c r="G2172" s="83"/>
      <c r="H2172" s="83"/>
      <c r="I2172" s="83"/>
      <c r="J2172" s="83"/>
      <c r="K2172" s="83"/>
      <c r="L2172" s="83"/>
      <c r="M2172" s="83"/>
      <c r="N2172" s="83"/>
      <c r="O2172" s="83"/>
      <c r="P2172" s="83"/>
      <c r="Q2172" s="83"/>
      <c r="R2172" s="291"/>
      <c r="S2172" s="502"/>
      <c r="T2172" s="64"/>
    </row>
    <row r="2173" spans="1:20" ht="7.5" customHeight="1">
      <c r="A2173" s="100"/>
      <c r="B2173" s="502"/>
      <c r="C2173" s="518" t="s">
        <v>658</v>
      </c>
      <c r="D2173" s="76"/>
      <c r="E2173" s="502"/>
      <c r="F2173" s="86"/>
      <c r="G2173" s="86"/>
      <c r="H2173" s="86"/>
      <c r="I2173" s="86"/>
      <c r="J2173" s="86"/>
      <c r="K2173" s="86"/>
      <c r="L2173" s="86"/>
      <c r="M2173" s="86"/>
      <c r="N2173" s="86"/>
      <c r="O2173" s="86"/>
      <c r="P2173" s="86"/>
      <c r="Q2173" s="86"/>
      <c r="R2173" s="88"/>
      <c r="S2173" s="502"/>
      <c r="T2173" s="64"/>
    </row>
    <row r="2174" spans="1:20" ht="7.5" customHeight="1">
      <c r="A2174" s="100"/>
      <c r="B2174" s="502"/>
      <c r="C2174" s="502"/>
      <c r="D2174" s="76"/>
      <c r="E2174" s="502"/>
      <c r="F2174" s="86"/>
      <c r="G2174" s="86"/>
      <c r="H2174" s="86"/>
      <c r="I2174" s="86"/>
      <c r="J2174" s="86"/>
      <c r="K2174" s="86"/>
      <c r="L2174" s="86"/>
      <c r="M2174" s="86"/>
      <c r="N2174" s="86"/>
      <c r="O2174" s="86"/>
      <c r="P2174" s="86"/>
      <c r="Q2174" s="86"/>
      <c r="R2174" s="519" t="s">
        <v>118</v>
      </c>
      <c r="S2174" s="536" t="s">
        <v>659</v>
      </c>
      <c r="T2174" s="64"/>
    </row>
    <row r="2175" spans="1:20" ht="7.5" customHeight="1">
      <c r="A2175" s="100"/>
      <c r="B2175" s="513"/>
      <c r="C2175" s="513"/>
      <c r="D2175" s="319"/>
      <c r="E2175" s="513"/>
      <c r="F2175" s="221"/>
      <c r="G2175" s="221"/>
      <c r="H2175" s="221"/>
      <c r="I2175" s="221"/>
      <c r="J2175" s="221"/>
      <c r="K2175" s="221"/>
      <c r="L2175" s="221"/>
      <c r="M2175" s="221"/>
      <c r="N2175" s="221"/>
      <c r="O2175" s="221"/>
      <c r="P2175" s="221"/>
      <c r="Q2175" s="221"/>
      <c r="R2175" s="513"/>
      <c r="S2175" s="513"/>
      <c r="T2175" s="64"/>
    </row>
    <row r="2176" spans="1:20" ht="7.5" customHeight="1">
      <c r="A2176" s="100"/>
      <c r="B2176" s="551" t="s">
        <v>115</v>
      </c>
      <c r="C2176" s="514" t="s">
        <v>660</v>
      </c>
      <c r="D2176" s="515" t="s">
        <v>661</v>
      </c>
      <c r="E2176" s="516" t="s">
        <v>122</v>
      </c>
      <c r="F2176" s="601">
        <v>434.66981250000003</v>
      </c>
      <c r="G2176" s="217"/>
      <c r="H2176" s="217"/>
      <c r="I2176" s="217"/>
      <c r="J2176" s="217"/>
      <c r="K2176" s="217"/>
      <c r="L2176" s="217"/>
      <c r="M2176" s="217"/>
      <c r="N2176" s="217"/>
      <c r="O2176" s="217"/>
      <c r="P2176" s="217"/>
      <c r="Q2176" s="217"/>
      <c r="R2176" s="520" t="s">
        <v>118</v>
      </c>
      <c r="S2176" s="536" t="s">
        <v>662</v>
      </c>
      <c r="T2176" s="64"/>
    </row>
    <row r="2177" spans="1:20" ht="7.5" customHeight="1">
      <c r="A2177" s="100"/>
      <c r="B2177" s="502"/>
      <c r="C2177" s="502"/>
      <c r="D2177" s="502"/>
      <c r="E2177" s="502"/>
      <c r="F2177" s="504"/>
      <c r="G2177" s="86"/>
      <c r="H2177" s="86"/>
      <c r="I2177" s="86"/>
      <c r="J2177" s="86"/>
      <c r="K2177" s="86"/>
      <c r="L2177" s="86"/>
      <c r="M2177" s="86"/>
      <c r="N2177" s="86"/>
      <c r="O2177" s="86"/>
      <c r="P2177" s="86"/>
      <c r="Q2177" s="86"/>
      <c r="R2177" s="502"/>
      <c r="S2177" s="502"/>
      <c r="T2177" s="64"/>
    </row>
    <row r="2178" spans="1:20" ht="7.5" customHeight="1">
      <c r="A2178" s="100"/>
      <c r="B2178" s="502"/>
      <c r="C2178" s="502"/>
      <c r="D2178" s="502"/>
      <c r="E2178" s="502"/>
      <c r="F2178" s="119"/>
      <c r="G2178" s="75"/>
      <c r="H2178" s="81"/>
      <c r="I2178" s="75"/>
      <c r="J2178" s="119"/>
      <c r="K2178" s="75"/>
      <c r="L2178" s="119"/>
      <c r="M2178" s="75"/>
      <c r="N2178" s="81"/>
      <c r="O2178" s="75"/>
      <c r="P2178" s="81"/>
      <c r="Q2178" s="75"/>
      <c r="R2178" s="291"/>
      <c r="S2178" s="502"/>
      <c r="T2178" s="64"/>
    </row>
    <row r="2179" spans="1:20" ht="7.5" customHeight="1">
      <c r="A2179" s="100"/>
      <c r="B2179" s="502"/>
      <c r="C2179" s="502"/>
      <c r="D2179" s="502"/>
      <c r="E2179" s="502"/>
      <c r="F2179" s="79"/>
      <c r="G2179" s="79"/>
      <c r="H2179" s="79"/>
      <c r="I2179" s="79"/>
      <c r="J2179" s="79"/>
      <c r="K2179" s="79"/>
      <c r="L2179" s="79"/>
      <c r="M2179" s="79"/>
      <c r="N2179" s="79"/>
      <c r="O2179" s="79"/>
      <c r="P2179" s="79"/>
      <c r="Q2179" s="79"/>
      <c r="R2179" s="80"/>
      <c r="S2179" s="502"/>
      <c r="T2179" s="64"/>
    </row>
    <row r="2180" spans="1:20" ht="7.5" customHeight="1">
      <c r="A2180" s="100"/>
      <c r="B2180" s="502"/>
      <c r="C2180" s="502"/>
      <c r="D2180" s="502"/>
      <c r="E2180" s="502"/>
      <c r="F2180" s="79"/>
      <c r="G2180" s="511" t="s">
        <v>245</v>
      </c>
      <c r="H2180" s="79"/>
      <c r="I2180" s="511" t="s">
        <v>246</v>
      </c>
      <c r="J2180" s="79"/>
      <c r="K2180" s="79"/>
      <c r="L2180" s="79"/>
      <c r="M2180" s="79"/>
      <c r="N2180" s="79"/>
      <c r="O2180" s="79"/>
      <c r="P2180" s="79"/>
      <c r="Q2180" s="79"/>
      <c r="R2180" s="222"/>
      <c r="S2180" s="502"/>
      <c r="T2180" s="64"/>
    </row>
    <row r="2181" spans="1:20" ht="7.5" customHeight="1">
      <c r="A2181" s="78"/>
      <c r="B2181" s="502"/>
      <c r="C2181" s="502"/>
      <c r="D2181" s="502"/>
      <c r="E2181" s="502"/>
      <c r="F2181" s="79"/>
      <c r="G2181" s="502"/>
      <c r="H2181" s="79"/>
      <c r="I2181" s="502"/>
      <c r="J2181" s="79"/>
      <c r="K2181" s="79"/>
      <c r="L2181" s="79"/>
      <c r="M2181" s="79"/>
      <c r="N2181" s="79"/>
      <c r="O2181" s="79"/>
      <c r="P2181" s="79"/>
      <c r="Q2181" s="79"/>
      <c r="R2181" s="519" t="s">
        <v>118</v>
      </c>
      <c r="S2181" s="536" t="s">
        <v>663</v>
      </c>
      <c r="T2181" s="64"/>
    </row>
    <row r="2182" spans="1:20" ht="7.5" customHeight="1">
      <c r="A2182" s="78"/>
      <c r="B2182" s="502"/>
      <c r="C2182" s="502"/>
      <c r="D2182" s="502"/>
      <c r="E2182" s="502"/>
      <c r="F2182" s="79"/>
      <c r="G2182" s="504"/>
      <c r="H2182" s="132"/>
      <c r="I2182" s="504"/>
      <c r="J2182" s="79"/>
      <c r="K2182" s="79"/>
      <c r="L2182" s="79"/>
      <c r="M2182" s="79"/>
      <c r="N2182" s="79"/>
      <c r="O2182" s="79"/>
      <c r="P2182" s="79"/>
      <c r="Q2182" s="79"/>
      <c r="R2182" s="502"/>
      <c r="S2182" s="502"/>
      <c r="T2182" s="64"/>
    </row>
    <row r="2183" spans="1:20" ht="7.5" customHeight="1">
      <c r="A2183" s="100"/>
      <c r="B2183" s="502"/>
      <c r="C2183" s="502"/>
      <c r="D2183" s="502"/>
      <c r="E2183" s="502"/>
      <c r="F2183" s="91"/>
      <c r="G2183" s="503">
        <f>ROUND(F2176*mark_up,0)</f>
        <v>1908</v>
      </c>
      <c r="H2183" s="82"/>
      <c r="I2183" s="503">
        <f>ROUND(G2183*1.82773,0)</f>
        <v>3487</v>
      </c>
      <c r="J2183" s="505"/>
      <c r="K2183" s="505" t="s">
        <v>122</v>
      </c>
      <c r="L2183" s="505"/>
      <c r="M2183" s="505" t="s">
        <v>122</v>
      </c>
      <c r="N2183" s="505"/>
      <c r="O2183" s="505" t="s">
        <v>122</v>
      </c>
      <c r="P2183" s="505"/>
      <c r="Q2183" s="505" t="s">
        <v>122</v>
      </c>
      <c r="R2183" s="80"/>
      <c r="S2183" s="502"/>
      <c r="T2183" s="64"/>
    </row>
    <row r="2184" spans="1:20" ht="7.5" customHeight="1">
      <c r="A2184" s="100"/>
      <c r="B2184" s="502"/>
      <c r="C2184" s="502"/>
      <c r="D2184" s="502"/>
      <c r="E2184" s="502"/>
      <c r="F2184" s="86"/>
      <c r="G2184" s="504"/>
      <c r="H2184" s="103"/>
      <c r="I2184" s="504"/>
      <c r="J2184" s="504"/>
      <c r="K2184" s="504"/>
      <c r="L2184" s="504"/>
      <c r="M2184" s="504"/>
      <c r="N2184" s="504"/>
      <c r="O2184" s="504"/>
      <c r="P2184" s="504"/>
      <c r="Q2184" s="504"/>
      <c r="R2184" s="519" t="s">
        <v>118</v>
      </c>
      <c r="S2184" s="536" t="s">
        <v>664</v>
      </c>
      <c r="T2184" s="64"/>
    </row>
    <row r="2185" spans="1:20" ht="7.5" customHeight="1">
      <c r="A2185" s="78"/>
      <c r="B2185" s="502"/>
      <c r="C2185" s="502"/>
      <c r="D2185" s="502"/>
      <c r="E2185" s="502"/>
      <c r="F2185" s="86"/>
      <c r="G2185" s="86"/>
      <c r="H2185" s="86"/>
      <c r="I2185" s="86"/>
      <c r="J2185" s="86"/>
      <c r="K2185" s="86"/>
      <c r="L2185" s="86"/>
      <c r="M2185" s="86"/>
      <c r="N2185" s="86"/>
      <c r="O2185" s="86"/>
      <c r="P2185" s="86"/>
      <c r="Q2185" s="86"/>
      <c r="R2185" s="502"/>
      <c r="S2185" s="502"/>
      <c r="T2185" s="64"/>
    </row>
    <row r="2186" spans="1:20" ht="7.5" customHeight="1">
      <c r="A2186" s="78"/>
      <c r="B2186" s="502"/>
      <c r="C2186" s="502"/>
      <c r="D2186" s="502"/>
      <c r="E2186" s="502"/>
      <c r="F2186" s="86"/>
      <c r="G2186" s="86"/>
      <c r="H2186" s="86"/>
      <c r="I2186" s="86"/>
      <c r="J2186" s="86"/>
      <c r="K2186" s="86"/>
      <c r="L2186" s="86"/>
      <c r="M2186" s="86"/>
      <c r="N2186" s="86"/>
      <c r="O2186" s="86"/>
      <c r="P2186" s="86"/>
      <c r="Q2186" s="86"/>
      <c r="R2186" s="80"/>
      <c r="S2186" s="502"/>
      <c r="T2186" s="64"/>
    </row>
    <row r="2187" spans="1:20" ht="7.5" customHeight="1">
      <c r="A2187" s="78"/>
      <c r="B2187" s="502"/>
      <c r="C2187" s="502"/>
      <c r="D2187" s="502"/>
      <c r="E2187" s="502"/>
      <c r="F2187" s="86"/>
      <c r="G2187" s="86"/>
      <c r="H2187" s="86"/>
      <c r="I2187" s="86"/>
      <c r="J2187" s="86"/>
      <c r="K2187" s="86"/>
      <c r="L2187" s="86"/>
      <c r="M2187" s="86"/>
      <c r="N2187" s="86"/>
      <c r="O2187" s="86"/>
      <c r="P2187" s="86"/>
      <c r="Q2187" s="86"/>
      <c r="R2187" s="519" t="s">
        <v>118</v>
      </c>
      <c r="S2187" s="536" t="s">
        <v>614</v>
      </c>
      <c r="T2187" s="64"/>
    </row>
    <row r="2188" spans="1:20" ht="7.5" customHeight="1">
      <c r="A2188" s="100"/>
      <c r="B2188" s="502"/>
      <c r="C2188" s="502"/>
      <c r="D2188" s="502"/>
      <c r="E2188" s="502"/>
      <c r="F2188" s="86"/>
      <c r="G2188" s="86"/>
      <c r="H2188" s="86"/>
      <c r="I2188" s="86"/>
      <c r="J2188" s="86"/>
      <c r="K2188" s="86"/>
      <c r="L2188" s="86"/>
      <c r="M2188" s="86"/>
      <c r="N2188" s="86"/>
      <c r="O2188" s="86"/>
      <c r="P2188" s="86"/>
      <c r="Q2188" s="86"/>
      <c r="R2188" s="502"/>
      <c r="S2188" s="502"/>
      <c r="T2188" s="64"/>
    </row>
    <row r="2189" spans="1:20" ht="7.5" customHeight="1">
      <c r="A2189" s="100"/>
      <c r="B2189" s="502"/>
      <c r="C2189" s="518" t="s">
        <v>665</v>
      </c>
      <c r="D2189" s="502"/>
      <c r="E2189" s="502"/>
      <c r="F2189" s="79"/>
      <c r="G2189" s="86"/>
      <c r="H2189" s="79"/>
      <c r="I2189" s="79"/>
      <c r="J2189" s="79"/>
      <c r="K2189" s="79"/>
      <c r="L2189" s="79"/>
      <c r="M2189" s="79"/>
      <c r="N2189" s="79"/>
      <c r="O2189" s="79"/>
      <c r="P2189" s="79"/>
      <c r="Q2189" s="79"/>
      <c r="R2189" s="80"/>
      <c r="S2189" s="502"/>
      <c r="T2189" s="64"/>
    </row>
    <row r="2190" spans="1:20" ht="7.5" customHeight="1">
      <c r="A2190" s="100"/>
      <c r="B2190" s="502"/>
      <c r="C2190" s="502"/>
      <c r="D2190" s="502"/>
      <c r="E2190" s="502"/>
      <c r="F2190" s="79"/>
      <c r="G2190" s="79"/>
      <c r="H2190" s="79"/>
      <c r="I2190" s="79"/>
      <c r="J2190" s="79"/>
      <c r="K2190" s="79"/>
      <c r="L2190" s="79"/>
      <c r="M2190" s="79"/>
      <c r="N2190" s="79"/>
      <c r="O2190" s="79"/>
      <c r="P2190" s="79"/>
      <c r="Q2190" s="79"/>
      <c r="R2190" s="80"/>
      <c r="S2190" s="90"/>
      <c r="T2190" s="64"/>
    </row>
    <row r="2191" spans="1:20" ht="7.5" customHeight="1">
      <c r="A2191" s="100"/>
      <c r="B2191" s="513"/>
      <c r="C2191" s="513"/>
      <c r="D2191" s="513"/>
      <c r="E2191" s="513"/>
      <c r="F2191" s="91"/>
      <c r="G2191" s="91"/>
      <c r="H2191" s="91"/>
      <c r="I2191" s="91"/>
      <c r="J2191" s="91"/>
      <c r="K2191" s="91"/>
      <c r="L2191" s="91"/>
      <c r="M2191" s="91"/>
      <c r="N2191" s="91"/>
      <c r="O2191" s="91"/>
      <c r="P2191" s="91"/>
      <c r="Q2191" s="91"/>
      <c r="R2191" s="92"/>
      <c r="S2191" s="129"/>
      <c r="T2191" s="64"/>
    </row>
    <row r="2192" spans="1:20" ht="7.5" customHeight="1">
      <c r="A2192" s="100"/>
      <c r="B2192" s="86"/>
      <c r="C2192" s="86"/>
      <c r="D2192" s="86"/>
      <c r="E2192" s="86"/>
      <c r="F2192" s="86"/>
      <c r="G2192" s="86"/>
      <c r="H2192" s="86"/>
      <c r="I2192" s="86"/>
      <c r="J2192" s="86"/>
      <c r="K2192" s="86"/>
      <c r="L2192" s="86"/>
      <c r="M2192" s="86"/>
      <c r="N2192" s="86"/>
      <c r="O2192" s="86"/>
      <c r="P2192" s="86"/>
      <c r="Q2192" s="86"/>
      <c r="R2192" s="86"/>
      <c r="S2192" s="86"/>
      <c r="T2192" s="64"/>
    </row>
    <row r="2193" spans="1:20" ht="7.5" customHeight="1">
      <c r="A2193" s="100"/>
      <c r="B2193" s="86"/>
      <c r="C2193" s="86"/>
      <c r="D2193" s="86"/>
      <c r="E2193" s="86"/>
      <c r="F2193" s="86"/>
      <c r="G2193" s="86"/>
      <c r="H2193" s="86"/>
      <c r="I2193" s="86"/>
      <c r="J2193" s="86"/>
      <c r="K2193" s="86"/>
      <c r="L2193" s="86"/>
      <c r="M2193" s="86"/>
      <c r="N2193" s="86"/>
      <c r="O2193" s="86"/>
      <c r="P2193" s="86"/>
      <c r="Q2193" s="86"/>
      <c r="R2193" s="86"/>
      <c r="S2193" s="86"/>
      <c r="T2193" s="64"/>
    </row>
    <row r="2194" spans="1:20" ht="7.5" customHeight="1">
      <c r="A2194" s="100"/>
      <c r="B2194" s="86"/>
      <c r="C2194" s="86"/>
      <c r="D2194" s="86"/>
      <c r="E2194" s="86"/>
      <c r="F2194" s="86"/>
      <c r="G2194" s="86"/>
      <c r="H2194" s="86"/>
      <c r="I2194" s="86"/>
      <c r="J2194" s="86"/>
      <c r="K2194" s="86"/>
      <c r="L2194" s="86"/>
      <c r="M2194" s="86"/>
      <c r="N2194" s="86"/>
      <c r="O2194" s="86"/>
      <c r="P2194" s="86"/>
      <c r="Q2194" s="86"/>
      <c r="R2194" s="86"/>
      <c r="S2194" s="86"/>
      <c r="T2194" s="64"/>
    </row>
    <row r="2195" spans="1:20" ht="7.5" customHeight="1">
      <c r="A2195" s="100"/>
      <c r="B2195" s="86"/>
      <c r="C2195" s="86"/>
      <c r="D2195" s="86"/>
      <c r="E2195" s="86"/>
      <c r="F2195" s="86"/>
      <c r="G2195" s="86"/>
      <c r="H2195" s="86"/>
      <c r="I2195" s="86"/>
      <c r="J2195" s="86"/>
      <c r="K2195" s="86"/>
      <c r="L2195" s="86"/>
      <c r="M2195" s="86"/>
      <c r="N2195" s="86"/>
      <c r="O2195" s="86"/>
      <c r="P2195" s="86"/>
      <c r="Q2195" s="86"/>
      <c r="R2195" s="86"/>
      <c r="S2195" s="86"/>
      <c r="T2195" s="64"/>
    </row>
    <row r="2196" spans="1:20" ht="11.25" customHeight="1">
      <c r="A2196" s="100"/>
      <c r="B2196" s="526"/>
      <c r="C2196" s="527"/>
      <c r="D2196" s="527"/>
      <c r="E2196" s="527"/>
      <c r="F2196" s="527"/>
      <c r="G2196" s="527"/>
      <c r="H2196" s="527"/>
      <c r="I2196" s="527"/>
      <c r="J2196" s="527"/>
      <c r="K2196" s="527"/>
      <c r="L2196" s="527"/>
      <c r="M2196" s="527"/>
      <c r="N2196" s="527"/>
      <c r="O2196" s="527"/>
      <c r="P2196" s="527"/>
      <c r="Q2196" s="527"/>
      <c r="R2196" s="527"/>
      <c r="S2196" s="537" t="s">
        <v>140</v>
      </c>
      <c r="T2196" s="64"/>
    </row>
    <row r="2197" spans="1:20" ht="11.25" customHeight="1">
      <c r="A2197" s="100"/>
      <c r="B2197" s="83"/>
      <c r="C2197" s="94"/>
      <c r="D2197" s="83"/>
      <c r="E2197" s="83"/>
      <c r="F2197" s="83"/>
      <c r="G2197" s="83"/>
      <c r="H2197" s="83"/>
      <c r="I2197" s="83"/>
      <c r="J2197" s="83"/>
      <c r="K2197" s="83"/>
      <c r="L2197" s="83"/>
      <c r="M2197" s="83"/>
      <c r="N2197" s="83"/>
      <c r="O2197" s="83"/>
      <c r="P2197" s="83"/>
      <c r="Q2197" s="83"/>
      <c r="R2197" s="88"/>
      <c r="S2197" s="504"/>
      <c r="T2197" s="64"/>
    </row>
    <row r="2198" spans="1:20" ht="11.25" customHeight="1">
      <c r="A2198" s="100"/>
      <c r="B2198" s="528" t="s">
        <v>666</v>
      </c>
      <c r="C2198" s="529"/>
      <c r="D2198" s="529"/>
      <c r="E2198" s="529"/>
      <c r="F2198" s="529"/>
      <c r="G2198" s="529"/>
      <c r="H2198" s="529"/>
      <c r="I2198" s="529"/>
      <c r="J2198" s="529"/>
      <c r="K2198" s="529"/>
      <c r="L2198" s="529"/>
      <c r="M2198" s="529"/>
      <c r="N2198" s="529"/>
      <c r="O2198" s="529"/>
      <c r="P2198" s="529"/>
      <c r="Q2198" s="529"/>
      <c r="R2198" s="529"/>
      <c r="S2198" s="529"/>
      <c r="T2198" s="64"/>
    </row>
    <row r="2199" spans="1:20" ht="61.5" customHeight="1">
      <c r="A2199" s="100"/>
      <c r="B2199" s="530"/>
      <c r="C2199" s="513"/>
      <c r="D2199" s="513"/>
      <c r="E2199" s="63"/>
      <c r="F2199" s="63"/>
      <c r="G2199" s="63"/>
      <c r="H2199" s="63"/>
      <c r="I2199" s="63"/>
      <c r="J2199" s="63"/>
      <c r="K2199" s="63"/>
      <c r="L2199" s="63"/>
      <c r="M2199" s="63"/>
      <c r="N2199" s="63"/>
      <c r="O2199" s="531" t="s">
        <v>597</v>
      </c>
      <c r="P2199" s="513"/>
      <c r="Q2199" s="513"/>
      <c r="R2199" s="513"/>
      <c r="S2199" s="513"/>
      <c r="T2199" s="64"/>
    </row>
    <row r="2200" spans="1:20" ht="34.5" customHeight="1">
      <c r="A2200" s="100"/>
      <c r="B2200" s="67" t="s">
        <v>104</v>
      </c>
      <c r="C2200" s="67" t="s">
        <v>105</v>
      </c>
      <c r="D2200" s="67" t="s">
        <v>106</v>
      </c>
      <c r="E2200" s="67" t="s">
        <v>107</v>
      </c>
      <c r="F2200" s="68" t="s">
        <v>108</v>
      </c>
      <c r="G2200" s="69" t="s">
        <v>109</v>
      </c>
      <c r="H2200" s="68" t="s">
        <v>108</v>
      </c>
      <c r="I2200" s="69" t="s">
        <v>110</v>
      </c>
      <c r="J2200" s="68" t="s">
        <v>108</v>
      </c>
      <c r="K2200" s="69" t="s">
        <v>111</v>
      </c>
      <c r="L2200" s="68" t="s">
        <v>108</v>
      </c>
      <c r="M2200" s="69" t="s">
        <v>112</v>
      </c>
      <c r="N2200" s="68" t="s">
        <v>108</v>
      </c>
      <c r="O2200" s="69" t="s">
        <v>113</v>
      </c>
      <c r="P2200" s="68" t="s">
        <v>108</v>
      </c>
      <c r="Q2200" s="69" t="s">
        <v>114</v>
      </c>
      <c r="R2200" s="524" t="s">
        <v>1</v>
      </c>
      <c r="S2200" s="525"/>
      <c r="T2200" s="64"/>
    </row>
    <row r="2201" spans="1:20" ht="7.5" customHeight="1">
      <c r="A2201" s="100"/>
      <c r="B2201" s="512" t="s">
        <v>115</v>
      </c>
      <c r="C2201" s="514" t="s">
        <v>667</v>
      </c>
      <c r="D2201" s="515" t="s">
        <v>668</v>
      </c>
      <c r="E2201" s="516" t="s">
        <v>122</v>
      </c>
      <c r="F2201" s="168"/>
      <c r="G2201" s="171"/>
      <c r="H2201" s="173"/>
      <c r="I2201" s="171"/>
      <c r="J2201" s="170"/>
      <c r="K2201" s="102"/>
      <c r="L2201" s="170"/>
      <c r="M2201" s="102"/>
      <c r="N2201" s="108"/>
      <c r="O2201" s="102"/>
      <c r="P2201" s="108"/>
      <c r="Q2201" s="102"/>
      <c r="R2201" s="520" t="s">
        <v>118</v>
      </c>
      <c r="S2201" s="535" t="s">
        <v>669</v>
      </c>
      <c r="T2201" s="64"/>
    </row>
    <row r="2202" spans="1:20" ht="7.5" customHeight="1">
      <c r="A2202" s="100"/>
      <c r="B2202" s="502"/>
      <c r="C2202" s="502"/>
      <c r="D2202" s="502"/>
      <c r="E2202" s="502"/>
      <c r="F2202" s="84"/>
      <c r="G2202" s="125"/>
      <c r="H2202" s="173"/>
      <c r="I2202" s="125"/>
      <c r="J2202" s="173"/>
      <c r="K2202" s="75"/>
      <c r="L2202" s="173"/>
      <c r="M2202" s="75"/>
      <c r="N2202" s="81"/>
      <c r="O2202" s="75"/>
      <c r="P2202" s="81"/>
      <c r="Q2202" s="75"/>
      <c r="R2202" s="502"/>
      <c r="S2202" s="502"/>
      <c r="T2202" s="64"/>
    </row>
    <row r="2203" spans="1:20" ht="7.5" customHeight="1">
      <c r="A2203" s="100"/>
      <c r="B2203" s="502"/>
      <c r="C2203" s="502"/>
      <c r="D2203" s="502"/>
      <c r="E2203" s="502"/>
      <c r="F2203" s="84"/>
      <c r="G2203" s="125"/>
      <c r="H2203" s="173"/>
      <c r="I2203" s="125"/>
      <c r="J2203" s="173"/>
      <c r="K2203" s="75"/>
      <c r="L2203" s="173"/>
      <c r="M2203" s="75"/>
      <c r="N2203" s="81"/>
      <c r="O2203" s="75"/>
      <c r="P2203" s="81"/>
      <c r="Q2203" s="75"/>
      <c r="R2203" s="291"/>
      <c r="S2203" s="502"/>
      <c r="T2203" s="64"/>
    </row>
    <row r="2204" spans="1:20" ht="7.5" customHeight="1">
      <c r="A2204" s="100"/>
      <c r="B2204" s="502"/>
      <c r="C2204" s="502"/>
      <c r="D2204" s="502"/>
      <c r="E2204" s="502"/>
      <c r="F2204" s="84"/>
      <c r="G2204" s="125"/>
      <c r="H2204" s="173"/>
      <c r="I2204" s="79"/>
      <c r="J2204" s="173"/>
      <c r="K2204" s="75"/>
      <c r="L2204" s="173"/>
      <c r="M2204" s="75"/>
      <c r="N2204" s="81"/>
      <c r="O2204" s="75"/>
      <c r="P2204" s="81"/>
      <c r="Q2204" s="75"/>
      <c r="R2204" s="80"/>
      <c r="S2204" s="502"/>
      <c r="T2204" s="64"/>
    </row>
    <row r="2205" spans="1:20" ht="7.5" customHeight="1">
      <c r="A2205" s="100"/>
      <c r="B2205" s="502"/>
      <c r="C2205" s="502"/>
      <c r="D2205" s="502"/>
      <c r="E2205" s="502"/>
      <c r="F2205" s="79"/>
      <c r="G2205" s="79"/>
      <c r="H2205" s="79"/>
      <c r="I2205" s="190"/>
      <c r="J2205" s="79"/>
      <c r="K2205" s="79"/>
      <c r="L2205" s="79"/>
      <c r="M2205" s="79"/>
      <c r="N2205" s="79"/>
      <c r="O2205" s="79"/>
      <c r="P2205" s="79"/>
      <c r="Q2205" s="79"/>
      <c r="R2205" s="80"/>
      <c r="S2205" s="502"/>
      <c r="T2205" s="64"/>
    </row>
    <row r="2206" spans="1:20" ht="7.5" customHeight="1">
      <c r="A2206" s="100"/>
      <c r="B2206" s="502"/>
      <c r="C2206" s="502"/>
      <c r="D2206" s="502"/>
      <c r="E2206" s="502"/>
      <c r="F2206" s="79"/>
      <c r="G2206" s="79"/>
      <c r="H2206" s="79"/>
      <c r="I2206" s="79"/>
      <c r="J2206" s="79"/>
      <c r="K2206" s="79"/>
      <c r="L2206" s="79"/>
      <c r="M2206" s="79"/>
      <c r="N2206" s="79"/>
      <c r="O2206" s="79"/>
      <c r="P2206" s="79"/>
      <c r="Q2206" s="79"/>
      <c r="R2206" s="519" t="s">
        <v>118</v>
      </c>
      <c r="S2206" s="536" t="s">
        <v>628</v>
      </c>
      <c r="T2206" s="64"/>
    </row>
    <row r="2207" spans="1:20" ht="7.5" customHeight="1">
      <c r="A2207" s="100"/>
      <c r="B2207" s="502"/>
      <c r="C2207" s="502"/>
      <c r="D2207" s="502"/>
      <c r="E2207" s="502"/>
      <c r="F2207" s="79"/>
      <c r="G2207" s="79"/>
      <c r="H2207" s="79"/>
      <c r="I2207" s="79"/>
      <c r="J2207" s="79"/>
      <c r="K2207" s="79"/>
      <c r="L2207" s="79"/>
      <c r="M2207" s="79"/>
      <c r="N2207" s="79"/>
      <c r="O2207" s="79"/>
      <c r="P2207" s="79"/>
      <c r="Q2207" s="79"/>
      <c r="R2207" s="502"/>
      <c r="S2207" s="502"/>
      <c r="T2207" s="64"/>
    </row>
    <row r="2208" spans="1:20" ht="7.5" customHeight="1">
      <c r="A2208" s="100"/>
      <c r="B2208" s="502"/>
      <c r="C2208" s="502"/>
      <c r="D2208" s="502"/>
      <c r="E2208" s="502"/>
      <c r="F2208" s="79"/>
      <c r="G2208" s="511" t="s">
        <v>245</v>
      </c>
      <c r="H2208" s="79"/>
      <c r="I2208" s="511" t="s">
        <v>274</v>
      </c>
      <c r="J2208" s="79"/>
      <c r="K2208" s="79"/>
      <c r="L2208" s="79"/>
      <c r="M2208" s="79"/>
      <c r="N2208" s="79"/>
      <c r="O2208" s="79"/>
      <c r="P2208" s="79"/>
      <c r="Q2208" s="79"/>
      <c r="R2208" s="291"/>
      <c r="S2208" s="502"/>
      <c r="T2208" s="64"/>
    </row>
    <row r="2209" spans="1:20" ht="7.5" customHeight="1">
      <c r="A2209" s="100"/>
      <c r="B2209" s="502"/>
      <c r="C2209" s="502"/>
      <c r="D2209" s="502"/>
      <c r="E2209" s="502"/>
      <c r="F2209" s="79"/>
      <c r="G2209" s="502"/>
      <c r="H2209" s="79"/>
      <c r="I2209" s="502"/>
      <c r="J2209" s="79"/>
      <c r="K2209" s="79"/>
      <c r="L2209" s="79"/>
      <c r="M2209" s="79"/>
      <c r="N2209" s="79"/>
      <c r="O2209" s="79"/>
      <c r="P2209" s="79"/>
      <c r="Q2209" s="79"/>
      <c r="R2209" s="519" t="s">
        <v>118</v>
      </c>
      <c r="S2209" s="536" t="s">
        <v>664</v>
      </c>
      <c r="T2209" s="64"/>
    </row>
    <row r="2210" spans="1:20" ht="7.5" customHeight="1">
      <c r="A2210" s="100"/>
      <c r="B2210" s="502"/>
      <c r="C2210" s="502"/>
      <c r="D2210" s="502"/>
      <c r="E2210" s="502"/>
      <c r="F2210" s="79"/>
      <c r="G2210" s="504"/>
      <c r="H2210" s="132"/>
      <c r="I2210" s="504"/>
      <c r="J2210" s="79"/>
      <c r="K2210" s="79"/>
      <c r="L2210" s="79"/>
      <c r="M2210" s="79"/>
      <c r="N2210" s="79"/>
      <c r="O2210" s="79"/>
      <c r="P2210" s="79"/>
      <c r="Q2210" s="79"/>
      <c r="R2210" s="502"/>
      <c r="S2210" s="502"/>
      <c r="T2210" s="64"/>
    </row>
    <row r="2211" spans="1:20" ht="7.5" customHeight="1">
      <c r="A2211" s="100"/>
      <c r="B2211" s="502"/>
      <c r="C2211" s="502"/>
      <c r="D2211" s="502"/>
      <c r="E2211" s="502"/>
      <c r="F2211" s="517">
        <v>3497.4482812500005</v>
      </c>
      <c r="G2211" s="503">
        <f>ROUND(F2211*mark_up,0)</f>
        <v>15354</v>
      </c>
      <c r="H2211" s="82"/>
      <c r="I2211" s="503">
        <f>ROUND(G2211*1.56553,0)</f>
        <v>24037</v>
      </c>
      <c r="J2211" s="505"/>
      <c r="K2211" s="505" t="s">
        <v>122</v>
      </c>
      <c r="L2211" s="505"/>
      <c r="M2211" s="505" t="s">
        <v>122</v>
      </c>
      <c r="N2211" s="505"/>
      <c r="O2211" s="505" t="s">
        <v>122</v>
      </c>
      <c r="P2211" s="505"/>
      <c r="Q2211" s="505" t="s">
        <v>122</v>
      </c>
      <c r="R2211" s="291"/>
      <c r="S2211" s="502"/>
      <c r="T2211" s="64"/>
    </row>
    <row r="2212" spans="1:20" ht="7.5" customHeight="1">
      <c r="A2212" s="100"/>
      <c r="B2212" s="502"/>
      <c r="C2212" s="502"/>
      <c r="D2212" s="502"/>
      <c r="E2212" s="502"/>
      <c r="F2212" s="504"/>
      <c r="G2212" s="504"/>
      <c r="H2212" s="103"/>
      <c r="I2212" s="504"/>
      <c r="J2212" s="504"/>
      <c r="K2212" s="504"/>
      <c r="L2212" s="504"/>
      <c r="M2212" s="504"/>
      <c r="N2212" s="504"/>
      <c r="O2212" s="504"/>
      <c r="P2212" s="504"/>
      <c r="Q2212" s="504"/>
      <c r="R2212" s="519" t="s">
        <v>118</v>
      </c>
      <c r="S2212" s="539" t="s">
        <v>670</v>
      </c>
      <c r="T2212" s="64"/>
    </row>
    <row r="2213" spans="1:20" ht="7.5" customHeight="1">
      <c r="A2213" s="78"/>
      <c r="B2213" s="502"/>
      <c r="C2213" s="502"/>
      <c r="D2213" s="502"/>
      <c r="E2213" s="502"/>
      <c r="F2213" s="118"/>
      <c r="G2213" s="79"/>
      <c r="H2213" s="79"/>
      <c r="I2213" s="79"/>
      <c r="J2213" s="79"/>
      <c r="K2213" s="79"/>
      <c r="L2213" s="79"/>
      <c r="M2213" s="79"/>
      <c r="N2213" s="79"/>
      <c r="O2213" s="79"/>
      <c r="P2213" s="79"/>
      <c r="Q2213" s="79"/>
      <c r="R2213" s="502"/>
      <c r="S2213" s="502"/>
      <c r="T2213" s="64"/>
    </row>
    <row r="2214" spans="1:20" ht="7.5" customHeight="1">
      <c r="A2214" s="78"/>
      <c r="B2214" s="502"/>
      <c r="C2214" s="502"/>
      <c r="D2214" s="502"/>
      <c r="E2214" s="502"/>
      <c r="F2214" s="118"/>
      <c r="G2214" s="79"/>
      <c r="H2214" s="79"/>
      <c r="I2214" s="79"/>
      <c r="J2214" s="79"/>
      <c r="K2214" s="79"/>
      <c r="L2214" s="79"/>
      <c r="M2214" s="79"/>
      <c r="N2214" s="79"/>
      <c r="O2214" s="79"/>
      <c r="P2214" s="79"/>
      <c r="Q2214" s="79"/>
      <c r="R2214" s="80"/>
      <c r="S2214" s="502"/>
      <c r="T2214" s="64"/>
    </row>
    <row r="2215" spans="1:20" ht="7.5" customHeight="1">
      <c r="A2215" s="78"/>
      <c r="B2215" s="502"/>
      <c r="C2215" s="502"/>
      <c r="D2215" s="502"/>
      <c r="E2215" s="502"/>
      <c r="F2215" s="118"/>
      <c r="G2215" s="118"/>
      <c r="H2215" s="118"/>
      <c r="I2215" s="118"/>
      <c r="J2215" s="118"/>
      <c r="K2215" s="118"/>
      <c r="L2215" s="118"/>
      <c r="M2215" s="118"/>
      <c r="N2215" s="118"/>
      <c r="O2215" s="118"/>
      <c r="P2215" s="118"/>
      <c r="Q2215" s="118"/>
      <c r="R2215" s="519" t="s">
        <v>118</v>
      </c>
      <c r="S2215" s="600" t="s">
        <v>671</v>
      </c>
      <c r="T2215" s="64"/>
    </row>
    <row r="2216" spans="1:20" ht="7.5" customHeight="1">
      <c r="A2216" s="100"/>
      <c r="B2216" s="502"/>
      <c r="C2216" s="502"/>
      <c r="D2216" s="502"/>
      <c r="E2216" s="502"/>
      <c r="F2216" s="118"/>
      <c r="G2216" s="118"/>
      <c r="H2216" s="118"/>
      <c r="I2216" s="118"/>
      <c r="J2216" s="118"/>
      <c r="K2216" s="118"/>
      <c r="L2216" s="118"/>
      <c r="M2216" s="118"/>
      <c r="N2216" s="118"/>
      <c r="O2216" s="118"/>
      <c r="P2216" s="118"/>
      <c r="Q2216" s="118"/>
      <c r="R2216" s="502"/>
      <c r="S2216" s="502"/>
      <c r="T2216" s="64"/>
    </row>
    <row r="2217" spans="1:20" ht="7.5" customHeight="1">
      <c r="A2217" s="100"/>
      <c r="B2217" s="502"/>
      <c r="C2217" s="502"/>
      <c r="D2217" s="502"/>
      <c r="E2217" s="502"/>
      <c r="F2217" s="79"/>
      <c r="G2217" s="79"/>
      <c r="H2217" s="79"/>
      <c r="I2217" s="79"/>
      <c r="J2217" s="79"/>
      <c r="K2217" s="79"/>
      <c r="L2217" s="79"/>
      <c r="M2217" s="79"/>
      <c r="N2217" s="79"/>
      <c r="O2217" s="79"/>
      <c r="P2217" s="79"/>
      <c r="Q2217" s="79"/>
      <c r="R2217" s="80"/>
      <c r="S2217" s="502"/>
      <c r="T2217" s="64"/>
    </row>
    <row r="2218" spans="1:20" ht="7.5" customHeight="1">
      <c r="A2218" s="100"/>
      <c r="B2218" s="502"/>
      <c r="C2218" s="502"/>
      <c r="D2218" s="502"/>
      <c r="E2218" s="502"/>
      <c r="F2218" s="79"/>
      <c r="G2218" s="79"/>
      <c r="H2218" s="79"/>
      <c r="I2218" s="79"/>
      <c r="J2218" s="79"/>
      <c r="K2218" s="79"/>
      <c r="L2218" s="79"/>
      <c r="M2218" s="79"/>
      <c r="N2218" s="79"/>
      <c r="O2218" s="79"/>
      <c r="P2218" s="79"/>
      <c r="Q2218" s="79"/>
      <c r="R2218" s="80"/>
      <c r="S2218" s="502"/>
      <c r="T2218" s="64"/>
    </row>
    <row r="2219" spans="1:20" ht="7.5" customHeight="1">
      <c r="A2219" s="100"/>
      <c r="B2219" s="502"/>
      <c r="C2219" s="502"/>
      <c r="D2219" s="502"/>
      <c r="E2219" s="502"/>
      <c r="F2219" s="79"/>
      <c r="G2219" s="79"/>
      <c r="H2219" s="79"/>
      <c r="I2219" s="79"/>
      <c r="J2219" s="79"/>
      <c r="K2219" s="79"/>
      <c r="L2219" s="79"/>
      <c r="M2219" s="79"/>
      <c r="N2219" s="79"/>
      <c r="O2219" s="79"/>
      <c r="P2219" s="79"/>
      <c r="Q2219" s="79"/>
      <c r="R2219" s="80"/>
      <c r="S2219" s="502"/>
      <c r="T2219" s="64"/>
    </row>
    <row r="2220" spans="1:20" ht="7.5" customHeight="1">
      <c r="A2220" s="100"/>
      <c r="B2220" s="502"/>
      <c r="C2220" s="502"/>
      <c r="D2220" s="502"/>
      <c r="E2220" s="502"/>
      <c r="F2220" s="79"/>
      <c r="G2220" s="79"/>
      <c r="H2220" s="79"/>
      <c r="I2220" s="79"/>
      <c r="J2220" s="79"/>
      <c r="K2220" s="79"/>
      <c r="L2220" s="79"/>
      <c r="M2220" s="79"/>
      <c r="N2220" s="79"/>
      <c r="O2220" s="79"/>
      <c r="P2220" s="79"/>
      <c r="Q2220" s="79"/>
      <c r="R2220" s="80"/>
      <c r="S2220" s="502"/>
      <c r="T2220" s="64"/>
    </row>
    <row r="2221" spans="1:20" ht="7.5" customHeight="1">
      <c r="A2221" s="100"/>
      <c r="B2221" s="502"/>
      <c r="C2221" s="518" t="s">
        <v>672</v>
      </c>
      <c r="D2221" s="502"/>
      <c r="E2221" s="502"/>
      <c r="F2221" s="79"/>
      <c r="G2221" s="79"/>
      <c r="H2221" s="79"/>
      <c r="I2221" s="79"/>
      <c r="J2221" s="79"/>
      <c r="K2221" s="79"/>
      <c r="L2221" s="79"/>
      <c r="M2221" s="79"/>
      <c r="N2221" s="79"/>
      <c r="O2221" s="79"/>
      <c r="P2221" s="79"/>
      <c r="Q2221" s="79"/>
      <c r="R2221" s="80"/>
      <c r="S2221" s="502"/>
      <c r="T2221" s="64"/>
    </row>
    <row r="2222" spans="1:20" ht="7.5" customHeight="1">
      <c r="A2222" s="100"/>
      <c r="B2222" s="502"/>
      <c r="C2222" s="502"/>
      <c r="D2222" s="502"/>
      <c r="E2222" s="502"/>
      <c r="F2222" s="132"/>
      <c r="G2222" s="132"/>
      <c r="H2222" s="132"/>
      <c r="I2222" s="132"/>
      <c r="J2222" s="132"/>
      <c r="K2222" s="132"/>
      <c r="L2222" s="132"/>
      <c r="M2222" s="132"/>
      <c r="N2222" s="132"/>
      <c r="O2222" s="132"/>
      <c r="P2222" s="132"/>
      <c r="Q2222" s="132"/>
      <c r="R2222" s="86"/>
      <c r="S2222" s="86"/>
      <c r="T2222" s="64"/>
    </row>
    <row r="2223" spans="1:20" ht="7.5" customHeight="1">
      <c r="A2223" s="100"/>
      <c r="B2223" s="513"/>
      <c r="C2223" s="513"/>
      <c r="D2223" s="513"/>
      <c r="E2223" s="513"/>
      <c r="F2223" s="221"/>
      <c r="G2223" s="221"/>
      <c r="H2223" s="221"/>
      <c r="I2223" s="221"/>
      <c r="J2223" s="221"/>
      <c r="K2223" s="221"/>
      <c r="L2223" s="221"/>
      <c r="M2223" s="221"/>
      <c r="N2223" s="221"/>
      <c r="O2223" s="221"/>
      <c r="P2223" s="221"/>
      <c r="Q2223" s="221"/>
      <c r="R2223" s="86"/>
      <c r="S2223" s="86"/>
      <c r="T2223" s="64"/>
    </row>
    <row r="2224" spans="1:20" ht="7.5" customHeight="1">
      <c r="A2224" s="100"/>
      <c r="B2224" s="512" t="s">
        <v>115</v>
      </c>
      <c r="C2224" s="514" t="s">
        <v>673</v>
      </c>
      <c r="D2224" s="515" t="s">
        <v>668</v>
      </c>
      <c r="E2224" s="516" t="s">
        <v>122</v>
      </c>
      <c r="F2224" s="84"/>
      <c r="G2224" s="125"/>
      <c r="H2224" s="173"/>
      <c r="I2224" s="125"/>
      <c r="J2224" s="173"/>
      <c r="K2224" s="75"/>
      <c r="L2224" s="173"/>
      <c r="M2224" s="75"/>
      <c r="N2224" s="81"/>
      <c r="O2224" s="75"/>
      <c r="P2224" s="81"/>
      <c r="Q2224" s="75"/>
      <c r="R2224" s="520" t="s">
        <v>118</v>
      </c>
      <c r="S2224" s="521" t="s">
        <v>674</v>
      </c>
      <c r="T2224" s="64"/>
    </row>
    <row r="2225" spans="1:20" ht="7.5" customHeight="1">
      <c r="A2225" s="100"/>
      <c r="B2225" s="502"/>
      <c r="C2225" s="502"/>
      <c r="D2225" s="502"/>
      <c r="E2225" s="502"/>
      <c r="F2225" s="84"/>
      <c r="G2225" s="125"/>
      <c r="H2225" s="173"/>
      <c r="I2225" s="125"/>
      <c r="J2225" s="173"/>
      <c r="K2225" s="75"/>
      <c r="L2225" s="173"/>
      <c r="M2225" s="75"/>
      <c r="N2225" s="81"/>
      <c r="O2225" s="75"/>
      <c r="P2225" s="81"/>
      <c r="Q2225" s="75"/>
      <c r="R2225" s="502"/>
      <c r="S2225" s="502"/>
      <c r="T2225" s="64"/>
    </row>
    <row r="2226" spans="1:20" ht="7.5" customHeight="1">
      <c r="A2226" s="100"/>
      <c r="B2226" s="502"/>
      <c r="C2226" s="502"/>
      <c r="D2226" s="502"/>
      <c r="E2226" s="502"/>
      <c r="F2226" s="84"/>
      <c r="G2226" s="125"/>
      <c r="H2226" s="173"/>
      <c r="I2226" s="125"/>
      <c r="J2226" s="173"/>
      <c r="K2226" s="75"/>
      <c r="L2226" s="173"/>
      <c r="M2226" s="75"/>
      <c r="N2226" s="81"/>
      <c r="O2226" s="75"/>
      <c r="P2226" s="81"/>
      <c r="Q2226" s="75"/>
      <c r="R2226" s="291"/>
      <c r="S2226" s="502"/>
      <c r="T2226" s="64"/>
    </row>
    <row r="2227" spans="1:20" ht="7.5" customHeight="1">
      <c r="A2227" s="78"/>
      <c r="B2227" s="502"/>
      <c r="C2227" s="502"/>
      <c r="D2227" s="502"/>
      <c r="E2227" s="502"/>
      <c r="F2227" s="84"/>
      <c r="G2227" s="125"/>
      <c r="H2227" s="173"/>
      <c r="I2227" s="79"/>
      <c r="J2227" s="173"/>
      <c r="K2227" s="75"/>
      <c r="L2227" s="173"/>
      <c r="M2227" s="75"/>
      <c r="N2227" s="81"/>
      <c r="O2227" s="75"/>
      <c r="P2227" s="81"/>
      <c r="Q2227" s="75"/>
      <c r="R2227" s="80"/>
      <c r="S2227" s="502"/>
      <c r="T2227" s="64"/>
    </row>
    <row r="2228" spans="1:20" ht="7.5" customHeight="1">
      <c r="A2228" s="78"/>
      <c r="B2228" s="502"/>
      <c r="C2228" s="502"/>
      <c r="D2228" s="502"/>
      <c r="E2228" s="502"/>
      <c r="F2228" s="84"/>
      <c r="G2228" s="125"/>
      <c r="H2228" s="173"/>
      <c r="I2228" s="190"/>
      <c r="J2228" s="173"/>
      <c r="K2228" s="75"/>
      <c r="L2228" s="173"/>
      <c r="M2228" s="75"/>
      <c r="N2228" s="81"/>
      <c r="O2228" s="75"/>
      <c r="P2228" s="81"/>
      <c r="Q2228" s="75"/>
      <c r="R2228" s="80"/>
      <c r="S2228" s="502"/>
      <c r="T2228" s="64"/>
    </row>
    <row r="2229" spans="1:20" ht="7.5" customHeight="1">
      <c r="A2229" s="78"/>
      <c r="B2229" s="502"/>
      <c r="C2229" s="502"/>
      <c r="D2229" s="502"/>
      <c r="E2229" s="502"/>
      <c r="F2229" s="79"/>
      <c r="G2229" s="79"/>
      <c r="H2229" s="79"/>
      <c r="I2229" s="79"/>
      <c r="J2229" s="79"/>
      <c r="K2229" s="79"/>
      <c r="L2229" s="79"/>
      <c r="M2229" s="79"/>
      <c r="N2229" s="79"/>
      <c r="O2229" s="79"/>
      <c r="P2229" s="79"/>
      <c r="Q2229" s="79"/>
      <c r="R2229" s="519" t="s">
        <v>118</v>
      </c>
      <c r="S2229" s="510" t="s">
        <v>628</v>
      </c>
      <c r="T2229" s="64"/>
    </row>
    <row r="2230" spans="1:20" ht="7.5" customHeight="1">
      <c r="A2230" s="100"/>
      <c r="B2230" s="502"/>
      <c r="C2230" s="502"/>
      <c r="D2230" s="502"/>
      <c r="E2230" s="502"/>
      <c r="F2230" s="79"/>
      <c r="G2230" s="79"/>
      <c r="H2230" s="79"/>
      <c r="I2230" s="79"/>
      <c r="J2230" s="79"/>
      <c r="K2230" s="79"/>
      <c r="L2230" s="79"/>
      <c r="M2230" s="79"/>
      <c r="N2230" s="79"/>
      <c r="O2230" s="79"/>
      <c r="P2230" s="79"/>
      <c r="Q2230" s="79"/>
      <c r="R2230" s="502"/>
      <c r="S2230" s="502"/>
      <c r="T2230" s="64"/>
    </row>
    <row r="2231" spans="1:20" ht="7.5" customHeight="1">
      <c r="A2231" s="100"/>
      <c r="B2231" s="502"/>
      <c r="C2231" s="502"/>
      <c r="D2231" s="502"/>
      <c r="E2231" s="502"/>
      <c r="F2231" s="79"/>
      <c r="G2231" s="79"/>
      <c r="H2231" s="79"/>
      <c r="I2231" s="79"/>
      <c r="J2231" s="79"/>
      <c r="K2231" s="79"/>
      <c r="L2231" s="79"/>
      <c r="M2231" s="79"/>
      <c r="N2231" s="79"/>
      <c r="O2231" s="79"/>
      <c r="P2231" s="79"/>
      <c r="Q2231" s="79"/>
      <c r="R2231" s="291"/>
      <c r="S2231" s="502"/>
      <c r="T2231" s="64"/>
    </row>
    <row r="2232" spans="1:20" ht="7.5" customHeight="1">
      <c r="A2232" s="100"/>
      <c r="B2232" s="502"/>
      <c r="C2232" s="502"/>
      <c r="D2232" s="502"/>
      <c r="E2232" s="502"/>
      <c r="F2232" s="79"/>
      <c r="G2232" s="79"/>
      <c r="H2232" s="79"/>
      <c r="I2232" s="79"/>
      <c r="J2232" s="79"/>
      <c r="K2232" s="79"/>
      <c r="L2232" s="79"/>
      <c r="M2232" s="79"/>
      <c r="N2232" s="79"/>
      <c r="O2232" s="79"/>
      <c r="P2232" s="79"/>
      <c r="Q2232" s="79"/>
      <c r="R2232" s="519" t="s">
        <v>118</v>
      </c>
      <c r="S2232" s="510" t="s">
        <v>675</v>
      </c>
      <c r="T2232" s="64"/>
    </row>
    <row r="2233" spans="1:20" ht="7.5" customHeight="1">
      <c r="A2233" s="100"/>
      <c r="B2233" s="502"/>
      <c r="C2233" s="502"/>
      <c r="D2233" s="502"/>
      <c r="E2233" s="502"/>
      <c r="F2233" s="79"/>
      <c r="G2233" s="511" t="s">
        <v>245</v>
      </c>
      <c r="H2233" s="79"/>
      <c r="I2233" s="511" t="s">
        <v>274</v>
      </c>
      <c r="J2233" s="79"/>
      <c r="K2233" s="79"/>
      <c r="L2233" s="79"/>
      <c r="M2233" s="79"/>
      <c r="N2233" s="79"/>
      <c r="O2233" s="79"/>
      <c r="P2233" s="79"/>
      <c r="Q2233" s="79"/>
      <c r="R2233" s="502"/>
      <c r="S2233" s="502"/>
      <c r="T2233" s="64"/>
    </row>
    <row r="2234" spans="1:20" ht="7.5" customHeight="1">
      <c r="A2234" s="100"/>
      <c r="B2234" s="502"/>
      <c r="C2234" s="502"/>
      <c r="D2234" s="502"/>
      <c r="E2234" s="502"/>
      <c r="F2234" s="79"/>
      <c r="G2234" s="502"/>
      <c r="H2234" s="79"/>
      <c r="I2234" s="502"/>
      <c r="J2234" s="79"/>
      <c r="K2234" s="79"/>
      <c r="L2234" s="79"/>
      <c r="M2234" s="79"/>
      <c r="N2234" s="79"/>
      <c r="O2234" s="79"/>
      <c r="P2234" s="79"/>
      <c r="Q2234" s="79"/>
      <c r="R2234" s="291"/>
      <c r="S2234" s="502"/>
      <c r="T2234" s="64"/>
    </row>
    <row r="2235" spans="1:20" ht="7.5" customHeight="1">
      <c r="A2235" s="100"/>
      <c r="B2235" s="502"/>
      <c r="C2235" s="502"/>
      <c r="D2235" s="502"/>
      <c r="E2235" s="502"/>
      <c r="F2235" s="79"/>
      <c r="G2235" s="504"/>
      <c r="H2235" s="132"/>
      <c r="I2235" s="504"/>
      <c r="J2235" s="79"/>
      <c r="K2235" s="79"/>
      <c r="L2235" s="79"/>
      <c r="M2235" s="79"/>
      <c r="N2235" s="79"/>
      <c r="O2235" s="79"/>
      <c r="P2235" s="79"/>
      <c r="Q2235" s="79"/>
      <c r="R2235" s="80"/>
      <c r="S2235" s="502"/>
      <c r="T2235" s="64"/>
    </row>
    <row r="2236" spans="1:20" ht="7.5" customHeight="1">
      <c r="A2236" s="100"/>
      <c r="B2236" s="502"/>
      <c r="C2236" s="502"/>
      <c r="D2236" s="502"/>
      <c r="E2236" s="502"/>
      <c r="F2236" s="517">
        <v>3645.3821250000005</v>
      </c>
      <c r="G2236" s="503">
        <f>ROUND(F2236*mark_up,0)</f>
        <v>16003</v>
      </c>
      <c r="H2236" s="82"/>
      <c r="I2236" s="503">
        <f>ROUND(G2236*1.60971,0)</f>
        <v>25760</v>
      </c>
      <c r="J2236" s="505"/>
      <c r="K2236" s="505" t="s">
        <v>122</v>
      </c>
      <c r="L2236" s="505"/>
      <c r="M2236" s="505" t="s">
        <v>122</v>
      </c>
      <c r="N2236" s="505"/>
      <c r="O2236" s="505" t="s">
        <v>122</v>
      </c>
      <c r="P2236" s="505"/>
      <c r="Q2236" s="505" t="s">
        <v>122</v>
      </c>
      <c r="R2236" s="80"/>
      <c r="S2236" s="502"/>
      <c r="T2236" s="64"/>
    </row>
    <row r="2237" spans="1:20" ht="7.5" customHeight="1">
      <c r="A2237" s="100"/>
      <c r="B2237" s="502"/>
      <c r="C2237" s="502"/>
      <c r="D2237" s="502"/>
      <c r="E2237" s="502"/>
      <c r="F2237" s="504"/>
      <c r="G2237" s="504"/>
      <c r="H2237" s="103"/>
      <c r="I2237" s="504"/>
      <c r="J2237" s="504"/>
      <c r="K2237" s="504"/>
      <c r="L2237" s="504"/>
      <c r="M2237" s="504"/>
      <c r="N2237" s="504"/>
      <c r="O2237" s="504"/>
      <c r="P2237" s="504"/>
      <c r="Q2237" s="504"/>
      <c r="R2237" s="519" t="s">
        <v>118</v>
      </c>
      <c r="S2237" s="538" t="s">
        <v>670</v>
      </c>
      <c r="T2237" s="64"/>
    </row>
    <row r="2238" spans="1:20" ht="7.5" customHeight="1">
      <c r="A2238" s="100"/>
      <c r="B2238" s="502"/>
      <c r="C2238" s="502"/>
      <c r="D2238" s="502"/>
      <c r="E2238" s="502"/>
      <c r="F2238" s="79"/>
      <c r="G2238" s="79"/>
      <c r="H2238" s="79"/>
      <c r="I2238" s="79"/>
      <c r="J2238" s="79"/>
      <c r="K2238" s="79"/>
      <c r="L2238" s="79"/>
      <c r="M2238" s="79"/>
      <c r="N2238" s="79"/>
      <c r="O2238" s="79"/>
      <c r="P2238" s="79"/>
      <c r="Q2238" s="79"/>
      <c r="R2238" s="502"/>
      <c r="S2238" s="502"/>
      <c r="T2238" s="64"/>
    </row>
    <row r="2239" spans="1:20" ht="7.5" customHeight="1">
      <c r="A2239" s="100"/>
      <c r="B2239" s="502"/>
      <c r="C2239" s="502"/>
      <c r="D2239" s="502"/>
      <c r="E2239" s="502"/>
      <c r="F2239" s="79"/>
      <c r="G2239" s="79"/>
      <c r="H2239" s="79"/>
      <c r="I2239" s="79"/>
      <c r="J2239" s="79"/>
      <c r="K2239" s="79"/>
      <c r="L2239" s="79"/>
      <c r="M2239" s="79"/>
      <c r="N2239" s="79"/>
      <c r="O2239" s="79"/>
      <c r="P2239" s="79"/>
      <c r="Q2239" s="79"/>
      <c r="R2239" s="291"/>
      <c r="S2239" s="502"/>
      <c r="T2239" s="64"/>
    </row>
    <row r="2240" spans="1:20" ht="7.5" customHeight="1">
      <c r="A2240" s="100"/>
      <c r="B2240" s="502"/>
      <c r="C2240" s="502"/>
      <c r="D2240" s="502"/>
      <c r="E2240" s="502"/>
      <c r="F2240" s="79"/>
      <c r="G2240" s="79"/>
      <c r="H2240" s="79"/>
      <c r="I2240" s="79"/>
      <c r="J2240" s="79"/>
      <c r="K2240" s="79"/>
      <c r="L2240" s="79"/>
      <c r="M2240" s="79"/>
      <c r="N2240" s="79"/>
      <c r="O2240" s="79"/>
      <c r="P2240" s="79"/>
      <c r="Q2240" s="79"/>
      <c r="R2240" s="519" t="s">
        <v>118</v>
      </c>
      <c r="S2240" s="594" t="s">
        <v>671</v>
      </c>
      <c r="T2240" s="64"/>
    </row>
    <row r="2241" spans="1:20" ht="7.5" customHeight="1">
      <c r="A2241" s="100"/>
      <c r="B2241" s="502"/>
      <c r="C2241" s="502"/>
      <c r="D2241" s="502"/>
      <c r="E2241" s="502"/>
      <c r="F2241" s="79"/>
      <c r="G2241" s="79"/>
      <c r="H2241" s="79"/>
      <c r="I2241" s="79"/>
      <c r="J2241" s="79"/>
      <c r="K2241" s="79"/>
      <c r="L2241" s="79"/>
      <c r="M2241" s="79"/>
      <c r="N2241" s="79"/>
      <c r="O2241" s="79"/>
      <c r="P2241" s="79"/>
      <c r="Q2241" s="79"/>
      <c r="R2241" s="502"/>
      <c r="S2241" s="502"/>
      <c r="T2241" s="64"/>
    </row>
    <row r="2242" spans="1:20" ht="7.5" customHeight="1">
      <c r="A2242" s="78"/>
      <c r="B2242" s="502"/>
      <c r="C2242" s="502"/>
      <c r="D2242" s="502"/>
      <c r="E2242" s="502"/>
      <c r="F2242" s="79"/>
      <c r="G2242" s="79"/>
      <c r="H2242" s="79"/>
      <c r="I2242" s="79"/>
      <c r="J2242" s="79"/>
      <c r="K2242" s="79"/>
      <c r="L2242" s="79"/>
      <c r="M2242" s="79"/>
      <c r="N2242" s="79"/>
      <c r="O2242" s="79"/>
      <c r="P2242" s="79"/>
      <c r="Q2242" s="79"/>
      <c r="R2242" s="80"/>
      <c r="S2242" s="502"/>
      <c r="T2242" s="64"/>
    </row>
    <row r="2243" spans="1:20" ht="7.5" customHeight="1">
      <c r="A2243" s="78"/>
      <c r="B2243" s="502"/>
      <c r="C2243" s="502"/>
      <c r="D2243" s="502"/>
      <c r="E2243" s="502"/>
      <c r="F2243" s="132"/>
      <c r="G2243" s="132"/>
      <c r="H2243" s="132"/>
      <c r="I2243" s="132"/>
      <c r="J2243" s="132"/>
      <c r="K2243" s="132"/>
      <c r="L2243" s="132"/>
      <c r="M2243" s="132"/>
      <c r="N2243" s="132"/>
      <c r="O2243" s="132"/>
      <c r="P2243" s="132"/>
      <c r="Q2243" s="132"/>
      <c r="R2243" s="80"/>
      <c r="S2243" s="502"/>
      <c r="T2243" s="64"/>
    </row>
    <row r="2244" spans="1:20" ht="7.5" customHeight="1">
      <c r="A2244" s="78"/>
      <c r="B2244" s="502"/>
      <c r="C2244" s="502"/>
      <c r="D2244" s="502"/>
      <c r="E2244" s="502"/>
      <c r="F2244" s="79"/>
      <c r="G2244" s="79"/>
      <c r="H2244" s="79"/>
      <c r="I2244" s="79"/>
      <c r="J2244" s="79"/>
      <c r="K2244" s="79"/>
      <c r="L2244" s="79"/>
      <c r="M2244" s="79"/>
      <c r="N2244" s="79"/>
      <c r="O2244" s="79"/>
      <c r="P2244" s="79"/>
      <c r="Q2244" s="79"/>
      <c r="R2244" s="80"/>
      <c r="S2244" s="502"/>
      <c r="T2244" s="64"/>
    </row>
    <row r="2245" spans="1:20" ht="7.5" customHeight="1">
      <c r="A2245" s="100"/>
      <c r="B2245" s="502"/>
      <c r="C2245" s="502"/>
      <c r="D2245" s="502"/>
      <c r="E2245" s="502"/>
      <c r="F2245" s="79"/>
      <c r="G2245" s="79"/>
      <c r="H2245" s="79"/>
      <c r="I2245" s="79"/>
      <c r="J2245" s="79"/>
      <c r="K2245" s="79"/>
      <c r="L2245" s="79"/>
      <c r="M2245" s="79"/>
      <c r="N2245" s="79"/>
      <c r="O2245" s="79"/>
      <c r="P2245" s="79"/>
      <c r="Q2245" s="79"/>
      <c r="R2245" s="80"/>
      <c r="S2245" s="502"/>
      <c r="T2245" s="64"/>
    </row>
    <row r="2246" spans="1:20" ht="7.5" customHeight="1">
      <c r="A2246" s="100"/>
      <c r="B2246" s="502"/>
      <c r="C2246" s="518" t="s">
        <v>676</v>
      </c>
      <c r="D2246" s="502"/>
      <c r="E2246" s="502"/>
      <c r="F2246" s="79"/>
      <c r="G2246" s="79"/>
      <c r="H2246" s="79"/>
      <c r="I2246" s="79"/>
      <c r="J2246" s="79"/>
      <c r="K2246" s="79"/>
      <c r="L2246" s="79"/>
      <c r="M2246" s="79"/>
      <c r="N2246" s="79"/>
      <c r="O2246" s="79"/>
      <c r="P2246" s="79"/>
      <c r="Q2246" s="79"/>
      <c r="R2246" s="80"/>
      <c r="S2246" s="502"/>
      <c r="T2246" s="64"/>
    </row>
    <row r="2247" spans="1:20" ht="7.5" customHeight="1">
      <c r="A2247" s="100"/>
      <c r="B2247" s="502"/>
      <c r="C2247" s="502"/>
      <c r="D2247" s="502"/>
      <c r="E2247" s="502"/>
      <c r="F2247" s="132"/>
      <c r="G2247" s="132"/>
      <c r="H2247" s="132"/>
      <c r="I2247" s="132"/>
      <c r="J2247" s="132"/>
      <c r="K2247" s="132"/>
      <c r="L2247" s="132"/>
      <c r="M2247" s="132"/>
      <c r="N2247" s="132"/>
      <c r="O2247" s="132"/>
      <c r="P2247" s="132"/>
      <c r="Q2247" s="132"/>
      <c r="R2247" s="86"/>
      <c r="S2247" s="86"/>
      <c r="T2247" s="64"/>
    </row>
    <row r="2248" spans="1:20" ht="7.5" customHeight="1">
      <c r="A2248" s="100"/>
      <c r="B2248" s="513"/>
      <c r="C2248" s="513"/>
      <c r="D2248" s="513"/>
      <c r="E2248" s="513"/>
      <c r="F2248" s="91"/>
      <c r="G2248" s="91"/>
      <c r="H2248" s="91"/>
      <c r="I2248" s="91"/>
      <c r="J2248" s="91"/>
      <c r="K2248" s="91"/>
      <c r="L2248" s="91"/>
      <c r="M2248" s="91"/>
      <c r="N2248" s="91"/>
      <c r="O2248" s="91"/>
      <c r="P2248" s="91"/>
      <c r="Q2248" s="91"/>
      <c r="R2248" s="92"/>
      <c r="S2248" s="129"/>
      <c r="T2248" s="64"/>
    </row>
    <row r="2249" spans="1:20" ht="7.5" customHeight="1">
      <c r="A2249" s="100"/>
      <c r="B2249" s="86"/>
      <c r="C2249" s="86"/>
      <c r="D2249" s="86"/>
      <c r="E2249" s="86"/>
      <c r="F2249" s="86"/>
      <c r="G2249" s="86"/>
      <c r="H2249" s="86"/>
      <c r="I2249" s="86"/>
      <c r="J2249" s="86"/>
      <c r="K2249" s="86"/>
      <c r="L2249" s="86"/>
      <c r="M2249" s="86"/>
      <c r="N2249" s="86"/>
      <c r="O2249" s="86"/>
      <c r="P2249" s="86"/>
      <c r="Q2249" s="86"/>
      <c r="R2249" s="86"/>
      <c r="S2249" s="86"/>
      <c r="T2249" s="64"/>
    </row>
    <row r="2250" spans="1:20" ht="7.5" customHeight="1">
      <c r="A2250" s="100"/>
      <c r="B2250" s="86"/>
      <c r="C2250" s="86"/>
      <c r="D2250" s="86"/>
      <c r="E2250" s="86"/>
      <c r="F2250" s="86"/>
      <c r="G2250" s="86"/>
      <c r="H2250" s="86"/>
      <c r="I2250" s="86"/>
      <c r="J2250" s="86"/>
      <c r="K2250" s="86"/>
      <c r="L2250" s="86"/>
      <c r="M2250" s="86"/>
      <c r="N2250" s="86"/>
      <c r="O2250" s="86"/>
      <c r="P2250" s="86"/>
      <c r="Q2250" s="86"/>
      <c r="R2250" s="86"/>
      <c r="S2250" s="86"/>
      <c r="T2250" s="64"/>
    </row>
    <row r="2251" spans="1:20" ht="7.5" customHeight="1">
      <c r="A2251" s="100"/>
      <c r="B2251" s="86"/>
      <c r="C2251" s="86"/>
      <c r="D2251" s="86"/>
      <c r="E2251" s="86"/>
      <c r="F2251" s="86"/>
      <c r="G2251" s="86"/>
      <c r="H2251" s="86"/>
      <c r="I2251" s="86"/>
      <c r="J2251" s="86"/>
      <c r="K2251" s="86"/>
      <c r="L2251" s="86"/>
      <c r="M2251" s="86"/>
      <c r="N2251" s="86"/>
      <c r="O2251" s="86"/>
      <c r="P2251" s="86"/>
      <c r="Q2251" s="86"/>
      <c r="R2251" s="86"/>
      <c r="S2251" s="86"/>
      <c r="T2251" s="64"/>
    </row>
    <row r="2252" spans="1:20" ht="7.5" customHeight="1">
      <c r="A2252" s="100"/>
      <c r="B2252" s="86"/>
      <c r="C2252" s="86"/>
      <c r="D2252" s="86"/>
      <c r="E2252" s="86"/>
      <c r="F2252" s="86"/>
      <c r="G2252" s="86"/>
      <c r="H2252" s="86"/>
      <c r="I2252" s="86"/>
      <c r="J2252" s="86"/>
      <c r="K2252" s="86"/>
      <c r="L2252" s="86"/>
      <c r="M2252" s="86"/>
      <c r="N2252" s="86"/>
      <c r="O2252" s="86"/>
      <c r="P2252" s="86"/>
      <c r="Q2252" s="86"/>
      <c r="R2252" s="86"/>
      <c r="S2252" s="86"/>
      <c r="T2252" s="64"/>
    </row>
    <row r="2253" spans="1:20" ht="7.5" customHeight="1">
      <c r="A2253" s="100"/>
      <c r="B2253" s="86"/>
      <c r="C2253" s="86"/>
      <c r="D2253" s="86"/>
      <c r="E2253" s="86"/>
      <c r="F2253" s="86"/>
      <c r="G2253" s="86"/>
      <c r="H2253" s="86"/>
      <c r="I2253" s="86"/>
      <c r="J2253" s="86"/>
      <c r="K2253" s="86"/>
      <c r="L2253" s="86"/>
      <c r="M2253" s="86"/>
      <c r="N2253" s="86"/>
      <c r="O2253" s="86"/>
      <c r="P2253" s="86"/>
      <c r="Q2253" s="86"/>
      <c r="R2253" s="86"/>
      <c r="S2253" s="86"/>
      <c r="T2253" s="64"/>
    </row>
    <row r="2254" spans="1:20" ht="7.5" customHeight="1">
      <c r="A2254" s="100"/>
      <c r="B2254" s="86"/>
      <c r="C2254" s="86"/>
      <c r="D2254" s="86"/>
      <c r="E2254" s="86"/>
      <c r="F2254" s="86"/>
      <c r="G2254" s="86"/>
      <c r="H2254" s="86"/>
      <c r="I2254" s="86"/>
      <c r="J2254" s="86"/>
      <c r="K2254" s="86"/>
      <c r="L2254" s="86"/>
      <c r="M2254" s="86"/>
      <c r="N2254" s="86"/>
      <c r="O2254" s="86"/>
      <c r="P2254" s="86"/>
      <c r="Q2254" s="86"/>
      <c r="R2254" s="86"/>
      <c r="S2254" s="86"/>
      <c r="T2254" s="64"/>
    </row>
    <row r="2255" spans="1:20" ht="7.5" customHeight="1">
      <c r="A2255" s="100"/>
      <c r="B2255" s="86"/>
      <c r="C2255" s="86"/>
      <c r="D2255" s="86"/>
      <c r="E2255" s="86"/>
      <c r="F2255" s="86"/>
      <c r="G2255" s="86"/>
      <c r="H2255" s="86"/>
      <c r="I2255" s="86"/>
      <c r="J2255" s="86"/>
      <c r="K2255" s="86"/>
      <c r="L2255" s="86"/>
      <c r="M2255" s="86"/>
      <c r="N2255" s="86"/>
      <c r="O2255" s="86"/>
      <c r="P2255" s="86"/>
      <c r="Q2255" s="86"/>
      <c r="R2255" s="86"/>
      <c r="S2255" s="86"/>
      <c r="T2255" s="64"/>
    </row>
    <row r="2256" spans="1:20" ht="7.5" customHeight="1">
      <c r="A2256" s="100"/>
      <c r="B2256" s="86"/>
      <c r="C2256" s="86"/>
      <c r="D2256" s="86"/>
      <c r="E2256" s="86"/>
      <c r="F2256" s="86"/>
      <c r="G2256" s="86"/>
      <c r="H2256" s="86"/>
      <c r="I2256" s="86"/>
      <c r="J2256" s="86"/>
      <c r="K2256" s="86"/>
      <c r="L2256" s="86"/>
      <c r="M2256" s="86"/>
      <c r="N2256" s="86"/>
      <c r="O2256" s="86"/>
      <c r="P2256" s="86"/>
      <c r="Q2256" s="86"/>
      <c r="R2256" s="86"/>
      <c r="S2256" s="86"/>
      <c r="T2256" s="64"/>
    </row>
    <row r="2257" spans="1:20" ht="11.25" customHeight="1">
      <c r="A2257" s="100"/>
      <c r="B2257" s="526"/>
      <c r="C2257" s="527"/>
      <c r="D2257" s="527"/>
      <c r="E2257" s="527"/>
      <c r="F2257" s="527"/>
      <c r="G2257" s="527"/>
      <c r="H2257" s="527"/>
      <c r="I2257" s="527"/>
      <c r="J2257" s="527"/>
      <c r="K2257" s="527"/>
      <c r="L2257" s="527"/>
      <c r="M2257" s="527"/>
      <c r="N2257" s="527"/>
      <c r="O2257" s="527"/>
      <c r="P2257" s="527"/>
      <c r="Q2257" s="527"/>
      <c r="R2257" s="527"/>
      <c r="S2257" s="537" t="s">
        <v>140</v>
      </c>
      <c r="T2257" s="64"/>
    </row>
    <row r="2258" spans="1:20" ht="11.25" customHeight="1">
      <c r="A2258" s="100"/>
      <c r="B2258" s="83"/>
      <c r="C2258" s="94"/>
      <c r="D2258" s="83"/>
      <c r="E2258" s="83"/>
      <c r="F2258" s="83"/>
      <c r="G2258" s="83"/>
      <c r="H2258" s="83"/>
      <c r="I2258" s="83"/>
      <c r="J2258" s="83"/>
      <c r="K2258" s="83"/>
      <c r="L2258" s="83"/>
      <c r="M2258" s="83"/>
      <c r="N2258" s="83"/>
      <c r="O2258" s="83"/>
      <c r="P2258" s="83"/>
      <c r="Q2258" s="83"/>
      <c r="R2258" s="88"/>
      <c r="S2258" s="504"/>
      <c r="T2258" s="64"/>
    </row>
    <row r="2259" spans="1:20" ht="11.25" customHeight="1">
      <c r="A2259" s="100"/>
      <c r="B2259" s="528" t="s">
        <v>677</v>
      </c>
      <c r="C2259" s="529"/>
      <c r="D2259" s="529"/>
      <c r="E2259" s="529"/>
      <c r="F2259" s="529"/>
      <c r="G2259" s="529"/>
      <c r="H2259" s="529"/>
      <c r="I2259" s="529"/>
      <c r="J2259" s="529"/>
      <c r="K2259" s="529"/>
      <c r="L2259" s="529"/>
      <c r="M2259" s="529"/>
      <c r="N2259" s="529"/>
      <c r="O2259" s="529"/>
      <c r="P2259" s="529"/>
      <c r="Q2259" s="529"/>
      <c r="R2259" s="529"/>
      <c r="S2259" s="529"/>
      <c r="T2259" s="64"/>
    </row>
    <row r="2260" spans="1:20" ht="61.5" customHeight="1">
      <c r="A2260" s="100"/>
      <c r="B2260" s="530"/>
      <c r="C2260" s="513"/>
      <c r="D2260" s="513"/>
      <c r="E2260" s="63"/>
      <c r="F2260" s="63"/>
      <c r="G2260" s="63"/>
      <c r="H2260" s="63"/>
      <c r="I2260" s="63"/>
      <c r="J2260" s="63"/>
      <c r="K2260" s="63"/>
      <c r="L2260" s="63"/>
      <c r="M2260" s="63"/>
      <c r="N2260" s="63"/>
      <c r="O2260" s="531" t="s">
        <v>597</v>
      </c>
      <c r="P2260" s="513"/>
      <c r="Q2260" s="513"/>
      <c r="R2260" s="513"/>
      <c r="S2260" s="513"/>
      <c r="T2260" s="64"/>
    </row>
    <row r="2261" spans="1:20" ht="34.5" customHeight="1">
      <c r="A2261" s="100"/>
      <c r="B2261" s="67" t="s">
        <v>104</v>
      </c>
      <c r="C2261" s="67" t="s">
        <v>105</v>
      </c>
      <c r="D2261" s="320" t="s">
        <v>106</v>
      </c>
      <c r="E2261" s="67" t="s">
        <v>107</v>
      </c>
      <c r="F2261" s="68" t="s">
        <v>108</v>
      </c>
      <c r="G2261" s="69" t="s">
        <v>109</v>
      </c>
      <c r="H2261" s="68" t="s">
        <v>108</v>
      </c>
      <c r="I2261" s="69" t="s">
        <v>110</v>
      </c>
      <c r="J2261" s="68" t="s">
        <v>108</v>
      </c>
      <c r="K2261" s="69" t="s">
        <v>111</v>
      </c>
      <c r="L2261" s="68" t="s">
        <v>108</v>
      </c>
      <c r="M2261" s="69" t="s">
        <v>112</v>
      </c>
      <c r="N2261" s="68" t="s">
        <v>108</v>
      </c>
      <c r="O2261" s="69" t="s">
        <v>113</v>
      </c>
      <c r="P2261" s="68" t="s">
        <v>108</v>
      </c>
      <c r="Q2261" s="69" t="s">
        <v>114</v>
      </c>
      <c r="R2261" s="524" t="s">
        <v>1</v>
      </c>
      <c r="S2261" s="525"/>
      <c r="T2261" s="64"/>
    </row>
    <row r="2262" spans="1:20" ht="7.5" customHeight="1">
      <c r="A2262" s="100"/>
      <c r="B2262" s="592" t="s">
        <v>115</v>
      </c>
      <c r="C2262" s="514" t="s">
        <v>678</v>
      </c>
      <c r="D2262" s="567" t="s">
        <v>679</v>
      </c>
      <c r="E2262" s="548" t="s">
        <v>122</v>
      </c>
      <c r="F2262" s="321"/>
      <c r="G2262" s="321"/>
      <c r="H2262" s="321"/>
      <c r="I2262" s="321"/>
      <c r="J2262" s="321"/>
      <c r="K2262" s="321"/>
      <c r="L2262" s="321"/>
      <c r="M2262" s="321"/>
      <c r="N2262" s="321"/>
      <c r="O2262" s="321"/>
      <c r="P2262" s="321"/>
      <c r="Q2262" s="321"/>
      <c r="R2262" s="598" t="s">
        <v>118</v>
      </c>
      <c r="S2262" s="599" t="s">
        <v>413</v>
      </c>
      <c r="T2262" s="64"/>
    </row>
    <row r="2263" spans="1:20" ht="7.5" customHeight="1">
      <c r="A2263" s="100"/>
      <c r="B2263" s="542"/>
      <c r="C2263" s="502"/>
      <c r="D2263" s="542"/>
      <c r="E2263" s="542"/>
      <c r="F2263" s="322"/>
      <c r="G2263" s="322"/>
      <c r="H2263" s="322"/>
      <c r="I2263" s="322"/>
      <c r="J2263" s="322"/>
      <c r="K2263" s="322"/>
      <c r="L2263" s="322"/>
      <c r="M2263" s="322"/>
      <c r="N2263" s="322"/>
      <c r="O2263" s="322"/>
      <c r="P2263" s="322"/>
      <c r="Q2263" s="322"/>
      <c r="R2263" s="577"/>
      <c r="S2263" s="502"/>
      <c r="T2263" s="64"/>
    </row>
    <row r="2264" spans="1:20" ht="7.5" customHeight="1">
      <c r="A2264" s="100"/>
      <c r="B2264" s="542"/>
      <c r="C2264" s="502"/>
      <c r="D2264" s="542"/>
      <c r="E2264" s="542"/>
      <c r="F2264" s="79"/>
      <c r="G2264" s="79"/>
      <c r="H2264" s="79"/>
      <c r="I2264" s="79"/>
      <c r="J2264" s="79"/>
      <c r="K2264" s="79"/>
      <c r="L2264" s="79"/>
      <c r="M2264" s="79"/>
      <c r="N2264" s="79"/>
      <c r="O2264" s="79"/>
      <c r="P2264" s="79"/>
      <c r="Q2264" s="79"/>
      <c r="R2264" s="323"/>
      <c r="S2264" s="502"/>
      <c r="T2264" s="64"/>
    </row>
    <row r="2265" spans="1:20" ht="7.5" customHeight="1">
      <c r="A2265" s="100"/>
      <c r="B2265" s="542"/>
      <c r="C2265" s="502"/>
      <c r="D2265" s="542"/>
      <c r="E2265" s="542"/>
      <c r="F2265" s="79"/>
      <c r="G2265" s="79"/>
      <c r="H2265" s="79"/>
      <c r="I2265" s="79"/>
      <c r="J2265" s="79"/>
      <c r="K2265" s="79"/>
      <c r="L2265" s="79"/>
      <c r="M2265" s="79"/>
      <c r="N2265" s="79"/>
      <c r="O2265" s="79"/>
      <c r="P2265" s="79"/>
      <c r="Q2265" s="79"/>
      <c r="R2265" s="595" t="s">
        <v>118</v>
      </c>
      <c r="S2265" s="510" t="s">
        <v>664</v>
      </c>
      <c r="T2265" s="64"/>
    </row>
    <row r="2266" spans="1:20" ht="7.5" customHeight="1">
      <c r="A2266" s="100"/>
      <c r="B2266" s="542"/>
      <c r="C2266" s="502"/>
      <c r="D2266" s="542"/>
      <c r="E2266" s="542"/>
      <c r="F2266" s="322"/>
      <c r="G2266" s="322"/>
      <c r="H2266" s="322"/>
      <c r="I2266" s="322"/>
      <c r="J2266" s="322"/>
      <c r="K2266" s="322"/>
      <c r="L2266" s="322"/>
      <c r="M2266" s="322"/>
      <c r="N2266" s="322"/>
      <c r="O2266" s="322"/>
      <c r="P2266" s="322"/>
      <c r="Q2266" s="322"/>
      <c r="R2266" s="577"/>
      <c r="S2266" s="502"/>
      <c r="T2266" s="64"/>
    </row>
    <row r="2267" spans="1:20" ht="7.5" customHeight="1">
      <c r="A2267" s="100"/>
      <c r="B2267" s="542"/>
      <c r="C2267" s="502"/>
      <c r="D2267" s="542"/>
      <c r="E2267" s="542"/>
      <c r="F2267" s="119"/>
      <c r="G2267" s="75"/>
      <c r="H2267" s="81"/>
      <c r="I2267" s="75"/>
      <c r="J2267" s="119"/>
      <c r="K2267" s="75"/>
      <c r="L2267" s="119"/>
      <c r="M2267" s="75"/>
      <c r="N2267" s="81"/>
      <c r="O2267" s="75"/>
      <c r="P2267" s="81"/>
      <c r="Q2267" s="75"/>
      <c r="R2267" s="324"/>
      <c r="S2267" s="502"/>
      <c r="T2267" s="64"/>
    </row>
    <row r="2268" spans="1:20" ht="7.5" customHeight="1">
      <c r="A2268" s="100"/>
      <c r="B2268" s="542"/>
      <c r="C2268" s="502"/>
      <c r="D2268" s="542"/>
      <c r="E2268" s="542"/>
      <c r="F2268" s="517">
        <v>4366.7879062500006</v>
      </c>
      <c r="G2268" s="503">
        <f>ROUND(F2268*mark_up,0)</f>
        <v>19170</v>
      </c>
      <c r="H2268" s="82"/>
      <c r="I2268" s="503" t="s">
        <v>122</v>
      </c>
      <c r="J2268" s="517"/>
      <c r="K2268" s="503" t="s">
        <v>122</v>
      </c>
      <c r="L2268" s="517"/>
      <c r="M2268" s="503" t="s">
        <v>122</v>
      </c>
      <c r="N2268" s="517"/>
      <c r="O2268" s="503" t="s">
        <v>122</v>
      </c>
      <c r="P2268" s="517"/>
      <c r="Q2268" s="503" t="s">
        <v>122</v>
      </c>
      <c r="R2268" s="595" t="s">
        <v>118</v>
      </c>
      <c r="S2268" s="510" t="s">
        <v>680</v>
      </c>
      <c r="T2268" s="64"/>
    </row>
    <row r="2269" spans="1:20" ht="7.5" customHeight="1">
      <c r="A2269" s="100"/>
      <c r="B2269" s="542"/>
      <c r="C2269" s="502"/>
      <c r="D2269" s="542"/>
      <c r="E2269" s="542"/>
      <c r="F2269" s="504"/>
      <c r="G2269" s="504"/>
      <c r="H2269" s="103"/>
      <c r="I2269" s="504"/>
      <c r="J2269" s="504"/>
      <c r="K2269" s="504"/>
      <c r="L2269" s="504"/>
      <c r="M2269" s="504"/>
      <c r="N2269" s="504"/>
      <c r="O2269" s="504"/>
      <c r="P2269" s="504"/>
      <c r="Q2269" s="504"/>
      <c r="R2269" s="577"/>
      <c r="S2269" s="502"/>
      <c r="T2269" s="64"/>
    </row>
    <row r="2270" spans="1:20" ht="7.5" customHeight="1">
      <c r="A2270" s="100"/>
      <c r="B2270" s="542"/>
      <c r="C2270" s="502"/>
      <c r="D2270" s="542"/>
      <c r="E2270" s="542"/>
      <c r="F2270" s="119"/>
      <c r="G2270" s="75"/>
      <c r="H2270" s="81"/>
      <c r="I2270" s="75"/>
      <c r="J2270" s="119"/>
      <c r="K2270" s="75"/>
      <c r="L2270" s="119"/>
      <c r="M2270" s="75"/>
      <c r="N2270" s="81"/>
      <c r="O2270" s="75"/>
      <c r="P2270" s="81"/>
      <c r="Q2270" s="75"/>
      <c r="R2270" s="324"/>
      <c r="S2270" s="502"/>
      <c r="T2270" s="64"/>
    </row>
    <row r="2271" spans="1:20" ht="7.5" customHeight="1">
      <c r="A2271" s="100"/>
      <c r="B2271" s="542"/>
      <c r="C2271" s="502"/>
      <c r="D2271" s="542"/>
      <c r="E2271" s="542"/>
      <c r="F2271" s="259"/>
      <c r="G2271" s="593"/>
      <c r="H2271" s="325"/>
      <c r="I2271" s="325"/>
      <c r="J2271" s="325"/>
      <c r="K2271" s="541"/>
      <c r="L2271" s="325"/>
      <c r="M2271" s="541"/>
      <c r="N2271" s="98"/>
      <c r="O2271" s="541"/>
      <c r="P2271" s="98"/>
      <c r="Q2271" s="541"/>
      <c r="R2271" s="86"/>
      <c r="S2271" s="86"/>
      <c r="T2271" s="64"/>
    </row>
    <row r="2272" spans="1:20" ht="7.5" customHeight="1">
      <c r="A2272" s="100"/>
      <c r="B2272" s="542"/>
      <c r="C2272" s="502"/>
      <c r="D2272" s="542"/>
      <c r="E2272" s="542"/>
      <c r="F2272" s="259"/>
      <c r="G2272" s="542"/>
      <c r="H2272" s="325"/>
      <c r="I2272" s="325"/>
      <c r="J2272" s="325"/>
      <c r="K2272" s="542"/>
      <c r="L2272" s="325"/>
      <c r="M2272" s="542"/>
      <c r="N2272" s="98"/>
      <c r="O2272" s="542"/>
      <c r="P2272" s="98"/>
      <c r="Q2272" s="542"/>
      <c r="R2272" s="80"/>
      <c r="S2272" s="326"/>
      <c r="T2272" s="64"/>
    </row>
    <row r="2273" spans="1:20" ht="7.5" customHeight="1">
      <c r="A2273" s="100"/>
      <c r="B2273" s="542"/>
      <c r="C2273" s="518" t="s">
        <v>681</v>
      </c>
      <c r="D2273" s="542"/>
      <c r="E2273" s="542"/>
      <c r="F2273" s="259"/>
      <c r="G2273" s="325"/>
      <c r="H2273" s="325"/>
      <c r="I2273" s="325"/>
      <c r="J2273" s="325"/>
      <c r="K2273" s="98"/>
      <c r="L2273" s="325"/>
      <c r="M2273" s="98"/>
      <c r="N2273" s="98"/>
      <c r="O2273" s="98"/>
      <c r="P2273" s="98"/>
      <c r="Q2273" s="98"/>
      <c r="R2273" s="327"/>
      <c r="S2273" s="328"/>
      <c r="T2273" s="64"/>
    </row>
    <row r="2274" spans="1:20" ht="7.5" customHeight="1">
      <c r="A2274" s="78"/>
      <c r="B2274" s="542"/>
      <c r="C2274" s="502"/>
      <c r="D2274" s="542"/>
      <c r="E2274" s="542"/>
      <c r="F2274" s="259"/>
      <c r="G2274" s="325"/>
      <c r="H2274" s="325"/>
      <c r="I2274" s="325"/>
      <c r="J2274" s="325"/>
      <c r="K2274" s="98"/>
      <c r="L2274" s="325"/>
      <c r="M2274" s="98"/>
      <c r="N2274" s="98"/>
      <c r="O2274" s="98"/>
      <c r="P2274" s="98"/>
      <c r="Q2274" s="98"/>
      <c r="R2274" s="327"/>
      <c r="S2274" s="328"/>
      <c r="T2274" s="64"/>
    </row>
    <row r="2275" spans="1:20" ht="7.5" customHeight="1">
      <c r="A2275" s="78"/>
      <c r="B2275" s="549"/>
      <c r="C2275" s="513"/>
      <c r="D2275" s="549"/>
      <c r="E2275" s="549"/>
      <c r="F2275" s="262"/>
      <c r="G2275" s="329"/>
      <c r="H2275" s="329"/>
      <c r="I2275" s="329"/>
      <c r="J2275" s="329"/>
      <c r="K2275" s="267"/>
      <c r="L2275" s="329"/>
      <c r="M2275" s="267"/>
      <c r="N2275" s="267"/>
      <c r="O2275" s="267"/>
      <c r="P2275" s="267"/>
      <c r="Q2275" s="267"/>
      <c r="R2275" s="330"/>
      <c r="S2275" s="331"/>
      <c r="T2275" s="64"/>
    </row>
    <row r="2276" spans="1:20" ht="7.5" customHeight="1">
      <c r="A2276" s="78"/>
      <c r="B2276" s="568" t="s">
        <v>115</v>
      </c>
      <c r="C2276" s="514" t="s">
        <v>682</v>
      </c>
      <c r="D2276" s="567" t="s">
        <v>679</v>
      </c>
      <c r="E2276" s="548" t="s">
        <v>122</v>
      </c>
      <c r="F2276" s="321"/>
      <c r="G2276" s="321"/>
      <c r="H2276" s="321"/>
      <c r="I2276" s="321"/>
      <c r="J2276" s="321"/>
      <c r="K2276" s="321"/>
      <c r="L2276" s="321"/>
      <c r="M2276" s="321"/>
      <c r="N2276" s="321"/>
      <c r="O2276" s="321"/>
      <c r="P2276" s="321"/>
      <c r="Q2276" s="321"/>
      <c r="R2276" s="596" t="s">
        <v>118</v>
      </c>
      <c r="S2276" s="521" t="s">
        <v>413</v>
      </c>
      <c r="T2276" s="64"/>
    </row>
    <row r="2277" spans="1:20" ht="7.5" customHeight="1">
      <c r="A2277" s="100"/>
      <c r="B2277" s="542"/>
      <c r="C2277" s="502"/>
      <c r="D2277" s="542"/>
      <c r="E2277" s="542"/>
      <c r="F2277" s="322"/>
      <c r="G2277" s="322"/>
      <c r="H2277" s="322"/>
      <c r="I2277" s="322"/>
      <c r="J2277" s="322"/>
      <c r="K2277" s="322"/>
      <c r="L2277" s="322"/>
      <c r="M2277" s="322"/>
      <c r="N2277" s="322"/>
      <c r="O2277" s="322"/>
      <c r="P2277" s="322"/>
      <c r="Q2277" s="322"/>
      <c r="R2277" s="577"/>
      <c r="S2277" s="502"/>
      <c r="T2277" s="64"/>
    </row>
    <row r="2278" spans="1:20" ht="7.5" customHeight="1">
      <c r="A2278" s="100"/>
      <c r="B2278" s="542"/>
      <c r="C2278" s="502"/>
      <c r="D2278" s="542"/>
      <c r="E2278" s="542"/>
      <c r="F2278" s="79"/>
      <c r="G2278" s="79"/>
      <c r="H2278" s="79"/>
      <c r="I2278" s="79"/>
      <c r="J2278" s="79"/>
      <c r="K2278" s="79"/>
      <c r="L2278" s="79"/>
      <c r="M2278" s="79"/>
      <c r="N2278" s="79"/>
      <c r="O2278" s="79"/>
      <c r="P2278" s="79"/>
      <c r="Q2278" s="79"/>
      <c r="R2278" s="332"/>
      <c r="S2278" s="502"/>
      <c r="T2278" s="64"/>
    </row>
    <row r="2279" spans="1:20" ht="7.5" customHeight="1">
      <c r="A2279" s="100"/>
      <c r="B2279" s="542"/>
      <c r="C2279" s="502"/>
      <c r="D2279" s="542"/>
      <c r="E2279" s="542"/>
      <c r="F2279" s="79"/>
      <c r="G2279" s="79"/>
      <c r="H2279" s="79"/>
      <c r="I2279" s="79"/>
      <c r="J2279" s="79"/>
      <c r="K2279" s="79"/>
      <c r="L2279" s="79"/>
      <c r="M2279" s="79"/>
      <c r="N2279" s="79"/>
      <c r="O2279" s="79"/>
      <c r="P2279" s="79"/>
      <c r="Q2279" s="79"/>
      <c r="R2279" s="557" t="s">
        <v>118</v>
      </c>
      <c r="S2279" s="510" t="s">
        <v>683</v>
      </c>
      <c r="T2279" s="64"/>
    </row>
    <row r="2280" spans="1:20" ht="7.5" customHeight="1">
      <c r="A2280" s="100"/>
      <c r="B2280" s="542"/>
      <c r="C2280" s="502"/>
      <c r="D2280" s="542"/>
      <c r="E2280" s="542"/>
      <c r="F2280" s="322"/>
      <c r="G2280" s="322"/>
      <c r="H2280" s="322"/>
      <c r="I2280" s="322"/>
      <c r="J2280" s="322"/>
      <c r="K2280" s="322"/>
      <c r="L2280" s="322"/>
      <c r="M2280" s="322"/>
      <c r="N2280" s="322"/>
      <c r="O2280" s="322"/>
      <c r="P2280" s="322"/>
      <c r="Q2280" s="322"/>
      <c r="R2280" s="502"/>
      <c r="S2280" s="502"/>
      <c r="T2280" s="64"/>
    </row>
    <row r="2281" spans="1:20" ht="7.5" customHeight="1">
      <c r="A2281" s="100"/>
      <c r="B2281" s="542"/>
      <c r="C2281" s="502"/>
      <c r="D2281" s="542"/>
      <c r="E2281" s="542"/>
      <c r="F2281" s="119"/>
      <c r="G2281" s="75"/>
      <c r="H2281" s="81"/>
      <c r="I2281" s="75"/>
      <c r="J2281" s="119"/>
      <c r="K2281" s="75"/>
      <c r="L2281" s="119"/>
      <c r="M2281" s="75"/>
      <c r="N2281" s="81"/>
      <c r="O2281" s="75"/>
      <c r="P2281" s="81"/>
      <c r="Q2281" s="75"/>
      <c r="R2281" s="146"/>
      <c r="S2281" s="502"/>
      <c r="T2281" s="64"/>
    </row>
    <row r="2282" spans="1:20" ht="7.5" customHeight="1">
      <c r="A2282" s="100"/>
      <c r="B2282" s="542"/>
      <c r="C2282" s="502"/>
      <c r="D2282" s="542"/>
      <c r="E2282" s="542"/>
      <c r="F2282" s="79"/>
      <c r="G2282" s="79"/>
      <c r="H2282" s="79"/>
      <c r="I2282" s="79"/>
      <c r="J2282" s="79"/>
      <c r="K2282" s="79"/>
      <c r="L2282" s="79"/>
      <c r="M2282" s="79"/>
      <c r="N2282" s="79"/>
      <c r="O2282" s="79"/>
      <c r="P2282" s="79"/>
      <c r="Q2282" s="79"/>
      <c r="R2282" s="146"/>
      <c r="S2282" s="502"/>
      <c r="T2282" s="64"/>
    </row>
    <row r="2283" spans="1:20" ht="7.5" customHeight="1">
      <c r="A2283" s="100"/>
      <c r="B2283" s="542"/>
      <c r="C2283" s="502"/>
      <c r="D2283" s="542"/>
      <c r="E2283" s="542"/>
      <c r="F2283" s="517">
        <v>4596.9072187500005</v>
      </c>
      <c r="G2283" s="503">
        <f>ROUND(F2283*mark_up,0)</f>
        <v>20180</v>
      </c>
      <c r="H2283" s="82"/>
      <c r="I2283" s="503" t="s">
        <v>122</v>
      </c>
      <c r="J2283" s="517"/>
      <c r="K2283" s="503" t="s">
        <v>122</v>
      </c>
      <c r="L2283" s="517"/>
      <c r="M2283" s="503" t="s">
        <v>122</v>
      </c>
      <c r="N2283" s="517"/>
      <c r="O2283" s="503" t="s">
        <v>122</v>
      </c>
      <c r="P2283" s="517"/>
      <c r="Q2283" s="503" t="s">
        <v>122</v>
      </c>
      <c r="R2283" s="333"/>
      <c r="S2283" s="502"/>
      <c r="T2283" s="64"/>
    </row>
    <row r="2284" spans="1:20" ht="7.5" customHeight="1">
      <c r="A2284" s="100"/>
      <c r="B2284" s="542"/>
      <c r="C2284" s="502"/>
      <c r="D2284" s="542"/>
      <c r="E2284" s="542"/>
      <c r="F2284" s="504"/>
      <c r="G2284" s="504"/>
      <c r="H2284" s="103"/>
      <c r="I2284" s="504"/>
      <c r="J2284" s="504"/>
      <c r="K2284" s="504"/>
      <c r="L2284" s="504"/>
      <c r="M2284" s="504"/>
      <c r="N2284" s="504"/>
      <c r="O2284" s="504"/>
      <c r="P2284" s="504"/>
      <c r="Q2284" s="504"/>
      <c r="R2284" s="597" t="s">
        <v>118</v>
      </c>
      <c r="S2284" s="510" t="s">
        <v>680</v>
      </c>
      <c r="T2284" s="64"/>
    </row>
    <row r="2285" spans="1:20" ht="7.5" customHeight="1">
      <c r="A2285" s="100"/>
      <c r="B2285" s="542"/>
      <c r="C2285" s="502"/>
      <c r="D2285" s="542"/>
      <c r="E2285" s="542"/>
      <c r="F2285" s="259"/>
      <c r="G2285" s="593"/>
      <c r="H2285" s="325"/>
      <c r="I2285" s="325"/>
      <c r="J2285" s="325"/>
      <c r="K2285" s="541"/>
      <c r="L2285" s="325"/>
      <c r="M2285" s="541"/>
      <c r="N2285" s="98"/>
      <c r="O2285" s="541"/>
      <c r="P2285" s="98"/>
      <c r="Q2285" s="541"/>
      <c r="R2285" s="577"/>
      <c r="S2285" s="502"/>
      <c r="T2285" s="64"/>
    </row>
    <row r="2286" spans="1:20" ht="7.5" customHeight="1">
      <c r="A2286" s="100"/>
      <c r="B2286" s="542"/>
      <c r="C2286" s="502"/>
      <c r="D2286" s="542"/>
      <c r="E2286" s="542"/>
      <c r="F2286" s="259"/>
      <c r="G2286" s="542"/>
      <c r="H2286" s="325"/>
      <c r="I2286" s="325"/>
      <c r="J2286" s="325"/>
      <c r="K2286" s="542"/>
      <c r="L2286" s="325"/>
      <c r="M2286" s="542"/>
      <c r="N2286" s="98"/>
      <c r="O2286" s="542"/>
      <c r="P2286" s="98"/>
      <c r="Q2286" s="542"/>
      <c r="R2286" s="334"/>
      <c r="S2286" s="502"/>
      <c r="T2286" s="64"/>
    </row>
    <row r="2287" spans="1:20" ht="7.5" customHeight="1">
      <c r="A2287" s="100"/>
      <c r="B2287" s="542"/>
      <c r="C2287" s="502"/>
      <c r="D2287" s="542"/>
      <c r="E2287" s="542"/>
      <c r="F2287" s="259"/>
      <c r="G2287" s="325"/>
      <c r="H2287" s="325"/>
      <c r="I2287" s="325"/>
      <c r="J2287" s="325"/>
      <c r="K2287" s="98"/>
      <c r="L2287" s="325"/>
      <c r="M2287" s="98"/>
      <c r="N2287" s="98"/>
      <c r="O2287" s="98"/>
      <c r="P2287" s="98"/>
      <c r="Q2287" s="98"/>
      <c r="R2287" s="80"/>
      <c r="S2287" s="326"/>
      <c r="T2287" s="64"/>
    </row>
    <row r="2288" spans="1:20" ht="7.5" customHeight="1">
      <c r="A2288" s="100"/>
      <c r="B2288" s="542"/>
      <c r="C2288" s="502"/>
      <c r="D2288" s="542"/>
      <c r="E2288" s="542"/>
      <c r="F2288" s="259"/>
      <c r="G2288" s="325"/>
      <c r="H2288" s="325"/>
      <c r="I2288" s="325"/>
      <c r="J2288" s="325"/>
      <c r="K2288" s="98"/>
      <c r="L2288" s="325"/>
      <c r="M2288" s="98"/>
      <c r="N2288" s="98"/>
      <c r="O2288" s="98"/>
      <c r="P2288" s="98"/>
      <c r="Q2288" s="98"/>
      <c r="R2288" s="335"/>
      <c r="S2288" s="336"/>
      <c r="T2288" s="64"/>
    </row>
    <row r="2289" spans="1:20" ht="7.5" customHeight="1">
      <c r="A2289" s="100"/>
      <c r="B2289" s="542"/>
      <c r="C2289" s="502"/>
      <c r="D2289" s="542"/>
      <c r="E2289" s="542"/>
      <c r="F2289" s="84"/>
      <c r="G2289" s="85"/>
      <c r="H2289" s="85"/>
      <c r="I2289" s="85"/>
      <c r="J2289" s="85"/>
      <c r="K2289" s="81"/>
      <c r="L2289" s="85"/>
      <c r="M2289" s="81"/>
      <c r="N2289" s="81"/>
      <c r="O2289" s="81"/>
      <c r="P2289" s="81"/>
      <c r="Q2289" s="81"/>
      <c r="R2289" s="274"/>
      <c r="S2289" s="337"/>
      <c r="T2289" s="64"/>
    </row>
    <row r="2290" spans="1:20" ht="7.5" customHeight="1">
      <c r="A2290" s="100"/>
      <c r="B2290" s="542"/>
      <c r="C2290" s="518" t="s">
        <v>684</v>
      </c>
      <c r="D2290" s="542"/>
      <c r="E2290" s="542"/>
      <c r="F2290" s="79"/>
      <c r="G2290" s="79"/>
      <c r="H2290" s="79"/>
      <c r="I2290" s="79"/>
      <c r="J2290" s="79"/>
      <c r="K2290" s="79"/>
      <c r="L2290" s="79"/>
      <c r="M2290" s="79"/>
      <c r="N2290" s="79"/>
      <c r="O2290" s="79"/>
      <c r="P2290" s="79"/>
      <c r="Q2290" s="79"/>
      <c r="R2290" s="80"/>
      <c r="S2290" s="90"/>
      <c r="T2290" s="64"/>
    </row>
    <row r="2291" spans="1:20" ht="7.5" customHeight="1">
      <c r="A2291" s="100"/>
      <c r="B2291" s="542"/>
      <c r="C2291" s="502"/>
      <c r="D2291" s="542"/>
      <c r="E2291" s="542"/>
      <c r="F2291" s="79"/>
      <c r="G2291" s="79"/>
      <c r="H2291" s="79"/>
      <c r="I2291" s="79"/>
      <c r="J2291" s="79"/>
      <c r="K2291" s="79"/>
      <c r="L2291" s="79"/>
      <c r="M2291" s="79"/>
      <c r="N2291" s="79"/>
      <c r="O2291" s="79"/>
      <c r="P2291" s="79"/>
      <c r="Q2291" s="79"/>
      <c r="R2291" s="80"/>
      <c r="S2291" s="90"/>
      <c r="T2291" s="64"/>
    </row>
    <row r="2292" spans="1:20" ht="7.5" customHeight="1">
      <c r="A2292" s="100"/>
      <c r="B2292" s="549"/>
      <c r="C2292" s="513"/>
      <c r="D2292" s="549"/>
      <c r="E2292" s="549"/>
      <c r="F2292" s="91"/>
      <c r="G2292" s="91"/>
      <c r="H2292" s="91"/>
      <c r="I2292" s="91"/>
      <c r="J2292" s="91"/>
      <c r="K2292" s="91"/>
      <c r="L2292" s="91"/>
      <c r="M2292" s="91"/>
      <c r="N2292" s="91"/>
      <c r="O2292" s="91"/>
      <c r="P2292" s="91"/>
      <c r="Q2292" s="91"/>
      <c r="R2292" s="92"/>
      <c r="S2292" s="129"/>
      <c r="T2292" s="64"/>
    </row>
    <row r="2293" spans="1:20" ht="7.5" customHeight="1">
      <c r="A2293" s="78"/>
      <c r="B2293" s="71"/>
      <c r="C2293" s="71"/>
      <c r="D2293" s="71"/>
      <c r="E2293" s="71"/>
      <c r="F2293" s="71"/>
      <c r="G2293" s="71"/>
      <c r="H2293" s="71"/>
      <c r="I2293" s="71"/>
      <c r="J2293" s="71"/>
      <c r="K2293" s="71"/>
      <c r="L2293" s="71"/>
      <c r="M2293" s="71"/>
      <c r="N2293" s="71"/>
      <c r="O2293" s="71"/>
      <c r="P2293" s="71"/>
      <c r="Q2293" s="71"/>
      <c r="R2293" s="71"/>
      <c r="S2293" s="71"/>
      <c r="T2293" s="64"/>
    </row>
    <row r="2294" spans="1:20" ht="7.5" customHeight="1">
      <c r="A2294" s="78"/>
      <c r="B2294" s="121"/>
      <c r="C2294" s="121"/>
      <c r="D2294" s="121"/>
      <c r="E2294" s="121"/>
      <c r="F2294" s="121"/>
      <c r="G2294" s="121"/>
      <c r="H2294" s="121"/>
      <c r="I2294" s="121"/>
      <c r="J2294" s="121"/>
      <c r="K2294" s="121"/>
      <c r="L2294" s="121"/>
      <c r="M2294" s="121"/>
      <c r="N2294" s="121"/>
      <c r="O2294" s="121"/>
      <c r="P2294" s="121"/>
      <c r="Q2294" s="121"/>
      <c r="R2294" s="121"/>
      <c r="S2294" s="121"/>
      <c r="T2294" s="64"/>
    </row>
    <row r="2295" spans="1:20" ht="7.5" customHeight="1">
      <c r="A2295" s="78"/>
      <c r="B2295" s="121"/>
      <c r="C2295" s="121"/>
      <c r="D2295" s="121"/>
      <c r="E2295" s="121"/>
      <c r="F2295" s="121"/>
      <c r="G2295" s="121"/>
      <c r="H2295" s="121"/>
      <c r="I2295" s="121"/>
      <c r="J2295" s="121"/>
      <c r="K2295" s="121"/>
      <c r="L2295" s="121"/>
      <c r="M2295" s="121"/>
      <c r="N2295" s="121"/>
      <c r="O2295" s="121"/>
      <c r="P2295" s="121"/>
      <c r="Q2295" s="121"/>
      <c r="R2295" s="121"/>
      <c r="S2295" s="121"/>
      <c r="T2295" s="64"/>
    </row>
    <row r="2296" spans="1:20" ht="7.5" customHeight="1">
      <c r="A2296" s="100"/>
      <c r="B2296" s="121"/>
      <c r="C2296" s="121"/>
      <c r="D2296" s="121"/>
      <c r="E2296" s="121"/>
      <c r="F2296" s="121"/>
      <c r="G2296" s="121"/>
      <c r="H2296" s="121"/>
      <c r="I2296" s="121"/>
      <c r="J2296" s="121"/>
      <c r="K2296" s="121"/>
      <c r="L2296" s="121"/>
      <c r="M2296" s="121"/>
      <c r="N2296" s="121"/>
      <c r="O2296" s="121"/>
      <c r="P2296" s="121"/>
      <c r="Q2296" s="121"/>
      <c r="R2296" s="121"/>
      <c r="S2296" s="121"/>
      <c r="T2296" s="64"/>
    </row>
    <row r="2297" spans="1:20" ht="7.5" customHeight="1">
      <c r="A2297" s="100"/>
      <c r="B2297" s="121"/>
      <c r="C2297" s="121"/>
      <c r="D2297" s="121"/>
      <c r="E2297" s="121"/>
      <c r="F2297" s="121"/>
      <c r="G2297" s="121"/>
      <c r="H2297" s="121"/>
      <c r="I2297" s="121"/>
      <c r="J2297" s="121"/>
      <c r="K2297" s="121"/>
      <c r="L2297" s="121"/>
      <c r="M2297" s="121"/>
      <c r="N2297" s="121"/>
      <c r="O2297" s="121"/>
      <c r="P2297" s="121"/>
      <c r="Q2297" s="121"/>
      <c r="R2297" s="121"/>
      <c r="S2297" s="121"/>
      <c r="T2297" s="64"/>
    </row>
    <row r="2298" spans="1:20" ht="7.5" customHeight="1">
      <c r="A2298" s="100"/>
      <c r="B2298" s="121"/>
      <c r="C2298" s="121"/>
      <c r="D2298" s="121"/>
      <c r="E2298" s="121"/>
      <c r="F2298" s="121"/>
      <c r="G2298" s="121"/>
      <c r="H2298" s="121"/>
      <c r="I2298" s="121"/>
      <c r="J2298" s="121"/>
      <c r="K2298" s="121"/>
      <c r="L2298" s="121"/>
      <c r="M2298" s="121"/>
      <c r="N2298" s="121"/>
      <c r="O2298" s="121"/>
      <c r="P2298" s="121"/>
      <c r="Q2298" s="121"/>
      <c r="R2298" s="121"/>
      <c r="S2298" s="121"/>
      <c r="T2298" s="64"/>
    </row>
    <row r="2299" spans="1:20" ht="7.5" customHeight="1">
      <c r="A2299" s="100"/>
      <c r="B2299" s="121"/>
      <c r="C2299" s="121"/>
      <c r="D2299" s="121"/>
      <c r="E2299" s="121"/>
      <c r="F2299" s="121"/>
      <c r="G2299" s="121"/>
      <c r="H2299" s="121"/>
      <c r="I2299" s="121"/>
      <c r="J2299" s="121"/>
      <c r="K2299" s="121"/>
      <c r="L2299" s="121"/>
      <c r="M2299" s="121"/>
      <c r="N2299" s="121"/>
      <c r="O2299" s="121"/>
      <c r="P2299" s="121"/>
      <c r="Q2299" s="121"/>
      <c r="R2299" s="121"/>
      <c r="S2299" s="121"/>
      <c r="T2299" s="64"/>
    </row>
    <row r="2300" spans="1:20" ht="7.5" customHeight="1">
      <c r="A2300" s="100"/>
      <c r="B2300" s="121"/>
      <c r="C2300" s="121"/>
      <c r="D2300" s="121"/>
      <c r="E2300" s="121"/>
      <c r="F2300" s="121"/>
      <c r="G2300" s="121"/>
      <c r="H2300" s="121"/>
      <c r="I2300" s="121"/>
      <c r="J2300" s="121"/>
      <c r="K2300" s="121"/>
      <c r="L2300" s="121"/>
      <c r="M2300" s="121"/>
      <c r="N2300" s="121"/>
      <c r="O2300" s="121"/>
      <c r="P2300" s="121"/>
      <c r="Q2300" s="121"/>
      <c r="R2300" s="121"/>
      <c r="S2300" s="121"/>
      <c r="T2300" s="64"/>
    </row>
    <row r="2301" spans="1:20" ht="7.5" customHeight="1">
      <c r="A2301" s="100"/>
      <c r="B2301" s="121"/>
      <c r="C2301" s="121"/>
      <c r="D2301" s="121"/>
      <c r="E2301" s="121"/>
      <c r="F2301" s="121"/>
      <c r="G2301" s="121"/>
      <c r="H2301" s="121"/>
      <c r="I2301" s="121"/>
      <c r="J2301" s="121"/>
      <c r="K2301" s="121"/>
      <c r="L2301" s="121"/>
      <c r="M2301" s="121"/>
      <c r="N2301" s="121"/>
      <c r="O2301" s="121"/>
      <c r="P2301" s="121"/>
      <c r="Q2301" s="121"/>
      <c r="R2301" s="121"/>
      <c r="S2301" s="121"/>
      <c r="T2301" s="64"/>
    </row>
    <row r="2302" spans="1:20" ht="7.5" customHeight="1">
      <c r="A2302" s="100"/>
      <c r="B2302" s="121"/>
      <c r="C2302" s="121"/>
      <c r="D2302" s="121"/>
      <c r="E2302" s="121"/>
      <c r="F2302" s="121"/>
      <c r="G2302" s="121"/>
      <c r="H2302" s="121"/>
      <c r="I2302" s="121"/>
      <c r="J2302" s="121"/>
      <c r="K2302" s="121"/>
      <c r="L2302" s="121"/>
      <c r="M2302" s="121"/>
      <c r="N2302" s="121"/>
      <c r="O2302" s="121"/>
      <c r="P2302" s="121"/>
      <c r="Q2302" s="121"/>
      <c r="R2302" s="121"/>
      <c r="S2302" s="121"/>
      <c r="T2302" s="64"/>
    </row>
    <row r="2303" spans="1:20" ht="7.5" customHeight="1">
      <c r="A2303" s="100"/>
      <c r="B2303" s="121"/>
      <c r="C2303" s="121"/>
      <c r="D2303" s="121"/>
      <c r="E2303" s="121"/>
      <c r="F2303" s="121"/>
      <c r="G2303" s="121"/>
      <c r="H2303" s="121"/>
      <c r="I2303" s="121"/>
      <c r="J2303" s="121"/>
      <c r="K2303" s="121"/>
      <c r="L2303" s="121"/>
      <c r="M2303" s="121"/>
      <c r="N2303" s="121"/>
      <c r="O2303" s="121"/>
      <c r="P2303" s="121"/>
      <c r="Q2303" s="121"/>
      <c r="R2303" s="121"/>
      <c r="S2303" s="121"/>
      <c r="T2303" s="64"/>
    </row>
    <row r="2304" spans="1:20" ht="7.5" customHeight="1">
      <c r="A2304" s="100"/>
      <c r="B2304" s="121"/>
      <c r="C2304" s="121"/>
      <c r="D2304" s="121"/>
      <c r="E2304" s="121"/>
      <c r="F2304" s="121"/>
      <c r="G2304" s="121"/>
      <c r="H2304" s="121"/>
      <c r="I2304" s="121"/>
      <c r="J2304" s="121"/>
      <c r="K2304" s="121"/>
      <c r="L2304" s="121"/>
      <c r="M2304" s="121"/>
      <c r="N2304" s="121"/>
      <c r="O2304" s="121"/>
      <c r="P2304" s="121"/>
      <c r="Q2304" s="121"/>
      <c r="R2304" s="121"/>
      <c r="S2304" s="121"/>
      <c r="T2304" s="64"/>
    </row>
    <row r="2305" spans="1:20" ht="7.5" customHeight="1">
      <c r="A2305" s="100"/>
      <c r="B2305" s="121"/>
      <c r="C2305" s="121"/>
      <c r="D2305" s="121"/>
      <c r="E2305" s="121"/>
      <c r="F2305" s="121"/>
      <c r="G2305" s="121"/>
      <c r="H2305" s="121"/>
      <c r="I2305" s="121"/>
      <c r="J2305" s="121"/>
      <c r="K2305" s="121"/>
      <c r="L2305" s="121"/>
      <c r="M2305" s="121"/>
      <c r="N2305" s="121"/>
      <c r="O2305" s="121"/>
      <c r="P2305" s="121"/>
      <c r="Q2305" s="121"/>
      <c r="R2305" s="121"/>
      <c r="S2305" s="121"/>
      <c r="T2305" s="64"/>
    </row>
    <row r="2306" spans="1:20" ht="7.5" customHeight="1">
      <c r="A2306" s="100"/>
      <c r="B2306" s="121"/>
      <c r="C2306" s="121"/>
      <c r="D2306" s="121"/>
      <c r="E2306" s="121"/>
      <c r="F2306" s="121"/>
      <c r="G2306" s="121"/>
      <c r="H2306" s="121"/>
      <c r="I2306" s="121"/>
      <c r="J2306" s="121"/>
      <c r="K2306" s="121"/>
      <c r="L2306" s="121"/>
      <c r="M2306" s="121"/>
      <c r="N2306" s="121"/>
      <c r="O2306" s="121"/>
      <c r="P2306" s="121"/>
      <c r="Q2306" s="121"/>
      <c r="R2306" s="121"/>
      <c r="S2306" s="121"/>
      <c r="T2306" s="64"/>
    </row>
    <row r="2307" spans="1:20" ht="7.5" customHeight="1">
      <c r="A2307" s="100"/>
      <c r="B2307" s="121"/>
      <c r="C2307" s="121"/>
      <c r="D2307" s="121"/>
      <c r="E2307" s="121"/>
      <c r="F2307" s="121"/>
      <c r="G2307" s="121"/>
      <c r="H2307" s="121"/>
      <c r="I2307" s="121"/>
      <c r="J2307" s="121"/>
      <c r="K2307" s="121"/>
      <c r="L2307" s="121"/>
      <c r="M2307" s="121"/>
      <c r="N2307" s="121"/>
      <c r="O2307" s="121"/>
      <c r="P2307" s="121"/>
      <c r="Q2307" s="121"/>
      <c r="R2307" s="121"/>
      <c r="S2307" s="121"/>
      <c r="T2307" s="64"/>
    </row>
    <row r="2308" spans="1:20" ht="7.5" customHeight="1">
      <c r="A2308" s="78"/>
      <c r="B2308" s="121"/>
      <c r="C2308" s="121"/>
      <c r="D2308" s="121"/>
      <c r="E2308" s="121"/>
      <c r="F2308" s="121"/>
      <c r="G2308" s="121"/>
      <c r="H2308" s="121"/>
      <c r="I2308" s="121"/>
      <c r="J2308" s="121"/>
      <c r="K2308" s="121"/>
      <c r="L2308" s="121"/>
      <c r="M2308" s="121"/>
      <c r="N2308" s="121"/>
      <c r="O2308" s="121"/>
      <c r="P2308" s="121"/>
      <c r="Q2308" s="121"/>
      <c r="R2308" s="121"/>
      <c r="S2308" s="121"/>
      <c r="T2308" s="64"/>
    </row>
    <row r="2309" spans="1:20" ht="7.5" customHeight="1">
      <c r="A2309" s="78"/>
      <c r="B2309" s="121"/>
      <c r="C2309" s="121"/>
      <c r="D2309" s="121"/>
      <c r="E2309" s="121"/>
      <c r="F2309" s="121"/>
      <c r="G2309" s="121"/>
      <c r="H2309" s="121"/>
      <c r="I2309" s="121"/>
      <c r="J2309" s="121"/>
      <c r="K2309" s="121"/>
      <c r="L2309" s="121"/>
      <c r="M2309" s="121"/>
      <c r="N2309" s="121"/>
      <c r="O2309" s="121"/>
      <c r="P2309" s="121"/>
      <c r="Q2309" s="121"/>
      <c r="R2309" s="121"/>
      <c r="S2309" s="121"/>
      <c r="T2309" s="64"/>
    </row>
    <row r="2310" spans="1:20" ht="7.5" customHeight="1">
      <c r="A2310" s="78"/>
      <c r="B2310" s="121"/>
      <c r="C2310" s="121"/>
      <c r="D2310" s="121"/>
      <c r="E2310" s="121"/>
      <c r="F2310" s="121"/>
      <c r="G2310" s="121"/>
      <c r="H2310" s="121"/>
      <c r="I2310" s="121"/>
      <c r="J2310" s="121"/>
      <c r="K2310" s="121"/>
      <c r="L2310" s="121"/>
      <c r="M2310" s="121"/>
      <c r="N2310" s="121"/>
      <c r="O2310" s="121"/>
      <c r="P2310" s="121"/>
      <c r="Q2310" s="121"/>
      <c r="R2310" s="121"/>
      <c r="S2310" s="121"/>
      <c r="T2310" s="64"/>
    </row>
    <row r="2311" spans="1:20" ht="7.5" customHeight="1">
      <c r="A2311" s="100"/>
      <c r="B2311" s="121"/>
      <c r="C2311" s="121"/>
      <c r="D2311" s="121"/>
      <c r="E2311" s="121"/>
      <c r="F2311" s="121"/>
      <c r="G2311" s="121"/>
      <c r="H2311" s="121"/>
      <c r="I2311" s="121"/>
      <c r="J2311" s="121"/>
      <c r="K2311" s="121"/>
      <c r="L2311" s="121"/>
      <c r="M2311" s="121"/>
      <c r="N2311" s="121"/>
      <c r="O2311" s="121"/>
      <c r="P2311" s="121"/>
      <c r="Q2311" s="121"/>
      <c r="R2311" s="121"/>
      <c r="S2311" s="121"/>
      <c r="T2311" s="64"/>
    </row>
    <row r="2312" spans="1:20" ht="7.5" customHeight="1">
      <c r="A2312" s="100"/>
      <c r="B2312" s="121"/>
      <c r="C2312" s="121"/>
      <c r="D2312" s="121"/>
      <c r="E2312" s="121"/>
      <c r="F2312" s="121"/>
      <c r="G2312" s="121"/>
      <c r="H2312" s="121"/>
      <c r="I2312" s="121"/>
      <c r="J2312" s="121"/>
      <c r="K2312" s="121"/>
      <c r="L2312" s="121"/>
      <c r="M2312" s="121"/>
      <c r="N2312" s="121"/>
      <c r="O2312" s="121"/>
      <c r="P2312" s="121"/>
      <c r="Q2312" s="121"/>
      <c r="R2312" s="121"/>
      <c r="S2312" s="121"/>
      <c r="T2312" s="64"/>
    </row>
    <row r="2313" spans="1:20" ht="7.5" customHeight="1">
      <c r="A2313" s="100"/>
      <c r="B2313" s="121"/>
      <c r="C2313" s="121"/>
      <c r="D2313" s="121"/>
      <c r="E2313" s="121"/>
      <c r="F2313" s="121"/>
      <c r="G2313" s="121"/>
      <c r="H2313" s="121"/>
      <c r="I2313" s="121"/>
      <c r="J2313" s="121"/>
      <c r="K2313" s="121"/>
      <c r="L2313" s="121"/>
      <c r="M2313" s="121"/>
      <c r="N2313" s="121"/>
      <c r="O2313" s="121"/>
      <c r="P2313" s="121"/>
      <c r="Q2313" s="121"/>
      <c r="R2313" s="121"/>
      <c r="S2313" s="121"/>
      <c r="T2313" s="64"/>
    </row>
    <row r="2314" spans="1:20" ht="7.5" customHeight="1">
      <c r="A2314" s="100"/>
      <c r="B2314" s="121"/>
      <c r="C2314" s="121"/>
      <c r="D2314" s="121"/>
      <c r="E2314" s="121"/>
      <c r="F2314" s="121"/>
      <c r="G2314" s="121"/>
      <c r="H2314" s="121"/>
      <c r="I2314" s="121"/>
      <c r="J2314" s="121"/>
      <c r="K2314" s="121"/>
      <c r="L2314" s="121"/>
      <c r="M2314" s="121"/>
      <c r="N2314" s="121"/>
      <c r="O2314" s="121"/>
      <c r="P2314" s="121"/>
      <c r="Q2314" s="121"/>
      <c r="R2314" s="121"/>
      <c r="S2314" s="121"/>
      <c r="T2314" s="64"/>
    </row>
    <row r="2315" spans="1:20" ht="7.5" customHeight="1">
      <c r="A2315" s="100"/>
      <c r="B2315" s="121"/>
      <c r="C2315" s="121"/>
      <c r="D2315" s="121"/>
      <c r="E2315" s="121"/>
      <c r="F2315" s="121"/>
      <c r="G2315" s="121"/>
      <c r="H2315" s="121"/>
      <c r="I2315" s="121"/>
      <c r="J2315" s="121"/>
      <c r="K2315" s="121"/>
      <c r="L2315" s="121"/>
      <c r="M2315" s="121"/>
      <c r="N2315" s="121"/>
      <c r="O2315" s="121"/>
      <c r="P2315" s="121"/>
      <c r="Q2315" s="121"/>
      <c r="R2315" s="121"/>
      <c r="S2315" s="121"/>
      <c r="T2315" s="64"/>
    </row>
    <row r="2316" spans="1:20" ht="7.5" customHeight="1">
      <c r="A2316" s="100"/>
      <c r="B2316" s="121"/>
      <c r="C2316" s="121"/>
      <c r="D2316" s="121"/>
      <c r="E2316" s="121"/>
      <c r="F2316" s="121"/>
      <c r="G2316" s="121"/>
      <c r="H2316" s="121"/>
      <c r="I2316" s="121"/>
      <c r="J2316" s="121"/>
      <c r="K2316" s="121"/>
      <c r="L2316" s="121"/>
      <c r="M2316" s="121"/>
      <c r="N2316" s="121"/>
      <c r="O2316" s="121"/>
      <c r="P2316" s="121"/>
      <c r="Q2316" s="121"/>
      <c r="R2316" s="121"/>
      <c r="S2316" s="121"/>
      <c r="T2316" s="64"/>
    </row>
    <row r="2317" spans="1:20" ht="7.5" customHeight="1">
      <c r="A2317" s="100"/>
      <c r="B2317" s="122"/>
      <c r="C2317" s="122"/>
      <c r="D2317" s="122"/>
      <c r="E2317" s="122"/>
      <c r="F2317" s="122"/>
      <c r="G2317" s="122"/>
      <c r="H2317" s="122"/>
      <c r="I2317" s="122"/>
      <c r="J2317" s="122"/>
      <c r="K2317" s="122"/>
      <c r="L2317" s="122"/>
      <c r="M2317" s="122"/>
      <c r="N2317" s="122"/>
      <c r="O2317" s="122"/>
      <c r="P2317" s="122"/>
      <c r="Q2317" s="122"/>
      <c r="R2317" s="122"/>
      <c r="S2317" s="122"/>
      <c r="T2317" s="64"/>
    </row>
    <row r="2318" spans="1:20" ht="11.25" customHeight="1">
      <c r="A2318" s="100"/>
      <c r="B2318" s="107"/>
      <c r="C2318" s="107"/>
      <c r="D2318" s="107"/>
      <c r="E2318" s="107"/>
      <c r="F2318" s="107"/>
      <c r="G2318" s="107"/>
      <c r="H2318" s="107"/>
      <c r="I2318" s="107"/>
      <c r="J2318" s="107"/>
      <c r="K2318" s="107"/>
      <c r="L2318" s="107"/>
      <c r="M2318" s="107"/>
      <c r="N2318" s="107"/>
      <c r="O2318" s="107"/>
      <c r="P2318" s="107"/>
      <c r="Q2318" s="107"/>
      <c r="R2318" s="107"/>
      <c r="S2318" s="537" t="s">
        <v>140</v>
      </c>
      <c r="T2318" s="64"/>
    </row>
    <row r="2319" spans="1:20" ht="11.25" customHeight="1">
      <c r="A2319" s="100"/>
      <c r="B2319" s="83"/>
      <c r="C2319" s="83"/>
      <c r="D2319" s="83"/>
      <c r="E2319" s="83"/>
      <c r="F2319" s="83"/>
      <c r="G2319" s="83"/>
      <c r="H2319" s="83"/>
      <c r="I2319" s="83"/>
      <c r="J2319" s="83"/>
      <c r="K2319" s="83"/>
      <c r="L2319" s="83"/>
      <c r="M2319" s="83"/>
      <c r="N2319" s="83"/>
      <c r="O2319" s="83"/>
      <c r="P2319" s="83"/>
      <c r="Q2319" s="83"/>
      <c r="R2319" s="88"/>
      <c r="S2319" s="504"/>
      <c r="T2319" s="64"/>
    </row>
    <row r="2320" spans="1:20" ht="11.25" customHeight="1">
      <c r="A2320" s="100"/>
      <c r="B2320" s="528" t="s">
        <v>685</v>
      </c>
      <c r="C2320" s="529"/>
      <c r="D2320" s="529"/>
      <c r="E2320" s="529"/>
      <c r="F2320" s="529"/>
      <c r="G2320" s="529"/>
      <c r="H2320" s="529"/>
      <c r="I2320" s="529"/>
      <c r="J2320" s="529"/>
      <c r="K2320" s="529"/>
      <c r="L2320" s="529"/>
      <c r="M2320" s="529"/>
      <c r="N2320" s="529"/>
      <c r="O2320" s="529"/>
      <c r="P2320" s="529"/>
      <c r="Q2320" s="529"/>
      <c r="R2320" s="529"/>
      <c r="S2320" s="529"/>
      <c r="T2320" s="64"/>
    </row>
    <row r="2321" spans="1:20" ht="61.5" customHeight="1">
      <c r="A2321" s="100"/>
      <c r="B2321" s="530"/>
      <c r="C2321" s="513"/>
      <c r="D2321" s="513"/>
      <c r="E2321" s="63"/>
      <c r="F2321" s="63"/>
      <c r="G2321" s="63"/>
      <c r="H2321" s="63"/>
      <c r="I2321" s="63"/>
      <c r="J2321" s="63"/>
      <c r="K2321" s="63"/>
      <c r="L2321" s="63"/>
      <c r="M2321" s="63"/>
      <c r="N2321" s="63"/>
      <c r="O2321" s="531" t="s">
        <v>597</v>
      </c>
      <c r="P2321" s="513"/>
      <c r="Q2321" s="513"/>
      <c r="R2321" s="513"/>
      <c r="S2321" s="513"/>
      <c r="T2321" s="64"/>
    </row>
    <row r="2322" spans="1:20" ht="34.5" customHeight="1">
      <c r="A2322" s="100"/>
      <c r="B2322" s="67" t="s">
        <v>104</v>
      </c>
      <c r="C2322" s="67" t="s">
        <v>105</v>
      </c>
      <c r="D2322" s="67" t="s">
        <v>106</v>
      </c>
      <c r="E2322" s="67" t="s">
        <v>107</v>
      </c>
      <c r="F2322" s="68" t="s">
        <v>108</v>
      </c>
      <c r="G2322" s="69" t="s">
        <v>109</v>
      </c>
      <c r="H2322" s="68" t="s">
        <v>108</v>
      </c>
      <c r="I2322" s="69" t="s">
        <v>110</v>
      </c>
      <c r="J2322" s="68" t="s">
        <v>108</v>
      </c>
      <c r="K2322" s="69" t="s">
        <v>111</v>
      </c>
      <c r="L2322" s="68" t="s">
        <v>108</v>
      </c>
      <c r="M2322" s="69" t="s">
        <v>112</v>
      </c>
      <c r="N2322" s="68" t="s">
        <v>108</v>
      </c>
      <c r="O2322" s="69" t="s">
        <v>113</v>
      </c>
      <c r="P2322" s="68" t="s">
        <v>108</v>
      </c>
      <c r="Q2322" s="69" t="s">
        <v>114</v>
      </c>
      <c r="R2322" s="581" t="s">
        <v>1</v>
      </c>
      <c r="S2322" s="527"/>
      <c r="T2322" s="64"/>
    </row>
    <row r="2323" spans="1:20" ht="7.5" customHeight="1">
      <c r="A2323" s="100"/>
      <c r="B2323" s="553" t="s">
        <v>115</v>
      </c>
      <c r="C2323" s="546" t="s">
        <v>686</v>
      </c>
      <c r="D2323" s="76"/>
      <c r="E2323" s="75"/>
      <c r="F2323" s="84"/>
      <c r="G2323" s="142"/>
      <c r="H2323" s="142"/>
      <c r="I2323" s="142"/>
      <c r="J2323" s="142"/>
      <c r="K2323" s="142"/>
      <c r="L2323" s="142"/>
      <c r="M2323" s="142"/>
      <c r="N2323" s="142"/>
      <c r="O2323" s="142"/>
      <c r="P2323" s="142"/>
      <c r="Q2323" s="142"/>
      <c r="R2323" s="520" t="s">
        <v>118</v>
      </c>
      <c r="S2323" s="521" t="s">
        <v>687</v>
      </c>
      <c r="T2323" s="64"/>
    </row>
    <row r="2324" spans="1:20" ht="7.5" customHeight="1">
      <c r="A2324" s="100"/>
      <c r="B2324" s="502"/>
      <c r="C2324" s="502"/>
      <c r="D2324" s="76"/>
      <c r="E2324" s="75"/>
      <c r="F2324" s="83"/>
      <c r="G2324" s="83"/>
      <c r="H2324" s="83"/>
      <c r="I2324" s="83"/>
      <c r="J2324" s="83"/>
      <c r="K2324" s="83"/>
      <c r="L2324" s="83"/>
      <c r="M2324" s="83"/>
      <c r="N2324" s="83"/>
      <c r="O2324" s="83"/>
      <c r="P2324" s="83"/>
      <c r="Q2324" s="83"/>
      <c r="R2324" s="502"/>
      <c r="S2324" s="502"/>
      <c r="T2324" s="64"/>
    </row>
    <row r="2325" spans="1:20" ht="7.5" customHeight="1">
      <c r="A2325" s="100"/>
      <c r="B2325" s="502"/>
      <c r="C2325" s="502"/>
      <c r="D2325" s="76"/>
      <c r="E2325" s="75"/>
      <c r="F2325" s="83"/>
      <c r="G2325" s="83"/>
      <c r="H2325" s="83"/>
      <c r="I2325" s="83"/>
      <c r="J2325" s="83"/>
      <c r="K2325" s="83"/>
      <c r="L2325" s="83"/>
      <c r="M2325" s="83"/>
      <c r="N2325" s="83"/>
      <c r="O2325" s="83"/>
      <c r="P2325" s="83"/>
      <c r="Q2325" s="83"/>
      <c r="R2325" s="161"/>
      <c r="S2325" s="502"/>
      <c r="T2325" s="64"/>
    </row>
    <row r="2326" spans="1:20" ht="7.5" customHeight="1">
      <c r="A2326" s="100"/>
      <c r="B2326" s="502"/>
      <c r="C2326" s="502"/>
      <c r="D2326" s="76"/>
      <c r="E2326" s="75"/>
      <c r="F2326" s="83"/>
      <c r="G2326" s="83"/>
      <c r="H2326" s="83"/>
      <c r="I2326" s="83"/>
      <c r="J2326" s="83"/>
      <c r="K2326" s="83"/>
      <c r="L2326" s="83"/>
      <c r="M2326" s="83"/>
      <c r="N2326" s="83"/>
      <c r="O2326" s="83"/>
      <c r="P2326" s="83"/>
      <c r="Q2326" s="83"/>
      <c r="R2326" s="161"/>
      <c r="S2326" s="502"/>
      <c r="T2326" s="64"/>
    </row>
    <row r="2327" spans="1:20" ht="7.5" customHeight="1">
      <c r="A2327" s="100"/>
      <c r="B2327" s="502"/>
      <c r="C2327" s="502"/>
      <c r="D2327" s="76"/>
      <c r="E2327" s="75"/>
      <c r="F2327" s="84"/>
      <c r="G2327" s="142"/>
      <c r="H2327" s="142"/>
      <c r="I2327" s="125"/>
      <c r="J2327" s="142"/>
      <c r="K2327" s="142"/>
      <c r="L2327" s="142"/>
      <c r="M2327" s="142"/>
      <c r="N2327" s="142"/>
      <c r="O2327" s="142"/>
      <c r="P2327" s="142"/>
      <c r="Q2327" s="142"/>
      <c r="R2327" s="161"/>
      <c r="S2327" s="502"/>
      <c r="T2327" s="64"/>
    </row>
    <row r="2328" spans="1:20" ht="7.5" customHeight="1">
      <c r="A2328" s="100"/>
      <c r="B2328" s="502"/>
      <c r="C2328" s="502"/>
      <c r="D2328" s="76"/>
      <c r="E2328" s="75"/>
      <c r="F2328" s="142"/>
      <c r="G2328" s="125"/>
      <c r="H2328" s="173"/>
      <c r="I2328" s="125"/>
      <c r="J2328" s="132"/>
      <c r="K2328" s="132"/>
      <c r="L2328" s="132"/>
      <c r="M2328" s="132"/>
      <c r="N2328" s="132"/>
      <c r="O2328" s="132"/>
      <c r="P2328" s="132"/>
      <c r="Q2328" s="132"/>
      <c r="R2328" s="588" t="s">
        <v>118</v>
      </c>
      <c r="S2328" s="510" t="s">
        <v>628</v>
      </c>
      <c r="T2328" s="64"/>
    </row>
    <row r="2329" spans="1:20" ht="7.5" customHeight="1">
      <c r="A2329" s="100"/>
      <c r="B2329" s="502"/>
      <c r="C2329" s="502"/>
      <c r="D2329" s="76"/>
      <c r="E2329" s="75"/>
      <c r="F2329" s="142"/>
      <c r="G2329" s="125"/>
      <c r="H2329" s="173"/>
      <c r="I2329" s="125"/>
      <c r="J2329" s="132"/>
      <c r="K2329" s="132"/>
      <c r="L2329" s="132"/>
      <c r="M2329" s="132"/>
      <c r="N2329" s="132"/>
      <c r="O2329" s="132"/>
      <c r="P2329" s="132"/>
      <c r="Q2329" s="132"/>
      <c r="R2329" s="502"/>
      <c r="S2329" s="502"/>
      <c r="T2329" s="64"/>
    </row>
    <row r="2330" spans="1:20" ht="7.5" customHeight="1">
      <c r="A2330" s="100"/>
      <c r="B2330" s="502"/>
      <c r="C2330" s="502"/>
      <c r="D2330" s="79"/>
      <c r="E2330" s="79"/>
      <c r="F2330" s="79"/>
      <c r="G2330" s="79"/>
      <c r="H2330" s="79"/>
      <c r="I2330" s="79"/>
      <c r="J2330" s="79"/>
      <c r="K2330" s="79"/>
      <c r="L2330" s="79"/>
      <c r="M2330" s="79"/>
      <c r="N2330" s="79"/>
      <c r="O2330" s="79"/>
      <c r="P2330" s="79"/>
      <c r="Q2330" s="79"/>
      <c r="R2330" s="161"/>
      <c r="S2330" s="502"/>
      <c r="T2330" s="64"/>
    </row>
    <row r="2331" spans="1:20" ht="7.5" customHeight="1">
      <c r="A2331" s="100"/>
      <c r="B2331" s="502"/>
      <c r="C2331" s="502"/>
      <c r="D2331" s="79"/>
      <c r="E2331" s="79"/>
      <c r="F2331" s="86"/>
      <c r="G2331" s="86"/>
      <c r="H2331" s="86"/>
      <c r="I2331" s="86"/>
      <c r="J2331" s="86"/>
      <c r="K2331" s="86"/>
      <c r="L2331" s="86"/>
      <c r="M2331" s="86"/>
      <c r="N2331" s="86"/>
      <c r="O2331" s="86"/>
      <c r="P2331" s="86"/>
      <c r="Q2331" s="86"/>
      <c r="R2331" s="588" t="s">
        <v>118</v>
      </c>
      <c r="S2331" s="510" t="s">
        <v>688</v>
      </c>
      <c r="T2331" s="64"/>
    </row>
    <row r="2332" spans="1:20" ht="7.5" customHeight="1">
      <c r="A2332" s="100"/>
      <c r="B2332" s="502"/>
      <c r="C2332" s="502"/>
      <c r="D2332" s="79"/>
      <c r="E2332" s="79"/>
      <c r="F2332" s="86"/>
      <c r="G2332" s="86"/>
      <c r="H2332" s="86"/>
      <c r="I2332" s="86"/>
      <c r="J2332" s="86"/>
      <c r="K2332" s="86"/>
      <c r="L2332" s="86"/>
      <c r="M2332" s="86"/>
      <c r="N2332" s="86"/>
      <c r="O2332" s="86"/>
      <c r="P2332" s="86"/>
      <c r="Q2332" s="86"/>
      <c r="R2332" s="502"/>
      <c r="S2332" s="502"/>
      <c r="T2332" s="64"/>
    </row>
    <row r="2333" spans="1:20" ht="7.5" customHeight="1">
      <c r="A2333" s="78"/>
      <c r="B2333" s="502"/>
      <c r="C2333" s="502"/>
      <c r="D2333" s="76"/>
      <c r="E2333" s="75"/>
      <c r="F2333" s="79"/>
      <c r="G2333" s="506" t="s">
        <v>260</v>
      </c>
      <c r="H2333" s="502"/>
      <c r="I2333" s="587"/>
      <c r="J2333" s="79"/>
      <c r="K2333" s="506" t="s">
        <v>261</v>
      </c>
      <c r="L2333" s="502"/>
      <c r="M2333" s="587"/>
      <c r="N2333" s="79"/>
      <c r="O2333" s="79"/>
      <c r="P2333" s="79"/>
      <c r="Q2333" s="79"/>
      <c r="R2333" s="161"/>
      <c r="S2333" s="502"/>
      <c r="T2333" s="64"/>
    </row>
    <row r="2334" spans="1:20" ht="7.5" customHeight="1">
      <c r="A2334" s="78"/>
      <c r="B2334" s="502"/>
      <c r="C2334" s="502"/>
      <c r="D2334" s="76"/>
      <c r="E2334" s="75"/>
      <c r="F2334" s="79"/>
      <c r="G2334" s="502"/>
      <c r="H2334" s="502"/>
      <c r="I2334" s="587"/>
      <c r="J2334" s="79"/>
      <c r="K2334" s="502"/>
      <c r="L2334" s="502"/>
      <c r="M2334" s="587"/>
      <c r="N2334" s="79"/>
      <c r="O2334" s="79"/>
      <c r="P2334" s="79"/>
      <c r="Q2334" s="79"/>
      <c r="R2334" s="588" t="s">
        <v>118</v>
      </c>
      <c r="S2334" s="510" t="s">
        <v>689</v>
      </c>
      <c r="T2334" s="64"/>
    </row>
    <row r="2335" spans="1:20" ht="7.5" customHeight="1">
      <c r="A2335" s="78"/>
      <c r="B2335" s="502"/>
      <c r="C2335" s="502"/>
      <c r="D2335" s="76"/>
      <c r="E2335" s="75"/>
      <c r="F2335" s="79"/>
      <c r="G2335" s="511" t="s">
        <v>245</v>
      </c>
      <c r="H2335" s="79"/>
      <c r="I2335" s="590" t="s">
        <v>274</v>
      </c>
      <c r="J2335" s="79"/>
      <c r="K2335" s="511" t="s">
        <v>245</v>
      </c>
      <c r="L2335" s="79"/>
      <c r="M2335" s="590" t="s">
        <v>274</v>
      </c>
      <c r="N2335" s="79"/>
      <c r="O2335" s="79"/>
      <c r="P2335" s="79"/>
      <c r="Q2335" s="79"/>
      <c r="R2335" s="502"/>
      <c r="S2335" s="502"/>
      <c r="T2335" s="64"/>
    </row>
    <row r="2336" spans="1:20" ht="7.5" customHeight="1">
      <c r="A2336" s="100"/>
      <c r="B2336" s="502"/>
      <c r="C2336" s="502"/>
      <c r="D2336" s="86"/>
      <c r="E2336" s="86"/>
      <c r="F2336" s="79"/>
      <c r="G2336" s="502"/>
      <c r="H2336" s="79"/>
      <c r="I2336" s="587"/>
      <c r="J2336" s="79"/>
      <c r="K2336" s="502"/>
      <c r="L2336" s="79"/>
      <c r="M2336" s="587"/>
      <c r="N2336" s="79"/>
      <c r="O2336" s="79"/>
      <c r="P2336" s="79"/>
      <c r="Q2336" s="79"/>
      <c r="R2336" s="588" t="s">
        <v>118</v>
      </c>
      <c r="S2336" s="510" t="s">
        <v>690</v>
      </c>
      <c r="T2336" s="64"/>
    </row>
    <row r="2337" spans="1:20" ht="7.5" customHeight="1">
      <c r="A2337" s="100"/>
      <c r="B2337" s="502"/>
      <c r="C2337" s="502"/>
      <c r="D2337" s="86"/>
      <c r="E2337" s="86"/>
      <c r="F2337" s="79"/>
      <c r="G2337" s="504"/>
      <c r="H2337" s="132"/>
      <c r="I2337" s="591"/>
      <c r="J2337" s="79"/>
      <c r="K2337" s="504"/>
      <c r="L2337" s="79"/>
      <c r="M2337" s="591"/>
      <c r="N2337" s="79"/>
      <c r="O2337" s="79"/>
      <c r="P2337" s="79"/>
      <c r="Q2337" s="79"/>
      <c r="R2337" s="502"/>
      <c r="S2337" s="502"/>
      <c r="T2337" s="64"/>
    </row>
    <row r="2338" spans="1:20" ht="7.5" customHeight="1">
      <c r="A2338" s="100"/>
      <c r="B2338" s="502"/>
      <c r="C2338" s="502"/>
      <c r="D2338" s="540" t="s">
        <v>691</v>
      </c>
      <c r="E2338" s="533" t="s">
        <v>122</v>
      </c>
      <c r="F2338" s="517">
        <v>2583.6122812500007</v>
      </c>
      <c r="G2338" s="503">
        <f>ROUND(F2338*mark_up,0)</f>
        <v>11342</v>
      </c>
      <c r="H2338" s="505" t="s">
        <v>122</v>
      </c>
      <c r="I2338" s="503">
        <f>ROUND(G2338*1.14965,0)</f>
        <v>13039</v>
      </c>
      <c r="J2338" s="505" t="s">
        <v>122</v>
      </c>
      <c r="K2338" s="505">
        <f>ROUND(G2338*1.0967,0)</f>
        <v>12439</v>
      </c>
      <c r="L2338" s="505" t="s">
        <v>122</v>
      </c>
      <c r="M2338" s="505">
        <f>ROUND(G2338*1.2465,0)</f>
        <v>14138</v>
      </c>
      <c r="N2338" s="505"/>
      <c r="O2338" s="505" t="s">
        <v>122</v>
      </c>
      <c r="P2338" s="505"/>
      <c r="Q2338" s="505" t="s">
        <v>122</v>
      </c>
      <c r="R2338" s="161"/>
      <c r="S2338" s="502"/>
      <c r="T2338" s="64"/>
    </row>
    <row r="2339" spans="1:20" ht="7.5" customHeight="1">
      <c r="A2339" s="100"/>
      <c r="B2339" s="502"/>
      <c r="C2339" s="502"/>
      <c r="D2339" s="502"/>
      <c r="E2339" s="502"/>
      <c r="F2339" s="504"/>
      <c r="G2339" s="504"/>
      <c r="H2339" s="504"/>
      <c r="I2339" s="504"/>
      <c r="J2339" s="504"/>
      <c r="K2339" s="504"/>
      <c r="L2339" s="504"/>
      <c r="M2339" s="504"/>
      <c r="N2339" s="504"/>
      <c r="O2339" s="504"/>
      <c r="P2339" s="504"/>
      <c r="Q2339" s="504"/>
      <c r="R2339" s="161"/>
      <c r="S2339" s="502"/>
      <c r="T2339" s="64"/>
    </row>
    <row r="2340" spans="1:20" ht="7.5" customHeight="1">
      <c r="A2340" s="100"/>
      <c r="B2340" s="502"/>
      <c r="C2340" s="502"/>
      <c r="D2340" s="76"/>
      <c r="E2340" s="75"/>
      <c r="F2340" s="132"/>
      <c r="G2340" s="132"/>
      <c r="H2340" s="132"/>
      <c r="I2340" s="132"/>
      <c r="J2340" s="132"/>
      <c r="K2340" s="132"/>
      <c r="L2340" s="132"/>
      <c r="M2340" s="132"/>
      <c r="N2340" s="132"/>
      <c r="O2340" s="132"/>
      <c r="P2340" s="132"/>
      <c r="Q2340" s="132"/>
      <c r="R2340" s="161"/>
      <c r="S2340" s="502"/>
      <c r="T2340" s="64"/>
    </row>
    <row r="2341" spans="1:20" ht="7.5" customHeight="1">
      <c r="A2341" s="100"/>
      <c r="B2341" s="502"/>
      <c r="C2341" s="502"/>
      <c r="D2341" s="79"/>
      <c r="E2341" s="79"/>
      <c r="F2341" s="79"/>
      <c r="G2341" s="79"/>
      <c r="H2341" s="79"/>
      <c r="I2341" s="79"/>
      <c r="J2341" s="79"/>
      <c r="K2341" s="79"/>
      <c r="L2341" s="79"/>
      <c r="M2341" s="79"/>
      <c r="N2341" s="79"/>
      <c r="O2341" s="79"/>
      <c r="P2341" s="79"/>
      <c r="Q2341" s="79"/>
      <c r="R2341" s="161"/>
      <c r="S2341" s="502"/>
      <c r="T2341" s="64"/>
    </row>
    <row r="2342" spans="1:20" ht="7.5" customHeight="1">
      <c r="A2342" s="100"/>
      <c r="B2342" s="502"/>
      <c r="C2342" s="502"/>
      <c r="D2342" s="79"/>
      <c r="E2342" s="79"/>
      <c r="F2342" s="79"/>
      <c r="G2342" s="79"/>
      <c r="H2342" s="79"/>
      <c r="I2342" s="79"/>
      <c r="J2342" s="79"/>
      <c r="K2342" s="79"/>
      <c r="L2342" s="79"/>
      <c r="M2342" s="79"/>
      <c r="N2342" s="79"/>
      <c r="O2342" s="79"/>
      <c r="P2342" s="79"/>
      <c r="Q2342" s="79"/>
      <c r="R2342" s="161"/>
      <c r="S2342" s="502"/>
      <c r="T2342" s="64"/>
    </row>
    <row r="2343" spans="1:20" ht="7.5" customHeight="1">
      <c r="A2343" s="100"/>
      <c r="B2343" s="502"/>
      <c r="C2343" s="502"/>
      <c r="D2343" s="79"/>
      <c r="E2343" s="79"/>
      <c r="F2343" s="79"/>
      <c r="G2343" s="79"/>
      <c r="H2343" s="79"/>
      <c r="I2343" s="79"/>
      <c r="J2343" s="79"/>
      <c r="K2343" s="79"/>
      <c r="L2343" s="79"/>
      <c r="M2343" s="79"/>
      <c r="N2343" s="79"/>
      <c r="O2343" s="79"/>
      <c r="P2343" s="79"/>
      <c r="Q2343" s="79"/>
      <c r="R2343" s="588" t="s">
        <v>118</v>
      </c>
      <c r="S2343" s="510" t="s">
        <v>692</v>
      </c>
      <c r="T2343" s="64"/>
    </row>
    <row r="2344" spans="1:20" ht="7.5" customHeight="1">
      <c r="A2344" s="100"/>
      <c r="B2344" s="502"/>
      <c r="C2344" s="502"/>
      <c r="D2344" s="79"/>
      <c r="E2344" s="79"/>
      <c r="F2344" s="79"/>
      <c r="G2344" s="79"/>
      <c r="H2344" s="79"/>
      <c r="I2344" s="79"/>
      <c r="J2344" s="79"/>
      <c r="K2344" s="79"/>
      <c r="L2344" s="79"/>
      <c r="M2344" s="79"/>
      <c r="N2344" s="79"/>
      <c r="O2344" s="79"/>
      <c r="P2344" s="79"/>
      <c r="Q2344" s="79"/>
      <c r="R2344" s="502"/>
      <c r="S2344" s="502"/>
      <c r="T2344" s="64"/>
    </row>
    <row r="2345" spans="1:20" ht="7.5" customHeight="1">
      <c r="A2345" s="100"/>
      <c r="B2345" s="502"/>
      <c r="C2345" s="502"/>
      <c r="D2345" s="79"/>
      <c r="E2345" s="79"/>
      <c r="F2345" s="79"/>
      <c r="G2345" s="79"/>
      <c r="H2345" s="79"/>
      <c r="I2345" s="79"/>
      <c r="J2345" s="79"/>
      <c r="K2345" s="79"/>
      <c r="L2345" s="79"/>
      <c r="M2345" s="79"/>
      <c r="N2345" s="79"/>
      <c r="O2345" s="79"/>
      <c r="P2345" s="79"/>
      <c r="Q2345" s="79"/>
      <c r="R2345" s="161"/>
      <c r="S2345" s="502"/>
      <c r="T2345" s="64"/>
    </row>
    <row r="2346" spans="1:20" ht="7.5" customHeight="1">
      <c r="A2346" s="100"/>
      <c r="B2346" s="502"/>
      <c r="C2346" s="502"/>
      <c r="D2346" s="76"/>
      <c r="E2346" s="132"/>
      <c r="F2346" s="86"/>
      <c r="G2346" s="86"/>
      <c r="H2346" s="86"/>
      <c r="I2346" s="86"/>
      <c r="J2346" s="86"/>
      <c r="K2346" s="86"/>
      <c r="L2346" s="86"/>
      <c r="M2346" s="86"/>
      <c r="N2346" s="86"/>
      <c r="O2346" s="86"/>
      <c r="P2346" s="86"/>
      <c r="Q2346" s="86"/>
      <c r="R2346" s="161"/>
      <c r="S2346" s="502"/>
      <c r="T2346" s="64"/>
    </row>
    <row r="2347" spans="1:20" ht="7.5" customHeight="1">
      <c r="A2347" s="100"/>
      <c r="B2347" s="502"/>
      <c r="C2347" s="502"/>
      <c r="D2347" s="76"/>
      <c r="E2347" s="132"/>
      <c r="F2347" s="86"/>
      <c r="G2347" s="86"/>
      <c r="H2347" s="86"/>
      <c r="I2347" s="86"/>
      <c r="J2347" s="86"/>
      <c r="K2347" s="86"/>
      <c r="L2347" s="86"/>
      <c r="M2347" s="86"/>
      <c r="N2347" s="86"/>
      <c r="O2347" s="86"/>
      <c r="P2347" s="86"/>
      <c r="Q2347" s="86"/>
      <c r="R2347" s="588" t="s">
        <v>118</v>
      </c>
      <c r="S2347" s="510" t="s">
        <v>693</v>
      </c>
      <c r="T2347" s="64"/>
    </row>
    <row r="2348" spans="1:20" ht="7.5" customHeight="1">
      <c r="A2348" s="100"/>
      <c r="B2348" s="502"/>
      <c r="C2348" s="502"/>
      <c r="D2348" s="76"/>
      <c r="E2348" s="132"/>
      <c r="F2348" s="86"/>
      <c r="G2348" s="86"/>
      <c r="H2348" s="86"/>
      <c r="I2348" s="86"/>
      <c r="J2348" s="86"/>
      <c r="K2348" s="86"/>
      <c r="L2348" s="86"/>
      <c r="M2348" s="86"/>
      <c r="N2348" s="86"/>
      <c r="O2348" s="86"/>
      <c r="P2348" s="86"/>
      <c r="Q2348" s="86"/>
      <c r="R2348" s="502"/>
      <c r="S2348" s="502"/>
      <c r="T2348" s="64"/>
    </row>
    <row r="2349" spans="1:20" ht="7.5" customHeight="1">
      <c r="A2349" s="100"/>
      <c r="B2349" s="502"/>
      <c r="C2349" s="502"/>
      <c r="D2349" s="76"/>
      <c r="E2349" s="79"/>
      <c r="F2349" s="86"/>
      <c r="G2349" s="86"/>
      <c r="H2349" s="86"/>
      <c r="I2349" s="86"/>
      <c r="J2349" s="86"/>
      <c r="K2349" s="86"/>
      <c r="L2349" s="86"/>
      <c r="M2349" s="86"/>
      <c r="N2349" s="86"/>
      <c r="O2349" s="86"/>
      <c r="P2349" s="86"/>
      <c r="Q2349" s="86"/>
      <c r="R2349" s="161"/>
      <c r="S2349" s="502"/>
      <c r="T2349" s="64"/>
    </row>
    <row r="2350" spans="1:20" ht="7.5" customHeight="1">
      <c r="A2350" s="78"/>
      <c r="B2350" s="502"/>
      <c r="C2350" s="502"/>
      <c r="D2350" s="111"/>
      <c r="E2350" s="111"/>
      <c r="F2350" s="86"/>
      <c r="G2350" s="86"/>
      <c r="H2350" s="86"/>
      <c r="I2350" s="86"/>
      <c r="J2350" s="86"/>
      <c r="K2350" s="86"/>
      <c r="L2350" s="86"/>
      <c r="M2350" s="86"/>
      <c r="N2350" s="86"/>
      <c r="O2350" s="86"/>
      <c r="P2350" s="86"/>
      <c r="Q2350" s="86"/>
      <c r="R2350" s="588" t="s">
        <v>118</v>
      </c>
      <c r="S2350" s="508" t="s">
        <v>694</v>
      </c>
      <c r="T2350" s="64"/>
    </row>
    <row r="2351" spans="1:20" ht="7.5" customHeight="1">
      <c r="A2351" s="78"/>
      <c r="B2351" s="502"/>
      <c r="C2351" s="502"/>
      <c r="D2351" s="111"/>
      <c r="E2351" s="111"/>
      <c r="F2351" s="86"/>
      <c r="G2351" s="86"/>
      <c r="H2351" s="86"/>
      <c r="I2351" s="86"/>
      <c r="J2351" s="86"/>
      <c r="K2351" s="86"/>
      <c r="L2351" s="86"/>
      <c r="M2351" s="86"/>
      <c r="N2351" s="86"/>
      <c r="O2351" s="86"/>
      <c r="P2351" s="86"/>
      <c r="Q2351" s="86"/>
      <c r="R2351" s="502"/>
      <c r="S2351" s="502"/>
      <c r="T2351" s="64"/>
    </row>
    <row r="2352" spans="1:20" ht="7.5" customHeight="1">
      <c r="A2352" s="78"/>
      <c r="B2352" s="502"/>
      <c r="C2352" s="502"/>
      <c r="D2352" s="111"/>
      <c r="E2352" s="111"/>
      <c r="F2352" s="86"/>
      <c r="G2352" s="86"/>
      <c r="H2352" s="86"/>
      <c r="I2352" s="86"/>
      <c r="J2352" s="86"/>
      <c r="K2352" s="86"/>
      <c r="L2352" s="86"/>
      <c r="M2352" s="86"/>
      <c r="N2352" s="86"/>
      <c r="O2352" s="86"/>
      <c r="P2352" s="86"/>
      <c r="Q2352" s="86"/>
      <c r="R2352" s="519"/>
      <c r="S2352" s="502"/>
      <c r="T2352" s="64"/>
    </row>
    <row r="2353" spans="1:20" ht="7.5" customHeight="1">
      <c r="A2353" s="100"/>
      <c r="B2353" s="502"/>
      <c r="C2353" s="502"/>
      <c r="D2353" s="111"/>
      <c r="E2353" s="111"/>
      <c r="F2353" s="111"/>
      <c r="G2353" s="111"/>
      <c r="H2353" s="111"/>
      <c r="I2353" s="111"/>
      <c r="J2353" s="111"/>
      <c r="K2353" s="111"/>
      <c r="L2353" s="111"/>
      <c r="M2353" s="111"/>
      <c r="N2353" s="111"/>
      <c r="O2353" s="111"/>
      <c r="P2353" s="111"/>
      <c r="Q2353" s="111"/>
      <c r="R2353" s="502"/>
      <c r="S2353" s="502"/>
      <c r="T2353" s="64"/>
    </row>
    <row r="2354" spans="1:20" ht="7.5" customHeight="1">
      <c r="A2354" s="100"/>
      <c r="B2354" s="502"/>
      <c r="C2354" s="502"/>
      <c r="D2354" s="111"/>
      <c r="E2354" s="111"/>
      <c r="F2354" s="111"/>
      <c r="G2354" s="111"/>
      <c r="H2354" s="111"/>
      <c r="I2354" s="111"/>
      <c r="J2354" s="111"/>
      <c r="K2354" s="111"/>
      <c r="L2354" s="111"/>
      <c r="M2354" s="111"/>
      <c r="N2354" s="111"/>
      <c r="O2354" s="111"/>
      <c r="P2354" s="111"/>
      <c r="Q2354" s="111"/>
      <c r="R2354" s="291"/>
      <c r="S2354" s="502"/>
      <c r="T2354" s="64"/>
    </row>
    <row r="2355" spans="1:20" ht="7.5" customHeight="1">
      <c r="A2355" s="100"/>
      <c r="B2355" s="502"/>
      <c r="C2355" s="502"/>
      <c r="D2355" s="111"/>
      <c r="E2355" s="111"/>
      <c r="F2355" s="111"/>
      <c r="G2355" s="111"/>
      <c r="H2355" s="111"/>
      <c r="I2355" s="111"/>
      <c r="J2355" s="111"/>
      <c r="K2355" s="111"/>
      <c r="L2355" s="111"/>
      <c r="M2355" s="111"/>
      <c r="N2355" s="111"/>
      <c r="O2355" s="111"/>
      <c r="P2355" s="111"/>
      <c r="Q2355" s="111"/>
      <c r="R2355" s="291"/>
      <c r="S2355" s="502"/>
      <c r="T2355" s="64"/>
    </row>
    <row r="2356" spans="1:20" ht="7.5" customHeight="1">
      <c r="A2356" s="100"/>
      <c r="B2356" s="502"/>
      <c r="C2356" s="502"/>
      <c r="D2356" s="111"/>
      <c r="E2356" s="111"/>
      <c r="F2356" s="111"/>
      <c r="G2356" s="111"/>
      <c r="H2356" s="111"/>
      <c r="I2356" s="111"/>
      <c r="J2356" s="111"/>
      <c r="K2356" s="111"/>
      <c r="L2356" s="111"/>
      <c r="M2356" s="111"/>
      <c r="N2356" s="111"/>
      <c r="O2356" s="111"/>
      <c r="P2356" s="111"/>
      <c r="Q2356" s="111"/>
      <c r="R2356" s="291"/>
      <c r="S2356" s="502"/>
      <c r="T2356" s="64"/>
    </row>
    <row r="2357" spans="1:20" ht="7.5" customHeight="1">
      <c r="A2357" s="100"/>
      <c r="B2357" s="502"/>
      <c r="C2357" s="518" t="s">
        <v>695</v>
      </c>
      <c r="D2357" s="111"/>
      <c r="E2357" s="111"/>
      <c r="F2357" s="111"/>
      <c r="G2357" s="111"/>
      <c r="H2357" s="111"/>
      <c r="I2357" s="111"/>
      <c r="J2357" s="111"/>
      <c r="K2357" s="111"/>
      <c r="L2357" s="111"/>
      <c r="M2357" s="111"/>
      <c r="N2357" s="111"/>
      <c r="O2357" s="111"/>
      <c r="P2357" s="111"/>
      <c r="Q2357" s="111"/>
      <c r="R2357" s="291"/>
      <c r="S2357" s="502"/>
      <c r="T2357" s="64"/>
    </row>
    <row r="2358" spans="1:20" ht="7.5" customHeight="1">
      <c r="A2358" s="100"/>
      <c r="B2358" s="502"/>
      <c r="C2358" s="502"/>
      <c r="D2358" s="111"/>
      <c r="E2358" s="111"/>
      <c r="F2358" s="111"/>
      <c r="G2358" s="111"/>
      <c r="H2358" s="111"/>
      <c r="I2358" s="111"/>
      <c r="J2358" s="111"/>
      <c r="K2358" s="111"/>
      <c r="L2358" s="111"/>
      <c r="M2358" s="111"/>
      <c r="N2358" s="111"/>
      <c r="O2358" s="111"/>
      <c r="P2358" s="111"/>
      <c r="Q2358" s="111"/>
      <c r="R2358" s="291"/>
      <c r="S2358" s="338"/>
      <c r="T2358" s="64"/>
    </row>
    <row r="2359" spans="1:20" ht="7.5" customHeight="1">
      <c r="A2359" s="100"/>
      <c r="B2359" s="513"/>
      <c r="C2359" s="513"/>
      <c r="D2359" s="114"/>
      <c r="E2359" s="114"/>
      <c r="F2359" s="114"/>
      <c r="G2359" s="114"/>
      <c r="H2359" s="114"/>
      <c r="I2359" s="114"/>
      <c r="J2359" s="114"/>
      <c r="K2359" s="114"/>
      <c r="L2359" s="114"/>
      <c r="M2359" s="114"/>
      <c r="N2359" s="114"/>
      <c r="O2359" s="114"/>
      <c r="P2359" s="114"/>
      <c r="Q2359" s="114"/>
      <c r="R2359" s="339"/>
      <c r="S2359" s="318"/>
      <c r="T2359" s="64"/>
    </row>
    <row r="2360" spans="1:20" ht="7.5" customHeight="1">
      <c r="A2360" s="100"/>
      <c r="B2360" s="86"/>
      <c r="C2360" s="86"/>
      <c r="D2360" s="86"/>
      <c r="E2360" s="86"/>
      <c r="F2360" s="86"/>
      <c r="G2360" s="86"/>
      <c r="H2360" s="86"/>
      <c r="I2360" s="86"/>
      <c r="J2360" s="86"/>
      <c r="K2360" s="86"/>
      <c r="L2360" s="86"/>
      <c r="M2360" s="86"/>
      <c r="N2360" s="86"/>
      <c r="O2360" s="86"/>
      <c r="P2360" s="86"/>
      <c r="Q2360" s="86"/>
      <c r="R2360" s="86"/>
      <c r="S2360" s="86"/>
      <c r="T2360" s="64"/>
    </row>
    <row r="2361" spans="1:20" ht="7.5" customHeight="1">
      <c r="A2361" s="100"/>
      <c r="B2361" s="86"/>
      <c r="C2361" s="86"/>
      <c r="D2361" s="86"/>
      <c r="E2361" s="86"/>
      <c r="F2361" s="86"/>
      <c r="G2361" s="86"/>
      <c r="H2361" s="86"/>
      <c r="I2361" s="86"/>
      <c r="J2361" s="86"/>
      <c r="K2361" s="86"/>
      <c r="L2361" s="86"/>
      <c r="M2361" s="86"/>
      <c r="N2361" s="86"/>
      <c r="O2361" s="86"/>
      <c r="P2361" s="86"/>
      <c r="Q2361" s="86"/>
      <c r="R2361" s="86"/>
      <c r="S2361" s="86"/>
      <c r="T2361" s="64"/>
    </row>
    <row r="2362" spans="1:20" ht="7.5" customHeight="1">
      <c r="A2362" s="100"/>
      <c r="B2362" s="86"/>
      <c r="C2362" s="86"/>
      <c r="D2362" s="86"/>
      <c r="E2362" s="86"/>
      <c r="F2362" s="86"/>
      <c r="G2362" s="86"/>
      <c r="H2362" s="86"/>
      <c r="I2362" s="86"/>
      <c r="J2362" s="86"/>
      <c r="K2362" s="86"/>
      <c r="L2362" s="86"/>
      <c r="M2362" s="86"/>
      <c r="N2362" s="86"/>
      <c r="O2362" s="86"/>
      <c r="P2362" s="86"/>
      <c r="Q2362" s="86"/>
      <c r="R2362" s="86"/>
      <c r="S2362" s="86"/>
      <c r="T2362" s="64"/>
    </row>
    <row r="2363" spans="1:20" ht="7.5" customHeight="1">
      <c r="A2363" s="100"/>
      <c r="B2363" s="86"/>
      <c r="C2363" s="86"/>
      <c r="D2363" s="86"/>
      <c r="E2363" s="86"/>
      <c r="F2363" s="86"/>
      <c r="G2363" s="86"/>
      <c r="H2363" s="86"/>
      <c r="I2363" s="86"/>
      <c r="J2363" s="86"/>
      <c r="K2363" s="86"/>
      <c r="L2363" s="86"/>
      <c r="M2363" s="86"/>
      <c r="N2363" s="86"/>
      <c r="O2363" s="86"/>
      <c r="P2363" s="86"/>
      <c r="Q2363" s="86"/>
      <c r="R2363" s="86"/>
      <c r="S2363" s="86"/>
      <c r="T2363" s="64"/>
    </row>
    <row r="2364" spans="1:20" ht="7.5" customHeight="1">
      <c r="A2364" s="100"/>
      <c r="B2364" s="86"/>
      <c r="C2364" s="86"/>
      <c r="D2364" s="86"/>
      <c r="E2364" s="86"/>
      <c r="F2364" s="86"/>
      <c r="G2364" s="86"/>
      <c r="H2364" s="86"/>
      <c r="I2364" s="86"/>
      <c r="J2364" s="86"/>
      <c r="K2364" s="86"/>
      <c r="L2364" s="86"/>
      <c r="M2364" s="86"/>
      <c r="N2364" s="86"/>
      <c r="O2364" s="86"/>
      <c r="P2364" s="86"/>
      <c r="Q2364" s="86"/>
      <c r="R2364" s="86"/>
      <c r="S2364" s="86"/>
      <c r="T2364" s="64"/>
    </row>
    <row r="2365" spans="1:20" ht="7.5" customHeight="1">
      <c r="A2365" s="100"/>
      <c r="B2365" s="86"/>
      <c r="C2365" s="86"/>
      <c r="D2365" s="86"/>
      <c r="E2365" s="86"/>
      <c r="F2365" s="86"/>
      <c r="G2365" s="86"/>
      <c r="H2365" s="86"/>
      <c r="I2365" s="86"/>
      <c r="J2365" s="86"/>
      <c r="K2365" s="86"/>
      <c r="L2365" s="86"/>
      <c r="M2365" s="86"/>
      <c r="N2365" s="86"/>
      <c r="O2365" s="86"/>
      <c r="P2365" s="86"/>
      <c r="Q2365" s="86"/>
      <c r="R2365" s="86"/>
      <c r="S2365" s="86"/>
      <c r="T2365" s="64"/>
    </row>
    <row r="2366" spans="1:20" ht="7.5" customHeight="1">
      <c r="A2366" s="100"/>
      <c r="B2366" s="86"/>
      <c r="C2366" s="86"/>
      <c r="D2366" s="86"/>
      <c r="E2366" s="86"/>
      <c r="F2366" s="86"/>
      <c r="G2366" s="86"/>
      <c r="H2366" s="86"/>
      <c r="I2366" s="86"/>
      <c r="J2366" s="86"/>
      <c r="K2366" s="86"/>
      <c r="L2366" s="86"/>
      <c r="M2366" s="86"/>
      <c r="N2366" s="86"/>
      <c r="O2366" s="86"/>
      <c r="P2366" s="86"/>
      <c r="Q2366" s="86"/>
      <c r="R2366" s="86"/>
      <c r="S2366" s="86"/>
      <c r="T2366" s="64"/>
    </row>
    <row r="2367" spans="1:20" ht="7.5" customHeight="1">
      <c r="A2367" s="100"/>
      <c r="B2367" s="86"/>
      <c r="C2367" s="86"/>
      <c r="D2367" s="86"/>
      <c r="E2367" s="86"/>
      <c r="F2367" s="86"/>
      <c r="G2367" s="86"/>
      <c r="H2367" s="86"/>
      <c r="I2367" s="86"/>
      <c r="J2367" s="86"/>
      <c r="K2367" s="86"/>
      <c r="L2367" s="86"/>
      <c r="M2367" s="86"/>
      <c r="N2367" s="86"/>
      <c r="O2367" s="86"/>
      <c r="P2367" s="86"/>
      <c r="Q2367" s="86"/>
      <c r="R2367" s="86"/>
      <c r="S2367" s="86"/>
      <c r="T2367" s="64"/>
    </row>
    <row r="2368" spans="1:20" ht="7.5" customHeight="1">
      <c r="A2368" s="78"/>
      <c r="B2368" s="86"/>
      <c r="C2368" s="86"/>
      <c r="D2368" s="86"/>
      <c r="E2368" s="86"/>
      <c r="F2368" s="86"/>
      <c r="G2368" s="86"/>
      <c r="H2368" s="86"/>
      <c r="I2368" s="86"/>
      <c r="J2368" s="86"/>
      <c r="K2368" s="86"/>
      <c r="L2368" s="86"/>
      <c r="M2368" s="86"/>
      <c r="N2368" s="86"/>
      <c r="O2368" s="86"/>
      <c r="P2368" s="86"/>
      <c r="Q2368" s="86"/>
      <c r="R2368" s="86"/>
      <c r="S2368" s="86"/>
      <c r="T2368" s="64"/>
    </row>
    <row r="2369" spans="1:20" ht="7.5" customHeight="1">
      <c r="A2369" s="78"/>
      <c r="B2369" s="86"/>
      <c r="C2369" s="86"/>
      <c r="D2369" s="86"/>
      <c r="E2369" s="86"/>
      <c r="F2369" s="86"/>
      <c r="G2369" s="86"/>
      <c r="H2369" s="86"/>
      <c r="I2369" s="86"/>
      <c r="J2369" s="86"/>
      <c r="K2369" s="86"/>
      <c r="L2369" s="86"/>
      <c r="M2369" s="86"/>
      <c r="N2369" s="86"/>
      <c r="O2369" s="86"/>
      <c r="P2369" s="86"/>
      <c r="Q2369" s="86"/>
      <c r="R2369" s="86"/>
      <c r="S2369" s="86"/>
      <c r="T2369" s="64"/>
    </row>
    <row r="2370" spans="1:20" ht="7.5" customHeight="1">
      <c r="A2370" s="78"/>
      <c r="B2370" s="86"/>
      <c r="C2370" s="86"/>
      <c r="D2370" s="86"/>
      <c r="E2370" s="86"/>
      <c r="F2370" s="86"/>
      <c r="G2370" s="86"/>
      <c r="H2370" s="86"/>
      <c r="I2370" s="86"/>
      <c r="J2370" s="86"/>
      <c r="K2370" s="86"/>
      <c r="L2370" s="86"/>
      <c r="M2370" s="86"/>
      <c r="N2370" s="86"/>
      <c r="O2370" s="86"/>
      <c r="P2370" s="86"/>
      <c r="Q2370" s="86"/>
      <c r="R2370" s="86"/>
      <c r="S2370" s="86"/>
      <c r="T2370" s="64"/>
    </row>
    <row r="2371" spans="1:20" ht="7.5" customHeight="1">
      <c r="A2371" s="100"/>
      <c r="B2371" s="86"/>
      <c r="C2371" s="86"/>
      <c r="D2371" s="86"/>
      <c r="E2371" s="86"/>
      <c r="F2371" s="86"/>
      <c r="G2371" s="86"/>
      <c r="H2371" s="86"/>
      <c r="I2371" s="86"/>
      <c r="J2371" s="86"/>
      <c r="K2371" s="86"/>
      <c r="L2371" s="86"/>
      <c r="M2371" s="86"/>
      <c r="N2371" s="86"/>
      <c r="O2371" s="86"/>
      <c r="P2371" s="86"/>
      <c r="Q2371" s="86"/>
      <c r="R2371" s="86"/>
      <c r="S2371" s="86"/>
      <c r="T2371" s="64"/>
    </row>
    <row r="2372" spans="1:20" ht="7.5" customHeight="1">
      <c r="A2372" s="100"/>
      <c r="B2372" s="86"/>
      <c r="C2372" s="86"/>
      <c r="D2372" s="86"/>
      <c r="E2372" s="86"/>
      <c r="F2372" s="86"/>
      <c r="G2372" s="86"/>
      <c r="H2372" s="86"/>
      <c r="I2372" s="86"/>
      <c r="J2372" s="86"/>
      <c r="K2372" s="86"/>
      <c r="L2372" s="86"/>
      <c r="M2372" s="86"/>
      <c r="N2372" s="86"/>
      <c r="O2372" s="86"/>
      <c r="P2372" s="86"/>
      <c r="Q2372" s="86"/>
      <c r="R2372" s="86"/>
      <c r="S2372" s="86"/>
      <c r="T2372" s="64"/>
    </row>
    <row r="2373" spans="1:20" ht="7.5" customHeight="1">
      <c r="A2373" s="100"/>
      <c r="B2373" s="86"/>
      <c r="C2373" s="86"/>
      <c r="D2373" s="86"/>
      <c r="E2373" s="86"/>
      <c r="F2373" s="86"/>
      <c r="G2373" s="86"/>
      <c r="H2373" s="86"/>
      <c r="I2373" s="86"/>
      <c r="J2373" s="86"/>
      <c r="K2373" s="86"/>
      <c r="L2373" s="86"/>
      <c r="M2373" s="86"/>
      <c r="N2373" s="86"/>
      <c r="O2373" s="86"/>
      <c r="P2373" s="86"/>
      <c r="Q2373" s="86"/>
      <c r="R2373" s="86"/>
      <c r="S2373" s="86"/>
      <c r="T2373" s="64"/>
    </row>
    <row r="2374" spans="1:20" ht="7.5" customHeight="1">
      <c r="A2374" s="100"/>
      <c r="B2374" s="86"/>
      <c r="C2374" s="86"/>
      <c r="D2374" s="86"/>
      <c r="E2374" s="86"/>
      <c r="F2374" s="86"/>
      <c r="G2374" s="86"/>
      <c r="H2374" s="86"/>
      <c r="I2374" s="86"/>
      <c r="J2374" s="86"/>
      <c r="K2374" s="86"/>
      <c r="L2374" s="86"/>
      <c r="M2374" s="86"/>
      <c r="N2374" s="86"/>
      <c r="O2374" s="86"/>
      <c r="P2374" s="86"/>
      <c r="Q2374" s="86"/>
      <c r="R2374" s="86"/>
      <c r="S2374" s="86"/>
      <c r="T2374" s="64"/>
    </row>
    <row r="2375" spans="1:20" ht="7.5" customHeight="1">
      <c r="A2375" s="100"/>
      <c r="B2375" s="86"/>
      <c r="C2375" s="86"/>
      <c r="D2375" s="86"/>
      <c r="E2375" s="86"/>
      <c r="F2375" s="86"/>
      <c r="G2375" s="86"/>
      <c r="H2375" s="86"/>
      <c r="I2375" s="86"/>
      <c r="J2375" s="86"/>
      <c r="K2375" s="86"/>
      <c r="L2375" s="86"/>
      <c r="M2375" s="86"/>
      <c r="N2375" s="86"/>
      <c r="O2375" s="86"/>
      <c r="P2375" s="86"/>
      <c r="Q2375" s="86"/>
      <c r="R2375" s="86"/>
      <c r="S2375" s="86"/>
      <c r="T2375" s="64"/>
    </row>
    <row r="2376" spans="1:20" ht="7.5" customHeight="1">
      <c r="A2376" s="100"/>
      <c r="B2376" s="86"/>
      <c r="C2376" s="86"/>
      <c r="D2376" s="86"/>
      <c r="E2376" s="86"/>
      <c r="F2376" s="86"/>
      <c r="G2376" s="86"/>
      <c r="H2376" s="86"/>
      <c r="I2376" s="86"/>
      <c r="J2376" s="86"/>
      <c r="K2376" s="86"/>
      <c r="L2376" s="86"/>
      <c r="M2376" s="86"/>
      <c r="N2376" s="86"/>
      <c r="O2376" s="86"/>
      <c r="P2376" s="86"/>
      <c r="Q2376" s="86"/>
      <c r="R2376" s="86"/>
      <c r="S2376" s="86"/>
      <c r="T2376" s="64"/>
    </row>
    <row r="2377" spans="1:20" ht="7.5" customHeight="1">
      <c r="A2377" s="100"/>
      <c r="B2377" s="86"/>
      <c r="C2377" s="86"/>
      <c r="D2377" s="86"/>
      <c r="E2377" s="86"/>
      <c r="F2377" s="86"/>
      <c r="G2377" s="86"/>
      <c r="H2377" s="86"/>
      <c r="I2377" s="86"/>
      <c r="J2377" s="86"/>
      <c r="K2377" s="86"/>
      <c r="L2377" s="86"/>
      <c r="M2377" s="86"/>
      <c r="N2377" s="86"/>
      <c r="O2377" s="86"/>
      <c r="P2377" s="86"/>
      <c r="Q2377" s="86"/>
      <c r="R2377" s="86"/>
      <c r="S2377" s="86"/>
      <c r="T2377" s="64"/>
    </row>
    <row r="2378" spans="1:20" ht="7.5" customHeight="1">
      <c r="A2378" s="100"/>
      <c r="B2378" s="86"/>
      <c r="C2378" s="86"/>
      <c r="D2378" s="86"/>
      <c r="E2378" s="86"/>
      <c r="F2378" s="86"/>
      <c r="G2378" s="86"/>
      <c r="H2378" s="86"/>
      <c r="I2378" s="86"/>
      <c r="J2378" s="86"/>
      <c r="K2378" s="86"/>
      <c r="L2378" s="86"/>
      <c r="M2378" s="86"/>
      <c r="N2378" s="86"/>
      <c r="O2378" s="86"/>
      <c r="P2378" s="86"/>
      <c r="Q2378" s="86"/>
      <c r="R2378" s="86"/>
      <c r="S2378" s="86"/>
      <c r="T2378" s="64"/>
    </row>
    <row r="2379" spans="1:20" ht="11.25" customHeight="1">
      <c r="A2379" s="100"/>
      <c r="B2379" s="107"/>
      <c r="C2379" s="284"/>
      <c r="D2379" s="107"/>
      <c r="E2379" s="107"/>
      <c r="F2379" s="107"/>
      <c r="G2379" s="107"/>
      <c r="H2379" s="107"/>
      <c r="I2379" s="107"/>
      <c r="J2379" s="107"/>
      <c r="K2379" s="107"/>
      <c r="L2379" s="107"/>
      <c r="M2379" s="107"/>
      <c r="N2379" s="107"/>
      <c r="O2379" s="107"/>
      <c r="P2379" s="107"/>
      <c r="Q2379" s="107"/>
      <c r="R2379" s="107"/>
      <c r="S2379" s="537" t="s">
        <v>140</v>
      </c>
      <c r="T2379" s="64"/>
    </row>
    <row r="2380" spans="1:20" ht="11.25" customHeight="1">
      <c r="A2380" s="100"/>
      <c r="B2380" s="83"/>
      <c r="C2380" s="94"/>
      <c r="D2380" s="83"/>
      <c r="E2380" s="83"/>
      <c r="F2380" s="83"/>
      <c r="G2380" s="83"/>
      <c r="H2380" s="83"/>
      <c r="I2380" s="83"/>
      <c r="J2380" s="83"/>
      <c r="K2380" s="83"/>
      <c r="L2380" s="83"/>
      <c r="M2380" s="83"/>
      <c r="N2380" s="83"/>
      <c r="O2380" s="83"/>
      <c r="P2380" s="83"/>
      <c r="Q2380" s="83"/>
      <c r="R2380" s="88"/>
      <c r="S2380" s="504"/>
      <c r="T2380" s="64"/>
    </row>
    <row r="2381" spans="1:20" ht="11.25" customHeight="1">
      <c r="A2381" s="100"/>
      <c r="B2381" s="528" t="s">
        <v>696</v>
      </c>
      <c r="C2381" s="529"/>
      <c r="D2381" s="529"/>
      <c r="E2381" s="529"/>
      <c r="F2381" s="529"/>
      <c r="G2381" s="529"/>
      <c r="H2381" s="529"/>
      <c r="I2381" s="529"/>
      <c r="J2381" s="529"/>
      <c r="K2381" s="529"/>
      <c r="L2381" s="529"/>
      <c r="M2381" s="529"/>
      <c r="N2381" s="529"/>
      <c r="O2381" s="529"/>
      <c r="P2381" s="529"/>
      <c r="Q2381" s="529"/>
      <c r="R2381" s="529"/>
      <c r="S2381" s="529"/>
      <c r="T2381" s="64"/>
    </row>
    <row r="2382" spans="1:20" ht="61.5" customHeight="1">
      <c r="A2382" s="100"/>
      <c r="B2382" s="530"/>
      <c r="C2382" s="513"/>
      <c r="D2382" s="513"/>
      <c r="E2382" s="63"/>
      <c r="F2382" s="63"/>
      <c r="G2382" s="63"/>
      <c r="H2382" s="63"/>
      <c r="I2382" s="63"/>
      <c r="J2382" s="63"/>
      <c r="K2382" s="63"/>
      <c r="L2382" s="63"/>
      <c r="M2382" s="63"/>
      <c r="N2382" s="63"/>
      <c r="O2382" s="531" t="s">
        <v>597</v>
      </c>
      <c r="P2382" s="513"/>
      <c r="Q2382" s="513"/>
      <c r="R2382" s="513"/>
      <c r="S2382" s="513"/>
      <c r="T2382" s="64"/>
    </row>
    <row r="2383" spans="1:20" ht="34.5" customHeight="1">
      <c r="A2383" s="100"/>
      <c r="B2383" s="123" t="s">
        <v>104</v>
      </c>
      <c r="C2383" s="123" t="s">
        <v>105</v>
      </c>
      <c r="D2383" s="123" t="s">
        <v>106</v>
      </c>
      <c r="E2383" s="123" t="s">
        <v>107</v>
      </c>
      <c r="F2383" s="68" t="s">
        <v>108</v>
      </c>
      <c r="G2383" s="69" t="s">
        <v>109</v>
      </c>
      <c r="H2383" s="68" t="s">
        <v>108</v>
      </c>
      <c r="I2383" s="69" t="s">
        <v>110</v>
      </c>
      <c r="J2383" s="68" t="s">
        <v>108</v>
      </c>
      <c r="K2383" s="69" t="s">
        <v>111</v>
      </c>
      <c r="L2383" s="68" t="s">
        <v>108</v>
      </c>
      <c r="M2383" s="69" t="s">
        <v>112</v>
      </c>
      <c r="N2383" s="68" t="s">
        <v>108</v>
      </c>
      <c r="O2383" s="69" t="s">
        <v>113</v>
      </c>
      <c r="P2383" s="68" t="s">
        <v>108</v>
      </c>
      <c r="Q2383" s="69" t="s">
        <v>114</v>
      </c>
      <c r="R2383" s="581" t="s">
        <v>1</v>
      </c>
      <c r="S2383" s="527"/>
      <c r="T2383" s="64"/>
    </row>
    <row r="2384" spans="1:20" ht="7.5" customHeight="1">
      <c r="A2384" s="100"/>
      <c r="B2384" s="512" t="s">
        <v>115</v>
      </c>
      <c r="C2384" s="514" t="s">
        <v>697</v>
      </c>
      <c r="D2384" s="515" t="s">
        <v>698</v>
      </c>
      <c r="E2384" s="562" t="s">
        <v>122</v>
      </c>
      <c r="F2384" s="168"/>
      <c r="G2384" s="227"/>
      <c r="H2384" s="227"/>
      <c r="I2384" s="227"/>
      <c r="J2384" s="170"/>
      <c r="K2384" s="102"/>
      <c r="L2384" s="170"/>
      <c r="M2384" s="102"/>
      <c r="N2384" s="108"/>
      <c r="O2384" s="102"/>
      <c r="P2384" s="108"/>
      <c r="Q2384" s="102"/>
      <c r="R2384" s="589" t="s">
        <v>118</v>
      </c>
      <c r="S2384" s="521" t="s">
        <v>699</v>
      </c>
      <c r="T2384" s="64"/>
    </row>
    <row r="2385" spans="1:20" ht="7.5" customHeight="1">
      <c r="A2385" s="100"/>
      <c r="B2385" s="502"/>
      <c r="C2385" s="502"/>
      <c r="D2385" s="502"/>
      <c r="E2385" s="502"/>
      <c r="F2385" s="84"/>
      <c r="G2385" s="132"/>
      <c r="H2385" s="132"/>
      <c r="I2385" s="132"/>
      <c r="J2385" s="173"/>
      <c r="K2385" s="75"/>
      <c r="L2385" s="173"/>
      <c r="M2385" s="75"/>
      <c r="N2385" s="81"/>
      <c r="O2385" s="75"/>
      <c r="P2385" s="81"/>
      <c r="Q2385" s="75"/>
      <c r="R2385" s="502"/>
      <c r="S2385" s="502"/>
      <c r="T2385" s="64"/>
    </row>
    <row r="2386" spans="1:20" ht="7.5" customHeight="1">
      <c r="A2386" s="100"/>
      <c r="B2386" s="502"/>
      <c r="C2386" s="502"/>
      <c r="D2386" s="502"/>
      <c r="E2386" s="502"/>
      <c r="F2386" s="84"/>
      <c r="G2386" s="132"/>
      <c r="H2386" s="132"/>
      <c r="I2386" s="132"/>
      <c r="J2386" s="173"/>
      <c r="K2386" s="75"/>
      <c r="L2386" s="173"/>
      <c r="M2386" s="75"/>
      <c r="N2386" s="81"/>
      <c r="O2386" s="75"/>
      <c r="P2386" s="81"/>
      <c r="Q2386" s="75"/>
      <c r="R2386" s="340"/>
      <c r="S2386" s="502"/>
      <c r="T2386" s="64"/>
    </row>
    <row r="2387" spans="1:20" ht="7.5" customHeight="1">
      <c r="A2387" s="100"/>
      <c r="B2387" s="502"/>
      <c r="C2387" s="502"/>
      <c r="D2387" s="502"/>
      <c r="E2387" s="502"/>
      <c r="F2387" s="84"/>
      <c r="G2387" s="125"/>
      <c r="H2387" s="173"/>
      <c r="I2387" s="83"/>
      <c r="J2387" s="173"/>
      <c r="K2387" s="75"/>
      <c r="L2387" s="173"/>
      <c r="M2387" s="75"/>
      <c r="N2387" s="81"/>
      <c r="O2387" s="75"/>
      <c r="P2387" s="81"/>
      <c r="Q2387" s="75"/>
      <c r="R2387" s="340"/>
      <c r="S2387" s="502"/>
      <c r="T2387" s="64"/>
    </row>
    <row r="2388" spans="1:20" ht="7.5" customHeight="1">
      <c r="A2388" s="100"/>
      <c r="B2388" s="502"/>
      <c r="C2388" s="502"/>
      <c r="D2388" s="502"/>
      <c r="E2388" s="502"/>
      <c r="F2388" s="84"/>
      <c r="G2388" s="125"/>
      <c r="H2388" s="173"/>
      <c r="I2388" s="125"/>
      <c r="J2388" s="173"/>
      <c r="K2388" s="75"/>
      <c r="L2388" s="173"/>
      <c r="M2388" s="75"/>
      <c r="N2388" s="81"/>
      <c r="O2388" s="75"/>
      <c r="P2388" s="81"/>
      <c r="Q2388" s="75"/>
      <c r="R2388" s="340"/>
      <c r="S2388" s="502"/>
      <c r="T2388" s="64"/>
    </row>
    <row r="2389" spans="1:20" ht="7.5" customHeight="1">
      <c r="A2389" s="100"/>
      <c r="B2389" s="502"/>
      <c r="C2389" s="502"/>
      <c r="D2389" s="502"/>
      <c r="E2389" s="502"/>
      <c r="F2389" s="84"/>
      <c r="G2389" s="125"/>
      <c r="H2389" s="173"/>
      <c r="I2389" s="125"/>
      <c r="J2389" s="173"/>
      <c r="K2389" s="75"/>
      <c r="L2389" s="173"/>
      <c r="M2389" s="75"/>
      <c r="N2389" s="81"/>
      <c r="O2389" s="75"/>
      <c r="P2389" s="81"/>
      <c r="Q2389" s="75"/>
      <c r="R2389" s="586" t="s">
        <v>118</v>
      </c>
      <c r="S2389" s="510" t="s">
        <v>628</v>
      </c>
      <c r="T2389" s="64"/>
    </row>
    <row r="2390" spans="1:20" ht="7.5" customHeight="1">
      <c r="A2390" s="100"/>
      <c r="B2390" s="502"/>
      <c r="C2390" s="502"/>
      <c r="D2390" s="502"/>
      <c r="E2390" s="502"/>
      <c r="F2390" s="132"/>
      <c r="G2390" s="125"/>
      <c r="H2390" s="173"/>
      <c r="I2390" s="125"/>
      <c r="J2390" s="132"/>
      <c r="K2390" s="132"/>
      <c r="L2390" s="132"/>
      <c r="M2390" s="132"/>
      <c r="N2390" s="132"/>
      <c r="O2390" s="132"/>
      <c r="P2390" s="132"/>
      <c r="Q2390" s="132"/>
      <c r="R2390" s="502"/>
      <c r="S2390" s="502"/>
      <c r="T2390" s="64"/>
    </row>
    <row r="2391" spans="1:20" ht="7.5" customHeight="1">
      <c r="A2391" s="100"/>
      <c r="B2391" s="502"/>
      <c r="C2391" s="502"/>
      <c r="D2391" s="502"/>
      <c r="E2391" s="502"/>
      <c r="F2391" s="86"/>
      <c r="G2391" s="86"/>
      <c r="H2391" s="86"/>
      <c r="I2391" s="86"/>
      <c r="J2391" s="86"/>
      <c r="K2391" s="86"/>
      <c r="L2391" s="86"/>
      <c r="M2391" s="86"/>
      <c r="N2391" s="86"/>
      <c r="O2391" s="86"/>
      <c r="P2391" s="86"/>
      <c r="Q2391" s="86"/>
      <c r="R2391" s="340"/>
      <c r="S2391" s="502"/>
      <c r="T2391" s="64"/>
    </row>
    <row r="2392" spans="1:20" ht="7.5" customHeight="1">
      <c r="A2392" s="100"/>
      <c r="B2392" s="502"/>
      <c r="C2392" s="502"/>
      <c r="D2392" s="502"/>
      <c r="E2392" s="502"/>
      <c r="F2392" s="86"/>
      <c r="G2392" s="86"/>
      <c r="H2392" s="86"/>
      <c r="I2392" s="86"/>
      <c r="J2392" s="86"/>
      <c r="K2392" s="86"/>
      <c r="L2392" s="86"/>
      <c r="M2392" s="86"/>
      <c r="N2392" s="86"/>
      <c r="O2392" s="86"/>
      <c r="P2392" s="86"/>
      <c r="Q2392" s="86"/>
      <c r="R2392" s="586" t="s">
        <v>118</v>
      </c>
      <c r="S2392" s="510" t="s">
        <v>689</v>
      </c>
      <c r="T2392" s="64"/>
    </row>
    <row r="2393" spans="1:20" ht="7.5" customHeight="1">
      <c r="A2393" s="100"/>
      <c r="B2393" s="502"/>
      <c r="C2393" s="502"/>
      <c r="D2393" s="502"/>
      <c r="E2393" s="502"/>
      <c r="F2393" s="86"/>
      <c r="G2393" s="86"/>
      <c r="H2393" s="86"/>
      <c r="I2393" s="86"/>
      <c r="J2393" s="86"/>
      <c r="K2393" s="86"/>
      <c r="L2393" s="86"/>
      <c r="M2393" s="86"/>
      <c r="N2393" s="86"/>
      <c r="O2393" s="86"/>
      <c r="P2393" s="86"/>
      <c r="Q2393" s="86"/>
      <c r="R2393" s="502"/>
      <c r="S2393" s="502"/>
      <c r="T2393" s="64"/>
    </row>
    <row r="2394" spans="1:20" ht="7.5" customHeight="1">
      <c r="A2394" s="78"/>
      <c r="B2394" s="502"/>
      <c r="C2394" s="502"/>
      <c r="D2394" s="502"/>
      <c r="E2394" s="502"/>
      <c r="F2394" s="79"/>
      <c r="G2394" s="86"/>
      <c r="H2394" s="86"/>
      <c r="I2394" s="86"/>
      <c r="J2394" s="86"/>
      <c r="K2394" s="86"/>
      <c r="L2394" s="86"/>
      <c r="M2394" s="86"/>
      <c r="N2394" s="86"/>
      <c r="O2394" s="86"/>
      <c r="P2394" s="86"/>
      <c r="Q2394" s="86"/>
      <c r="R2394" s="340"/>
      <c r="S2394" s="510" t="s">
        <v>688</v>
      </c>
      <c r="T2394" s="64"/>
    </row>
    <row r="2395" spans="1:20" ht="7.5" customHeight="1">
      <c r="A2395" s="78"/>
      <c r="B2395" s="502"/>
      <c r="C2395" s="502"/>
      <c r="D2395" s="502"/>
      <c r="E2395" s="502"/>
      <c r="F2395" s="79"/>
      <c r="G2395" s="86"/>
      <c r="H2395" s="86"/>
      <c r="I2395" s="86"/>
      <c r="J2395" s="86"/>
      <c r="K2395" s="86"/>
      <c r="L2395" s="86"/>
      <c r="M2395" s="86"/>
      <c r="N2395" s="86"/>
      <c r="O2395" s="86"/>
      <c r="P2395" s="86"/>
      <c r="Q2395" s="86"/>
      <c r="R2395" s="586" t="s">
        <v>118</v>
      </c>
      <c r="S2395" s="502"/>
      <c r="T2395" s="64"/>
    </row>
    <row r="2396" spans="1:20" ht="7.5" customHeight="1">
      <c r="A2396" s="78"/>
      <c r="B2396" s="502"/>
      <c r="C2396" s="502"/>
      <c r="D2396" s="502"/>
      <c r="E2396" s="502"/>
      <c r="F2396" s="79"/>
      <c r="G2396" s="86"/>
      <c r="H2396" s="86"/>
      <c r="I2396" s="86"/>
      <c r="J2396" s="86"/>
      <c r="K2396" s="86"/>
      <c r="L2396" s="86"/>
      <c r="M2396" s="86"/>
      <c r="N2396" s="86"/>
      <c r="O2396" s="86"/>
      <c r="P2396" s="86"/>
      <c r="Q2396" s="86"/>
      <c r="R2396" s="502"/>
      <c r="S2396" s="502"/>
      <c r="T2396" s="64"/>
    </row>
    <row r="2397" spans="1:20" ht="7.5" customHeight="1">
      <c r="A2397" s="100"/>
      <c r="B2397" s="502"/>
      <c r="C2397" s="502"/>
      <c r="D2397" s="502"/>
      <c r="E2397" s="502"/>
      <c r="F2397" s="79"/>
      <c r="G2397" s="86"/>
      <c r="H2397" s="86"/>
      <c r="I2397" s="86"/>
      <c r="J2397" s="86"/>
      <c r="K2397" s="86"/>
      <c r="L2397" s="86"/>
      <c r="M2397" s="86"/>
      <c r="N2397" s="86"/>
      <c r="O2397" s="86"/>
      <c r="P2397" s="86"/>
      <c r="Q2397" s="86"/>
      <c r="R2397" s="586" t="s">
        <v>118</v>
      </c>
      <c r="S2397" s="510" t="s">
        <v>258</v>
      </c>
      <c r="T2397" s="64"/>
    </row>
    <row r="2398" spans="1:20" ht="7.5" customHeight="1">
      <c r="A2398" s="100"/>
      <c r="B2398" s="502"/>
      <c r="C2398" s="502"/>
      <c r="D2398" s="502"/>
      <c r="E2398" s="502"/>
      <c r="F2398" s="79"/>
      <c r="G2398" s="506" t="s">
        <v>259</v>
      </c>
      <c r="H2398" s="502"/>
      <c r="I2398" s="587"/>
      <c r="J2398" s="79"/>
      <c r="K2398" s="506" t="s">
        <v>260</v>
      </c>
      <c r="L2398" s="502"/>
      <c r="M2398" s="587"/>
      <c r="N2398" s="79"/>
      <c r="O2398" s="506" t="s">
        <v>261</v>
      </c>
      <c r="P2398" s="502"/>
      <c r="Q2398" s="502"/>
      <c r="R2398" s="502"/>
      <c r="S2398" s="502"/>
      <c r="T2398" s="64"/>
    </row>
    <row r="2399" spans="1:20" ht="7.5" customHeight="1">
      <c r="A2399" s="100"/>
      <c r="B2399" s="502"/>
      <c r="C2399" s="502"/>
      <c r="D2399" s="502"/>
      <c r="E2399" s="502"/>
      <c r="F2399" s="517">
        <v>2913.1012968750006</v>
      </c>
      <c r="G2399" s="502"/>
      <c r="H2399" s="502"/>
      <c r="I2399" s="587"/>
      <c r="J2399" s="79"/>
      <c r="K2399" s="502"/>
      <c r="L2399" s="502"/>
      <c r="M2399" s="587"/>
      <c r="N2399" s="79"/>
      <c r="O2399" s="502"/>
      <c r="P2399" s="502"/>
      <c r="Q2399" s="502"/>
      <c r="R2399" s="340"/>
      <c r="S2399" s="502"/>
      <c r="T2399" s="64"/>
    </row>
    <row r="2400" spans="1:20" ht="7.5" customHeight="1">
      <c r="A2400" s="100"/>
      <c r="B2400" s="502"/>
      <c r="C2400" s="502"/>
      <c r="D2400" s="502"/>
      <c r="E2400" s="502"/>
      <c r="F2400" s="504"/>
      <c r="G2400" s="511" t="s">
        <v>245</v>
      </c>
      <c r="H2400" s="79"/>
      <c r="I2400" s="511" t="s">
        <v>274</v>
      </c>
      <c r="J2400" s="79"/>
      <c r="K2400" s="511" t="s">
        <v>245</v>
      </c>
      <c r="L2400" s="79"/>
      <c r="M2400" s="511" t="s">
        <v>274</v>
      </c>
      <c r="N2400" s="79"/>
      <c r="O2400" s="511" t="s">
        <v>245</v>
      </c>
      <c r="P2400" s="79"/>
      <c r="Q2400" s="511" t="s">
        <v>274</v>
      </c>
      <c r="R2400" s="340"/>
      <c r="S2400" s="510" t="s">
        <v>700</v>
      </c>
      <c r="T2400" s="64"/>
    </row>
    <row r="2401" spans="1:20" ht="7.5" customHeight="1">
      <c r="A2401" s="100"/>
      <c r="B2401" s="502"/>
      <c r="C2401" s="502"/>
      <c r="D2401" s="502"/>
      <c r="E2401" s="502"/>
      <c r="F2401" s="79"/>
      <c r="G2401" s="502"/>
      <c r="H2401" s="79"/>
      <c r="I2401" s="502"/>
      <c r="J2401" s="79"/>
      <c r="K2401" s="502"/>
      <c r="L2401" s="79"/>
      <c r="M2401" s="502"/>
      <c r="N2401" s="79"/>
      <c r="O2401" s="502"/>
      <c r="P2401" s="79"/>
      <c r="Q2401" s="502"/>
      <c r="R2401" s="340"/>
      <c r="S2401" s="502"/>
      <c r="T2401" s="64"/>
    </row>
    <row r="2402" spans="1:20" ht="7.5" customHeight="1">
      <c r="A2402" s="100"/>
      <c r="B2402" s="502"/>
      <c r="C2402" s="502"/>
      <c r="D2402" s="502"/>
      <c r="E2402" s="502"/>
      <c r="F2402" s="132"/>
      <c r="G2402" s="504"/>
      <c r="H2402" s="132"/>
      <c r="I2402" s="504"/>
      <c r="J2402" s="79"/>
      <c r="K2402" s="504"/>
      <c r="L2402" s="79"/>
      <c r="M2402" s="504"/>
      <c r="N2402" s="79"/>
      <c r="O2402" s="504"/>
      <c r="P2402" s="79"/>
      <c r="Q2402" s="504"/>
      <c r="R2402" s="340"/>
      <c r="S2402" s="502"/>
      <c r="T2402" s="64"/>
    </row>
    <row r="2403" spans="1:20" ht="7.5" customHeight="1">
      <c r="A2403" s="100"/>
      <c r="B2403" s="502"/>
      <c r="C2403" s="502"/>
      <c r="D2403" s="502"/>
      <c r="E2403" s="502"/>
      <c r="F2403" s="118"/>
      <c r="G2403" s="503">
        <f>ROUND(F2399*mark_up,0)</f>
        <v>12789</v>
      </c>
      <c r="H2403" s="82"/>
      <c r="I2403" s="503">
        <f>ROUND(G2403*1.13782,0)</f>
        <v>14552</v>
      </c>
      <c r="J2403" s="505"/>
      <c r="K2403" s="505">
        <f>ROUND(G2403*1.0257,0)</f>
        <v>13118</v>
      </c>
      <c r="L2403" s="505"/>
      <c r="M2403" s="505">
        <f>ROUND(G2403*1.1634,0)</f>
        <v>14879</v>
      </c>
      <c r="N2403" s="505"/>
      <c r="O2403" s="505">
        <f>ROUND(G2403*1.1071,0)</f>
        <v>14159</v>
      </c>
      <c r="P2403" s="505"/>
      <c r="Q2403" s="505">
        <f>ROUND(G2403*1.2447,0)</f>
        <v>15918</v>
      </c>
      <c r="R2403" s="340"/>
      <c r="S2403" s="502"/>
      <c r="T2403" s="64"/>
    </row>
    <row r="2404" spans="1:20" ht="7.5" customHeight="1">
      <c r="A2404" s="100"/>
      <c r="B2404" s="502"/>
      <c r="C2404" s="502"/>
      <c r="D2404" s="502"/>
      <c r="E2404" s="502"/>
      <c r="F2404" s="86"/>
      <c r="G2404" s="504"/>
      <c r="H2404" s="103"/>
      <c r="I2404" s="504"/>
      <c r="J2404" s="504"/>
      <c r="K2404" s="504"/>
      <c r="L2404" s="504"/>
      <c r="M2404" s="504"/>
      <c r="N2404" s="504"/>
      <c r="O2404" s="504"/>
      <c r="P2404" s="504"/>
      <c r="Q2404" s="504"/>
      <c r="R2404" s="586" t="s">
        <v>118</v>
      </c>
      <c r="S2404" s="510" t="s">
        <v>690</v>
      </c>
      <c r="T2404" s="64"/>
    </row>
    <row r="2405" spans="1:20" ht="7.5" customHeight="1">
      <c r="A2405" s="100"/>
      <c r="B2405" s="502"/>
      <c r="C2405" s="502"/>
      <c r="D2405" s="502"/>
      <c r="E2405" s="502"/>
      <c r="F2405" s="86"/>
      <c r="G2405" s="86"/>
      <c r="H2405" s="86"/>
      <c r="I2405" s="86"/>
      <c r="J2405" s="86"/>
      <c r="K2405" s="86"/>
      <c r="L2405" s="86"/>
      <c r="M2405" s="86"/>
      <c r="N2405" s="86"/>
      <c r="O2405" s="86"/>
      <c r="P2405" s="86"/>
      <c r="Q2405" s="86"/>
      <c r="R2405" s="502"/>
      <c r="S2405" s="502"/>
      <c r="T2405" s="64"/>
    </row>
    <row r="2406" spans="1:20" ht="7.5" customHeight="1">
      <c r="A2406" s="100"/>
      <c r="B2406" s="502"/>
      <c r="C2406" s="502"/>
      <c r="D2406" s="502"/>
      <c r="E2406" s="502"/>
      <c r="F2406" s="86"/>
      <c r="G2406" s="86"/>
      <c r="H2406" s="86"/>
      <c r="I2406" s="86"/>
      <c r="J2406" s="86"/>
      <c r="K2406" s="86"/>
      <c r="L2406" s="86"/>
      <c r="M2406" s="86"/>
      <c r="N2406" s="86"/>
      <c r="O2406" s="86"/>
      <c r="P2406" s="86"/>
      <c r="Q2406" s="86"/>
      <c r="R2406" s="340"/>
      <c r="S2406" s="502"/>
      <c r="T2406" s="64"/>
    </row>
    <row r="2407" spans="1:20" ht="7.5" customHeight="1">
      <c r="A2407" s="100"/>
      <c r="B2407" s="502"/>
      <c r="C2407" s="502"/>
      <c r="D2407" s="502"/>
      <c r="E2407" s="502"/>
      <c r="F2407" s="86"/>
      <c r="G2407" s="86"/>
      <c r="H2407" s="86"/>
      <c r="I2407" s="86"/>
      <c r="J2407" s="86"/>
      <c r="K2407" s="86"/>
      <c r="L2407" s="86"/>
      <c r="M2407" s="86"/>
      <c r="N2407" s="86"/>
      <c r="O2407" s="86"/>
      <c r="P2407" s="86"/>
      <c r="Q2407" s="86"/>
      <c r="R2407" s="340"/>
      <c r="S2407" s="502"/>
      <c r="T2407" s="64"/>
    </row>
    <row r="2408" spans="1:20" ht="7.5" customHeight="1">
      <c r="A2408" s="100"/>
      <c r="B2408" s="502"/>
      <c r="C2408" s="502"/>
      <c r="D2408" s="502"/>
      <c r="E2408" s="502"/>
      <c r="F2408" s="86"/>
      <c r="G2408" s="86"/>
      <c r="H2408" s="86"/>
      <c r="I2408" s="86"/>
      <c r="J2408" s="86"/>
      <c r="K2408" s="86"/>
      <c r="L2408" s="86"/>
      <c r="M2408" s="86"/>
      <c r="N2408" s="86"/>
      <c r="O2408" s="86"/>
      <c r="P2408" s="86"/>
      <c r="Q2408" s="86"/>
      <c r="R2408" s="586" t="s">
        <v>118</v>
      </c>
      <c r="S2408" s="502"/>
      <c r="T2408" s="64"/>
    </row>
    <row r="2409" spans="1:20" ht="7.5" customHeight="1">
      <c r="A2409" s="100"/>
      <c r="B2409" s="502"/>
      <c r="C2409" s="502"/>
      <c r="D2409" s="502"/>
      <c r="E2409" s="502"/>
      <c r="F2409" s="86"/>
      <c r="G2409" s="86"/>
      <c r="H2409" s="86"/>
      <c r="I2409" s="86"/>
      <c r="J2409" s="86"/>
      <c r="K2409" s="86"/>
      <c r="L2409" s="86"/>
      <c r="M2409" s="86"/>
      <c r="N2409" s="86"/>
      <c r="O2409" s="86"/>
      <c r="P2409" s="86"/>
      <c r="Q2409" s="86"/>
      <c r="R2409" s="502"/>
      <c r="S2409" s="502"/>
      <c r="T2409" s="64"/>
    </row>
    <row r="2410" spans="1:20" ht="7.5" customHeight="1">
      <c r="A2410" s="100"/>
      <c r="B2410" s="502"/>
      <c r="C2410" s="502"/>
      <c r="D2410" s="502"/>
      <c r="E2410" s="502"/>
      <c r="F2410" s="86"/>
      <c r="G2410" s="86"/>
      <c r="H2410" s="86"/>
      <c r="I2410" s="86"/>
      <c r="J2410" s="86"/>
      <c r="K2410" s="86"/>
      <c r="L2410" s="86"/>
      <c r="M2410" s="86"/>
      <c r="N2410" s="86"/>
      <c r="O2410" s="86"/>
      <c r="P2410" s="86"/>
      <c r="Q2410" s="86"/>
      <c r="R2410" s="340"/>
      <c r="S2410" s="502"/>
      <c r="T2410" s="64"/>
    </row>
    <row r="2411" spans="1:20" ht="7.5" customHeight="1">
      <c r="A2411" s="78"/>
      <c r="B2411" s="502"/>
      <c r="C2411" s="502"/>
      <c r="D2411" s="502"/>
      <c r="E2411" s="502"/>
      <c r="F2411" s="121"/>
      <c r="G2411" s="86"/>
      <c r="H2411" s="86"/>
      <c r="I2411" s="86"/>
      <c r="J2411" s="86"/>
      <c r="K2411" s="86"/>
      <c r="L2411" s="86"/>
      <c r="M2411" s="86"/>
      <c r="N2411" s="86"/>
      <c r="O2411" s="86"/>
      <c r="P2411" s="86"/>
      <c r="Q2411" s="86"/>
      <c r="R2411" s="586" t="s">
        <v>118</v>
      </c>
      <c r="S2411" s="510" t="s">
        <v>693</v>
      </c>
      <c r="T2411" s="64"/>
    </row>
    <row r="2412" spans="1:20" ht="7.5" customHeight="1">
      <c r="A2412" s="78"/>
      <c r="B2412" s="502"/>
      <c r="C2412" s="502"/>
      <c r="D2412" s="502"/>
      <c r="E2412" s="502"/>
      <c r="F2412" s="121"/>
      <c r="G2412" s="86"/>
      <c r="H2412" s="86"/>
      <c r="I2412" s="86"/>
      <c r="J2412" s="86"/>
      <c r="K2412" s="86"/>
      <c r="L2412" s="86"/>
      <c r="M2412" s="86"/>
      <c r="N2412" s="86"/>
      <c r="O2412" s="86"/>
      <c r="P2412" s="86"/>
      <c r="Q2412" s="86"/>
      <c r="R2412" s="502"/>
      <c r="S2412" s="502"/>
      <c r="T2412" s="64"/>
    </row>
    <row r="2413" spans="1:20" ht="7.5" customHeight="1">
      <c r="A2413" s="78"/>
      <c r="B2413" s="502"/>
      <c r="C2413" s="502"/>
      <c r="D2413" s="502"/>
      <c r="E2413" s="502"/>
      <c r="F2413" s="86"/>
      <c r="G2413" s="86"/>
      <c r="H2413" s="86"/>
      <c r="I2413" s="86"/>
      <c r="J2413" s="86"/>
      <c r="K2413" s="86"/>
      <c r="L2413" s="86"/>
      <c r="M2413" s="86"/>
      <c r="N2413" s="86"/>
      <c r="O2413" s="86"/>
      <c r="P2413" s="86"/>
      <c r="Q2413" s="86"/>
      <c r="R2413" s="208"/>
      <c r="S2413" s="502"/>
      <c r="T2413" s="64"/>
    </row>
    <row r="2414" spans="1:20" ht="7.5" customHeight="1">
      <c r="A2414" s="100"/>
      <c r="B2414" s="502"/>
      <c r="C2414" s="502"/>
      <c r="D2414" s="502"/>
      <c r="E2414" s="502"/>
      <c r="F2414" s="86"/>
      <c r="G2414" s="86"/>
      <c r="H2414" s="86"/>
      <c r="I2414" s="86"/>
      <c r="J2414" s="86"/>
      <c r="K2414" s="86"/>
      <c r="L2414" s="86"/>
      <c r="M2414" s="86"/>
      <c r="N2414" s="86"/>
      <c r="O2414" s="86"/>
      <c r="P2414" s="86"/>
      <c r="Q2414" s="86"/>
      <c r="R2414" s="208"/>
      <c r="S2414" s="508" t="s">
        <v>267</v>
      </c>
      <c r="T2414" s="64"/>
    </row>
    <row r="2415" spans="1:20" ht="7.5" customHeight="1">
      <c r="A2415" s="124"/>
      <c r="B2415" s="502"/>
      <c r="C2415" s="502"/>
      <c r="D2415" s="502"/>
      <c r="E2415" s="502"/>
      <c r="F2415" s="86"/>
      <c r="G2415" s="86"/>
      <c r="H2415" s="86"/>
      <c r="I2415" s="86"/>
      <c r="J2415" s="86"/>
      <c r="K2415" s="86"/>
      <c r="L2415" s="86"/>
      <c r="M2415" s="86"/>
      <c r="N2415" s="86"/>
      <c r="O2415" s="86"/>
      <c r="P2415" s="86"/>
      <c r="Q2415" s="86"/>
      <c r="R2415" s="208"/>
      <c r="S2415" s="502"/>
      <c r="T2415" s="64"/>
    </row>
    <row r="2416" spans="1:20" ht="7.5" customHeight="1">
      <c r="A2416" s="124"/>
      <c r="B2416" s="502"/>
      <c r="C2416" s="502"/>
      <c r="D2416" s="502"/>
      <c r="E2416" s="502"/>
      <c r="F2416" s="86"/>
      <c r="G2416" s="86"/>
      <c r="H2416" s="86"/>
      <c r="I2416" s="86"/>
      <c r="J2416" s="86"/>
      <c r="K2416" s="86"/>
      <c r="L2416" s="86"/>
      <c r="M2416" s="86"/>
      <c r="N2416" s="86"/>
      <c r="O2416" s="86"/>
      <c r="P2416" s="86"/>
      <c r="Q2416" s="86"/>
      <c r="R2416" s="208"/>
      <c r="S2416" s="502"/>
      <c r="T2416" s="64"/>
    </row>
    <row r="2417" spans="1:20" ht="7.5" customHeight="1">
      <c r="A2417" s="100"/>
      <c r="B2417" s="502"/>
      <c r="C2417" s="502"/>
      <c r="D2417" s="502"/>
      <c r="E2417" s="502"/>
      <c r="F2417" s="86"/>
      <c r="G2417" s="86"/>
      <c r="H2417" s="86"/>
      <c r="I2417" s="86"/>
      <c r="J2417" s="86"/>
      <c r="K2417" s="86"/>
      <c r="L2417" s="86"/>
      <c r="M2417" s="86"/>
      <c r="N2417" s="86"/>
      <c r="O2417" s="86"/>
      <c r="P2417" s="86"/>
      <c r="Q2417" s="86"/>
      <c r="R2417" s="208"/>
      <c r="S2417" s="502"/>
      <c r="T2417" s="64"/>
    </row>
    <row r="2418" spans="1:20" ht="7.5" customHeight="1">
      <c r="A2418" s="100"/>
      <c r="B2418" s="502"/>
      <c r="C2418" s="502"/>
      <c r="D2418" s="502"/>
      <c r="E2418" s="502"/>
      <c r="F2418" s="86"/>
      <c r="G2418" s="86"/>
      <c r="H2418" s="86"/>
      <c r="I2418" s="86"/>
      <c r="J2418" s="86"/>
      <c r="K2418" s="86"/>
      <c r="L2418" s="86"/>
      <c r="M2418" s="86"/>
      <c r="N2418" s="86"/>
      <c r="O2418" s="86"/>
      <c r="P2418" s="86"/>
      <c r="Q2418" s="86"/>
      <c r="R2418" s="86"/>
      <c r="S2418" s="502"/>
      <c r="T2418" s="64"/>
    </row>
    <row r="2419" spans="1:20" ht="7.5" customHeight="1">
      <c r="A2419" s="100"/>
      <c r="B2419" s="502"/>
      <c r="C2419" s="502"/>
      <c r="D2419" s="502"/>
      <c r="E2419" s="502"/>
      <c r="F2419" s="202"/>
      <c r="G2419" s="218"/>
      <c r="H2419" s="218"/>
      <c r="I2419" s="218"/>
      <c r="J2419" s="218"/>
      <c r="K2419" s="218"/>
      <c r="L2419" s="218"/>
      <c r="M2419" s="218"/>
      <c r="N2419" s="218"/>
      <c r="O2419" s="218"/>
      <c r="P2419" s="218"/>
      <c r="Q2419" s="218"/>
      <c r="R2419" s="86"/>
      <c r="S2419" s="502"/>
      <c r="T2419" s="64"/>
    </row>
    <row r="2420" spans="1:20" ht="7.5" customHeight="1">
      <c r="A2420" s="100"/>
      <c r="B2420" s="502"/>
      <c r="C2420" s="518" t="s">
        <v>701</v>
      </c>
      <c r="D2420" s="502"/>
      <c r="E2420" s="502"/>
      <c r="F2420" s="86"/>
      <c r="G2420" s="218"/>
      <c r="H2420" s="218"/>
      <c r="I2420" s="218"/>
      <c r="J2420" s="218"/>
      <c r="K2420" s="218"/>
      <c r="L2420" s="218"/>
      <c r="M2420" s="218"/>
      <c r="N2420" s="218"/>
      <c r="O2420" s="218"/>
      <c r="P2420" s="218"/>
      <c r="Q2420" s="218"/>
      <c r="R2420" s="86"/>
      <c r="S2420" s="502"/>
      <c r="T2420" s="64"/>
    </row>
    <row r="2421" spans="1:20" ht="7.5" customHeight="1">
      <c r="A2421" s="100"/>
      <c r="B2421" s="502"/>
      <c r="C2421" s="502"/>
      <c r="D2421" s="502"/>
      <c r="E2421" s="502"/>
      <c r="F2421" s="86"/>
      <c r="G2421" s="218"/>
      <c r="H2421" s="218"/>
      <c r="I2421" s="218"/>
      <c r="J2421" s="218"/>
      <c r="K2421" s="218"/>
      <c r="L2421" s="218"/>
      <c r="M2421" s="218"/>
      <c r="N2421" s="218"/>
      <c r="O2421" s="218"/>
      <c r="P2421" s="218"/>
      <c r="Q2421" s="218"/>
      <c r="R2421" s="86"/>
      <c r="S2421" s="338"/>
      <c r="T2421" s="64"/>
    </row>
    <row r="2422" spans="1:20" ht="7.5" customHeight="1">
      <c r="A2422" s="100"/>
      <c r="B2422" s="513"/>
      <c r="C2422" s="513"/>
      <c r="D2422" s="513"/>
      <c r="E2422" s="513"/>
      <c r="F2422" s="127"/>
      <c r="G2422" s="202"/>
      <c r="H2422" s="202"/>
      <c r="I2422" s="202"/>
      <c r="J2422" s="202"/>
      <c r="K2422" s="202"/>
      <c r="L2422" s="202"/>
      <c r="M2422" s="202"/>
      <c r="N2422" s="202"/>
      <c r="O2422" s="202"/>
      <c r="P2422" s="202"/>
      <c r="Q2422" s="202"/>
      <c r="R2422" s="202"/>
      <c r="S2422" s="318"/>
      <c r="T2422" s="64"/>
    </row>
    <row r="2423" spans="1:20" ht="7.5" customHeight="1">
      <c r="A2423" s="100"/>
      <c r="B2423" s="86"/>
      <c r="C2423" s="86"/>
      <c r="D2423" s="86"/>
      <c r="E2423" s="86"/>
      <c r="F2423" s="86"/>
      <c r="G2423" s="86"/>
      <c r="H2423" s="86"/>
      <c r="I2423" s="86"/>
      <c r="J2423" s="86"/>
      <c r="K2423" s="86"/>
      <c r="L2423" s="86"/>
      <c r="M2423" s="86"/>
      <c r="N2423" s="86"/>
      <c r="O2423" s="86"/>
      <c r="P2423" s="86"/>
      <c r="Q2423" s="86"/>
      <c r="R2423" s="86"/>
      <c r="S2423" s="86"/>
      <c r="T2423" s="64"/>
    </row>
    <row r="2424" spans="1:20" ht="7.5" customHeight="1">
      <c r="A2424" s="100"/>
      <c r="B2424" s="86"/>
      <c r="C2424" s="86"/>
      <c r="D2424" s="86"/>
      <c r="E2424" s="86"/>
      <c r="F2424" s="86"/>
      <c r="G2424" s="86"/>
      <c r="H2424" s="86"/>
      <c r="I2424" s="86"/>
      <c r="J2424" s="86"/>
      <c r="K2424" s="86"/>
      <c r="L2424" s="86"/>
      <c r="M2424" s="86"/>
      <c r="N2424" s="86"/>
      <c r="O2424" s="86"/>
      <c r="P2424" s="86"/>
      <c r="Q2424" s="86"/>
      <c r="R2424" s="86"/>
      <c r="S2424" s="86"/>
      <c r="T2424" s="64"/>
    </row>
    <row r="2425" spans="1:20" ht="7.5" customHeight="1">
      <c r="A2425" s="100"/>
      <c r="B2425" s="86"/>
      <c r="C2425" s="86"/>
      <c r="D2425" s="86"/>
      <c r="E2425" s="86"/>
      <c r="F2425" s="86"/>
      <c r="G2425" s="86"/>
      <c r="H2425" s="86"/>
      <c r="I2425" s="86"/>
      <c r="J2425" s="86"/>
      <c r="K2425" s="86"/>
      <c r="L2425" s="86"/>
      <c r="M2425" s="86"/>
      <c r="N2425" s="86"/>
      <c r="O2425" s="86"/>
      <c r="P2425" s="86"/>
      <c r="Q2425" s="86"/>
      <c r="R2425" s="86"/>
      <c r="S2425" s="86"/>
      <c r="T2425" s="64"/>
    </row>
    <row r="2426" spans="1:20" ht="7.5" customHeight="1">
      <c r="A2426" s="100"/>
      <c r="B2426" s="86"/>
      <c r="C2426" s="86"/>
      <c r="D2426" s="86"/>
      <c r="E2426" s="86"/>
      <c r="F2426" s="86"/>
      <c r="G2426" s="86"/>
      <c r="H2426" s="86"/>
      <c r="I2426" s="86"/>
      <c r="J2426" s="86"/>
      <c r="K2426" s="86"/>
      <c r="L2426" s="86"/>
      <c r="M2426" s="86"/>
      <c r="N2426" s="86"/>
      <c r="O2426" s="86"/>
      <c r="P2426" s="86"/>
      <c r="Q2426" s="86"/>
      <c r="R2426" s="86"/>
      <c r="S2426" s="86"/>
      <c r="T2426" s="64"/>
    </row>
    <row r="2427" spans="1:20" ht="7.5" customHeight="1">
      <c r="A2427" s="100"/>
      <c r="B2427" s="86"/>
      <c r="C2427" s="86"/>
      <c r="D2427" s="86"/>
      <c r="E2427" s="86"/>
      <c r="F2427" s="86"/>
      <c r="G2427" s="86"/>
      <c r="H2427" s="86"/>
      <c r="I2427" s="86"/>
      <c r="J2427" s="86"/>
      <c r="K2427" s="86"/>
      <c r="L2427" s="86"/>
      <c r="M2427" s="86"/>
      <c r="N2427" s="86"/>
      <c r="O2427" s="86"/>
      <c r="P2427" s="86"/>
      <c r="Q2427" s="86"/>
      <c r="R2427" s="86"/>
      <c r="S2427" s="86"/>
      <c r="T2427" s="64"/>
    </row>
    <row r="2428" spans="1:20" ht="7.5" customHeight="1">
      <c r="A2428" s="100"/>
      <c r="B2428" s="86"/>
      <c r="C2428" s="86"/>
      <c r="D2428" s="86"/>
      <c r="E2428" s="86"/>
      <c r="F2428" s="86"/>
      <c r="G2428" s="86"/>
      <c r="H2428" s="86"/>
      <c r="I2428" s="86"/>
      <c r="J2428" s="86"/>
      <c r="K2428" s="86"/>
      <c r="L2428" s="86"/>
      <c r="M2428" s="86"/>
      <c r="N2428" s="86"/>
      <c r="O2428" s="86"/>
      <c r="P2428" s="86"/>
      <c r="Q2428" s="86"/>
      <c r="R2428" s="86"/>
      <c r="S2428" s="86"/>
      <c r="T2428" s="64"/>
    </row>
    <row r="2429" spans="1:20" ht="7.5" customHeight="1">
      <c r="A2429" s="78"/>
      <c r="B2429" s="86"/>
      <c r="C2429" s="86"/>
      <c r="D2429" s="86"/>
      <c r="E2429" s="86"/>
      <c r="F2429" s="86"/>
      <c r="G2429" s="86"/>
      <c r="H2429" s="86"/>
      <c r="I2429" s="86"/>
      <c r="J2429" s="86"/>
      <c r="K2429" s="86"/>
      <c r="L2429" s="86"/>
      <c r="M2429" s="86"/>
      <c r="N2429" s="86"/>
      <c r="O2429" s="86"/>
      <c r="P2429" s="86"/>
      <c r="Q2429" s="86"/>
      <c r="R2429" s="86"/>
      <c r="S2429" s="86"/>
      <c r="T2429" s="64"/>
    </row>
    <row r="2430" spans="1:20" ht="7.5" customHeight="1">
      <c r="A2430" s="78"/>
      <c r="B2430" s="86"/>
      <c r="C2430" s="86"/>
      <c r="D2430" s="86"/>
      <c r="E2430" s="86"/>
      <c r="F2430" s="86"/>
      <c r="G2430" s="86"/>
      <c r="H2430" s="86"/>
      <c r="I2430" s="86"/>
      <c r="J2430" s="86"/>
      <c r="K2430" s="86"/>
      <c r="L2430" s="86"/>
      <c r="M2430" s="86"/>
      <c r="N2430" s="86"/>
      <c r="O2430" s="86"/>
      <c r="P2430" s="86"/>
      <c r="Q2430" s="86"/>
      <c r="R2430" s="86"/>
      <c r="S2430" s="86"/>
      <c r="T2430" s="64"/>
    </row>
    <row r="2431" spans="1:20" ht="7.5" customHeight="1">
      <c r="A2431" s="78"/>
      <c r="B2431" s="86"/>
      <c r="C2431" s="86"/>
      <c r="D2431" s="86"/>
      <c r="E2431" s="86"/>
      <c r="F2431" s="86"/>
      <c r="G2431" s="86"/>
      <c r="H2431" s="86"/>
      <c r="I2431" s="86"/>
      <c r="J2431" s="86"/>
      <c r="K2431" s="86"/>
      <c r="L2431" s="86"/>
      <c r="M2431" s="86"/>
      <c r="N2431" s="86"/>
      <c r="O2431" s="86"/>
      <c r="P2431" s="86"/>
      <c r="Q2431" s="86"/>
      <c r="R2431" s="86"/>
      <c r="S2431" s="86"/>
      <c r="T2431" s="64"/>
    </row>
    <row r="2432" spans="1:20" ht="7.5" customHeight="1">
      <c r="A2432" s="100"/>
      <c r="B2432" s="86"/>
      <c r="C2432" s="86"/>
      <c r="D2432" s="86"/>
      <c r="E2432" s="86"/>
      <c r="F2432" s="86"/>
      <c r="G2432" s="86"/>
      <c r="H2432" s="86"/>
      <c r="I2432" s="86"/>
      <c r="J2432" s="86"/>
      <c r="K2432" s="86"/>
      <c r="L2432" s="86"/>
      <c r="M2432" s="86"/>
      <c r="N2432" s="86"/>
      <c r="O2432" s="86"/>
      <c r="P2432" s="86"/>
      <c r="Q2432" s="86"/>
      <c r="R2432" s="86"/>
      <c r="S2432" s="86"/>
      <c r="T2432" s="64"/>
    </row>
    <row r="2433" spans="1:20" ht="7.5" customHeight="1">
      <c r="A2433" s="100"/>
      <c r="B2433" s="86"/>
      <c r="C2433" s="86"/>
      <c r="D2433" s="86"/>
      <c r="E2433" s="86"/>
      <c r="F2433" s="86"/>
      <c r="G2433" s="86"/>
      <c r="H2433" s="86"/>
      <c r="I2433" s="86"/>
      <c r="J2433" s="86"/>
      <c r="K2433" s="86"/>
      <c r="L2433" s="86"/>
      <c r="M2433" s="86"/>
      <c r="N2433" s="86"/>
      <c r="O2433" s="86"/>
      <c r="P2433" s="86"/>
      <c r="Q2433" s="86"/>
      <c r="R2433" s="86"/>
      <c r="S2433" s="86"/>
      <c r="T2433" s="64"/>
    </row>
    <row r="2434" spans="1:20" ht="7.5" customHeight="1">
      <c r="A2434" s="100"/>
      <c r="B2434" s="86"/>
      <c r="C2434" s="86"/>
      <c r="D2434" s="86"/>
      <c r="E2434" s="86"/>
      <c r="F2434" s="86"/>
      <c r="G2434" s="86"/>
      <c r="H2434" s="86"/>
      <c r="I2434" s="86"/>
      <c r="J2434" s="86"/>
      <c r="K2434" s="86"/>
      <c r="L2434" s="86"/>
      <c r="M2434" s="86"/>
      <c r="N2434" s="86"/>
      <c r="O2434" s="86"/>
      <c r="P2434" s="86"/>
      <c r="Q2434" s="86"/>
      <c r="R2434" s="86"/>
      <c r="S2434" s="86"/>
      <c r="T2434" s="64"/>
    </row>
    <row r="2435" spans="1:20" ht="7.5" customHeight="1">
      <c r="A2435" s="100"/>
      <c r="B2435" s="86"/>
      <c r="C2435" s="86"/>
      <c r="D2435" s="86"/>
      <c r="E2435" s="86"/>
      <c r="F2435" s="86"/>
      <c r="G2435" s="86"/>
      <c r="H2435" s="86"/>
      <c r="I2435" s="86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64"/>
    </row>
    <row r="2436" spans="1:20" ht="7.5" customHeight="1">
      <c r="A2436" s="100"/>
      <c r="B2436" s="86"/>
      <c r="C2436" s="86"/>
      <c r="D2436" s="86"/>
      <c r="E2436" s="86"/>
      <c r="F2436" s="86"/>
      <c r="G2436" s="86"/>
      <c r="H2436" s="86"/>
      <c r="I2436" s="86"/>
      <c r="J2436" s="86"/>
      <c r="K2436" s="86"/>
      <c r="L2436" s="86"/>
      <c r="M2436" s="86"/>
      <c r="N2436" s="86"/>
      <c r="O2436" s="86"/>
      <c r="P2436" s="86"/>
      <c r="Q2436" s="86"/>
      <c r="R2436" s="86"/>
      <c r="S2436" s="86"/>
      <c r="T2436" s="64"/>
    </row>
    <row r="2437" spans="1:20" ht="7.5" customHeight="1">
      <c r="A2437" s="100"/>
      <c r="B2437" s="86"/>
      <c r="C2437" s="86"/>
      <c r="D2437" s="86"/>
      <c r="E2437" s="86"/>
      <c r="F2437" s="86"/>
      <c r="G2437" s="86"/>
      <c r="H2437" s="86"/>
      <c r="I2437" s="86"/>
      <c r="J2437" s="86"/>
      <c r="K2437" s="86"/>
      <c r="L2437" s="86"/>
      <c r="M2437" s="86"/>
      <c r="N2437" s="86"/>
      <c r="O2437" s="86"/>
      <c r="P2437" s="86"/>
      <c r="Q2437" s="86"/>
      <c r="R2437" s="86"/>
      <c r="S2437" s="86"/>
      <c r="T2437" s="64"/>
    </row>
    <row r="2438" spans="1:20" ht="7.5" customHeight="1">
      <c r="A2438" s="100"/>
      <c r="B2438" s="86"/>
      <c r="C2438" s="86"/>
      <c r="D2438" s="86"/>
      <c r="E2438" s="86"/>
      <c r="F2438" s="86"/>
      <c r="G2438" s="86"/>
      <c r="H2438" s="86"/>
      <c r="I2438" s="86"/>
      <c r="J2438" s="86"/>
      <c r="K2438" s="86"/>
      <c r="L2438" s="86"/>
      <c r="M2438" s="86"/>
      <c r="N2438" s="86"/>
      <c r="O2438" s="86"/>
      <c r="P2438" s="86"/>
      <c r="Q2438" s="86"/>
      <c r="R2438" s="86"/>
      <c r="S2438" s="86"/>
      <c r="T2438" s="64"/>
    </row>
    <row r="2439" spans="1:20" ht="7.5" customHeight="1">
      <c r="A2439" s="100"/>
      <c r="B2439" s="86"/>
      <c r="C2439" s="86"/>
      <c r="D2439" s="86"/>
      <c r="E2439" s="86"/>
      <c r="F2439" s="86"/>
      <c r="G2439" s="86"/>
      <c r="H2439" s="86"/>
      <c r="I2439" s="86"/>
      <c r="J2439" s="86"/>
      <c r="K2439" s="86"/>
      <c r="L2439" s="86"/>
      <c r="M2439" s="86"/>
      <c r="N2439" s="86"/>
      <c r="O2439" s="86"/>
      <c r="P2439" s="86"/>
      <c r="Q2439" s="86"/>
      <c r="R2439" s="86"/>
      <c r="S2439" s="86"/>
      <c r="T2439" s="64"/>
    </row>
    <row r="2440" spans="1:20" ht="11.25" customHeight="1">
      <c r="A2440" s="100"/>
      <c r="B2440" s="107"/>
      <c r="C2440" s="284"/>
      <c r="D2440" s="107"/>
      <c r="E2440" s="107"/>
      <c r="F2440" s="107"/>
      <c r="G2440" s="107"/>
      <c r="H2440" s="107"/>
      <c r="I2440" s="107"/>
      <c r="J2440" s="107"/>
      <c r="K2440" s="107"/>
      <c r="L2440" s="107"/>
      <c r="M2440" s="107"/>
      <c r="N2440" s="107"/>
      <c r="O2440" s="107"/>
      <c r="P2440" s="107"/>
      <c r="Q2440" s="107"/>
      <c r="R2440" s="107"/>
      <c r="S2440" s="537" t="s">
        <v>140</v>
      </c>
      <c r="T2440" s="64"/>
    </row>
    <row r="2441" spans="1:20" ht="11.25" customHeight="1">
      <c r="A2441" s="100"/>
      <c r="B2441" s="83"/>
      <c r="C2441" s="94"/>
      <c r="D2441" s="83"/>
      <c r="E2441" s="83"/>
      <c r="F2441" s="83"/>
      <c r="G2441" s="83"/>
      <c r="H2441" s="83"/>
      <c r="I2441" s="83"/>
      <c r="J2441" s="83"/>
      <c r="K2441" s="83"/>
      <c r="L2441" s="83"/>
      <c r="M2441" s="83"/>
      <c r="N2441" s="83"/>
      <c r="O2441" s="83"/>
      <c r="P2441" s="83"/>
      <c r="Q2441" s="83"/>
      <c r="R2441" s="88"/>
      <c r="S2441" s="504"/>
      <c r="T2441" s="64"/>
    </row>
    <row r="2442" spans="1:20" ht="11.25" customHeight="1">
      <c r="A2442" s="100"/>
      <c r="B2442" s="528" t="s">
        <v>702</v>
      </c>
      <c r="C2442" s="529"/>
      <c r="D2442" s="529"/>
      <c r="E2442" s="529"/>
      <c r="F2442" s="529"/>
      <c r="G2442" s="529"/>
      <c r="H2442" s="529"/>
      <c r="I2442" s="529"/>
      <c r="J2442" s="529"/>
      <c r="K2442" s="529"/>
      <c r="L2442" s="529"/>
      <c r="M2442" s="529"/>
      <c r="N2442" s="529"/>
      <c r="O2442" s="529"/>
      <c r="P2442" s="529"/>
      <c r="Q2442" s="529"/>
      <c r="R2442" s="529"/>
      <c r="S2442" s="529"/>
      <c r="T2442" s="64"/>
    </row>
    <row r="2443" spans="1:20" ht="61.5" customHeight="1">
      <c r="A2443" s="100"/>
      <c r="B2443" s="530"/>
      <c r="C2443" s="513"/>
      <c r="D2443" s="513"/>
      <c r="E2443" s="63"/>
      <c r="F2443" s="63"/>
      <c r="G2443" s="63"/>
      <c r="H2443" s="63"/>
      <c r="I2443" s="63"/>
      <c r="J2443" s="63"/>
      <c r="K2443" s="63"/>
      <c r="L2443" s="63"/>
      <c r="M2443" s="63"/>
      <c r="N2443" s="63"/>
      <c r="O2443" s="531" t="s">
        <v>597</v>
      </c>
      <c r="P2443" s="513"/>
      <c r="Q2443" s="513"/>
      <c r="R2443" s="513"/>
      <c r="S2443" s="513"/>
      <c r="T2443" s="64"/>
    </row>
    <row r="2444" spans="1:20" ht="34.5" customHeight="1">
      <c r="A2444" s="100"/>
      <c r="B2444" s="123" t="s">
        <v>104</v>
      </c>
      <c r="C2444" s="123" t="s">
        <v>105</v>
      </c>
      <c r="D2444" s="123" t="s">
        <v>106</v>
      </c>
      <c r="E2444" s="123" t="s">
        <v>107</v>
      </c>
      <c r="F2444" s="130" t="s">
        <v>108</v>
      </c>
      <c r="G2444" s="131" t="s">
        <v>109</v>
      </c>
      <c r="H2444" s="130" t="s">
        <v>108</v>
      </c>
      <c r="I2444" s="131" t="s">
        <v>110</v>
      </c>
      <c r="J2444" s="130" t="s">
        <v>108</v>
      </c>
      <c r="K2444" s="131" t="s">
        <v>111</v>
      </c>
      <c r="L2444" s="130" t="s">
        <v>108</v>
      </c>
      <c r="M2444" s="131" t="s">
        <v>112</v>
      </c>
      <c r="N2444" s="130" t="s">
        <v>108</v>
      </c>
      <c r="O2444" s="131" t="s">
        <v>113</v>
      </c>
      <c r="P2444" s="130" t="s">
        <v>108</v>
      </c>
      <c r="Q2444" s="131" t="s">
        <v>114</v>
      </c>
      <c r="R2444" s="581" t="s">
        <v>1</v>
      </c>
      <c r="S2444" s="527"/>
      <c r="T2444" s="64"/>
    </row>
    <row r="2445" spans="1:20" ht="7.5" customHeight="1">
      <c r="A2445" s="124"/>
      <c r="B2445" s="512" t="s">
        <v>115</v>
      </c>
      <c r="C2445" s="514" t="s">
        <v>703</v>
      </c>
      <c r="D2445" s="515" t="s">
        <v>704</v>
      </c>
      <c r="E2445" s="516" t="s">
        <v>122</v>
      </c>
      <c r="F2445" s="168"/>
      <c r="G2445" s="341"/>
      <c r="H2445" s="341"/>
      <c r="I2445" s="341"/>
      <c r="J2445" s="341"/>
      <c r="K2445" s="341"/>
      <c r="L2445" s="341"/>
      <c r="M2445" s="341"/>
      <c r="N2445" s="341"/>
      <c r="O2445" s="341"/>
      <c r="P2445" s="341"/>
      <c r="Q2445" s="341"/>
      <c r="R2445" s="583" t="s">
        <v>118</v>
      </c>
      <c r="S2445" s="521" t="s">
        <v>699</v>
      </c>
      <c r="T2445" s="64"/>
    </row>
    <row r="2446" spans="1:20" ht="7.5" customHeight="1">
      <c r="A2446" s="124"/>
      <c r="B2446" s="502"/>
      <c r="C2446" s="502"/>
      <c r="D2446" s="502"/>
      <c r="E2446" s="502"/>
      <c r="F2446" s="84"/>
      <c r="G2446" s="142"/>
      <c r="H2446" s="142"/>
      <c r="I2446" s="142"/>
      <c r="J2446" s="142"/>
      <c r="K2446" s="142"/>
      <c r="L2446" s="142"/>
      <c r="M2446" s="142"/>
      <c r="N2446" s="142"/>
      <c r="O2446" s="142"/>
      <c r="P2446" s="142"/>
      <c r="Q2446" s="142"/>
      <c r="R2446" s="502"/>
      <c r="S2446" s="502"/>
      <c r="T2446" s="64"/>
    </row>
    <row r="2447" spans="1:20" ht="7.5" customHeight="1">
      <c r="A2447" s="124"/>
      <c r="B2447" s="502"/>
      <c r="C2447" s="502"/>
      <c r="D2447" s="502"/>
      <c r="E2447" s="502"/>
      <c r="F2447" s="84"/>
      <c r="G2447" s="142"/>
      <c r="H2447" s="142"/>
      <c r="I2447" s="132"/>
      <c r="J2447" s="142"/>
      <c r="K2447" s="142"/>
      <c r="L2447" s="142"/>
      <c r="M2447" s="142"/>
      <c r="N2447" s="142"/>
      <c r="O2447" s="142"/>
      <c r="P2447" s="142"/>
      <c r="Q2447" s="142"/>
      <c r="R2447" s="278"/>
      <c r="S2447" s="502"/>
      <c r="T2447" s="64"/>
    </row>
    <row r="2448" spans="1:20" ht="7.5" customHeight="1">
      <c r="A2448" s="124"/>
      <c r="B2448" s="502"/>
      <c r="C2448" s="502"/>
      <c r="D2448" s="502"/>
      <c r="E2448" s="502"/>
      <c r="F2448" s="84"/>
      <c r="G2448" s="142"/>
      <c r="H2448" s="142"/>
      <c r="I2448" s="83"/>
      <c r="J2448" s="142"/>
      <c r="K2448" s="142"/>
      <c r="L2448" s="142"/>
      <c r="M2448" s="142"/>
      <c r="N2448" s="142"/>
      <c r="O2448" s="142"/>
      <c r="P2448" s="142"/>
      <c r="Q2448" s="142"/>
      <c r="R2448" s="278"/>
      <c r="S2448" s="502"/>
      <c r="T2448" s="64"/>
    </row>
    <row r="2449" spans="1:20" ht="7.5" customHeight="1">
      <c r="A2449" s="124"/>
      <c r="B2449" s="502"/>
      <c r="C2449" s="502"/>
      <c r="D2449" s="502"/>
      <c r="E2449" s="502"/>
      <c r="F2449" s="84"/>
      <c r="G2449" s="142"/>
      <c r="H2449" s="142"/>
      <c r="I2449" s="125"/>
      <c r="J2449" s="142"/>
      <c r="K2449" s="142"/>
      <c r="L2449" s="142"/>
      <c r="M2449" s="142"/>
      <c r="N2449" s="142"/>
      <c r="O2449" s="142"/>
      <c r="P2449" s="142"/>
      <c r="Q2449" s="142"/>
      <c r="R2449" s="278"/>
      <c r="S2449" s="502"/>
      <c r="T2449" s="64"/>
    </row>
    <row r="2450" spans="1:20" ht="7.5" customHeight="1">
      <c r="A2450" s="124"/>
      <c r="B2450" s="502"/>
      <c r="C2450" s="502"/>
      <c r="D2450" s="502"/>
      <c r="E2450" s="502"/>
      <c r="F2450" s="142"/>
      <c r="G2450" s="142"/>
      <c r="H2450" s="142"/>
      <c r="I2450" s="125"/>
      <c r="J2450" s="142"/>
      <c r="K2450" s="142"/>
      <c r="L2450" s="142"/>
      <c r="M2450" s="142"/>
      <c r="N2450" s="142"/>
      <c r="O2450" s="142"/>
      <c r="P2450" s="142"/>
      <c r="Q2450" s="142"/>
      <c r="R2450" s="507" t="s">
        <v>118</v>
      </c>
      <c r="S2450" s="510" t="s">
        <v>628</v>
      </c>
      <c r="T2450" s="64"/>
    </row>
    <row r="2451" spans="1:20" ht="7.5" customHeight="1">
      <c r="A2451" s="124"/>
      <c r="B2451" s="502"/>
      <c r="C2451" s="502"/>
      <c r="D2451" s="502"/>
      <c r="E2451" s="502"/>
      <c r="F2451" s="132"/>
      <c r="G2451" s="132"/>
      <c r="H2451" s="132"/>
      <c r="I2451" s="125"/>
      <c r="J2451" s="132"/>
      <c r="K2451" s="132"/>
      <c r="L2451" s="132"/>
      <c r="M2451" s="132"/>
      <c r="N2451" s="132"/>
      <c r="O2451" s="132"/>
      <c r="P2451" s="132"/>
      <c r="Q2451" s="132"/>
      <c r="R2451" s="502"/>
      <c r="S2451" s="502"/>
      <c r="T2451" s="64"/>
    </row>
    <row r="2452" spans="1:20" ht="7.5" customHeight="1">
      <c r="A2452" s="124"/>
      <c r="B2452" s="502"/>
      <c r="C2452" s="502"/>
      <c r="D2452" s="502"/>
      <c r="E2452" s="502"/>
      <c r="F2452" s="132"/>
      <c r="G2452" s="132"/>
      <c r="H2452" s="132"/>
      <c r="I2452" s="79"/>
      <c r="J2452" s="132"/>
      <c r="K2452" s="132"/>
      <c r="L2452" s="132"/>
      <c r="M2452" s="132"/>
      <c r="N2452" s="132"/>
      <c r="O2452" s="132"/>
      <c r="P2452" s="132"/>
      <c r="Q2452" s="132"/>
      <c r="R2452" s="278"/>
      <c r="S2452" s="502"/>
      <c r="T2452" s="64"/>
    </row>
    <row r="2453" spans="1:20" ht="7.5" customHeight="1">
      <c r="A2453" s="124"/>
      <c r="B2453" s="502"/>
      <c r="C2453" s="502"/>
      <c r="D2453" s="502"/>
      <c r="E2453" s="502"/>
      <c r="F2453" s="86"/>
      <c r="G2453" s="86"/>
      <c r="H2453" s="86"/>
      <c r="I2453" s="86"/>
      <c r="J2453" s="86"/>
      <c r="K2453" s="86"/>
      <c r="L2453" s="86"/>
      <c r="M2453" s="86"/>
      <c r="N2453" s="86"/>
      <c r="O2453" s="86"/>
      <c r="P2453" s="86"/>
      <c r="Q2453" s="86"/>
      <c r="R2453" s="507" t="s">
        <v>118</v>
      </c>
      <c r="S2453" s="510" t="s">
        <v>688</v>
      </c>
      <c r="T2453" s="64"/>
    </row>
    <row r="2454" spans="1:20" ht="7.5" customHeight="1">
      <c r="A2454" s="124"/>
      <c r="B2454" s="502"/>
      <c r="C2454" s="502"/>
      <c r="D2454" s="502"/>
      <c r="E2454" s="502"/>
      <c r="F2454" s="86"/>
      <c r="G2454" s="86"/>
      <c r="H2454" s="86"/>
      <c r="I2454" s="86"/>
      <c r="J2454" s="86"/>
      <c r="K2454" s="86"/>
      <c r="L2454" s="86"/>
      <c r="M2454" s="86"/>
      <c r="N2454" s="86"/>
      <c r="O2454" s="86"/>
      <c r="P2454" s="86"/>
      <c r="Q2454" s="86"/>
      <c r="R2454" s="502"/>
      <c r="S2454" s="502"/>
      <c r="T2454" s="64"/>
    </row>
    <row r="2455" spans="1:20" ht="7.5" customHeight="1">
      <c r="A2455" s="228"/>
      <c r="B2455" s="502"/>
      <c r="C2455" s="502"/>
      <c r="D2455" s="502"/>
      <c r="E2455" s="502"/>
      <c r="F2455" s="132"/>
      <c r="G2455" s="86"/>
      <c r="H2455" s="86"/>
      <c r="I2455" s="86"/>
      <c r="J2455" s="86"/>
      <c r="K2455" s="86"/>
      <c r="L2455" s="86"/>
      <c r="M2455" s="86"/>
      <c r="N2455" s="86"/>
      <c r="O2455" s="86"/>
      <c r="P2455" s="86"/>
      <c r="Q2455" s="86"/>
      <c r="R2455" s="278"/>
      <c r="S2455" s="502"/>
      <c r="T2455" s="64"/>
    </row>
    <row r="2456" spans="1:20" ht="7.5" customHeight="1">
      <c r="A2456" s="228"/>
      <c r="B2456" s="502"/>
      <c r="C2456" s="502"/>
      <c r="D2456" s="502"/>
      <c r="E2456" s="502"/>
      <c r="F2456" s="132"/>
      <c r="G2456" s="86"/>
      <c r="H2456" s="86"/>
      <c r="I2456" s="86"/>
      <c r="J2456" s="86"/>
      <c r="K2456" s="86"/>
      <c r="L2456" s="86"/>
      <c r="M2456" s="86"/>
      <c r="N2456" s="86"/>
      <c r="O2456" s="86"/>
      <c r="P2456" s="86"/>
      <c r="Q2456" s="86"/>
      <c r="R2456" s="507" t="s">
        <v>118</v>
      </c>
      <c r="S2456" s="510" t="s">
        <v>705</v>
      </c>
      <c r="T2456" s="64"/>
    </row>
    <row r="2457" spans="1:20" ht="7.5" customHeight="1">
      <c r="A2457" s="228"/>
      <c r="B2457" s="502"/>
      <c r="C2457" s="502"/>
      <c r="D2457" s="502"/>
      <c r="E2457" s="502"/>
      <c r="F2457" s="79"/>
      <c r="G2457" s="506" t="s">
        <v>260</v>
      </c>
      <c r="H2457" s="502"/>
      <c r="I2457" s="502"/>
      <c r="J2457" s="132"/>
      <c r="K2457" s="506" t="s">
        <v>261</v>
      </c>
      <c r="L2457" s="502"/>
      <c r="M2457" s="502"/>
      <c r="N2457" s="132"/>
      <c r="O2457" s="132"/>
      <c r="P2457" s="132"/>
      <c r="Q2457" s="132"/>
      <c r="R2457" s="502"/>
      <c r="S2457" s="502"/>
      <c r="T2457" s="64"/>
    </row>
    <row r="2458" spans="1:20" ht="7.5" customHeight="1">
      <c r="A2458" s="124"/>
      <c r="B2458" s="502"/>
      <c r="C2458" s="502"/>
      <c r="D2458" s="502"/>
      <c r="E2458" s="502"/>
      <c r="F2458" s="79"/>
      <c r="G2458" s="502"/>
      <c r="H2458" s="502"/>
      <c r="I2458" s="502"/>
      <c r="J2458" s="132"/>
      <c r="K2458" s="502"/>
      <c r="L2458" s="502"/>
      <c r="M2458" s="502"/>
      <c r="N2458" s="132"/>
      <c r="O2458" s="132"/>
      <c r="P2458" s="132"/>
      <c r="Q2458" s="132"/>
      <c r="R2458" s="507" t="s">
        <v>118</v>
      </c>
      <c r="S2458" s="510" t="s">
        <v>690</v>
      </c>
      <c r="T2458" s="64"/>
    </row>
    <row r="2459" spans="1:20" ht="7.5" customHeight="1">
      <c r="A2459" s="124"/>
      <c r="B2459" s="502"/>
      <c r="C2459" s="502"/>
      <c r="D2459" s="502"/>
      <c r="E2459" s="502"/>
      <c r="F2459" s="79"/>
      <c r="G2459" s="511" t="s">
        <v>245</v>
      </c>
      <c r="H2459" s="79"/>
      <c r="I2459" s="511" t="s">
        <v>274</v>
      </c>
      <c r="J2459" s="79"/>
      <c r="K2459" s="511" t="s">
        <v>245</v>
      </c>
      <c r="L2459" s="79"/>
      <c r="M2459" s="511" t="s">
        <v>274</v>
      </c>
      <c r="N2459" s="79"/>
      <c r="O2459" s="79"/>
      <c r="P2459" s="79"/>
      <c r="Q2459" s="79"/>
      <c r="R2459" s="502"/>
      <c r="S2459" s="502"/>
      <c r="T2459" s="64"/>
    </row>
    <row r="2460" spans="1:20" ht="7.5" customHeight="1">
      <c r="A2460" s="124"/>
      <c r="B2460" s="502"/>
      <c r="C2460" s="502"/>
      <c r="D2460" s="502"/>
      <c r="E2460" s="502"/>
      <c r="F2460" s="501">
        <v>3870</v>
      </c>
      <c r="G2460" s="502"/>
      <c r="H2460" s="79"/>
      <c r="I2460" s="502"/>
      <c r="J2460" s="79"/>
      <c r="K2460" s="502"/>
      <c r="L2460" s="79"/>
      <c r="M2460" s="502"/>
      <c r="N2460" s="79"/>
      <c r="O2460" s="79"/>
      <c r="P2460" s="79"/>
      <c r="Q2460" s="79"/>
      <c r="R2460" s="278"/>
      <c r="S2460" s="502"/>
      <c r="T2460" s="64"/>
    </row>
    <row r="2461" spans="1:20" ht="7.5" customHeight="1">
      <c r="A2461" s="124"/>
      <c r="B2461" s="502"/>
      <c r="C2461" s="502"/>
      <c r="D2461" s="502"/>
      <c r="E2461" s="502"/>
      <c r="F2461" s="502"/>
      <c r="G2461" s="502"/>
      <c r="H2461" s="132"/>
      <c r="I2461" s="502"/>
      <c r="J2461" s="79"/>
      <c r="K2461" s="502"/>
      <c r="L2461" s="79"/>
      <c r="M2461" s="502"/>
      <c r="N2461" s="79"/>
      <c r="O2461" s="79"/>
      <c r="P2461" s="79"/>
      <c r="Q2461" s="79"/>
      <c r="R2461" s="278"/>
      <c r="S2461" s="502"/>
      <c r="T2461" s="64"/>
    </row>
    <row r="2462" spans="1:20" ht="7.5" customHeight="1">
      <c r="A2462" s="124"/>
      <c r="B2462" s="502"/>
      <c r="C2462" s="502"/>
      <c r="D2462" s="502"/>
      <c r="E2462" s="502"/>
      <c r="F2462" s="132"/>
      <c r="G2462" s="503">
        <f>ROUND(F2460*mark_up,0)</f>
        <v>16989</v>
      </c>
      <c r="H2462" s="503"/>
      <c r="I2462" s="503">
        <f>ROUND(G2462*1.1284,0)</f>
        <v>19170</v>
      </c>
      <c r="J2462" s="505" t="s">
        <v>122</v>
      </c>
      <c r="K2462" s="505">
        <f>ROUND(G2462*1.0325,0)</f>
        <v>17541</v>
      </c>
      <c r="L2462" s="505" t="s">
        <v>122</v>
      </c>
      <c r="M2462" s="505">
        <f>ROUND(G2462*1.1607,0)</f>
        <v>19719</v>
      </c>
      <c r="N2462" s="505"/>
      <c r="O2462" s="505" t="s">
        <v>122</v>
      </c>
      <c r="P2462" s="505"/>
      <c r="Q2462" s="505" t="s">
        <v>122</v>
      </c>
      <c r="R2462" s="278"/>
      <c r="S2462" s="502"/>
      <c r="T2462" s="64"/>
    </row>
    <row r="2463" spans="1:20" ht="7.5" customHeight="1">
      <c r="A2463" s="124"/>
      <c r="B2463" s="502"/>
      <c r="C2463" s="502"/>
      <c r="D2463" s="502"/>
      <c r="E2463" s="502"/>
      <c r="F2463" s="132"/>
      <c r="G2463" s="504"/>
      <c r="H2463" s="504"/>
      <c r="I2463" s="504"/>
      <c r="J2463" s="504"/>
      <c r="K2463" s="504"/>
      <c r="L2463" s="504"/>
      <c r="M2463" s="504"/>
      <c r="N2463" s="504"/>
      <c r="O2463" s="504"/>
      <c r="P2463" s="504"/>
      <c r="Q2463" s="504"/>
      <c r="R2463" s="278"/>
      <c r="S2463" s="502"/>
      <c r="T2463" s="64"/>
    </row>
    <row r="2464" spans="1:20" ht="7.5" customHeight="1">
      <c r="A2464" s="124"/>
      <c r="B2464" s="502"/>
      <c r="C2464" s="502"/>
      <c r="D2464" s="502"/>
      <c r="E2464" s="502"/>
      <c r="F2464" s="142"/>
      <c r="G2464" s="86"/>
      <c r="H2464" s="86"/>
      <c r="I2464" s="86"/>
      <c r="J2464" s="86"/>
      <c r="K2464" s="86"/>
      <c r="L2464" s="86"/>
      <c r="M2464" s="86"/>
      <c r="N2464" s="86"/>
      <c r="O2464" s="86"/>
      <c r="P2464" s="86"/>
      <c r="Q2464" s="86"/>
      <c r="R2464" s="278"/>
      <c r="S2464" s="502"/>
      <c r="T2464" s="64"/>
    </row>
    <row r="2465" spans="1:20" ht="7.5" customHeight="1">
      <c r="A2465" s="124"/>
      <c r="B2465" s="502"/>
      <c r="C2465" s="502"/>
      <c r="D2465" s="502"/>
      <c r="E2465" s="502"/>
      <c r="F2465" s="142"/>
      <c r="G2465" s="125"/>
      <c r="H2465" s="173"/>
      <c r="I2465" s="125"/>
      <c r="J2465" s="173"/>
      <c r="K2465" s="75"/>
      <c r="L2465" s="173"/>
      <c r="M2465" s="75"/>
      <c r="N2465" s="81"/>
      <c r="O2465" s="75"/>
      <c r="P2465" s="75"/>
      <c r="Q2465" s="81"/>
      <c r="R2465" s="507" t="s">
        <v>118</v>
      </c>
      <c r="S2465" s="510" t="s">
        <v>706</v>
      </c>
      <c r="T2465" s="64"/>
    </row>
    <row r="2466" spans="1:20" ht="7.5" customHeight="1">
      <c r="A2466" s="124"/>
      <c r="B2466" s="502"/>
      <c r="C2466" s="502"/>
      <c r="D2466" s="502"/>
      <c r="E2466" s="502"/>
      <c r="F2466" s="132"/>
      <c r="G2466" s="132"/>
      <c r="H2466" s="132"/>
      <c r="I2466" s="132"/>
      <c r="J2466" s="132"/>
      <c r="K2466" s="132"/>
      <c r="L2466" s="132"/>
      <c r="M2466" s="132"/>
      <c r="N2466" s="132"/>
      <c r="O2466" s="132"/>
      <c r="P2466" s="132"/>
      <c r="Q2466" s="132"/>
      <c r="R2466" s="502"/>
      <c r="S2466" s="502"/>
      <c r="T2466" s="64"/>
    </row>
    <row r="2467" spans="1:20" ht="7.5" customHeight="1">
      <c r="A2467" s="124"/>
      <c r="B2467" s="502"/>
      <c r="C2467" s="502"/>
      <c r="D2467" s="502"/>
      <c r="E2467" s="502"/>
      <c r="F2467" s="132"/>
      <c r="G2467" s="86"/>
      <c r="H2467" s="132"/>
      <c r="I2467" s="132"/>
      <c r="J2467" s="132"/>
      <c r="K2467" s="132"/>
      <c r="L2467" s="132"/>
      <c r="M2467" s="132"/>
      <c r="N2467" s="132"/>
      <c r="O2467" s="132"/>
      <c r="P2467" s="132"/>
      <c r="Q2467" s="132"/>
      <c r="R2467" s="278"/>
      <c r="S2467" s="502"/>
      <c r="T2467" s="64"/>
    </row>
    <row r="2468" spans="1:20" ht="7.5" customHeight="1">
      <c r="A2468" s="124"/>
      <c r="B2468" s="502"/>
      <c r="C2468" s="502"/>
      <c r="D2468" s="502"/>
      <c r="E2468" s="502"/>
      <c r="F2468" s="132"/>
      <c r="G2468" s="86"/>
      <c r="H2468" s="132"/>
      <c r="I2468" s="132"/>
      <c r="J2468" s="132"/>
      <c r="K2468" s="132"/>
      <c r="L2468" s="132"/>
      <c r="M2468" s="132"/>
      <c r="N2468" s="132"/>
      <c r="O2468" s="132"/>
      <c r="P2468" s="132"/>
      <c r="Q2468" s="132"/>
      <c r="R2468" s="278"/>
      <c r="S2468" s="502"/>
      <c r="T2468" s="64"/>
    </row>
    <row r="2469" spans="1:20" ht="7.5" customHeight="1">
      <c r="A2469" s="124"/>
      <c r="B2469" s="502"/>
      <c r="C2469" s="502"/>
      <c r="D2469" s="502"/>
      <c r="E2469" s="502"/>
      <c r="F2469" s="86"/>
      <c r="G2469" s="86"/>
      <c r="H2469" s="86"/>
      <c r="I2469" s="86"/>
      <c r="J2469" s="86"/>
      <c r="K2469" s="86"/>
      <c r="L2469" s="86"/>
      <c r="M2469" s="86"/>
      <c r="N2469" s="86"/>
      <c r="O2469" s="86"/>
      <c r="P2469" s="86"/>
      <c r="Q2469" s="86"/>
      <c r="R2469" s="507" t="s">
        <v>118</v>
      </c>
      <c r="S2469" s="510" t="s">
        <v>603</v>
      </c>
      <c r="T2469" s="64"/>
    </row>
    <row r="2470" spans="1:20" ht="7.5" customHeight="1">
      <c r="A2470" s="124"/>
      <c r="B2470" s="502"/>
      <c r="C2470" s="502"/>
      <c r="D2470" s="502"/>
      <c r="E2470" s="502"/>
      <c r="F2470" s="86"/>
      <c r="G2470" s="86"/>
      <c r="H2470" s="86"/>
      <c r="I2470" s="86"/>
      <c r="J2470" s="86"/>
      <c r="K2470" s="86"/>
      <c r="L2470" s="86"/>
      <c r="M2470" s="86"/>
      <c r="N2470" s="86"/>
      <c r="O2470" s="86"/>
      <c r="P2470" s="86"/>
      <c r="Q2470" s="86"/>
      <c r="R2470" s="502"/>
      <c r="S2470" s="502"/>
      <c r="T2470" s="64"/>
    </row>
    <row r="2471" spans="1:20" ht="7.5" customHeight="1">
      <c r="A2471" s="124"/>
      <c r="B2471" s="502"/>
      <c r="C2471" s="502"/>
      <c r="D2471" s="502"/>
      <c r="E2471" s="502"/>
      <c r="F2471" s="86"/>
      <c r="G2471" s="86"/>
      <c r="H2471" s="86"/>
      <c r="I2471" s="86"/>
      <c r="J2471" s="86"/>
      <c r="K2471" s="86"/>
      <c r="L2471" s="86"/>
      <c r="M2471" s="86"/>
      <c r="N2471" s="86"/>
      <c r="O2471" s="86"/>
      <c r="P2471" s="86"/>
      <c r="Q2471" s="86"/>
      <c r="R2471" s="278"/>
      <c r="S2471" s="502"/>
      <c r="T2471" s="64"/>
    </row>
    <row r="2472" spans="1:20" ht="7.5" customHeight="1">
      <c r="A2472" s="228"/>
      <c r="B2472" s="502"/>
      <c r="C2472" s="502"/>
      <c r="D2472" s="502"/>
      <c r="E2472" s="502"/>
      <c r="F2472" s="86"/>
      <c r="G2472" s="86"/>
      <c r="H2472" s="86"/>
      <c r="I2472" s="86"/>
      <c r="J2472" s="86"/>
      <c r="K2472" s="86"/>
      <c r="L2472" s="86"/>
      <c r="M2472" s="86"/>
      <c r="N2472" s="86"/>
      <c r="O2472" s="86"/>
      <c r="P2472" s="86"/>
      <c r="Q2472" s="86"/>
      <c r="R2472" s="507" t="s">
        <v>118</v>
      </c>
      <c r="S2472" s="508" t="s">
        <v>267</v>
      </c>
      <c r="T2472" s="64"/>
    </row>
    <row r="2473" spans="1:20" ht="7.5" customHeight="1">
      <c r="A2473" s="228"/>
      <c r="B2473" s="502"/>
      <c r="C2473" s="502"/>
      <c r="D2473" s="502"/>
      <c r="E2473" s="502"/>
      <c r="F2473" s="86"/>
      <c r="G2473" s="86"/>
      <c r="H2473" s="86"/>
      <c r="I2473" s="86"/>
      <c r="J2473" s="86"/>
      <c r="K2473" s="86"/>
      <c r="L2473" s="86"/>
      <c r="M2473" s="86"/>
      <c r="N2473" s="86"/>
      <c r="O2473" s="86"/>
      <c r="P2473" s="86"/>
      <c r="Q2473" s="86"/>
      <c r="R2473" s="502"/>
      <c r="S2473" s="502"/>
      <c r="T2473" s="64"/>
    </row>
    <row r="2474" spans="1:20" ht="7.5" customHeight="1">
      <c r="A2474" s="228"/>
      <c r="B2474" s="502"/>
      <c r="C2474" s="502"/>
      <c r="D2474" s="502"/>
      <c r="E2474" s="502"/>
      <c r="F2474" s="86"/>
      <c r="G2474" s="86"/>
      <c r="H2474" s="86"/>
      <c r="I2474" s="86"/>
      <c r="J2474" s="86"/>
      <c r="K2474" s="86"/>
      <c r="L2474" s="86"/>
      <c r="M2474" s="86"/>
      <c r="N2474" s="86"/>
      <c r="O2474" s="86"/>
      <c r="P2474" s="86"/>
      <c r="Q2474" s="86"/>
      <c r="R2474" s="509"/>
      <c r="S2474" s="502"/>
      <c r="T2474" s="64"/>
    </row>
    <row r="2475" spans="1:20" ht="7.5" customHeight="1">
      <c r="A2475" s="228"/>
      <c r="B2475" s="502"/>
      <c r="C2475" s="502"/>
      <c r="D2475" s="502"/>
      <c r="E2475" s="502"/>
      <c r="F2475" s="86"/>
      <c r="G2475" s="86"/>
      <c r="H2475" s="86"/>
      <c r="I2475" s="86"/>
      <c r="J2475" s="86"/>
      <c r="K2475" s="86"/>
      <c r="L2475" s="86"/>
      <c r="M2475" s="86"/>
      <c r="N2475" s="86"/>
      <c r="O2475" s="86"/>
      <c r="P2475" s="86"/>
      <c r="Q2475" s="86"/>
      <c r="R2475" s="502"/>
      <c r="S2475" s="502"/>
      <c r="T2475" s="64"/>
    </row>
    <row r="2476" spans="1:20" ht="7.5" customHeight="1">
      <c r="A2476" s="228"/>
      <c r="B2476" s="502"/>
      <c r="C2476" s="502"/>
      <c r="D2476" s="502"/>
      <c r="E2476" s="502"/>
      <c r="F2476" s="121"/>
      <c r="G2476" s="86"/>
      <c r="H2476" s="86"/>
      <c r="I2476" s="86"/>
      <c r="J2476" s="86"/>
      <c r="K2476" s="86"/>
      <c r="L2476" s="86"/>
      <c r="M2476" s="86"/>
      <c r="N2476" s="86"/>
      <c r="O2476" s="86"/>
      <c r="P2476" s="86"/>
      <c r="Q2476" s="86"/>
      <c r="R2476" s="282"/>
      <c r="S2476" s="502"/>
      <c r="T2476" s="64"/>
    </row>
    <row r="2477" spans="1:20" ht="7.5" customHeight="1">
      <c r="A2477" s="228"/>
      <c r="B2477" s="502"/>
      <c r="C2477" s="502"/>
      <c r="D2477" s="502"/>
      <c r="E2477" s="502"/>
      <c r="F2477" s="122"/>
      <c r="G2477" s="86"/>
      <c r="H2477" s="86"/>
      <c r="I2477" s="86"/>
      <c r="J2477" s="86"/>
      <c r="K2477" s="86"/>
      <c r="L2477" s="86"/>
      <c r="M2477" s="86"/>
      <c r="N2477" s="86"/>
      <c r="O2477" s="86"/>
      <c r="P2477" s="86"/>
      <c r="Q2477" s="86"/>
      <c r="R2477" s="282"/>
      <c r="S2477" s="502"/>
      <c r="T2477" s="64"/>
    </row>
    <row r="2478" spans="1:20" ht="7.5" customHeight="1">
      <c r="A2478" s="228"/>
      <c r="B2478" s="502"/>
      <c r="C2478" s="518" t="s">
        <v>707</v>
      </c>
      <c r="D2478" s="502"/>
      <c r="E2478" s="502"/>
      <c r="F2478" s="121"/>
      <c r="G2478" s="86"/>
      <c r="H2478" s="86"/>
      <c r="I2478" s="86"/>
      <c r="J2478" s="86"/>
      <c r="K2478" s="86"/>
      <c r="L2478" s="86"/>
      <c r="M2478" s="86"/>
      <c r="N2478" s="86"/>
      <c r="O2478" s="86"/>
      <c r="P2478" s="86"/>
      <c r="Q2478" s="86"/>
      <c r="R2478" s="282"/>
      <c r="S2478" s="502"/>
      <c r="T2478" s="64"/>
    </row>
    <row r="2479" spans="1:20" ht="7.5" customHeight="1">
      <c r="A2479" s="228"/>
      <c r="B2479" s="502"/>
      <c r="C2479" s="502"/>
      <c r="D2479" s="502"/>
      <c r="E2479" s="502"/>
      <c r="F2479" s="121"/>
      <c r="G2479" s="86"/>
      <c r="H2479" s="86"/>
      <c r="I2479" s="86"/>
      <c r="J2479" s="86"/>
      <c r="K2479" s="86"/>
      <c r="L2479" s="86"/>
      <c r="M2479" s="86"/>
      <c r="N2479" s="86"/>
      <c r="O2479" s="86"/>
      <c r="P2479" s="86"/>
      <c r="Q2479" s="86"/>
      <c r="R2479" s="121"/>
      <c r="S2479" s="338"/>
      <c r="T2479" s="64"/>
    </row>
    <row r="2480" spans="1:20" ht="7.5" customHeight="1">
      <c r="A2480" s="228"/>
      <c r="B2480" s="513"/>
      <c r="C2480" s="513"/>
      <c r="D2480" s="513"/>
      <c r="E2480" s="513"/>
      <c r="F2480" s="122"/>
      <c r="G2480" s="122"/>
      <c r="H2480" s="122"/>
      <c r="I2480" s="122"/>
      <c r="J2480" s="122"/>
      <c r="K2480" s="122"/>
      <c r="L2480" s="122"/>
      <c r="M2480" s="122"/>
      <c r="N2480" s="122"/>
      <c r="O2480" s="122"/>
      <c r="P2480" s="122"/>
      <c r="Q2480" s="122"/>
      <c r="R2480" s="122"/>
      <c r="S2480" s="318"/>
      <c r="T2480" s="64"/>
    </row>
    <row r="2481" spans="1:20" ht="7.5" customHeight="1">
      <c r="A2481" s="70"/>
      <c r="B2481" s="121"/>
      <c r="C2481" s="121"/>
      <c r="D2481" s="121"/>
      <c r="E2481" s="121"/>
      <c r="F2481" s="121"/>
      <c r="G2481" s="121"/>
      <c r="H2481" s="121"/>
      <c r="I2481" s="121"/>
      <c r="J2481" s="121"/>
      <c r="K2481" s="121"/>
      <c r="L2481" s="121"/>
      <c r="M2481" s="121"/>
      <c r="N2481" s="121"/>
      <c r="O2481" s="121"/>
      <c r="P2481" s="121"/>
      <c r="Q2481" s="121"/>
      <c r="R2481" s="121"/>
      <c r="S2481" s="121"/>
      <c r="T2481" s="64"/>
    </row>
    <row r="2482" spans="1:20" ht="7.5" customHeight="1">
      <c r="A2482" s="70"/>
      <c r="B2482" s="121"/>
      <c r="C2482" s="121"/>
      <c r="D2482" s="121"/>
      <c r="E2482" s="121"/>
      <c r="F2482" s="121"/>
      <c r="G2482" s="121"/>
      <c r="H2482" s="121"/>
      <c r="I2482" s="121"/>
      <c r="J2482" s="121"/>
      <c r="K2482" s="121"/>
      <c r="L2482" s="121"/>
      <c r="M2482" s="121"/>
      <c r="N2482" s="121"/>
      <c r="O2482" s="121"/>
      <c r="P2482" s="121"/>
      <c r="Q2482" s="121"/>
      <c r="R2482" s="86"/>
      <c r="S2482" s="86"/>
      <c r="T2482" s="64"/>
    </row>
    <row r="2483" spans="1:20" ht="7.5" customHeight="1">
      <c r="A2483" s="70"/>
      <c r="B2483" s="121"/>
      <c r="C2483" s="86"/>
      <c r="D2483" s="121"/>
      <c r="E2483" s="121"/>
      <c r="F2483" s="121"/>
      <c r="G2483" s="121"/>
      <c r="H2483" s="121"/>
      <c r="I2483" s="121"/>
      <c r="J2483" s="121"/>
      <c r="K2483" s="121"/>
      <c r="L2483" s="121"/>
      <c r="M2483" s="121"/>
      <c r="N2483" s="121"/>
      <c r="O2483" s="121"/>
      <c r="P2483" s="121"/>
      <c r="Q2483" s="121"/>
      <c r="R2483" s="86"/>
      <c r="S2483" s="86"/>
      <c r="T2483" s="64"/>
    </row>
    <row r="2484" spans="1:20" ht="7.5" customHeight="1">
      <c r="A2484" s="70"/>
      <c r="B2484" s="121"/>
      <c r="C2484" s="86"/>
      <c r="D2484" s="121"/>
      <c r="E2484" s="121"/>
      <c r="F2484" s="121"/>
      <c r="G2484" s="121"/>
      <c r="H2484" s="121"/>
      <c r="I2484" s="121"/>
      <c r="J2484" s="121"/>
      <c r="K2484" s="121"/>
      <c r="L2484" s="121"/>
      <c r="M2484" s="121"/>
      <c r="N2484" s="121"/>
      <c r="O2484" s="121"/>
      <c r="P2484" s="121"/>
      <c r="Q2484" s="121"/>
      <c r="R2484" s="86"/>
      <c r="S2484" s="86"/>
      <c r="T2484" s="64"/>
    </row>
    <row r="2485" spans="1:20" ht="7.5" customHeight="1">
      <c r="A2485" s="70"/>
      <c r="B2485" s="121"/>
      <c r="C2485" s="86"/>
      <c r="D2485" s="121"/>
      <c r="E2485" s="121"/>
      <c r="F2485" s="121"/>
      <c r="G2485" s="121"/>
      <c r="H2485" s="121"/>
      <c r="I2485" s="121"/>
      <c r="J2485" s="121"/>
      <c r="K2485" s="121"/>
      <c r="L2485" s="121"/>
      <c r="M2485" s="121"/>
      <c r="N2485" s="121"/>
      <c r="O2485" s="121"/>
      <c r="P2485" s="121"/>
      <c r="Q2485" s="121"/>
      <c r="R2485" s="86"/>
      <c r="S2485" s="86"/>
      <c r="T2485" s="64"/>
    </row>
    <row r="2486" spans="1:20" ht="7.5" customHeight="1">
      <c r="A2486" s="70"/>
      <c r="B2486" s="121"/>
      <c r="C2486" s="121"/>
      <c r="D2486" s="121"/>
      <c r="E2486" s="121"/>
      <c r="F2486" s="121"/>
      <c r="G2486" s="121"/>
      <c r="H2486" s="121"/>
      <c r="I2486" s="121"/>
      <c r="J2486" s="121"/>
      <c r="K2486" s="121"/>
      <c r="L2486" s="121"/>
      <c r="M2486" s="121"/>
      <c r="N2486" s="121"/>
      <c r="O2486" s="121"/>
      <c r="P2486" s="121"/>
      <c r="Q2486" s="121"/>
      <c r="R2486" s="86"/>
      <c r="S2486" s="86"/>
      <c r="T2486" s="64"/>
    </row>
    <row r="2487" spans="1:20" ht="7.5" customHeight="1">
      <c r="A2487" s="70"/>
      <c r="B2487" s="121"/>
      <c r="C2487" s="121"/>
      <c r="D2487" s="121"/>
      <c r="E2487" s="121"/>
      <c r="F2487" s="121"/>
      <c r="G2487" s="121"/>
      <c r="H2487" s="121"/>
      <c r="I2487" s="121"/>
      <c r="J2487" s="121"/>
      <c r="K2487" s="121"/>
      <c r="L2487" s="121"/>
      <c r="M2487" s="121"/>
      <c r="N2487" s="121"/>
      <c r="O2487" s="121"/>
      <c r="P2487" s="121"/>
      <c r="Q2487" s="121"/>
      <c r="R2487" s="86"/>
      <c r="S2487" s="86"/>
      <c r="T2487" s="64"/>
    </row>
    <row r="2488" spans="1:20" ht="7.5" customHeight="1">
      <c r="A2488" s="70"/>
      <c r="B2488" s="121"/>
      <c r="C2488" s="121"/>
      <c r="D2488" s="121"/>
      <c r="E2488" s="121"/>
      <c r="F2488" s="121"/>
      <c r="G2488" s="121"/>
      <c r="H2488" s="121"/>
      <c r="I2488" s="121"/>
      <c r="J2488" s="121"/>
      <c r="K2488" s="121"/>
      <c r="L2488" s="121"/>
      <c r="M2488" s="121"/>
      <c r="N2488" s="121"/>
      <c r="O2488" s="121"/>
      <c r="P2488" s="121"/>
      <c r="Q2488" s="121"/>
      <c r="R2488" s="86"/>
      <c r="S2488" s="86"/>
      <c r="T2488" s="64"/>
    </row>
    <row r="2489" spans="1:20" ht="7.5" customHeight="1">
      <c r="A2489" s="70"/>
      <c r="B2489" s="121"/>
      <c r="C2489" s="121"/>
      <c r="D2489" s="121"/>
      <c r="E2489" s="121"/>
      <c r="F2489" s="121"/>
      <c r="G2489" s="121"/>
      <c r="H2489" s="121"/>
      <c r="I2489" s="121"/>
      <c r="J2489" s="121"/>
      <c r="K2489" s="121"/>
      <c r="L2489" s="121"/>
      <c r="M2489" s="121"/>
      <c r="N2489" s="121"/>
      <c r="O2489" s="121"/>
      <c r="P2489" s="121"/>
      <c r="Q2489" s="121"/>
      <c r="R2489" s="86"/>
      <c r="S2489" s="86"/>
      <c r="T2489" s="64"/>
    </row>
    <row r="2490" spans="1:20" ht="7.5" customHeight="1">
      <c r="A2490" s="70"/>
      <c r="B2490" s="121"/>
      <c r="C2490" s="121"/>
      <c r="D2490" s="121"/>
      <c r="E2490" s="121"/>
      <c r="F2490" s="121"/>
      <c r="G2490" s="121"/>
      <c r="H2490" s="121"/>
      <c r="I2490" s="121"/>
      <c r="J2490" s="121"/>
      <c r="K2490" s="121"/>
      <c r="L2490" s="121"/>
      <c r="M2490" s="121"/>
      <c r="N2490" s="121"/>
      <c r="O2490" s="121"/>
      <c r="P2490" s="121"/>
      <c r="Q2490" s="121"/>
      <c r="R2490" s="86"/>
      <c r="S2490" s="86"/>
      <c r="T2490" s="64"/>
    </row>
    <row r="2491" spans="1:20" ht="7.5" customHeight="1">
      <c r="A2491" s="70"/>
      <c r="B2491" s="121"/>
      <c r="C2491" s="121"/>
      <c r="D2491" s="121"/>
      <c r="E2491" s="121"/>
      <c r="F2491" s="121"/>
      <c r="G2491" s="121"/>
      <c r="H2491" s="121"/>
      <c r="I2491" s="121"/>
      <c r="J2491" s="121"/>
      <c r="K2491" s="121"/>
      <c r="L2491" s="121"/>
      <c r="M2491" s="121"/>
      <c r="N2491" s="121"/>
      <c r="O2491" s="121"/>
      <c r="P2491" s="121"/>
      <c r="Q2491" s="121"/>
      <c r="R2491" s="86"/>
      <c r="S2491" s="86"/>
      <c r="T2491" s="64"/>
    </row>
    <row r="2492" spans="1:20" ht="7.5" customHeight="1">
      <c r="A2492" s="78"/>
      <c r="B2492" s="121"/>
      <c r="C2492" s="121"/>
      <c r="D2492" s="121"/>
      <c r="E2492" s="121"/>
      <c r="F2492" s="121"/>
      <c r="G2492" s="121"/>
      <c r="H2492" s="121"/>
      <c r="I2492" s="121"/>
      <c r="J2492" s="121"/>
      <c r="K2492" s="121"/>
      <c r="L2492" s="121"/>
      <c r="M2492" s="121"/>
      <c r="N2492" s="121"/>
      <c r="O2492" s="121"/>
      <c r="P2492" s="121"/>
      <c r="Q2492" s="121"/>
      <c r="R2492" s="121"/>
      <c r="S2492" s="121"/>
      <c r="T2492" s="64"/>
    </row>
    <row r="2493" spans="1:20" ht="7.5" customHeight="1">
      <c r="A2493" s="78"/>
      <c r="B2493" s="121"/>
      <c r="C2493" s="121"/>
      <c r="D2493" s="121"/>
      <c r="E2493" s="121"/>
      <c r="F2493" s="121"/>
      <c r="G2493" s="121"/>
      <c r="H2493" s="121"/>
      <c r="I2493" s="121"/>
      <c r="J2493" s="121"/>
      <c r="K2493" s="121"/>
      <c r="L2493" s="121"/>
      <c r="M2493" s="121"/>
      <c r="N2493" s="121"/>
      <c r="O2493" s="121"/>
      <c r="P2493" s="121"/>
      <c r="Q2493" s="121"/>
      <c r="R2493" s="121"/>
      <c r="S2493" s="121"/>
      <c r="T2493" s="64"/>
    </row>
    <row r="2494" spans="1:20" ht="7.5" customHeight="1">
      <c r="A2494" s="78"/>
      <c r="B2494" s="121"/>
      <c r="C2494" s="121"/>
      <c r="D2494" s="121"/>
      <c r="E2494" s="121"/>
      <c r="F2494" s="121"/>
      <c r="G2494" s="121"/>
      <c r="H2494" s="121"/>
      <c r="I2494" s="121"/>
      <c r="J2494" s="121"/>
      <c r="K2494" s="121"/>
      <c r="L2494" s="121"/>
      <c r="M2494" s="121"/>
      <c r="N2494" s="121"/>
      <c r="O2494" s="121"/>
      <c r="P2494" s="121"/>
      <c r="Q2494" s="121"/>
      <c r="R2494" s="121"/>
      <c r="S2494" s="121"/>
      <c r="T2494" s="64"/>
    </row>
    <row r="2495" spans="1:20" ht="7.5" customHeight="1">
      <c r="A2495" s="70"/>
      <c r="B2495" s="121"/>
      <c r="C2495" s="121"/>
      <c r="D2495" s="121"/>
      <c r="E2495" s="121"/>
      <c r="F2495" s="121"/>
      <c r="G2495" s="121"/>
      <c r="H2495" s="121"/>
      <c r="I2495" s="121"/>
      <c r="J2495" s="121"/>
      <c r="K2495" s="121"/>
      <c r="L2495" s="121"/>
      <c r="M2495" s="121"/>
      <c r="N2495" s="121"/>
      <c r="O2495" s="121"/>
      <c r="P2495" s="121"/>
      <c r="Q2495" s="121"/>
      <c r="R2495" s="121"/>
      <c r="S2495" s="121"/>
      <c r="T2495" s="64"/>
    </row>
    <row r="2496" spans="1:20" ht="7.5" customHeight="1">
      <c r="A2496" s="70"/>
      <c r="B2496" s="121"/>
      <c r="C2496" s="121"/>
      <c r="D2496" s="121"/>
      <c r="E2496" s="121"/>
      <c r="F2496" s="121"/>
      <c r="G2496" s="121"/>
      <c r="H2496" s="121"/>
      <c r="I2496" s="121"/>
      <c r="J2496" s="121"/>
      <c r="K2496" s="121"/>
      <c r="L2496" s="121"/>
      <c r="M2496" s="121"/>
      <c r="N2496" s="121"/>
      <c r="O2496" s="121"/>
      <c r="P2496" s="121"/>
      <c r="Q2496" s="121"/>
      <c r="R2496" s="121"/>
      <c r="S2496" s="121"/>
      <c r="T2496" s="64"/>
    </row>
    <row r="2497" spans="1:20" ht="7.5" customHeight="1">
      <c r="A2497" s="70"/>
      <c r="B2497" s="121"/>
      <c r="C2497" s="121"/>
      <c r="D2497" s="121"/>
      <c r="E2497" s="121"/>
      <c r="F2497" s="121"/>
      <c r="G2497" s="121"/>
      <c r="H2497" s="121"/>
      <c r="I2497" s="121"/>
      <c r="J2497" s="121"/>
      <c r="K2497" s="121"/>
      <c r="L2497" s="121"/>
      <c r="M2497" s="121"/>
      <c r="N2497" s="121"/>
      <c r="O2497" s="121"/>
      <c r="P2497" s="121"/>
      <c r="Q2497" s="121"/>
      <c r="R2497" s="121"/>
      <c r="S2497" s="121"/>
      <c r="T2497" s="64"/>
    </row>
    <row r="2498" spans="1:20" ht="7.5" customHeight="1">
      <c r="A2498" s="70"/>
      <c r="B2498" s="121"/>
      <c r="C2498" s="121"/>
      <c r="D2498" s="121"/>
      <c r="E2498" s="121"/>
      <c r="F2498" s="121"/>
      <c r="G2498" s="121"/>
      <c r="H2498" s="121"/>
      <c r="I2498" s="121"/>
      <c r="J2498" s="121"/>
      <c r="K2498" s="121"/>
      <c r="L2498" s="121"/>
      <c r="M2498" s="121"/>
      <c r="N2498" s="121"/>
      <c r="O2498" s="121"/>
      <c r="P2498" s="121"/>
      <c r="Q2498" s="121"/>
      <c r="R2498" s="121"/>
      <c r="S2498" s="121"/>
      <c r="T2498" s="64"/>
    </row>
    <row r="2499" spans="1:20" ht="7.5" customHeight="1">
      <c r="A2499" s="70"/>
      <c r="B2499" s="121"/>
      <c r="C2499" s="121"/>
      <c r="D2499" s="121"/>
      <c r="E2499" s="121"/>
      <c r="F2499" s="121"/>
      <c r="G2499" s="121"/>
      <c r="H2499" s="121"/>
      <c r="I2499" s="121"/>
      <c r="J2499" s="121"/>
      <c r="K2499" s="121"/>
      <c r="L2499" s="121"/>
      <c r="M2499" s="121"/>
      <c r="N2499" s="121"/>
      <c r="O2499" s="121"/>
      <c r="P2499" s="121"/>
      <c r="Q2499" s="121"/>
      <c r="R2499" s="121"/>
      <c r="S2499" s="121"/>
      <c r="T2499" s="64"/>
    </row>
    <row r="2500" spans="1:20" ht="7.5" customHeight="1">
      <c r="A2500" s="70"/>
      <c r="B2500" s="122"/>
      <c r="C2500" s="122"/>
      <c r="D2500" s="122"/>
      <c r="E2500" s="122"/>
      <c r="F2500" s="122"/>
      <c r="G2500" s="122"/>
      <c r="H2500" s="122"/>
      <c r="I2500" s="122"/>
      <c r="J2500" s="122"/>
      <c r="K2500" s="122"/>
      <c r="L2500" s="122"/>
      <c r="M2500" s="122"/>
      <c r="N2500" s="122"/>
      <c r="O2500" s="122"/>
      <c r="P2500" s="122"/>
      <c r="Q2500" s="122"/>
      <c r="R2500" s="122"/>
      <c r="S2500" s="122"/>
      <c r="T2500" s="64"/>
    </row>
    <row r="2501" spans="1:20" ht="11.25" customHeight="1">
      <c r="A2501" s="70"/>
      <c r="B2501" s="582"/>
      <c r="C2501" s="502"/>
      <c r="D2501" s="502"/>
      <c r="E2501" s="502"/>
      <c r="F2501" s="502"/>
      <c r="G2501" s="502"/>
      <c r="H2501" s="502"/>
      <c r="I2501" s="502"/>
      <c r="J2501" s="502"/>
      <c r="K2501" s="502"/>
      <c r="L2501" s="502"/>
      <c r="M2501" s="502"/>
      <c r="N2501" s="502"/>
      <c r="O2501" s="502"/>
      <c r="P2501" s="502"/>
      <c r="Q2501" s="502"/>
      <c r="R2501" s="502"/>
      <c r="S2501" s="537" t="s">
        <v>140</v>
      </c>
      <c r="T2501" s="64"/>
    </row>
    <row r="2502" spans="1:20" ht="11.25" customHeight="1">
      <c r="A2502" s="70"/>
      <c r="B2502" s="83"/>
      <c r="C2502" s="94"/>
      <c r="D2502" s="83"/>
      <c r="E2502" s="83"/>
      <c r="F2502" s="83"/>
      <c r="G2502" s="83"/>
      <c r="H2502" s="83"/>
      <c r="I2502" s="83"/>
      <c r="J2502" s="83"/>
      <c r="K2502" s="83"/>
      <c r="L2502" s="83"/>
      <c r="M2502" s="83"/>
      <c r="N2502" s="83"/>
      <c r="O2502" s="83"/>
      <c r="P2502" s="83"/>
      <c r="Q2502" s="83"/>
      <c r="R2502" s="88"/>
      <c r="S2502" s="504"/>
      <c r="T2502" s="64"/>
    </row>
    <row r="2503" spans="1:20" ht="11.25" customHeight="1">
      <c r="A2503" s="70"/>
      <c r="B2503" s="528" t="s">
        <v>708</v>
      </c>
      <c r="C2503" s="529"/>
      <c r="D2503" s="529"/>
      <c r="E2503" s="529"/>
      <c r="F2503" s="529"/>
      <c r="G2503" s="529"/>
      <c r="H2503" s="529"/>
      <c r="I2503" s="529"/>
      <c r="J2503" s="529"/>
      <c r="K2503" s="529"/>
      <c r="L2503" s="529"/>
      <c r="M2503" s="529"/>
      <c r="N2503" s="529"/>
      <c r="O2503" s="529"/>
      <c r="P2503" s="529"/>
      <c r="Q2503" s="529"/>
      <c r="R2503" s="529"/>
      <c r="S2503" s="529"/>
      <c r="T2503" s="64"/>
    </row>
    <row r="2504" spans="1:20" ht="61.5" customHeight="1">
      <c r="A2504" s="100"/>
      <c r="B2504" s="530"/>
      <c r="C2504" s="513"/>
      <c r="D2504" s="513"/>
      <c r="E2504" s="63"/>
      <c r="F2504" s="63"/>
      <c r="G2504" s="63"/>
      <c r="H2504" s="63"/>
      <c r="I2504" s="63"/>
      <c r="J2504" s="63"/>
      <c r="K2504" s="63"/>
      <c r="L2504" s="63"/>
      <c r="M2504" s="63"/>
      <c r="N2504" s="63"/>
      <c r="O2504" s="531" t="s">
        <v>597</v>
      </c>
      <c r="P2504" s="513"/>
      <c r="Q2504" s="513"/>
      <c r="R2504" s="513"/>
      <c r="S2504" s="513"/>
      <c r="T2504" s="64"/>
    </row>
    <row r="2505" spans="1:20" ht="34.5" customHeight="1">
      <c r="A2505" s="100"/>
      <c r="B2505" s="123" t="s">
        <v>104</v>
      </c>
      <c r="C2505" s="123" t="s">
        <v>105</v>
      </c>
      <c r="D2505" s="123" t="s">
        <v>106</v>
      </c>
      <c r="E2505" s="123" t="s">
        <v>107</v>
      </c>
      <c r="F2505" s="130" t="s">
        <v>108</v>
      </c>
      <c r="G2505" s="131" t="s">
        <v>109</v>
      </c>
      <c r="H2505" s="130" t="s">
        <v>108</v>
      </c>
      <c r="I2505" s="131" t="s">
        <v>110</v>
      </c>
      <c r="J2505" s="130" t="s">
        <v>108</v>
      </c>
      <c r="K2505" s="131" t="s">
        <v>111</v>
      </c>
      <c r="L2505" s="130" t="s">
        <v>108</v>
      </c>
      <c r="M2505" s="131" t="s">
        <v>112</v>
      </c>
      <c r="N2505" s="130" t="s">
        <v>108</v>
      </c>
      <c r="O2505" s="131" t="s">
        <v>113</v>
      </c>
      <c r="P2505" s="130" t="s">
        <v>108</v>
      </c>
      <c r="Q2505" s="131" t="s">
        <v>114</v>
      </c>
      <c r="R2505" s="581" t="s">
        <v>1</v>
      </c>
      <c r="S2505" s="527"/>
      <c r="T2505" s="64"/>
    </row>
    <row r="2506" spans="1:20" ht="7.5" customHeight="1">
      <c r="A2506" s="124"/>
      <c r="B2506" s="512" t="s">
        <v>115</v>
      </c>
      <c r="C2506" s="514" t="s">
        <v>1056</v>
      </c>
      <c r="D2506" s="560" t="s">
        <v>709</v>
      </c>
      <c r="E2506" s="72"/>
      <c r="F2506" s="72"/>
      <c r="G2506" s="72"/>
      <c r="H2506" s="72"/>
      <c r="I2506" s="72"/>
      <c r="J2506" s="72"/>
      <c r="K2506" s="72"/>
      <c r="L2506" s="72"/>
      <c r="M2506" s="72"/>
      <c r="N2506" s="72"/>
      <c r="O2506" s="72"/>
      <c r="P2506" s="72"/>
      <c r="Q2506" s="72"/>
      <c r="R2506" s="534" t="s">
        <v>118</v>
      </c>
      <c r="S2506" s="547" t="s">
        <v>710</v>
      </c>
      <c r="T2506" s="64"/>
    </row>
    <row r="2507" spans="1:20" ht="7.5" customHeight="1">
      <c r="A2507" s="124"/>
      <c r="B2507" s="502"/>
      <c r="C2507" s="502"/>
      <c r="D2507" s="502"/>
      <c r="E2507" s="79"/>
      <c r="F2507" s="79"/>
      <c r="G2507" s="79"/>
      <c r="H2507" s="79"/>
      <c r="I2507" s="79"/>
      <c r="J2507" s="79"/>
      <c r="K2507" s="79"/>
      <c r="L2507" s="79"/>
      <c r="M2507" s="79"/>
      <c r="N2507" s="79"/>
      <c r="O2507" s="79"/>
      <c r="P2507" s="79"/>
      <c r="Q2507" s="79"/>
      <c r="R2507" s="502"/>
      <c r="S2507" s="502"/>
      <c r="T2507" s="64"/>
    </row>
    <row r="2508" spans="1:20" ht="7.5" customHeight="1">
      <c r="A2508" s="124"/>
      <c r="B2508" s="502"/>
      <c r="C2508" s="502"/>
      <c r="D2508" s="502"/>
      <c r="E2508" s="79"/>
      <c r="F2508" s="79"/>
      <c r="G2508" s="79"/>
      <c r="H2508" s="79"/>
      <c r="I2508" s="79"/>
      <c r="J2508" s="79"/>
      <c r="K2508" s="79"/>
      <c r="L2508" s="79"/>
      <c r="M2508" s="79"/>
      <c r="N2508" s="79"/>
      <c r="O2508" s="79"/>
      <c r="P2508" s="79"/>
      <c r="Q2508" s="79"/>
      <c r="R2508" s="79"/>
      <c r="S2508" s="502"/>
      <c r="T2508" s="64"/>
    </row>
    <row r="2509" spans="1:20" ht="7.5" customHeight="1">
      <c r="A2509" s="124"/>
      <c r="B2509" s="502"/>
      <c r="C2509" s="502"/>
      <c r="D2509" s="502"/>
      <c r="E2509" s="79"/>
      <c r="F2509" s="79"/>
      <c r="G2509" s="79"/>
      <c r="H2509" s="79"/>
      <c r="I2509" s="79"/>
      <c r="J2509" s="79"/>
      <c r="K2509" s="79"/>
      <c r="L2509" s="79"/>
      <c r="M2509" s="79"/>
      <c r="N2509" s="79"/>
      <c r="O2509" s="79"/>
      <c r="P2509" s="79"/>
      <c r="Q2509" s="79"/>
      <c r="R2509" s="86"/>
      <c r="S2509" s="502"/>
      <c r="T2509" s="64"/>
    </row>
    <row r="2510" spans="1:20" ht="7.5" customHeight="1">
      <c r="A2510" s="124"/>
      <c r="B2510" s="502"/>
      <c r="C2510" s="502"/>
      <c r="D2510" s="502"/>
      <c r="E2510" s="86"/>
      <c r="F2510" s="86"/>
      <c r="G2510" s="86"/>
      <c r="H2510" s="86"/>
      <c r="I2510" s="86"/>
      <c r="J2510" s="86"/>
      <c r="K2510" s="86"/>
      <c r="L2510" s="86"/>
      <c r="M2510" s="86"/>
      <c r="N2510" s="86"/>
      <c r="O2510" s="86"/>
      <c r="P2510" s="86"/>
      <c r="Q2510" s="86"/>
      <c r="R2510" s="86"/>
      <c r="S2510" s="502"/>
      <c r="T2510" s="64"/>
    </row>
    <row r="2511" spans="1:20" ht="7.5" customHeight="1">
      <c r="A2511" s="124"/>
      <c r="B2511" s="502"/>
      <c r="C2511" s="502"/>
      <c r="D2511" s="502"/>
      <c r="E2511" s="86"/>
      <c r="F2511" s="86"/>
      <c r="G2511" s="86"/>
      <c r="H2511" s="86"/>
      <c r="I2511" s="86"/>
      <c r="J2511" s="86"/>
      <c r="K2511" s="86"/>
      <c r="L2511" s="86"/>
      <c r="M2511" s="86"/>
      <c r="N2511" s="86"/>
      <c r="O2511" s="86"/>
      <c r="P2511" s="86"/>
      <c r="Q2511" s="86"/>
      <c r="R2511" s="532" t="s">
        <v>118</v>
      </c>
      <c r="S2511" s="536" t="s">
        <v>711</v>
      </c>
      <c r="T2511" s="64"/>
    </row>
    <row r="2512" spans="1:20" ht="7.5" customHeight="1">
      <c r="A2512" s="124"/>
      <c r="B2512" s="502"/>
      <c r="C2512" s="502"/>
      <c r="D2512" s="502"/>
      <c r="E2512" s="86"/>
      <c r="F2512" s="86"/>
      <c r="G2512" s="86"/>
      <c r="H2512" s="86"/>
      <c r="I2512" s="86"/>
      <c r="J2512" s="86"/>
      <c r="K2512" s="86"/>
      <c r="L2512" s="86"/>
      <c r="M2512" s="86"/>
      <c r="N2512" s="86"/>
      <c r="O2512" s="86"/>
      <c r="P2512" s="86"/>
      <c r="Q2512" s="86"/>
      <c r="R2512" s="502"/>
      <c r="S2512" s="502"/>
      <c r="T2512" s="64"/>
    </row>
    <row r="2513" spans="1:20" ht="7.5" customHeight="1">
      <c r="A2513" s="124"/>
      <c r="B2513" s="502"/>
      <c r="C2513" s="502"/>
      <c r="D2513" s="502"/>
      <c r="E2513" s="86"/>
      <c r="F2513" s="86"/>
      <c r="G2513" s="566" t="s">
        <v>712</v>
      </c>
      <c r="H2513" s="86"/>
      <c r="I2513" s="140"/>
      <c r="J2513" s="86"/>
      <c r="K2513" s="86"/>
      <c r="L2513" s="86"/>
      <c r="M2513" s="86"/>
      <c r="N2513" s="86"/>
      <c r="O2513" s="86"/>
      <c r="P2513" s="86"/>
      <c r="Q2513" s="86"/>
      <c r="R2513" s="88"/>
      <c r="S2513" s="502"/>
      <c r="T2513" s="64"/>
    </row>
    <row r="2514" spans="1:20" ht="7.5" customHeight="1">
      <c r="A2514" s="124"/>
      <c r="B2514" s="502"/>
      <c r="C2514" s="502"/>
      <c r="D2514" s="502"/>
      <c r="E2514" s="86"/>
      <c r="F2514" s="86"/>
      <c r="G2514" s="502"/>
      <c r="H2514" s="86"/>
      <c r="I2514" s="566"/>
      <c r="J2514" s="86"/>
      <c r="K2514" s="86"/>
      <c r="L2514" s="86"/>
      <c r="M2514" s="86"/>
      <c r="N2514" s="86"/>
      <c r="O2514" s="86"/>
      <c r="P2514" s="86"/>
      <c r="Q2514" s="86"/>
      <c r="R2514" s="519" t="s">
        <v>118</v>
      </c>
      <c r="S2514" s="536" t="s">
        <v>1055</v>
      </c>
      <c r="T2514" s="64"/>
    </row>
    <row r="2515" spans="1:20" ht="7.5" customHeight="1">
      <c r="A2515" s="124"/>
      <c r="B2515" s="502"/>
      <c r="C2515" s="502"/>
      <c r="D2515" s="502"/>
      <c r="E2515" s="86"/>
      <c r="F2515" s="86"/>
      <c r="G2515" s="504"/>
      <c r="H2515" s="86"/>
      <c r="I2515" s="504"/>
      <c r="J2515" s="86"/>
      <c r="K2515" s="86"/>
      <c r="L2515" s="86"/>
      <c r="M2515" s="86"/>
      <c r="N2515" s="86"/>
      <c r="O2515" s="86"/>
      <c r="P2515" s="86"/>
      <c r="Q2515" s="86"/>
      <c r="R2515" s="502"/>
      <c r="S2515" s="502"/>
      <c r="T2515" s="64"/>
    </row>
    <row r="2516" spans="1:20" ht="7.5" customHeight="1">
      <c r="A2516" s="228"/>
      <c r="B2516" s="502"/>
      <c r="C2516" s="502"/>
      <c r="D2516" s="502"/>
      <c r="E2516" s="503" t="s">
        <v>122</v>
      </c>
      <c r="F2516" s="517">
        <v>1350</v>
      </c>
      <c r="G2516" s="503">
        <v>7683</v>
      </c>
      <c r="H2516" s="82"/>
      <c r="I2516" s="503"/>
      <c r="J2516" s="517"/>
      <c r="K2516" s="503"/>
      <c r="L2516" s="82"/>
      <c r="M2516" s="503" t="s">
        <v>122</v>
      </c>
      <c r="N2516" s="82"/>
      <c r="O2516" s="503" t="s">
        <v>122</v>
      </c>
      <c r="P2516" s="82"/>
      <c r="Q2516" s="503" t="s">
        <v>122</v>
      </c>
      <c r="R2516" s="519" t="s">
        <v>118</v>
      </c>
      <c r="S2516" s="536" t="s">
        <v>693</v>
      </c>
      <c r="T2516" s="64"/>
    </row>
    <row r="2517" spans="1:20" ht="7.5" customHeight="1">
      <c r="A2517" s="228"/>
      <c r="B2517" s="502"/>
      <c r="C2517" s="502"/>
      <c r="D2517" s="502"/>
      <c r="E2517" s="504"/>
      <c r="F2517" s="504"/>
      <c r="G2517" s="504"/>
      <c r="H2517" s="103"/>
      <c r="I2517" s="504"/>
      <c r="J2517" s="504"/>
      <c r="K2517" s="504"/>
      <c r="L2517" s="103"/>
      <c r="M2517" s="504"/>
      <c r="N2517" s="103"/>
      <c r="O2517" s="504"/>
      <c r="P2517" s="103"/>
      <c r="Q2517" s="504"/>
      <c r="R2517" s="502"/>
      <c r="S2517" s="502"/>
      <c r="T2517" s="64"/>
    </row>
    <row r="2518" spans="1:20" ht="7.5" customHeight="1">
      <c r="A2518" s="228"/>
      <c r="B2518" s="502"/>
      <c r="C2518" s="502"/>
      <c r="D2518" s="502"/>
      <c r="E2518" s="86"/>
      <c r="F2518" s="86"/>
      <c r="G2518" s="86"/>
      <c r="H2518" s="86"/>
      <c r="I2518" s="86"/>
      <c r="J2518" s="86"/>
      <c r="K2518" s="86"/>
      <c r="L2518" s="86"/>
      <c r="M2518" s="86"/>
      <c r="N2518" s="86"/>
      <c r="O2518" s="86"/>
      <c r="P2518" s="86"/>
      <c r="Q2518" s="86"/>
      <c r="R2518" s="291"/>
      <c r="S2518" s="502"/>
      <c r="T2518" s="64"/>
    </row>
    <row r="2519" spans="1:20" ht="7.5" customHeight="1">
      <c r="A2519" s="124"/>
      <c r="B2519" s="502"/>
      <c r="C2519" s="502"/>
      <c r="D2519" s="502"/>
      <c r="E2519" s="86"/>
      <c r="F2519" s="86"/>
      <c r="G2519" s="86"/>
      <c r="H2519" s="86"/>
      <c r="I2519" s="86"/>
      <c r="J2519" s="86"/>
      <c r="K2519" s="86"/>
      <c r="L2519" s="86"/>
      <c r="M2519" s="86"/>
      <c r="N2519" s="86"/>
      <c r="O2519" s="86"/>
      <c r="P2519" s="86"/>
      <c r="Q2519" s="86"/>
      <c r="R2519" s="519" t="s">
        <v>118</v>
      </c>
      <c r="S2519" s="536" t="s">
        <v>713</v>
      </c>
      <c r="T2519" s="64"/>
    </row>
    <row r="2520" spans="1:20" ht="7.5" customHeight="1">
      <c r="A2520" s="124"/>
      <c r="B2520" s="502"/>
      <c r="C2520" s="502"/>
      <c r="D2520" s="502"/>
      <c r="E2520" s="86"/>
      <c r="F2520" s="86"/>
      <c r="G2520" s="86"/>
      <c r="H2520" s="86"/>
      <c r="I2520" s="86"/>
      <c r="J2520" s="86"/>
      <c r="K2520" s="86"/>
      <c r="L2520" s="86"/>
      <c r="M2520" s="86"/>
      <c r="N2520" s="86"/>
      <c r="O2520" s="86"/>
      <c r="P2520" s="86"/>
      <c r="Q2520" s="86"/>
      <c r="R2520" s="502"/>
      <c r="S2520" s="502"/>
      <c r="T2520" s="64"/>
    </row>
    <row r="2521" spans="1:20" ht="7.5" customHeight="1">
      <c r="A2521" s="124"/>
      <c r="B2521" s="502"/>
      <c r="C2521" s="502"/>
      <c r="D2521" s="502"/>
      <c r="E2521" s="86"/>
      <c r="F2521" s="86"/>
      <c r="G2521" s="86"/>
      <c r="H2521" s="86"/>
      <c r="I2521" s="86"/>
      <c r="J2521" s="86"/>
      <c r="K2521" s="86"/>
      <c r="L2521" s="86"/>
      <c r="M2521" s="86"/>
      <c r="N2521" s="86"/>
      <c r="O2521" s="86"/>
      <c r="P2521" s="86"/>
      <c r="Q2521" s="86"/>
      <c r="R2521" s="519" t="s">
        <v>118</v>
      </c>
      <c r="S2521" s="585" t="s">
        <v>694</v>
      </c>
      <c r="T2521" s="64"/>
    </row>
    <row r="2522" spans="1:20" ht="7.5" customHeight="1">
      <c r="A2522" s="124"/>
      <c r="B2522" s="502"/>
      <c r="C2522" s="502"/>
      <c r="D2522" s="502"/>
      <c r="E2522" s="86"/>
      <c r="F2522" s="86"/>
      <c r="G2522" s="86"/>
      <c r="H2522" s="86"/>
      <c r="I2522" s="86"/>
      <c r="J2522" s="86"/>
      <c r="K2522" s="86"/>
      <c r="L2522" s="86"/>
      <c r="M2522" s="86"/>
      <c r="N2522" s="86"/>
      <c r="O2522" s="86"/>
      <c r="P2522" s="86"/>
      <c r="Q2522" s="86"/>
      <c r="R2522" s="502"/>
      <c r="S2522" s="502"/>
      <c r="T2522" s="64"/>
    </row>
    <row r="2523" spans="1:20" ht="7.5" customHeight="1">
      <c r="A2523" s="124"/>
      <c r="B2523" s="502"/>
      <c r="C2523" s="502"/>
      <c r="D2523" s="502"/>
      <c r="E2523" s="86"/>
      <c r="F2523" s="86"/>
      <c r="G2523" s="86"/>
      <c r="H2523" s="86"/>
      <c r="I2523" s="86"/>
      <c r="J2523" s="86"/>
      <c r="K2523" s="86"/>
      <c r="L2523" s="86"/>
      <c r="M2523" s="86"/>
      <c r="N2523" s="86"/>
      <c r="O2523" s="86"/>
      <c r="P2523" s="86"/>
      <c r="Q2523" s="86"/>
      <c r="R2523" s="291"/>
      <c r="S2523" s="502"/>
      <c r="T2523" s="64"/>
    </row>
    <row r="2524" spans="1:20" ht="7.5" customHeight="1">
      <c r="A2524" s="124"/>
      <c r="B2524" s="502"/>
      <c r="C2524" s="502"/>
      <c r="D2524" s="502"/>
      <c r="E2524" s="86"/>
      <c r="F2524" s="86"/>
      <c r="G2524" s="86"/>
      <c r="H2524" s="86"/>
      <c r="I2524" s="86"/>
      <c r="J2524" s="86"/>
      <c r="K2524" s="86"/>
      <c r="L2524" s="86"/>
      <c r="M2524" s="86"/>
      <c r="N2524" s="86"/>
      <c r="O2524" s="86"/>
      <c r="P2524" s="86"/>
      <c r="Q2524" s="86"/>
      <c r="R2524" s="291"/>
      <c r="S2524" s="502"/>
      <c r="T2524" s="64"/>
    </row>
    <row r="2525" spans="1:20" ht="7.5" customHeight="1">
      <c r="A2525" s="124"/>
      <c r="B2525" s="502"/>
      <c r="C2525" s="502"/>
      <c r="D2525" s="502"/>
      <c r="E2525" s="121"/>
      <c r="F2525" s="121"/>
      <c r="G2525" s="121"/>
      <c r="H2525" s="121"/>
      <c r="I2525" s="121"/>
      <c r="J2525" s="121"/>
      <c r="K2525" s="86"/>
      <c r="L2525" s="121"/>
      <c r="M2525" s="121"/>
      <c r="N2525" s="121"/>
      <c r="O2525" s="121"/>
      <c r="P2525" s="121"/>
      <c r="Q2525" s="121"/>
      <c r="R2525" s="291"/>
      <c r="S2525" s="502"/>
      <c r="T2525" s="64"/>
    </row>
    <row r="2526" spans="1:20" ht="7.5" customHeight="1">
      <c r="A2526" s="124"/>
      <c r="B2526" s="502"/>
      <c r="C2526" s="565" t="s">
        <v>714</v>
      </c>
      <c r="D2526" s="502"/>
      <c r="E2526" s="121"/>
      <c r="F2526" s="121"/>
      <c r="G2526" s="121"/>
      <c r="H2526" s="121"/>
      <c r="I2526" s="121"/>
      <c r="J2526" s="121"/>
      <c r="K2526" s="121"/>
      <c r="L2526" s="121"/>
      <c r="M2526" s="121"/>
      <c r="N2526" s="121"/>
      <c r="O2526" s="121"/>
      <c r="P2526" s="121"/>
      <c r="Q2526" s="121"/>
      <c r="R2526" s="291"/>
      <c r="S2526" s="502"/>
      <c r="T2526" s="64"/>
    </row>
    <row r="2527" spans="1:20" ht="7.5" customHeight="1">
      <c r="A2527" s="124"/>
      <c r="B2527" s="502"/>
      <c r="C2527" s="502"/>
      <c r="D2527" s="502"/>
      <c r="E2527" s="86"/>
      <c r="F2527" s="86"/>
      <c r="G2527" s="86"/>
      <c r="H2527" s="86"/>
      <c r="I2527" s="86"/>
      <c r="J2527" s="86"/>
      <c r="K2527" s="86"/>
      <c r="L2527" s="86"/>
      <c r="M2527" s="86"/>
      <c r="N2527" s="86"/>
      <c r="O2527" s="86"/>
      <c r="P2527" s="86"/>
      <c r="Q2527" s="86"/>
      <c r="R2527" s="291"/>
      <c r="S2527" s="502"/>
      <c r="T2527" s="64"/>
    </row>
    <row r="2528" spans="1:20" ht="7.5" customHeight="1">
      <c r="A2528" s="124"/>
      <c r="B2528" s="513"/>
      <c r="C2528" s="513"/>
      <c r="D2528" s="513"/>
      <c r="E2528" s="127"/>
      <c r="F2528" s="127"/>
      <c r="G2528" s="127"/>
      <c r="H2528" s="127"/>
      <c r="I2528" s="127"/>
      <c r="J2528" s="127"/>
      <c r="K2528" s="127"/>
      <c r="L2528" s="127"/>
      <c r="M2528" s="127"/>
      <c r="N2528" s="127"/>
      <c r="O2528" s="127"/>
      <c r="P2528" s="127"/>
      <c r="Q2528" s="127"/>
      <c r="R2528" s="233"/>
      <c r="S2528" s="513"/>
      <c r="T2528" s="64"/>
    </row>
    <row r="2529" spans="1:20" ht="7.5" customHeight="1">
      <c r="A2529" s="124"/>
      <c r="B2529" s="121"/>
      <c r="C2529" s="121"/>
      <c r="D2529" s="121"/>
      <c r="E2529" s="121"/>
      <c r="F2529" s="121"/>
      <c r="G2529" s="121"/>
      <c r="H2529" s="121"/>
      <c r="I2529" s="121"/>
      <c r="J2529" s="121"/>
      <c r="K2529" s="121"/>
      <c r="L2529" s="121"/>
      <c r="M2529" s="121"/>
      <c r="N2529" s="121"/>
      <c r="O2529" s="121"/>
      <c r="P2529" s="121"/>
      <c r="Q2529" s="121"/>
      <c r="R2529" s="121"/>
      <c r="S2529" s="121"/>
      <c r="T2529" s="64"/>
    </row>
    <row r="2530" spans="1:20" ht="7.5" customHeight="1">
      <c r="A2530" s="124"/>
      <c r="B2530" s="121"/>
      <c r="C2530" s="121"/>
      <c r="D2530" s="121"/>
      <c r="E2530" s="121"/>
      <c r="F2530" s="121"/>
      <c r="G2530" s="121"/>
      <c r="H2530" s="121"/>
      <c r="I2530" s="121"/>
      <c r="J2530" s="121"/>
      <c r="K2530" s="121"/>
      <c r="L2530" s="121"/>
      <c r="M2530" s="121"/>
      <c r="N2530" s="121"/>
      <c r="O2530" s="121"/>
      <c r="P2530" s="121"/>
      <c r="Q2530" s="121"/>
      <c r="R2530" s="121"/>
      <c r="S2530" s="121"/>
      <c r="T2530" s="64"/>
    </row>
    <row r="2531" spans="1:20" ht="7.5" customHeight="1">
      <c r="A2531" s="124"/>
      <c r="B2531" s="121"/>
      <c r="C2531" s="121"/>
      <c r="D2531" s="121"/>
      <c r="E2531" s="121"/>
      <c r="F2531" s="121"/>
      <c r="G2531" s="121"/>
      <c r="H2531" s="121"/>
      <c r="I2531" s="121"/>
      <c r="J2531" s="121"/>
      <c r="K2531" s="121"/>
      <c r="L2531" s="121"/>
      <c r="M2531" s="121"/>
      <c r="N2531" s="121"/>
      <c r="O2531" s="121"/>
      <c r="P2531" s="121"/>
      <c r="Q2531" s="121"/>
      <c r="R2531" s="121"/>
      <c r="S2531" s="121"/>
      <c r="T2531" s="64"/>
    </row>
    <row r="2532" spans="1:20" ht="7.5" customHeight="1">
      <c r="A2532" s="124"/>
      <c r="B2532" s="121"/>
      <c r="C2532" s="121"/>
      <c r="D2532" s="121"/>
      <c r="E2532" s="121"/>
      <c r="F2532" s="121"/>
      <c r="G2532" s="121"/>
      <c r="H2532" s="121"/>
      <c r="I2532" s="121"/>
      <c r="J2532" s="121"/>
      <c r="K2532" s="121"/>
      <c r="L2532" s="121"/>
      <c r="M2532" s="121"/>
      <c r="N2532" s="121"/>
      <c r="O2532" s="121"/>
      <c r="P2532" s="121"/>
      <c r="Q2532" s="121"/>
      <c r="R2532" s="121"/>
      <c r="S2532" s="121"/>
      <c r="T2532" s="64"/>
    </row>
    <row r="2533" spans="1:20" ht="7.5" customHeight="1">
      <c r="A2533" s="228"/>
      <c r="B2533" s="121"/>
      <c r="C2533" s="121"/>
      <c r="D2533" s="121"/>
      <c r="E2533" s="121"/>
      <c r="F2533" s="121"/>
      <c r="G2533" s="121"/>
      <c r="H2533" s="121"/>
      <c r="I2533" s="121"/>
      <c r="J2533" s="121"/>
      <c r="K2533" s="121"/>
      <c r="L2533" s="121"/>
      <c r="M2533" s="121"/>
      <c r="N2533" s="121"/>
      <c r="O2533" s="121"/>
      <c r="P2533" s="121"/>
      <c r="Q2533" s="121"/>
      <c r="R2533" s="121"/>
      <c r="S2533" s="121"/>
      <c r="T2533" s="64"/>
    </row>
    <row r="2534" spans="1:20" ht="7.5" customHeight="1">
      <c r="A2534" s="228"/>
      <c r="B2534" s="121"/>
      <c r="C2534" s="121"/>
      <c r="D2534" s="121"/>
      <c r="E2534" s="121"/>
      <c r="F2534" s="121"/>
      <c r="G2534" s="121"/>
      <c r="H2534" s="121"/>
      <c r="I2534" s="121"/>
      <c r="J2534" s="121"/>
      <c r="K2534" s="121"/>
      <c r="L2534" s="121"/>
      <c r="M2534" s="121"/>
      <c r="N2534" s="121"/>
      <c r="O2534" s="121"/>
      <c r="P2534" s="121"/>
      <c r="Q2534" s="121"/>
      <c r="R2534" s="121"/>
      <c r="S2534" s="121"/>
      <c r="T2534" s="64"/>
    </row>
    <row r="2535" spans="1:20" ht="7.5" customHeight="1">
      <c r="A2535" s="228"/>
      <c r="B2535" s="121"/>
      <c r="C2535" s="121"/>
      <c r="D2535" s="121"/>
      <c r="E2535" s="121"/>
      <c r="F2535" s="121"/>
      <c r="G2535" s="121"/>
      <c r="H2535" s="121"/>
      <c r="I2535" s="121"/>
      <c r="J2535" s="121"/>
      <c r="K2535" s="121"/>
      <c r="L2535" s="121"/>
      <c r="M2535" s="121"/>
      <c r="N2535" s="121"/>
      <c r="O2535" s="121"/>
      <c r="P2535" s="121"/>
      <c r="Q2535" s="121"/>
      <c r="R2535" s="121"/>
      <c r="S2535" s="121"/>
      <c r="T2535" s="64"/>
    </row>
    <row r="2536" spans="1:20" ht="7.5" customHeight="1">
      <c r="A2536" s="228"/>
      <c r="B2536" s="121"/>
      <c r="C2536" s="121"/>
      <c r="D2536" s="121"/>
      <c r="E2536" s="121"/>
      <c r="F2536" s="121"/>
      <c r="G2536" s="121"/>
      <c r="H2536" s="121"/>
      <c r="I2536" s="121"/>
      <c r="J2536" s="121"/>
      <c r="K2536" s="121"/>
      <c r="L2536" s="121"/>
      <c r="M2536" s="121"/>
      <c r="N2536" s="121"/>
      <c r="O2536" s="121"/>
      <c r="P2536" s="121"/>
      <c r="Q2536" s="121"/>
      <c r="R2536" s="121"/>
      <c r="S2536" s="121"/>
      <c r="T2536" s="64"/>
    </row>
    <row r="2537" spans="1:20" ht="7.5" customHeight="1">
      <c r="A2537" s="228"/>
      <c r="B2537" s="121"/>
      <c r="C2537" s="121"/>
      <c r="D2537" s="121"/>
      <c r="E2537" s="121"/>
      <c r="F2537" s="121"/>
      <c r="G2537" s="121"/>
      <c r="H2537" s="121"/>
      <c r="I2537" s="121"/>
      <c r="J2537" s="121"/>
      <c r="K2537" s="121"/>
      <c r="L2537" s="121"/>
      <c r="M2537" s="121"/>
      <c r="N2537" s="121"/>
      <c r="O2537" s="121"/>
      <c r="P2537" s="121"/>
      <c r="Q2537" s="121"/>
      <c r="R2537" s="121"/>
      <c r="S2537" s="121"/>
      <c r="T2537" s="64"/>
    </row>
    <row r="2538" spans="1:20" ht="7.5" customHeight="1">
      <c r="A2538" s="228"/>
      <c r="B2538" s="121"/>
      <c r="C2538" s="121"/>
      <c r="D2538" s="121"/>
      <c r="E2538" s="121"/>
      <c r="F2538" s="121"/>
      <c r="G2538" s="121"/>
      <c r="H2538" s="121"/>
      <c r="I2538" s="121"/>
      <c r="J2538" s="121"/>
      <c r="K2538" s="121"/>
      <c r="L2538" s="121"/>
      <c r="M2538" s="121"/>
      <c r="N2538" s="121"/>
      <c r="O2538" s="121"/>
      <c r="P2538" s="121"/>
      <c r="Q2538" s="121"/>
      <c r="R2538" s="121"/>
      <c r="S2538" s="121"/>
      <c r="T2538" s="64"/>
    </row>
    <row r="2539" spans="1:20" ht="7.5" customHeight="1">
      <c r="A2539" s="228"/>
      <c r="B2539" s="121"/>
      <c r="C2539" s="121"/>
      <c r="D2539" s="121"/>
      <c r="E2539" s="121"/>
      <c r="F2539" s="121"/>
      <c r="G2539" s="121"/>
      <c r="H2539" s="121"/>
      <c r="I2539" s="121"/>
      <c r="J2539" s="121"/>
      <c r="K2539" s="121"/>
      <c r="L2539" s="121"/>
      <c r="M2539" s="121"/>
      <c r="N2539" s="121"/>
      <c r="O2539" s="121"/>
      <c r="P2539" s="121"/>
      <c r="Q2539" s="121"/>
      <c r="R2539" s="121"/>
      <c r="S2539" s="121"/>
      <c r="T2539" s="64"/>
    </row>
    <row r="2540" spans="1:20" ht="7.5" customHeight="1">
      <c r="A2540" s="228"/>
      <c r="B2540" s="121"/>
      <c r="C2540" s="121"/>
      <c r="D2540" s="121"/>
      <c r="E2540" s="121"/>
      <c r="F2540" s="121"/>
      <c r="G2540" s="121"/>
      <c r="H2540" s="121"/>
      <c r="I2540" s="121"/>
      <c r="J2540" s="121"/>
      <c r="K2540" s="121"/>
      <c r="L2540" s="121"/>
      <c r="M2540" s="121"/>
      <c r="N2540" s="121"/>
      <c r="O2540" s="121"/>
      <c r="P2540" s="121"/>
      <c r="Q2540" s="121"/>
      <c r="R2540" s="121"/>
      <c r="S2540" s="121"/>
      <c r="T2540" s="64"/>
    </row>
    <row r="2541" spans="1:20" ht="7.5" customHeight="1">
      <c r="A2541" s="228"/>
      <c r="B2541" s="121"/>
      <c r="C2541" s="121"/>
      <c r="D2541" s="121"/>
      <c r="E2541" s="121"/>
      <c r="F2541" s="121"/>
      <c r="G2541" s="121"/>
      <c r="H2541" s="121"/>
      <c r="I2541" s="121"/>
      <c r="J2541" s="121"/>
      <c r="K2541" s="121"/>
      <c r="L2541" s="121"/>
      <c r="M2541" s="121"/>
      <c r="N2541" s="121"/>
      <c r="O2541" s="121"/>
      <c r="P2541" s="121"/>
      <c r="Q2541" s="121"/>
      <c r="R2541" s="121"/>
      <c r="S2541" s="121"/>
      <c r="T2541" s="64"/>
    </row>
    <row r="2542" spans="1:20" ht="7.5" customHeight="1">
      <c r="A2542" s="228"/>
      <c r="B2542" s="121"/>
      <c r="C2542" s="121"/>
      <c r="D2542" s="121"/>
      <c r="E2542" s="121"/>
      <c r="F2542" s="121"/>
      <c r="G2542" s="121"/>
      <c r="H2542" s="121"/>
      <c r="I2542" s="121"/>
      <c r="J2542" s="121"/>
      <c r="K2542" s="121"/>
      <c r="L2542" s="121"/>
      <c r="M2542" s="121"/>
      <c r="N2542" s="121"/>
      <c r="O2542" s="121"/>
      <c r="P2542" s="121"/>
      <c r="Q2542" s="121"/>
      <c r="R2542" s="121"/>
      <c r="S2542" s="121"/>
      <c r="T2542" s="64"/>
    </row>
    <row r="2543" spans="1:20" ht="7.5" customHeight="1">
      <c r="A2543" s="228"/>
      <c r="B2543" s="121"/>
      <c r="C2543" s="121"/>
      <c r="D2543" s="121"/>
      <c r="E2543" s="121"/>
      <c r="F2543" s="121"/>
      <c r="G2543" s="121"/>
      <c r="H2543" s="121"/>
      <c r="I2543" s="121"/>
      <c r="J2543" s="121"/>
      <c r="K2543" s="121"/>
      <c r="L2543" s="121"/>
      <c r="M2543" s="121"/>
      <c r="N2543" s="121"/>
      <c r="O2543" s="121"/>
      <c r="P2543" s="121"/>
      <c r="Q2543" s="121"/>
      <c r="R2543" s="86"/>
      <c r="S2543" s="86"/>
      <c r="T2543" s="64"/>
    </row>
    <row r="2544" spans="1:20" ht="7.5" customHeight="1">
      <c r="A2544" s="228"/>
      <c r="B2544" s="121"/>
      <c r="C2544" s="86"/>
      <c r="D2544" s="121"/>
      <c r="E2544" s="121"/>
      <c r="F2544" s="121"/>
      <c r="G2544" s="121"/>
      <c r="H2544" s="121"/>
      <c r="I2544" s="121"/>
      <c r="J2544" s="121"/>
      <c r="K2544" s="121"/>
      <c r="L2544" s="121"/>
      <c r="M2544" s="121"/>
      <c r="N2544" s="121"/>
      <c r="O2544" s="121"/>
      <c r="P2544" s="121"/>
      <c r="Q2544" s="121"/>
      <c r="R2544" s="86"/>
      <c r="S2544" s="86"/>
      <c r="T2544" s="64"/>
    </row>
    <row r="2545" spans="1:20" ht="7.5" customHeight="1">
      <c r="A2545" s="228"/>
      <c r="B2545" s="121"/>
      <c r="C2545" s="86"/>
      <c r="D2545" s="121"/>
      <c r="E2545" s="121"/>
      <c r="F2545" s="121"/>
      <c r="G2545" s="121"/>
      <c r="H2545" s="121"/>
      <c r="I2545" s="121"/>
      <c r="J2545" s="121"/>
      <c r="K2545" s="121"/>
      <c r="L2545" s="121"/>
      <c r="M2545" s="121"/>
      <c r="N2545" s="121"/>
      <c r="O2545" s="121"/>
      <c r="P2545" s="121"/>
      <c r="Q2545" s="121"/>
      <c r="R2545" s="86"/>
      <c r="S2545" s="86"/>
      <c r="T2545" s="64"/>
    </row>
    <row r="2546" spans="1:20" ht="7.5" customHeight="1">
      <c r="A2546" s="228"/>
      <c r="B2546" s="121"/>
      <c r="C2546" s="86"/>
      <c r="D2546" s="121"/>
      <c r="E2546" s="121"/>
      <c r="F2546" s="121"/>
      <c r="G2546" s="121"/>
      <c r="H2546" s="121"/>
      <c r="I2546" s="121"/>
      <c r="J2546" s="121"/>
      <c r="K2546" s="121"/>
      <c r="L2546" s="121"/>
      <c r="M2546" s="121"/>
      <c r="N2546" s="121"/>
      <c r="O2546" s="121"/>
      <c r="P2546" s="121"/>
      <c r="Q2546" s="121"/>
      <c r="R2546" s="86"/>
      <c r="S2546" s="86"/>
      <c r="T2546" s="64"/>
    </row>
    <row r="2547" spans="1:20" ht="7.5" customHeight="1">
      <c r="A2547" s="70"/>
      <c r="B2547" s="121"/>
      <c r="C2547" s="121"/>
      <c r="D2547" s="121"/>
      <c r="E2547" s="121"/>
      <c r="F2547" s="121"/>
      <c r="G2547" s="121"/>
      <c r="H2547" s="121"/>
      <c r="I2547" s="121"/>
      <c r="J2547" s="121"/>
      <c r="K2547" s="121"/>
      <c r="L2547" s="121"/>
      <c r="M2547" s="121"/>
      <c r="N2547" s="121"/>
      <c r="O2547" s="121"/>
      <c r="P2547" s="121"/>
      <c r="Q2547" s="121"/>
      <c r="R2547" s="86"/>
      <c r="S2547" s="86"/>
      <c r="T2547" s="64"/>
    </row>
    <row r="2548" spans="1:20" ht="7.5" customHeight="1">
      <c r="A2548" s="70"/>
      <c r="B2548" s="121"/>
      <c r="C2548" s="121"/>
      <c r="D2548" s="121"/>
      <c r="E2548" s="121"/>
      <c r="F2548" s="121"/>
      <c r="G2548" s="121"/>
      <c r="H2548" s="121"/>
      <c r="I2548" s="121"/>
      <c r="J2548" s="121"/>
      <c r="K2548" s="121"/>
      <c r="L2548" s="121"/>
      <c r="M2548" s="121"/>
      <c r="N2548" s="121"/>
      <c r="O2548" s="121"/>
      <c r="P2548" s="121"/>
      <c r="Q2548" s="121"/>
      <c r="R2548" s="86"/>
      <c r="S2548" s="86"/>
      <c r="T2548" s="64"/>
    </row>
    <row r="2549" spans="1:20" ht="7.5" customHeight="1">
      <c r="A2549" s="70"/>
      <c r="B2549" s="121"/>
      <c r="C2549" s="121"/>
      <c r="D2549" s="121"/>
      <c r="E2549" s="121"/>
      <c r="F2549" s="121"/>
      <c r="G2549" s="121"/>
      <c r="H2549" s="121"/>
      <c r="I2549" s="121"/>
      <c r="J2549" s="121"/>
      <c r="K2549" s="121"/>
      <c r="L2549" s="121"/>
      <c r="M2549" s="121"/>
      <c r="N2549" s="121"/>
      <c r="O2549" s="121"/>
      <c r="P2549" s="121"/>
      <c r="Q2549" s="121"/>
      <c r="R2549" s="86"/>
      <c r="S2549" s="86"/>
      <c r="T2549" s="64"/>
    </row>
    <row r="2550" spans="1:20" ht="7.5" customHeight="1">
      <c r="A2550" s="70"/>
      <c r="B2550" s="121"/>
      <c r="C2550" s="121"/>
      <c r="D2550" s="121"/>
      <c r="E2550" s="121"/>
      <c r="F2550" s="121"/>
      <c r="G2550" s="121"/>
      <c r="H2550" s="121"/>
      <c r="I2550" s="121"/>
      <c r="J2550" s="121"/>
      <c r="K2550" s="121"/>
      <c r="L2550" s="121"/>
      <c r="M2550" s="121"/>
      <c r="N2550" s="121"/>
      <c r="O2550" s="121"/>
      <c r="P2550" s="121"/>
      <c r="Q2550" s="121"/>
      <c r="R2550" s="86"/>
      <c r="S2550" s="86"/>
      <c r="T2550" s="64"/>
    </row>
    <row r="2551" spans="1:20" ht="7.5" customHeight="1">
      <c r="A2551" s="70"/>
      <c r="B2551" s="121"/>
      <c r="C2551" s="121"/>
      <c r="D2551" s="121"/>
      <c r="E2551" s="121"/>
      <c r="F2551" s="121"/>
      <c r="G2551" s="121"/>
      <c r="H2551" s="121"/>
      <c r="I2551" s="121"/>
      <c r="J2551" s="121"/>
      <c r="K2551" s="121"/>
      <c r="L2551" s="121"/>
      <c r="M2551" s="121"/>
      <c r="N2551" s="121"/>
      <c r="O2551" s="121"/>
      <c r="P2551" s="121"/>
      <c r="Q2551" s="121"/>
      <c r="R2551" s="86"/>
      <c r="S2551" s="86"/>
      <c r="T2551" s="64"/>
    </row>
    <row r="2552" spans="1:20" ht="7.5" customHeight="1">
      <c r="A2552" s="70"/>
      <c r="B2552" s="121"/>
      <c r="C2552" s="121"/>
      <c r="D2552" s="121"/>
      <c r="E2552" s="121"/>
      <c r="F2552" s="121"/>
      <c r="G2552" s="121"/>
      <c r="H2552" s="121"/>
      <c r="I2552" s="121"/>
      <c r="J2552" s="121"/>
      <c r="K2552" s="121"/>
      <c r="L2552" s="121"/>
      <c r="M2552" s="121"/>
      <c r="N2552" s="121"/>
      <c r="O2552" s="121"/>
      <c r="P2552" s="121"/>
      <c r="Q2552" s="121"/>
      <c r="R2552" s="86"/>
      <c r="S2552" s="86"/>
      <c r="T2552" s="64"/>
    </row>
    <row r="2553" spans="1:20" ht="7.5" customHeight="1">
      <c r="A2553" s="78"/>
      <c r="B2553" s="121"/>
      <c r="C2553" s="121"/>
      <c r="D2553" s="121"/>
      <c r="E2553" s="121"/>
      <c r="F2553" s="121"/>
      <c r="G2553" s="121"/>
      <c r="H2553" s="121"/>
      <c r="I2553" s="121"/>
      <c r="J2553" s="121"/>
      <c r="K2553" s="121"/>
      <c r="L2553" s="121"/>
      <c r="M2553" s="121"/>
      <c r="N2553" s="121"/>
      <c r="O2553" s="121"/>
      <c r="P2553" s="121"/>
      <c r="Q2553" s="121"/>
      <c r="R2553" s="121"/>
      <c r="S2553" s="121"/>
      <c r="T2553" s="64"/>
    </row>
    <row r="2554" spans="1:20" ht="7.5" customHeight="1">
      <c r="A2554" s="78"/>
      <c r="B2554" s="121"/>
      <c r="C2554" s="121"/>
      <c r="D2554" s="121"/>
      <c r="E2554" s="121"/>
      <c r="F2554" s="121"/>
      <c r="G2554" s="121"/>
      <c r="H2554" s="121"/>
      <c r="I2554" s="121"/>
      <c r="J2554" s="121"/>
      <c r="K2554" s="121"/>
      <c r="L2554" s="121"/>
      <c r="M2554" s="121"/>
      <c r="N2554" s="121"/>
      <c r="O2554" s="121"/>
      <c r="P2554" s="121"/>
      <c r="Q2554" s="121"/>
      <c r="R2554" s="121"/>
      <c r="S2554" s="121"/>
      <c r="T2554" s="64"/>
    </row>
    <row r="2555" spans="1:20" ht="7.5" customHeight="1">
      <c r="A2555" s="78"/>
      <c r="B2555" s="121"/>
      <c r="C2555" s="121"/>
      <c r="D2555" s="121"/>
      <c r="E2555" s="121"/>
      <c r="F2555" s="121"/>
      <c r="G2555" s="121"/>
      <c r="H2555" s="121"/>
      <c r="I2555" s="121"/>
      <c r="J2555" s="121"/>
      <c r="K2555" s="121"/>
      <c r="L2555" s="121"/>
      <c r="M2555" s="121"/>
      <c r="N2555" s="121"/>
      <c r="O2555" s="121"/>
      <c r="P2555" s="121"/>
      <c r="Q2555" s="121"/>
      <c r="R2555" s="121"/>
      <c r="S2555" s="121"/>
      <c r="T2555" s="64"/>
    </row>
    <row r="2556" spans="1:20" ht="7.5" customHeight="1">
      <c r="A2556" s="70"/>
      <c r="B2556" s="121"/>
      <c r="C2556" s="121"/>
      <c r="D2556" s="121"/>
      <c r="E2556" s="121"/>
      <c r="F2556" s="121"/>
      <c r="G2556" s="121"/>
      <c r="H2556" s="121"/>
      <c r="I2556" s="121"/>
      <c r="J2556" s="121"/>
      <c r="K2556" s="121"/>
      <c r="L2556" s="121"/>
      <c r="M2556" s="121"/>
      <c r="N2556" s="121"/>
      <c r="O2556" s="121"/>
      <c r="P2556" s="121"/>
      <c r="Q2556" s="121"/>
      <c r="R2556" s="121"/>
      <c r="S2556" s="121"/>
      <c r="T2556" s="64"/>
    </row>
    <row r="2557" spans="1:20" ht="7.5" customHeight="1">
      <c r="A2557" s="70"/>
      <c r="B2557" s="121"/>
      <c r="C2557" s="121"/>
      <c r="D2557" s="121"/>
      <c r="E2557" s="121"/>
      <c r="F2557" s="121"/>
      <c r="G2557" s="121"/>
      <c r="H2557" s="121"/>
      <c r="I2557" s="121"/>
      <c r="J2557" s="121"/>
      <c r="K2557" s="121"/>
      <c r="L2557" s="121"/>
      <c r="M2557" s="121"/>
      <c r="N2557" s="121"/>
      <c r="O2557" s="121"/>
      <c r="P2557" s="121"/>
      <c r="Q2557" s="121"/>
      <c r="R2557" s="121"/>
      <c r="S2557" s="121"/>
      <c r="T2557" s="64"/>
    </row>
    <row r="2558" spans="1:20" ht="7.5" customHeight="1">
      <c r="A2558" s="70"/>
      <c r="B2558" s="121"/>
      <c r="C2558" s="121"/>
      <c r="D2558" s="121"/>
      <c r="E2558" s="121"/>
      <c r="F2558" s="121"/>
      <c r="G2558" s="121"/>
      <c r="H2558" s="121"/>
      <c r="I2558" s="121"/>
      <c r="J2558" s="121"/>
      <c r="K2558" s="121"/>
      <c r="L2558" s="121"/>
      <c r="M2558" s="121"/>
      <c r="N2558" s="121"/>
      <c r="O2558" s="121"/>
      <c r="P2558" s="121"/>
      <c r="Q2558" s="121"/>
      <c r="R2558" s="121"/>
      <c r="S2558" s="121"/>
      <c r="T2558" s="64"/>
    </row>
    <row r="2559" spans="1:20" ht="7.5" customHeight="1">
      <c r="A2559" s="70"/>
      <c r="B2559" s="121"/>
      <c r="C2559" s="121"/>
      <c r="D2559" s="121"/>
      <c r="E2559" s="121"/>
      <c r="F2559" s="121"/>
      <c r="G2559" s="121"/>
      <c r="H2559" s="121"/>
      <c r="I2559" s="121"/>
      <c r="J2559" s="121"/>
      <c r="K2559" s="121"/>
      <c r="L2559" s="121"/>
      <c r="M2559" s="121"/>
      <c r="N2559" s="121"/>
      <c r="O2559" s="121"/>
      <c r="P2559" s="121"/>
      <c r="Q2559" s="121"/>
      <c r="R2559" s="121"/>
      <c r="S2559" s="121"/>
      <c r="T2559" s="64"/>
    </row>
    <row r="2560" spans="1:20" ht="7.5" customHeight="1">
      <c r="A2560" s="70"/>
      <c r="B2560" s="121"/>
      <c r="C2560" s="121"/>
      <c r="D2560" s="121"/>
      <c r="E2560" s="121"/>
      <c r="F2560" s="121"/>
      <c r="G2560" s="121"/>
      <c r="H2560" s="121"/>
      <c r="I2560" s="121"/>
      <c r="J2560" s="121"/>
      <c r="K2560" s="121"/>
      <c r="L2560" s="121"/>
      <c r="M2560" s="121"/>
      <c r="N2560" s="121"/>
      <c r="O2560" s="121"/>
      <c r="P2560" s="121"/>
      <c r="Q2560" s="121"/>
      <c r="R2560" s="121"/>
      <c r="S2560" s="121"/>
      <c r="T2560" s="64"/>
    </row>
    <row r="2561" spans="1:20" ht="7.5" customHeight="1">
      <c r="A2561" s="70"/>
      <c r="B2561" s="122"/>
      <c r="C2561" s="122"/>
      <c r="D2561" s="122"/>
      <c r="E2561" s="122"/>
      <c r="F2561" s="122"/>
      <c r="G2561" s="122"/>
      <c r="H2561" s="122"/>
      <c r="I2561" s="122"/>
      <c r="J2561" s="122"/>
      <c r="K2561" s="122"/>
      <c r="L2561" s="122"/>
      <c r="M2561" s="122"/>
      <c r="N2561" s="122"/>
      <c r="O2561" s="122"/>
      <c r="P2561" s="122"/>
      <c r="Q2561" s="122"/>
      <c r="R2561" s="122"/>
      <c r="S2561" s="122"/>
      <c r="T2561" s="64"/>
    </row>
    <row r="2562" spans="1:20" ht="11.25" customHeight="1">
      <c r="A2562" s="70"/>
      <c r="B2562" s="582"/>
      <c r="C2562" s="502"/>
      <c r="D2562" s="502"/>
      <c r="E2562" s="502"/>
      <c r="F2562" s="502"/>
      <c r="G2562" s="502"/>
      <c r="H2562" s="502"/>
      <c r="I2562" s="502"/>
      <c r="J2562" s="502"/>
      <c r="K2562" s="502"/>
      <c r="L2562" s="502"/>
      <c r="M2562" s="502"/>
      <c r="N2562" s="502"/>
      <c r="O2562" s="502"/>
      <c r="P2562" s="502"/>
      <c r="Q2562" s="502"/>
      <c r="R2562" s="502"/>
      <c r="S2562" s="537" t="s">
        <v>140</v>
      </c>
      <c r="T2562" s="64"/>
    </row>
    <row r="2563" spans="1:20" ht="11.25" customHeight="1">
      <c r="A2563" s="70"/>
      <c r="B2563" s="83"/>
      <c r="C2563" s="94"/>
      <c r="D2563" s="83"/>
      <c r="E2563" s="83"/>
      <c r="F2563" s="83"/>
      <c r="G2563" s="83"/>
      <c r="H2563" s="83"/>
      <c r="I2563" s="83"/>
      <c r="J2563" s="83"/>
      <c r="K2563" s="83"/>
      <c r="L2563" s="83"/>
      <c r="M2563" s="83"/>
      <c r="N2563" s="83"/>
      <c r="O2563" s="83"/>
      <c r="P2563" s="83"/>
      <c r="Q2563" s="83"/>
      <c r="R2563" s="88"/>
      <c r="S2563" s="504"/>
      <c r="T2563" s="64"/>
    </row>
    <row r="2564" spans="1:20" ht="11.25" customHeight="1">
      <c r="A2564" s="70"/>
      <c r="B2564" s="528" t="s">
        <v>715</v>
      </c>
      <c r="C2564" s="529"/>
      <c r="D2564" s="529"/>
      <c r="E2564" s="529"/>
      <c r="F2564" s="529"/>
      <c r="G2564" s="529"/>
      <c r="H2564" s="529"/>
      <c r="I2564" s="529"/>
      <c r="J2564" s="529"/>
      <c r="K2564" s="529"/>
      <c r="L2564" s="529"/>
      <c r="M2564" s="529"/>
      <c r="N2564" s="529"/>
      <c r="O2564" s="529"/>
      <c r="P2564" s="529"/>
      <c r="Q2564" s="529"/>
      <c r="R2564" s="529"/>
      <c r="S2564" s="529"/>
      <c r="T2564" s="64"/>
    </row>
    <row r="2565" spans="1:20" ht="61.5" customHeight="1">
      <c r="A2565" s="100"/>
      <c r="B2565" s="530"/>
      <c r="C2565" s="513"/>
      <c r="D2565" s="513"/>
      <c r="E2565" s="63"/>
      <c r="F2565" s="63"/>
      <c r="G2565" s="63"/>
      <c r="H2565" s="63"/>
      <c r="I2565" s="63"/>
      <c r="J2565" s="63"/>
      <c r="K2565" s="63"/>
      <c r="L2565" s="63"/>
      <c r="M2565" s="63"/>
      <c r="N2565" s="63"/>
      <c r="O2565" s="531" t="s">
        <v>597</v>
      </c>
      <c r="P2565" s="513"/>
      <c r="Q2565" s="513"/>
      <c r="R2565" s="513"/>
      <c r="S2565" s="513"/>
      <c r="T2565" s="64"/>
    </row>
    <row r="2566" spans="1:20" ht="34.5" customHeight="1">
      <c r="A2566" s="70"/>
      <c r="B2566" s="123" t="s">
        <v>104</v>
      </c>
      <c r="C2566" s="123" t="s">
        <v>105</v>
      </c>
      <c r="D2566" s="123" t="s">
        <v>106</v>
      </c>
      <c r="E2566" s="123" t="s">
        <v>107</v>
      </c>
      <c r="F2566" s="68" t="s">
        <v>108</v>
      </c>
      <c r="G2566" s="69" t="s">
        <v>109</v>
      </c>
      <c r="H2566" s="68" t="s">
        <v>108</v>
      </c>
      <c r="I2566" s="69" t="s">
        <v>110</v>
      </c>
      <c r="J2566" s="68" t="s">
        <v>108</v>
      </c>
      <c r="K2566" s="69" t="s">
        <v>111</v>
      </c>
      <c r="L2566" s="68" t="s">
        <v>108</v>
      </c>
      <c r="M2566" s="69" t="s">
        <v>112</v>
      </c>
      <c r="N2566" s="68" t="s">
        <v>108</v>
      </c>
      <c r="O2566" s="69" t="s">
        <v>113</v>
      </c>
      <c r="P2566" s="68" t="s">
        <v>108</v>
      </c>
      <c r="Q2566" s="69" t="s">
        <v>114</v>
      </c>
      <c r="R2566" s="524" t="s">
        <v>1</v>
      </c>
      <c r="S2566" s="525"/>
      <c r="T2566" s="64"/>
    </row>
    <row r="2567" spans="1:20" ht="7.5" customHeight="1">
      <c r="A2567" s="228"/>
      <c r="B2567" s="512" t="s">
        <v>115</v>
      </c>
      <c r="C2567" s="514" t="s">
        <v>716</v>
      </c>
      <c r="D2567" s="515" t="s">
        <v>717</v>
      </c>
      <c r="E2567" s="516" t="s">
        <v>122</v>
      </c>
      <c r="F2567" s="168"/>
      <c r="G2567" s="171"/>
      <c r="H2567" s="170"/>
      <c r="I2567" s="171"/>
      <c r="J2567" s="170"/>
      <c r="K2567" s="102"/>
      <c r="L2567" s="170"/>
      <c r="M2567" s="102"/>
      <c r="N2567" s="108"/>
      <c r="O2567" s="102"/>
      <c r="P2567" s="108"/>
      <c r="Q2567" s="102"/>
      <c r="R2567" s="520" t="s">
        <v>118</v>
      </c>
      <c r="S2567" s="584" t="s">
        <v>718</v>
      </c>
      <c r="T2567" s="64"/>
    </row>
    <row r="2568" spans="1:20" ht="7.5" customHeight="1">
      <c r="A2568" s="228"/>
      <c r="B2568" s="502"/>
      <c r="C2568" s="502"/>
      <c r="D2568" s="502"/>
      <c r="E2568" s="502"/>
      <c r="F2568" s="84"/>
      <c r="G2568" s="125"/>
      <c r="H2568" s="173"/>
      <c r="I2568" s="125"/>
      <c r="J2568" s="173"/>
      <c r="K2568" s="75"/>
      <c r="L2568" s="173"/>
      <c r="M2568" s="75"/>
      <c r="N2568" s="81"/>
      <c r="O2568" s="75"/>
      <c r="P2568" s="81"/>
      <c r="Q2568" s="75"/>
      <c r="R2568" s="502"/>
      <c r="S2568" s="502"/>
      <c r="T2568" s="64"/>
    </row>
    <row r="2569" spans="1:20" ht="7.5" customHeight="1">
      <c r="A2569" s="228"/>
      <c r="B2569" s="502"/>
      <c r="C2569" s="502"/>
      <c r="D2569" s="502"/>
      <c r="E2569" s="502"/>
      <c r="F2569" s="84"/>
      <c r="G2569" s="125"/>
      <c r="H2569" s="173"/>
      <c r="I2569" s="125"/>
      <c r="J2569" s="173"/>
      <c r="K2569" s="75"/>
      <c r="L2569" s="173"/>
      <c r="M2569" s="75"/>
      <c r="N2569" s="81"/>
      <c r="O2569" s="75"/>
      <c r="P2569" s="81"/>
      <c r="Q2569" s="75"/>
      <c r="R2569" s="519" t="s">
        <v>118</v>
      </c>
      <c r="S2569" s="571" t="s">
        <v>719</v>
      </c>
      <c r="T2569" s="64"/>
    </row>
    <row r="2570" spans="1:20" ht="7.5" customHeight="1">
      <c r="A2570" s="228"/>
      <c r="B2570" s="502"/>
      <c r="C2570" s="502"/>
      <c r="D2570" s="502"/>
      <c r="E2570" s="502"/>
      <c r="F2570" s="79"/>
      <c r="G2570" s="86"/>
      <c r="H2570" s="86"/>
      <c r="I2570" s="86"/>
      <c r="J2570" s="86"/>
      <c r="K2570" s="86"/>
      <c r="L2570" s="86"/>
      <c r="M2570" s="86"/>
      <c r="N2570" s="86"/>
      <c r="O2570" s="86"/>
      <c r="P2570" s="86"/>
      <c r="Q2570" s="86"/>
      <c r="R2570" s="502"/>
      <c r="S2570" s="502"/>
      <c r="T2570" s="64"/>
    </row>
    <row r="2571" spans="1:20" ht="7.5" customHeight="1">
      <c r="A2571" s="228"/>
      <c r="B2571" s="502"/>
      <c r="C2571" s="502"/>
      <c r="D2571" s="502"/>
      <c r="E2571" s="502"/>
      <c r="F2571" s="79"/>
      <c r="G2571" s="86"/>
      <c r="H2571" s="86"/>
      <c r="I2571" s="86"/>
      <c r="J2571" s="86"/>
      <c r="K2571" s="86"/>
      <c r="L2571" s="86"/>
      <c r="M2571" s="86"/>
      <c r="N2571" s="86"/>
      <c r="O2571" s="86"/>
      <c r="P2571" s="86"/>
      <c r="Q2571" s="86"/>
      <c r="R2571" s="519" t="s">
        <v>118</v>
      </c>
      <c r="S2571" s="571" t="s">
        <v>720</v>
      </c>
      <c r="T2571" s="64"/>
    </row>
    <row r="2572" spans="1:20" ht="7.5" customHeight="1">
      <c r="A2572" s="228"/>
      <c r="B2572" s="502"/>
      <c r="C2572" s="502"/>
      <c r="D2572" s="502"/>
      <c r="E2572" s="502"/>
      <c r="F2572" s="79"/>
      <c r="G2572" s="86"/>
      <c r="H2572" s="86"/>
      <c r="I2572" s="86"/>
      <c r="J2572" s="86"/>
      <c r="K2572" s="86"/>
      <c r="L2572" s="86"/>
      <c r="M2572" s="86"/>
      <c r="N2572" s="86"/>
      <c r="O2572" s="86"/>
      <c r="P2572" s="86"/>
      <c r="Q2572" s="86"/>
      <c r="R2572" s="502"/>
      <c r="S2572" s="502"/>
      <c r="T2572" s="64"/>
    </row>
    <row r="2573" spans="1:20" ht="7.5" customHeight="1">
      <c r="A2573" s="228"/>
      <c r="B2573" s="502"/>
      <c r="C2573" s="502"/>
      <c r="D2573" s="502"/>
      <c r="E2573" s="502"/>
      <c r="F2573" s="79"/>
      <c r="G2573" s="86"/>
      <c r="H2573" s="86"/>
      <c r="I2573" s="86"/>
      <c r="J2573" s="86"/>
      <c r="K2573" s="86"/>
      <c r="L2573" s="86"/>
      <c r="M2573" s="86"/>
      <c r="N2573" s="86"/>
      <c r="O2573" s="86"/>
      <c r="P2573" s="86"/>
      <c r="Q2573" s="86"/>
      <c r="R2573" s="222"/>
      <c r="S2573" s="502"/>
      <c r="T2573" s="64"/>
    </row>
    <row r="2574" spans="1:20" ht="7.5" customHeight="1">
      <c r="A2574" s="228"/>
      <c r="B2574" s="502"/>
      <c r="C2574" s="502"/>
      <c r="D2574" s="502"/>
      <c r="E2574" s="502"/>
      <c r="F2574" s="79"/>
      <c r="G2574" s="86"/>
      <c r="H2574" s="79"/>
      <c r="I2574" s="79"/>
      <c r="J2574" s="79"/>
      <c r="K2574" s="79"/>
      <c r="L2574" s="79"/>
      <c r="M2574" s="86"/>
      <c r="N2574" s="79"/>
      <c r="O2574" s="79"/>
      <c r="P2574" s="79"/>
      <c r="Q2574" s="79"/>
      <c r="R2574" s="519" t="s">
        <v>118</v>
      </c>
      <c r="S2574" s="571" t="s">
        <v>628</v>
      </c>
      <c r="T2574" s="64"/>
    </row>
    <row r="2575" spans="1:20" ht="7.5" customHeight="1">
      <c r="A2575" s="228"/>
      <c r="B2575" s="502"/>
      <c r="C2575" s="502"/>
      <c r="D2575" s="502"/>
      <c r="E2575" s="502"/>
      <c r="F2575" s="86"/>
      <c r="G2575" s="86"/>
      <c r="H2575" s="86"/>
      <c r="I2575" s="86"/>
      <c r="J2575" s="86"/>
      <c r="K2575" s="86"/>
      <c r="L2575" s="86"/>
      <c r="M2575" s="86"/>
      <c r="N2575" s="86"/>
      <c r="O2575" s="86"/>
      <c r="P2575" s="86"/>
      <c r="Q2575" s="86"/>
      <c r="R2575" s="502"/>
      <c r="S2575" s="502"/>
      <c r="T2575" s="64"/>
    </row>
    <row r="2576" spans="1:20" ht="7.5" customHeight="1">
      <c r="A2576" s="228"/>
      <c r="B2576" s="502"/>
      <c r="C2576" s="502"/>
      <c r="D2576" s="502"/>
      <c r="E2576" s="502"/>
      <c r="F2576" s="86"/>
      <c r="G2576" s="511" t="s">
        <v>721</v>
      </c>
      <c r="H2576" s="79"/>
      <c r="I2576" s="86"/>
      <c r="J2576" s="79"/>
      <c r="K2576" s="79"/>
      <c r="L2576" s="79"/>
      <c r="M2576" s="86"/>
      <c r="N2576" s="79"/>
      <c r="O2576" s="79"/>
      <c r="P2576" s="79"/>
      <c r="Q2576" s="79"/>
      <c r="R2576" s="222"/>
      <c r="S2576" s="502"/>
      <c r="T2576" s="64"/>
    </row>
    <row r="2577" spans="1:20" ht="7.5" customHeight="1">
      <c r="A2577" s="342"/>
      <c r="B2577" s="502"/>
      <c r="C2577" s="502"/>
      <c r="D2577" s="502"/>
      <c r="E2577" s="502"/>
      <c r="F2577" s="79"/>
      <c r="G2577" s="502"/>
      <c r="H2577" s="79"/>
      <c r="I2577" s="511" t="s">
        <v>722</v>
      </c>
      <c r="J2577" s="79"/>
      <c r="K2577" s="79"/>
      <c r="L2577" s="79"/>
      <c r="M2577" s="79"/>
      <c r="N2577" s="79"/>
      <c r="O2577" s="79"/>
      <c r="P2577" s="79"/>
      <c r="Q2577" s="79"/>
      <c r="R2577" s="222"/>
      <c r="S2577" s="502"/>
      <c r="T2577" s="64"/>
    </row>
    <row r="2578" spans="1:20" ht="7.5" customHeight="1">
      <c r="A2578" s="342"/>
      <c r="B2578" s="502"/>
      <c r="C2578" s="502"/>
      <c r="D2578" s="502"/>
      <c r="E2578" s="502"/>
      <c r="F2578" s="79"/>
      <c r="G2578" s="502"/>
      <c r="H2578" s="79"/>
      <c r="I2578" s="502"/>
      <c r="J2578" s="79"/>
      <c r="K2578" s="79"/>
      <c r="L2578" s="79"/>
      <c r="M2578" s="79"/>
      <c r="N2578" s="79"/>
      <c r="O2578" s="79"/>
      <c r="P2578" s="79"/>
      <c r="Q2578" s="79"/>
      <c r="R2578" s="519" t="s">
        <v>118</v>
      </c>
      <c r="S2578" s="571" t="s">
        <v>723</v>
      </c>
      <c r="T2578" s="64"/>
    </row>
    <row r="2579" spans="1:20" ht="7.5" customHeight="1">
      <c r="A2579" s="228"/>
      <c r="B2579" s="502"/>
      <c r="C2579" s="502"/>
      <c r="D2579" s="502"/>
      <c r="E2579" s="502"/>
      <c r="F2579" s="517">
        <v>1190.1120000000001</v>
      </c>
      <c r="G2579" s="502"/>
      <c r="H2579" s="132"/>
      <c r="I2579" s="502"/>
      <c r="J2579" s="79"/>
      <c r="K2579" s="79"/>
      <c r="L2579" s="79"/>
      <c r="M2579" s="79"/>
      <c r="N2579" s="79"/>
      <c r="O2579" s="79"/>
      <c r="P2579" s="79"/>
      <c r="Q2579" s="79"/>
      <c r="R2579" s="502"/>
      <c r="S2579" s="502"/>
      <c r="T2579" s="64"/>
    </row>
    <row r="2580" spans="1:20" ht="7.5" customHeight="1">
      <c r="A2580" s="228"/>
      <c r="B2580" s="502"/>
      <c r="C2580" s="502"/>
      <c r="D2580" s="502"/>
      <c r="E2580" s="502"/>
      <c r="F2580" s="504"/>
      <c r="G2580" s="503">
        <f>ROUND(F2579*mark_up,0)</f>
        <v>5225</v>
      </c>
      <c r="H2580" s="82"/>
      <c r="I2580" s="503">
        <f>ROUND(G2580*1.07843,0)</f>
        <v>5635</v>
      </c>
      <c r="J2580" s="505"/>
      <c r="K2580" s="505" t="s">
        <v>122</v>
      </c>
      <c r="L2580" s="505"/>
      <c r="M2580" s="505" t="s">
        <v>122</v>
      </c>
      <c r="N2580" s="505"/>
      <c r="O2580" s="505" t="s">
        <v>122</v>
      </c>
      <c r="P2580" s="505"/>
      <c r="Q2580" s="505" t="s">
        <v>122</v>
      </c>
      <c r="R2580" s="80"/>
      <c r="S2580" s="502"/>
      <c r="T2580" s="64"/>
    </row>
    <row r="2581" spans="1:20" ht="7.5" customHeight="1">
      <c r="A2581" s="228"/>
      <c r="B2581" s="502"/>
      <c r="C2581" s="502"/>
      <c r="D2581" s="502"/>
      <c r="E2581" s="502"/>
      <c r="F2581" s="79"/>
      <c r="G2581" s="504"/>
      <c r="H2581" s="103"/>
      <c r="I2581" s="504"/>
      <c r="J2581" s="504"/>
      <c r="K2581" s="504"/>
      <c r="L2581" s="504"/>
      <c r="M2581" s="504"/>
      <c r="N2581" s="504"/>
      <c r="O2581" s="504"/>
      <c r="P2581" s="504"/>
      <c r="Q2581" s="504"/>
      <c r="R2581" s="519" t="s">
        <v>118</v>
      </c>
      <c r="S2581" s="571" t="s">
        <v>724</v>
      </c>
      <c r="T2581" s="64"/>
    </row>
    <row r="2582" spans="1:20" ht="7.5" customHeight="1">
      <c r="A2582" s="124"/>
      <c r="B2582" s="502"/>
      <c r="C2582" s="502"/>
      <c r="D2582" s="502"/>
      <c r="E2582" s="502"/>
      <c r="F2582" s="79"/>
      <c r="G2582" s="86"/>
      <c r="H2582" s="86"/>
      <c r="I2582" s="86"/>
      <c r="J2582" s="86"/>
      <c r="K2582" s="86"/>
      <c r="L2582" s="86"/>
      <c r="M2582" s="86"/>
      <c r="N2582" s="86"/>
      <c r="O2582" s="86"/>
      <c r="P2582" s="86"/>
      <c r="Q2582" s="86"/>
      <c r="R2582" s="502"/>
      <c r="S2582" s="502"/>
      <c r="T2582" s="64"/>
    </row>
    <row r="2583" spans="1:20" ht="7.5" customHeight="1">
      <c r="A2583" s="124"/>
      <c r="B2583" s="502"/>
      <c r="C2583" s="502"/>
      <c r="D2583" s="502"/>
      <c r="E2583" s="502"/>
      <c r="F2583" s="79"/>
      <c r="G2583" s="86"/>
      <c r="H2583" s="86"/>
      <c r="I2583" s="86"/>
      <c r="J2583" s="86"/>
      <c r="K2583" s="86"/>
      <c r="L2583" s="86"/>
      <c r="M2583" s="86"/>
      <c r="N2583" s="86"/>
      <c r="O2583" s="86"/>
      <c r="P2583" s="86"/>
      <c r="Q2583" s="86"/>
      <c r="R2583" s="80"/>
      <c r="S2583" s="502"/>
      <c r="T2583" s="64"/>
    </row>
    <row r="2584" spans="1:20" ht="7.5" customHeight="1">
      <c r="A2584" s="124"/>
      <c r="B2584" s="502"/>
      <c r="C2584" s="502"/>
      <c r="D2584" s="502"/>
      <c r="E2584" s="502"/>
      <c r="F2584" s="79"/>
      <c r="G2584" s="79"/>
      <c r="H2584" s="79"/>
      <c r="I2584" s="79"/>
      <c r="J2584" s="79"/>
      <c r="K2584" s="79"/>
      <c r="L2584" s="79"/>
      <c r="M2584" s="79"/>
      <c r="N2584" s="79"/>
      <c r="O2584" s="79"/>
      <c r="P2584" s="79"/>
      <c r="Q2584" s="79"/>
      <c r="R2584" s="86"/>
      <c r="S2584" s="502"/>
      <c r="T2584" s="64"/>
    </row>
    <row r="2585" spans="1:20" ht="7.5" customHeight="1">
      <c r="A2585" s="124"/>
      <c r="B2585" s="502"/>
      <c r="C2585" s="502"/>
      <c r="D2585" s="502"/>
      <c r="E2585" s="502"/>
      <c r="F2585" s="79"/>
      <c r="G2585" s="79"/>
      <c r="H2585" s="79"/>
      <c r="I2585" s="79"/>
      <c r="J2585" s="79"/>
      <c r="K2585" s="79"/>
      <c r="L2585" s="79"/>
      <c r="M2585" s="79"/>
      <c r="N2585" s="79"/>
      <c r="O2585" s="79"/>
      <c r="P2585" s="79"/>
      <c r="Q2585" s="79"/>
      <c r="R2585" s="86"/>
      <c r="S2585" s="502"/>
      <c r="T2585" s="64"/>
    </row>
    <row r="2586" spans="1:20" ht="7.5" customHeight="1">
      <c r="A2586" s="124"/>
      <c r="B2586" s="502"/>
      <c r="C2586" s="502"/>
      <c r="D2586" s="502"/>
      <c r="E2586" s="502"/>
      <c r="F2586" s="79"/>
      <c r="G2586" s="79"/>
      <c r="H2586" s="79"/>
      <c r="I2586" s="79"/>
      <c r="J2586" s="79"/>
      <c r="K2586" s="79"/>
      <c r="L2586" s="79"/>
      <c r="M2586" s="79"/>
      <c r="N2586" s="79"/>
      <c r="O2586" s="79"/>
      <c r="P2586" s="79"/>
      <c r="Q2586" s="79"/>
      <c r="R2586" s="519" t="s">
        <v>118</v>
      </c>
      <c r="S2586" s="571" t="s">
        <v>725</v>
      </c>
      <c r="T2586" s="64"/>
    </row>
    <row r="2587" spans="1:20" ht="7.5" customHeight="1">
      <c r="A2587" s="124"/>
      <c r="B2587" s="502"/>
      <c r="C2587" s="502"/>
      <c r="D2587" s="502"/>
      <c r="E2587" s="502"/>
      <c r="F2587" s="79"/>
      <c r="G2587" s="79"/>
      <c r="H2587" s="79"/>
      <c r="I2587" s="79"/>
      <c r="J2587" s="79"/>
      <c r="K2587" s="79"/>
      <c r="L2587" s="79"/>
      <c r="M2587" s="79"/>
      <c r="N2587" s="79"/>
      <c r="O2587" s="79"/>
      <c r="P2587" s="79"/>
      <c r="Q2587" s="79"/>
      <c r="R2587" s="502"/>
      <c r="S2587" s="502"/>
      <c r="T2587" s="64"/>
    </row>
    <row r="2588" spans="1:20" ht="7.5" customHeight="1">
      <c r="A2588" s="124"/>
      <c r="B2588" s="502"/>
      <c r="C2588" s="502"/>
      <c r="D2588" s="502"/>
      <c r="E2588" s="502"/>
      <c r="F2588" s="79"/>
      <c r="G2588" s="79"/>
      <c r="H2588" s="79"/>
      <c r="I2588" s="79"/>
      <c r="J2588" s="79"/>
      <c r="K2588" s="79"/>
      <c r="L2588" s="79"/>
      <c r="M2588" s="79"/>
      <c r="N2588" s="79"/>
      <c r="O2588" s="79"/>
      <c r="P2588" s="79"/>
      <c r="Q2588" s="79"/>
      <c r="R2588" s="291"/>
      <c r="S2588" s="502"/>
      <c r="T2588" s="64"/>
    </row>
    <row r="2589" spans="1:20" ht="7.5" customHeight="1">
      <c r="A2589" s="124"/>
      <c r="B2589" s="502"/>
      <c r="C2589" s="502"/>
      <c r="D2589" s="502"/>
      <c r="E2589" s="502"/>
      <c r="F2589" s="79"/>
      <c r="G2589" s="79"/>
      <c r="H2589" s="79"/>
      <c r="I2589" s="79"/>
      <c r="J2589" s="79"/>
      <c r="K2589" s="79"/>
      <c r="L2589" s="79"/>
      <c r="M2589" s="79"/>
      <c r="N2589" s="79"/>
      <c r="O2589" s="79"/>
      <c r="P2589" s="79"/>
      <c r="Q2589" s="79"/>
      <c r="R2589" s="519" t="s">
        <v>118</v>
      </c>
      <c r="S2589" s="571" t="s">
        <v>725</v>
      </c>
      <c r="T2589" s="64"/>
    </row>
    <row r="2590" spans="1:20" ht="7.5" customHeight="1">
      <c r="A2590" s="124"/>
      <c r="B2590" s="502"/>
      <c r="C2590" s="502"/>
      <c r="D2590" s="502"/>
      <c r="E2590" s="502"/>
      <c r="F2590" s="79"/>
      <c r="G2590" s="86"/>
      <c r="H2590" s="86"/>
      <c r="I2590" s="86"/>
      <c r="J2590" s="86"/>
      <c r="K2590" s="86"/>
      <c r="L2590" s="86"/>
      <c r="M2590" s="86"/>
      <c r="N2590" s="86"/>
      <c r="O2590" s="86"/>
      <c r="P2590" s="86"/>
      <c r="Q2590" s="86"/>
      <c r="R2590" s="502"/>
      <c r="S2590" s="502"/>
      <c r="T2590" s="64"/>
    </row>
    <row r="2591" spans="1:20" ht="7.5" customHeight="1">
      <c r="A2591" s="124"/>
      <c r="B2591" s="502"/>
      <c r="C2591" s="502"/>
      <c r="D2591" s="502"/>
      <c r="E2591" s="502"/>
      <c r="F2591" s="79"/>
      <c r="G2591" s="86"/>
      <c r="H2591" s="86"/>
      <c r="I2591" s="86"/>
      <c r="J2591" s="86"/>
      <c r="K2591" s="86"/>
      <c r="L2591" s="86"/>
      <c r="M2591" s="86"/>
      <c r="N2591" s="86"/>
      <c r="O2591" s="86"/>
      <c r="P2591" s="86"/>
      <c r="Q2591" s="86"/>
      <c r="R2591" s="291"/>
      <c r="S2591" s="502"/>
      <c r="T2591" s="64"/>
    </row>
    <row r="2592" spans="1:20" ht="7.5" customHeight="1">
      <c r="A2592" s="124"/>
      <c r="B2592" s="502"/>
      <c r="C2592" s="518" t="s">
        <v>726</v>
      </c>
      <c r="D2592" s="502"/>
      <c r="E2592" s="502"/>
      <c r="F2592" s="79"/>
      <c r="G2592" s="86"/>
      <c r="H2592" s="86"/>
      <c r="I2592" s="86"/>
      <c r="J2592" s="86"/>
      <c r="K2592" s="86"/>
      <c r="L2592" s="86"/>
      <c r="M2592" s="86"/>
      <c r="N2592" s="86"/>
      <c r="O2592" s="86"/>
      <c r="P2592" s="86"/>
      <c r="Q2592" s="86"/>
      <c r="R2592" s="519" t="s">
        <v>118</v>
      </c>
      <c r="S2592" s="571" t="s">
        <v>727</v>
      </c>
      <c r="T2592" s="64"/>
    </row>
    <row r="2593" spans="1:20" ht="7.5" customHeight="1">
      <c r="A2593" s="124"/>
      <c r="B2593" s="502"/>
      <c r="C2593" s="502"/>
      <c r="D2593" s="502"/>
      <c r="E2593" s="502"/>
      <c r="F2593" s="86"/>
      <c r="G2593" s="86"/>
      <c r="H2593" s="86"/>
      <c r="I2593" s="86"/>
      <c r="J2593" s="86"/>
      <c r="K2593" s="86"/>
      <c r="L2593" s="86"/>
      <c r="M2593" s="86"/>
      <c r="N2593" s="86"/>
      <c r="O2593" s="86"/>
      <c r="P2593" s="86"/>
      <c r="Q2593" s="86"/>
      <c r="R2593" s="502"/>
      <c r="S2593" s="502"/>
      <c r="T2593" s="64"/>
    </row>
    <row r="2594" spans="1:20" ht="7.5" customHeight="1">
      <c r="A2594" s="100"/>
      <c r="B2594" s="513"/>
      <c r="C2594" s="513"/>
      <c r="D2594" s="513"/>
      <c r="E2594" s="513"/>
      <c r="F2594" s="127"/>
      <c r="G2594" s="127"/>
      <c r="H2594" s="127"/>
      <c r="I2594" s="127"/>
      <c r="J2594" s="127"/>
      <c r="K2594" s="127"/>
      <c r="L2594" s="127"/>
      <c r="M2594" s="127"/>
      <c r="N2594" s="127"/>
      <c r="O2594" s="127"/>
      <c r="P2594" s="127"/>
      <c r="Q2594" s="127"/>
      <c r="R2594" s="291"/>
      <c r="S2594" s="502"/>
      <c r="T2594" s="64"/>
    </row>
    <row r="2595" spans="1:20" ht="7.5" customHeight="1">
      <c r="A2595" s="100"/>
      <c r="B2595" s="512" t="s">
        <v>115</v>
      </c>
      <c r="C2595" s="514" t="s">
        <v>728</v>
      </c>
      <c r="D2595" s="515" t="s">
        <v>717</v>
      </c>
      <c r="E2595" s="516" t="s">
        <v>122</v>
      </c>
      <c r="F2595" s="168"/>
      <c r="G2595" s="171"/>
      <c r="H2595" s="170"/>
      <c r="I2595" s="171"/>
      <c r="J2595" s="170"/>
      <c r="K2595" s="102"/>
      <c r="L2595" s="170"/>
      <c r="M2595" s="102"/>
      <c r="N2595" s="108"/>
      <c r="O2595" s="102"/>
      <c r="P2595" s="108"/>
      <c r="Q2595" s="102"/>
      <c r="R2595" s="520" t="s">
        <v>118</v>
      </c>
      <c r="S2595" s="573" t="s">
        <v>718</v>
      </c>
      <c r="T2595" s="64"/>
    </row>
    <row r="2596" spans="1:20" ht="7.5" customHeight="1">
      <c r="A2596" s="100"/>
      <c r="B2596" s="502"/>
      <c r="C2596" s="502"/>
      <c r="D2596" s="502"/>
      <c r="E2596" s="502"/>
      <c r="F2596" s="84"/>
      <c r="G2596" s="125"/>
      <c r="H2596" s="173"/>
      <c r="I2596" s="125"/>
      <c r="J2596" s="173"/>
      <c r="K2596" s="75"/>
      <c r="L2596" s="173"/>
      <c r="M2596" s="75"/>
      <c r="N2596" s="81"/>
      <c r="O2596" s="75"/>
      <c r="P2596" s="81"/>
      <c r="Q2596" s="75"/>
      <c r="R2596" s="502"/>
      <c r="S2596" s="502"/>
      <c r="T2596" s="64"/>
    </row>
    <row r="2597" spans="1:20" ht="7.5" customHeight="1">
      <c r="A2597" s="100"/>
      <c r="B2597" s="502"/>
      <c r="C2597" s="502"/>
      <c r="D2597" s="502"/>
      <c r="E2597" s="502"/>
      <c r="F2597" s="84"/>
      <c r="G2597" s="125"/>
      <c r="H2597" s="173"/>
      <c r="I2597" s="125"/>
      <c r="J2597" s="173"/>
      <c r="K2597" s="75"/>
      <c r="L2597" s="173"/>
      <c r="M2597" s="75"/>
      <c r="N2597" s="81"/>
      <c r="O2597" s="75"/>
      <c r="P2597" s="81"/>
      <c r="Q2597" s="75"/>
      <c r="R2597" s="519" t="s">
        <v>118</v>
      </c>
      <c r="S2597" s="536" t="s">
        <v>719</v>
      </c>
      <c r="T2597" s="64"/>
    </row>
    <row r="2598" spans="1:20" ht="7.5" customHeight="1">
      <c r="A2598" s="100"/>
      <c r="B2598" s="502"/>
      <c r="C2598" s="502"/>
      <c r="D2598" s="502"/>
      <c r="E2598" s="502"/>
      <c r="F2598" s="79"/>
      <c r="G2598" s="86"/>
      <c r="H2598" s="86"/>
      <c r="I2598" s="86"/>
      <c r="J2598" s="86"/>
      <c r="K2598" s="86"/>
      <c r="L2598" s="86"/>
      <c r="M2598" s="86"/>
      <c r="N2598" s="86"/>
      <c r="O2598" s="86"/>
      <c r="P2598" s="86"/>
      <c r="Q2598" s="86"/>
      <c r="R2598" s="502"/>
      <c r="S2598" s="502"/>
      <c r="T2598" s="64"/>
    </row>
    <row r="2599" spans="1:20" ht="7.5" customHeight="1">
      <c r="A2599" s="100"/>
      <c r="B2599" s="502"/>
      <c r="C2599" s="502"/>
      <c r="D2599" s="502"/>
      <c r="E2599" s="502"/>
      <c r="F2599" s="79"/>
      <c r="G2599" s="86"/>
      <c r="H2599" s="86"/>
      <c r="I2599" s="86"/>
      <c r="J2599" s="86"/>
      <c r="K2599" s="86"/>
      <c r="L2599" s="86"/>
      <c r="M2599" s="86"/>
      <c r="N2599" s="86"/>
      <c r="O2599" s="86"/>
      <c r="P2599" s="86"/>
      <c r="Q2599" s="86"/>
      <c r="R2599" s="519" t="s">
        <v>118</v>
      </c>
      <c r="S2599" s="536" t="s">
        <v>720</v>
      </c>
      <c r="T2599" s="64"/>
    </row>
    <row r="2600" spans="1:20" ht="7.5" customHeight="1">
      <c r="A2600" s="100"/>
      <c r="B2600" s="502"/>
      <c r="C2600" s="502"/>
      <c r="D2600" s="502"/>
      <c r="E2600" s="502"/>
      <c r="F2600" s="79"/>
      <c r="G2600" s="86"/>
      <c r="H2600" s="79"/>
      <c r="I2600" s="86"/>
      <c r="J2600" s="79"/>
      <c r="K2600" s="79"/>
      <c r="L2600" s="79"/>
      <c r="M2600" s="79"/>
      <c r="N2600" s="79"/>
      <c r="O2600" s="79"/>
      <c r="P2600" s="79"/>
      <c r="Q2600" s="79"/>
      <c r="R2600" s="502"/>
      <c r="S2600" s="502"/>
      <c r="T2600" s="64"/>
    </row>
    <row r="2601" spans="1:20" ht="7.5" customHeight="1">
      <c r="A2601" s="100"/>
      <c r="B2601" s="502"/>
      <c r="C2601" s="502"/>
      <c r="D2601" s="502"/>
      <c r="E2601" s="502"/>
      <c r="F2601" s="79"/>
      <c r="G2601" s="86"/>
      <c r="H2601" s="86"/>
      <c r="I2601" s="86"/>
      <c r="J2601" s="86"/>
      <c r="K2601" s="86"/>
      <c r="L2601" s="86"/>
      <c r="M2601" s="86"/>
      <c r="N2601" s="86"/>
      <c r="O2601" s="86"/>
      <c r="P2601" s="86"/>
      <c r="Q2601" s="86"/>
      <c r="R2601" s="222"/>
      <c r="S2601" s="502"/>
      <c r="T2601" s="64"/>
    </row>
    <row r="2602" spans="1:20" ht="7.5" customHeight="1">
      <c r="A2602" s="70"/>
      <c r="B2602" s="502"/>
      <c r="C2602" s="502"/>
      <c r="D2602" s="502"/>
      <c r="E2602" s="502"/>
      <c r="F2602" s="79"/>
      <c r="G2602" s="86"/>
      <c r="H2602" s="86"/>
      <c r="I2602" s="86"/>
      <c r="J2602" s="86"/>
      <c r="K2602" s="86"/>
      <c r="L2602" s="86"/>
      <c r="M2602" s="86"/>
      <c r="N2602" s="86"/>
      <c r="O2602" s="86"/>
      <c r="P2602" s="86"/>
      <c r="Q2602" s="86"/>
      <c r="R2602" s="519" t="s">
        <v>118</v>
      </c>
      <c r="S2602" s="536" t="s">
        <v>628</v>
      </c>
      <c r="T2602" s="64"/>
    </row>
    <row r="2603" spans="1:20" ht="7.5" customHeight="1">
      <c r="A2603" s="100"/>
      <c r="B2603" s="502"/>
      <c r="C2603" s="502"/>
      <c r="D2603" s="502"/>
      <c r="E2603" s="502"/>
      <c r="F2603" s="86"/>
      <c r="G2603" s="86"/>
      <c r="H2603" s="86"/>
      <c r="I2603" s="86"/>
      <c r="J2603" s="86"/>
      <c r="K2603" s="86"/>
      <c r="L2603" s="86"/>
      <c r="M2603" s="86"/>
      <c r="N2603" s="86"/>
      <c r="O2603" s="86"/>
      <c r="P2603" s="86"/>
      <c r="Q2603" s="86"/>
      <c r="R2603" s="502"/>
      <c r="S2603" s="502"/>
      <c r="T2603" s="64"/>
    </row>
    <row r="2604" spans="1:20" ht="7.5" customHeight="1">
      <c r="A2604" s="100"/>
      <c r="B2604" s="502"/>
      <c r="C2604" s="502"/>
      <c r="D2604" s="502"/>
      <c r="E2604" s="502"/>
      <c r="F2604" s="86"/>
      <c r="G2604" s="86"/>
      <c r="H2604" s="86"/>
      <c r="I2604" s="86"/>
      <c r="J2604" s="86"/>
      <c r="K2604" s="86"/>
      <c r="L2604" s="86"/>
      <c r="M2604" s="86"/>
      <c r="N2604" s="86"/>
      <c r="O2604" s="86"/>
      <c r="P2604" s="86"/>
      <c r="Q2604" s="86"/>
      <c r="R2604" s="222"/>
      <c r="S2604" s="502"/>
      <c r="T2604" s="64"/>
    </row>
    <row r="2605" spans="1:20" ht="7.5" customHeight="1">
      <c r="A2605" s="100"/>
      <c r="B2605" s="502"/>
      <c r="C2605" s="502"/>
      <c r="D2605" s="502"/>
      <c r="E2605" s="502"/>
      <c r="F2605" s="517">
        <v>1227.0720000000001</v>
      </c>
      <c r="G2605" s="511" t="s">
        <v>721</v>
      </c>
      <c r="H2605" s="79"/>
      <c r="I2605" s="86"/>
      <c r="J2605" s="79"/>
      <c r="K2605" s="86"/>
      <c r="L2605" s="79"/>
      <c r="M2605" s="79"/>
      <c r="N2605" s="79"/>
      <c r="O2605" s="79"/>
      <c r="P2605" s="79"/>
      <c r="Q2605" s="79"/>
      <c r="R2605" s="222"/>
      <c r="S2605" s="502"/>
      <c r="T2605" s="64"/>
    </row>
    <row r="2606" spans="1:20" ht="7.5" customHeight="1">
      <c r="A2606" s="100"/>
      <c r="B2606" s="502"/>
      <c r="C2606" s="502"/>
      <c r="D2606" s="502"/>
      <c r="E2606" s="502"/>
      <c r="F2606" s="504"/>
      <c r="G2606" s="502"/>
      <c r="H2606" s="79"/>
      <c r="I2606" s="511" t="s">
        <v>722</v>
      </c>
      <c r="J2606" s="79"/>
      <c r="K2606" s="86"/>
      <c r="L2606" s="79"/>
      <c r="M2606" s="79"/>
      <c r="N2606" s="79"/>
      <c r="O2606" s="79"/>
      <c r="P2606" s="79"/>
      <c r="Q2606" s="79"/>
      <c r="R2606" s="519" t="s">
        <v>118</v>
      </c>
      <c r="S2606" s="536" t="s">
        <v>723</v>
      </c>
      <c r="T2606" s="64"/>
    </row>
    <row r="2607" spans="1:20" ht="7.5" customHeight="1">
      <c r="A2607" s="100"/>
      <c r="B2607" s="502"/>
      <c r="C2607" s="502"/>
      <c r="D2607" s="502"/>
      <c r="E2607" s="502"/>
      <c r="F2607" s="79"/>
      <c r="G2607" s="502"/>
      <c r="H2607" s="79"/>
      <c r="I2607" s="502"/>
      <c r="J2607" s="79"/>
      <c r="K2607" s="86"/>
      <c r="L2607" s="79"/>
      <c r="M2607" s="79"/>
      <c r="N2607" s="79"/>
      <c r="O2607" s="79"/>
      <c r="P2607" s="79"/>
      <c r="Q2607" s="79"/>
      <c r="R2607" s="502"/>
      <c r="S2607" s="502"/>
      <c r="T2607" s="64"/>
    </row>
    <row r="2608" spans="1:20" ht="7.5" customHeight="1">
      <c r="A2608" s="100"/>
      <c r="B2608" s="502"/>
      <c r="C2608" s="502"/>
      <c r="D2608" s="502"/>
      <c r="E2608" s="502"/>
      <c r="F2608" s="79"/>
      <c r="G2608" s="502"/>
      <c r="H2608" s="132"/>
      <c r="I2608" s="502"/>
      <c r="J2608" s="79"/>
      <c r="K2608" s="79"/>
      <c r="L2608" s="79"/>
      <c r="M2608" s="79"/>
      <c r="N2608" s="79"/>
      <c r="O2608" s="79"/>
      <c r="P2608" s="79"/>
      <c r="Q2608" s="79"/>
      <c r="R2608" s="80"/>
      <c r="S2608" s="502"/>
      <c r="T2608" s="64"/>
    </row>
    <row r="2609" spans="1:20" ht="7.5" customHeight="1">
      <c r="A2609" s="100"/>
      <c r="B2609" s="502"/>
      <c r="C2609" s="502"/>
      <c r="D2609" s="502"/>
      <c r="E2609" s="502"/>
      <c r="F2609" s="79"/>
      <c r="G2609" s="503">
        <f>ROUND(F2605*mark_up,0)</f>
        <v>5387</v>
      </c>
      <c r="H2609" s="82"/>
      <c r="I2609" s="503">
        <f>ROUND(G2609*1.07843,0)</f>
        <v>5810</v>
      </c>
      <c r="J2609" s="505"/>
      <c r="K2609" s="505" t="s">
        <v>122</v>
      </c>
      <c r="L2609" s="505"/>
      <c r="M2609" s="505" t="s">
        <v>122</v>
      </c>
      <c r="N2609" s="505"/>
      <c r="O2609" s="505" t="s">
        <v>122</v>
      </c>
      <c r="P2609" s="505"/>
      <c r="Q2609" s="505" t="s">
        <v>122</v>
      </c>
      <c r="R2609" s="519" t="s">
        <v>118</v>
      </c>
      <c r="S2609" s="536" t="s">
        <v>729</v>
      </c>
      <c r="T2609" s="64"/>
    </row>
    <row r="2610" spans="1:20" ht="7.5" customHeight="1">
      <c r="A2610" s="100"/>
      <c r="B2610" s="502"/>
      <c r="C2610" s="502"/>
      <c r="D2610" s="502"/>
      <c r="E2610" s="502"/>
      <c r="F2610" s="79"/>
      <c r="G2610" s="504"/>
      <c r="H2610" s="103"/>
      <c r="I2610" s="504"/>
      <c r="J2610" s="504"/>
      <c r="K2610" s="504"/>
      <c r="L2610" s="504"/>
      <c r="M2610" s="504"/>
      <c r="N2610" s="504"/>
      <c r="O2610" s="504"/>
      <c r="P2610" s="504"/>
      <c r="Q2610" s="504"/>
      <c r="R2610" s="502"/>
      <c r="S2610" s="502"/>
      <c r="T2610" s="64"/>
    </row>
    <row r="2611" spans="1:20" ht="7.5" customHeight="1">
      <c r="A2611" s="100"/>
      <c r="B2611" s="502"/>
      <c r="C2611" s="502"/>
      <c r="D2611" s="502"/>
      <c r="E2611" s="502"/>
      <c r="F2611" s="79"/>
      <c r="G2611" s="86"/>
      <c r="H2611" s="86"/>
      <c r="I2611" s="86"/>
      <c r="J2611" s="86"/>
      <c r="K2611" s="86"/>
      <c r="L2611" s="86"/>
      <c r="M2611" s="86"/>
      <c r="N2611" s="86"/>
      <c r="O2611" s="86"/>
      <c r="P2611" s="86"/>
      <c r="Q2611" s="86"/>
      <c r="R2611" s="80"/>
      <c r="S2611" s="502"/>
      <c r="T2611" s="64"/>
    </row>
    <row r="2612" spans="1:20" ht="7.5" customHeight="1">
      <c r="A2612" s="100"/>
      <c r="B2612" s="502"/>
      <c r="C2612" s="502"/>
      <c r="D2612" s="502"/>
      <c r="E2612" s="502"/>
      <c r="F2612" s="79"/>
      <c r="G2612" s="86"/>
      <c r="H2612" s="86"/>
      <c r="I2612" s="86"/>
      <c r="J2612" s="86"/>
      <c r="K2612" s="86"/>
      <c r="L2612" s="86"/>
      <c r="M2612" s="86"/>
      <c r="N2612" s="86"/>
      <c r="O2612" s="86"/>
      <c r="P2612" s="86"/>
      <c r="Q2612" s="86"/>
      <c r="R2612" s="86"/>
      <c r="S2612" s="502"/>
      <c r="T2612" s="64"/>
    </row>
    <row r="2613" spans="1:20" ht="7.5" customHeight="1">
      <c r="A2613" s="100"/>
      <c r="B2613" s="502"/>
      <c r="C2613" s="502"/>
      <c r="D2613" s="502"/>
      <c r="E2613" s="502"/>
      <c r="F2613" s="79"/>
      <c r="G2613" s="86"/>
      <c r="H2613" s="86"/>
      <c r="I2613" s="86"/>
      <c r="J2613" s="86"/>
      <c r="K2613" s="86"/>
      <c r="L2613" s="86"/>
      <c r="M2613" s="86"/>
      <c r="N2613" s="86"/>
      <c r="O2613" s="86"/>
      <c r="P2613" s="86"/>
      <c r="Q2613" s="86"/>
      <c r="R2613" s="86"/>
      <c r="S2613" s="502"/>
      <c r="T2613" s="64"/>
    </row>
    <row r="2614" spans="1:20" ht="7.5" customHeight="1">
      <c r="A2614" s="100"/>
      <c r="B2614" s="502"/>
      <c r="C2614" s="502"/>
      <c r="D2614" s="502"/>
      <c r="E2614" s="502"/>
      <c r="F2614" s="86"/>
      <c r="G2614" s="86"/>
      <c r="H2614" s="86"/>
      <c r="I2614" s="86"/>
      <c r="J2614" s="86"/>
      <c r="K2614" s="86"/>
      <c r="L2614" s="86"/>
      <c r="M2614" s="86"/>
      <c r="N2614" s="86"/>
      <c r="O2614" s="86"/>
      <c r="P2614" s="86"/>
      <c r="Q2614" s="86"/>
      <c r="R2614" s="519" t="s">
        <v>118</v>
      </c>
      <c r="S2614" s="536" t="s">
        <v>725</v>
      </c>
      <c r="T2614" s="64"/>
    </row>
    <row r="2615" spans="1:20" ht="7.5" customHeight="1">
      <c r="A2615" s="124"/>
      <c r="B2615" s="502"/>
      <c r="C2615" s="502"/>
      <c r="D2615" s="502"/>
      <c r="E2615" s="502"/>
      <c r="F2615" s="86"/>
      <c r="G2615" s="86"/>
      <c r="H2615" s="86"/>
      <c r="I2615" s="86"/>
      <c r="J2615" s="86"/>
      <c r="K2615" s="86"/>
      <c r="L2615" s="86"/>
      <c r="M2615" s="86"/>
      <c r="N2615" s="86"/>
      <c r="O2615" s="86"/>
      <c r="P2615" s="86"/>
      <c r="Q2615" s="86"/>
      <c r="R2615" s="502"/>
      <c r="S2615" s="502"/>
      <c r="T2615" s="64"/>
    </row>
    <row r="2616" spans="1:20" ht="7.5" customHeight="1">
      <c r="A2616" s="100"/>
      <c r="B2616" s="502"/>
      <c r="C2616" s="502"/>
      <c r="D2616" s="502"/>
      <c r="E2616" s="502"/>
      <c r="F2616" s="86"/>
      <c r="G2616" s="86"/>
      <c r="H2616" s="86"/>
      <c r="I2616" s="86"/>
      <c r="J2616" s="86"/>
      <c r="K2616" s="86"/>
      <c r="L2616" s="86"/>
      <c r="M2616" s="86"/>
      <c r="N2616" s="86"/>
      <c r="O2616" s="86"/>
      <c r="P2616" s="86"/>
      <c r="Q2616" s="86"/>
      <c r="R2616" s="291"/>
      <c r="S2616" s="502"/>
      <c r="T2616" s="64"/>
    </row>
    <row r="2617" spans="1:20" ht="7.5" customHeight="1">
      <c r="A2617" s="100"/>
      <c r="B2617" s="502"/>
      <c r="C2617" s="502"/>
      <c r="D2617" s="502"/>
      <c r="E2617" s="502"/>
      <c r="F2617" s="86"/>
      <c r="G2617" s="86"/>
      <c r="H2617" s="86"/>
      <c r="I2617" s="86"/>
      <c r="J2617" s="86"/>
      <c r="K2617" s="86"/>
      <c r="L2617" s="86"/>
      <c r="M2617" s="86"/>
      <c r="N2617" s="86"/>
      <c r="O2617" s="86"/>
      <c r="P2617" s="86"/>
      <c r="Q2617" s="86"/>
      <c r="R2617" s="519" t="s">
        <v>118</v>
      </c>
      <c r="S2617" s="536" t="s">
        <v>730</v>
      </c>
      <c r="T2617" s="64"/>
    </row>
    <row r="2618" spans="1:20" ht="7.5" customHeight="1">
      <c r="A2618" s="100"/>
      <c r="B2618" s="502"/>
      <c r="C2618" s="502"/>
      <c r="D2618" s="502"/>
      <c r="E2618" s="502"/>
      <c r="F2618" s="86"/>
      <c r="G2618" s="86"/>
      <c r="H2618" s="86"/>
      <c r="I2618" s="86"/>
      <c r="J2618" s="86"/>
      <c r="K2618" s="86"/>
      <c r="L2618" s="86"/>
      <c r="M2618" s="86"/>
      <c r="N2618" s="86"/>
      <c r="O2618" s="86"/>
      <c r="P2618" s="86"/>
      <c r="Q2618" s="86"/>
      <c r="R2618" s="502"/>
      <c r="S2618" s="502"/>
      <c r="T2618" s="64"/>
    </row>
    <row r="2619" spans="1:20" ht="7.5" customHeight="1">
      <c r="A2619" s="100"/>
      <c r="B2619" s="502"/>
      <c r="C2619" s="502"/>
      <c r="D2619" s="502"/>
      <c r="E2619" s="502"/>
      <c r="F2619" s="202"/>
      <c r="G2619" s="86"/>
      <c r="H2619" s="86"/>
      <c r="I2619" s="86"/>
      <c r="J2619" s="86"/>
      <c r="K2619" s="86"/>
      <c r="L2619" s="86"/>
      <c r="M2619" s="86"/>
      <c r="N2619" s="86"/>
      <c r="O2619" s="86"/>
      <c r="P2619" s="86"/>
      <c r="Q2619" s="86"/>
      <c r="R2619" s="87"/>
      <c r="S2619" s="502"/>
      <c r="T2619" s="64"/>
    </row>
    <row r="2620" spans="1:20" ht="7.5" customHeight="1">
      <c r="A2620" s="100"/>
      <c r="B2620" s="502"/>
      <c r="C2620" s="518" t="s">
        <v>726</v>
      </c>
      <c r="D2620" s="502"/>
      <c r="E2620" s="502"/>
      <c r="F2620" s="86"/>
      <c r="G2620" s="86"/>
      <c r="H2620" s="86"/>
      <c r="I2620" s="86"/>
      <c r="J2620" s="86"/>
      <c r="K2620" s="86"/>
      <c r="L2620" s="86"/>
      <c r="M2620" s="86"/>
      <c r="N2620" s="86"/>
      <c r="O2620" s="86"/>
      <c r="P2620" s="86"/>
      <c r="Q2620" s="86"/>
      <c r="R2620" s="86"/>
      <c r="S2620" s="502"/>
      <c r="T2620" s="64"/>
    </row>
    <row r="2621" spans="1:20" ht="7.5" customHeight="1">
      <c r="A2621" s="100"/>
      <c r="B2621" s="502"/>
      <c r="C2621" s="502"/>
      <c r="D2621" s="502"/>
      <c r="E2621" s="502"/>
      <c r="F2621" s="86"/>
      <c r="G2621" s="86"/>
      <c r="H2621" s="86"/>
      <c r="I2621" s="86"/>
      <c r="J2621" s="86"/>
      <c r="K2621" s="86"/>
      <c r="L2621" s="86"/>
      <c r="M2621" s="86"/>
      <c r="N2621" s="86"/>
      <c r="O2621" s="86"/>
      <c r="P2621" s="86"/>
      <c r="Q2621" s="86"/>
      <c r="R2621" s="86"/>
      <c r="S2621" s="502"/>
      <c r="T2621" s="64"/>
    </row>
    <row r="2622" spans="1:20" ht="7.5" customHeight="1">
      <c r="A2622" s="100"/>
      <c r="B2622" s="513"/>
      <c r="C2622" s="513"/>
      <c r="D2622" s="513"/>
      <c r="E2622" s="513"/>
      <c r="F2622" s="86"/>
      <c r="G2622" s="86"/>
      <c r="H2622" s="86"/>
      <c r="I2622" s="86"/>
      <c r="J2622" s="86"/>
      <c r="K2622" s="86"/>
      <c r="L2622" s="86"/>
      <c r="M2622" s="86"/>
      <c r="N2622" s="86"/>
      <c r="O2622" s="86"/>
      <c r="P2622" s="86"/>
      <c r="Q2622" s="86"/>
      <c r="R2622" s="86"/>
      <c r="S2622" s="86"/>
      <c r="T2622" s="64"/>
    </row>
    <row r="2623" spans="1:20" ht="11.25" customHeight="1">
      <c r="A2623" s="100"/>
      <c r="B2623" s="526"/>
      <c r="C2623" s="527"/>
      <c r="D2623" s="527"/>
      <c r="E2623" s="527"/>
      <c r="F2623" s="527"/>
      <c r="G2623" s="527"/>
      <c r="H2623" s="527"/>
      <c r="I2623" s="527"/>
      <c r="J2623" s="527"/>
      <c r="K2623" s="527"/>
      <c r="L2623" s="527"/>
      <c r="M2623" s="527"/>
      <c r="N2623" s="527"/>
      <c r="O2623" s="527"/>
      <c r="P2623" s="527"/>
      <c r="Q2623" s="527"/>
      <c r="R2623" s="527"/>
      <c r="S2623" s="537" t="s">
        <v>140</v>
      </c>
      <c r="T2623" s="64"/>
    </row>
    <row r="2624" spans="1:20" ht="11.25" customHeight="1">
      <c r="A2624" s="100"/>
      <c r="B2624" s="83"/>
      <c r="C2624" s="94"/>
      <c r="D2624" s="83"/>
      <c r="E2624" s="83"/>
      <c r="F2624" s="83"/>
      <c r="G2624" s="83"/>
      <c r="H2624" s="83"/>
      <c r="I2624" s="83"/>
      <c r="J2624" s="83"/>
      <c r="K2624" s="83"/>
      <c r="L2624" s="83"/>
      <c r="M2624" s="83"/>
      <c r="N2624" s="83"/>
      <c r="O2624" s="83"/>
      <c r="P2624" s="83"/>
      <c r="Q2624" s="83"/>
      <c r="R2624" s="88"/>
      <c r="S2624" s="504"/>
      <c r="T2624" s="64"/>
    </row>
    <row r="2625" spans="1:20" ht="11.25" customHeight="1">
      <c r="A2625" s="100"/>
      <c r="B2625" s="528" t="s">
        <v>731</v>
      </c>
      <c r="C2625" s="529"/>
      <c r="D2625" s="529"/>
      <c r="E2625" s="529"/>
      <c r="F2625" s="529"/>
      <c r="G2625" s="529"/>
      <c r="H2625" s="529"/>
      <c r="I2625" s="529"/>
      <c r="J2625" s="529"/>
      <c r="K2625" s="529"/>
      <c r="L2625" s="529"/>
      <c r="M2625" s="529"/>
      <c r="N2625" s="529"/>
      <c r="O2625" s="529"/>
      <c r="P2625" s="529"/>
      <c r="Q2625" s="529"/>
      <c r="R2625" s="529"/>
      <c r="S2625" s="529"/>
      <c r="T2625" s="64"/>
    </row>
    <row r="2626" spans="1:20" ht="61.5" customHeight="1">
      <c r="A2626" s="100"/>
      <c r="B2626" s="530"/>
      <c r="C2626" s="513"/>
      <c r="D2626" s="513"/>
      <c r="E2626" s="63"/>
      <c r="F2626" s="63"/>
      <c r="G2626" s="63"/>
      <c r="H2626" s="63"/>
      <c r="I2626" s="63"/>
      <c r="J2626" s="63"/>
      <c r="K2626" s="63"/>
      <c r="L2626" s="63"/>
      <c r="M2626" s="63"/>
      <c r="N2626" s="63"/>
      <c r="O2626" s="531" t="s">
        <v>597</v>
      </c>
      <c r="P2626" s="513"/>
      <c r="Q2626" s="513"/>
      <c r="R2626" s="513"/>
      <c r="S2626" s="513"/>
      <c r="T2626" s="64"/>
    </row>
    <row r="2627" spans="1:20" ht="34.5" customHeight="1">
      <c r="A2627" s="70"/>
      <c r="B2627" s="123" t="s">
        <v>104</v>
      </c>
      <c r="C2627" s="123" t="s">
        <v>105</v>
      </c>
      <c r="D2627" s="123" t="s">
        <v>106</v>
      </c>
      <c r="E2627" s="123" t="s">
        <v>107</v>
      </c>
      <c r="F2627" s="68" t="s">
        <v>108</v>
      </c>
      <c r="G2627" s="69" t="s">
        <v>109</v>
      </c>
      <c r="H2627" s="68" t="s">
        <v>108</v>
      </c>
      <c r="I2627" s="69" t="s">
        <v>110</v>
      </c>
      <c r="J2627" s="68" t="s">
        <v>108</v>
      </c>
      <c r="K2627" s="69" t="s">
        <v>111</v>
      </c>
      <c r="L2627" s="68" t="s">
        <v>108</v>
      </c>
      <c r="M2627" s="69" t="s">
        <v>112</v>
      </c>
      <c r="N2627" s="68" t="s">
        <v>108</v>
      </c>
      <c r="O2627" s="69" t="s">
        <v>113</v>
      </c>
      <c r="P2627" s="68" t="s">
        <v>108</v>
      </c>
      <c r="Q2627" s="69" t="s">
        <v>114</v>
      </c>
      <c r="R2627" s="581" t="s">
        <v>1</v>
      </c>
      <c r="S2627" s="527"/>
      <c r="T2627" s="64"/>
    </row>
    <row r="2628" spans="1:20" ht="7.5" customHeight="1">
      <c r="A2628" s="228"/>
      <c r="B2628" s="551" t="s">
        <v>115</v>
      </c>
      <c r="C2628" s="550" t="s">
        <v>732</v>
      </c>
      <c r="D2628" s="560" t="s">
        <v>733</v>
      </c>
      <c r="E2628" s="238"/>
      <c r="F2628" s="238"/>
      <c r="G2628" s="238"/>
      <c r="H2628" s="238"/>
      <c r="I2628" s="238"/>
      <c r="J2628" s="238"/>
      <c r="K2628" s="238"/>
      <c r="L2628" s="238"/>
      <c r="M2628" s="238"/>
      <c r="N2628" s="238"/>
      <c r="O2628" s="238"/>
      <c r="P2628" s="238"/>
      <c r="Q2628" s="238"/>
      <c r="R2628" s="558" t="s">
        <v>118</v>
      </c>
      <c r="S2628" s="521" t="s">
        <v>495</v>
      </c>
      <c r="T2628" s="64"/>
    </row>
    <row r="2629" spans="1:20" ht="7.5" customHeight="1">
      <c r="A2629" s="228"/>
      <c r="B2629" s="502"/>
      <c r="C2629" s="502"/>
      <c r="D2629" s="502"/>
      <c r="E2629" s="166"/>
      <c r="F2629" s="166"/>
      <c r="G2629" s="166"/>
      <c r="H2629" s="166"/>
      <c r="I2629" s="166"/>
      <c r="J2629" s="166"/>
      <c r="K2629" s="166"/>
      <c r="L2629" s="166"/>
      <c r="M2629" s="166"/>
      <c r="N2629" s="166"/>
      <c r="O2629" s="166"/>
      <c r="P2629" s="166"/>
      <c r="Q2629" s="166"/>
      <c r="R2629" s="502"/>
      <c r="S2629" s="502"/>
      <c r="T2629" s="64"/>
    </row>
    <row r="2630" spans="1:20" ht="7.5" customHeight="1">
      <c r="A2630" s="228"/>
      <c r="B2630" s="502"/>
      <c r="C2630" s="502"/>
      <c r="D2630" s="502"/>
      <c r="E2630" s="166"/>
      <c r="F2630" s="166"/>
      <c r="G2630" s="166"/>
      <c r="H2630" s="166"/>
      <c r="I2630" s="166"/>
      <c r="J2630" s="166"/>
      <c r="K2630" s="166"/>
      <c r="L2630" s="166"/>
      <c r="M2630" s="166"/>
      <c r="N2630" s="166"/>
      <c r="O2630" s="166"/>
      <c r="P2630" s="166"/>
      <c r="Q2630" s="166"/>
      <c r="R2630" s="166"/>
      <c r="S2630" s="502"/>
      <c r="T2630" s="64"/>
    </row>
    <row r="2631" spans="1:20" ht="7.5" customHeight="1">
      <c r="A2631" s="228"/>
      <c r="B2631" s="502"/>
      <c r="C2631" s="502"/>
      <c r="D2631" s="502"/>
      <c r="E2631" s="166"/>
      <c r="F2631" s="166"/>
      <c r="G2631" s="166"/>
      <c r="H2631" s="166"/>
      <c r="I2631" s="166"/>
      <c r="J2631" s="166"/>
      <c r="K2631" s="166"/>
      <c r="L2631" s="166"/>
      <c r="M2631" s="166"/>
      <c r="N2631" s="166"/>
      <c r="O2631" s="166"/>
      <c r="P2631" s="166"/>
      <c r="Q2631" s="166"/>
      <c r="R2631" s="557" t="s">
        <v>118</v>
      </c>
      <c r="S2631" s="510" t="s">
        <v>688</v>
      </c>
      <c r="T2631" s="64"/>
    </row>
    <row r="2632" spans="1:20" ht="7.5" customHeight="1">
      <c r="A2632" s="228"/>
      <c r="B2632" s="502"/>
      <c r="C2632" s="502"/>
      <c r="D2632" s="502"/>
      <c r="E2632" s="166"/>
      <c r="F2632" s="166"/>
      <c r="G2632" s="166"/>
      <c r="H2632" s="166"/>
      <c r="I2632" s="166"/>
      <c r="J2632" s="166"/>
      <c r="K2632" s="166"/>
      <c r="L2632" s="166"/>
      <c r="M2632" s="166"/>
      <c r="N2632" s="166"/>
      <c r="O2632" s="166"/>
      <c r="P2632" s="166"/>
      <c r="Q2632" s="166"/>
      <c r="R2632" s="502"/>
      <c r="S2632" s="502"/>
      <c r="T2632" s="64"/>
    </row>
    <row r="2633" spans="1:20" ht="7.5" customHeight="1">
      <c r="A2633" s="228"/>
      <c r="B2633" s="502"/>
      <c r="C2633" s="502"/>
      <c r="D2633" s="502"/>
      <c r="E2633" s="166"/>
      <c r="F2633" s="166"/>
      <c r="G2633" s="166"/>
      <c r="H2633" s="166"/>
      <c r="I2633" s="166"/>
      <c r="J2633" s="166"/>
      <c r="K2633" s="166"/>
      <c r="L2633" s="166"/>
      <c r="M2633" s="166"/>
      <c r="N2633" s="166"/>
      <c r="O2633" s="166"/>
      <c r="P2633" s="166"/>
      <c r="Q2633" s="166"/>
      <c r="R2633" s="166"/>
      <c r="S2633" s="502"/>
      <c r="T2633" s="64"/>
    </row>
    <row r="2634" spans="1:20" ht="7.5" customHeight="1">
      <c r="A2634" s="228"/>
      <c r="B2634" s="502"/>
      <c r="C2634" s="502"/>
      <c r="D2634" s="502"/>
      <c r="E2634" s="281"/>
      <c r="F2634" s="281"/>
      <c r="G2634" s="281"/>
      <c r="H2634" s="281"/>
      <c r="I2634" s="281"/>
      <c r="J2634" s="281"/>
      <c r="K2634" s="281"/>
      <c r="L2634" s="281"/>
      <c r="M2634" s="281"/>
      <c r="N2634" s="281"/>
      <c r="O2634" s="281"/>
      <c r="P2634" s="281"/>
      <c r="Q2634" s="281"/>
      <c r="R2634" s="557" t="s">
        <v>118</v>
      </c>
      <c r="S2634" s="510" t="s">
        <v>496</v>
      </c>
      <c r="T2634" s="64"/>
    </row>
    <row r="2635" spans="1:20" ht="7.5" customHeight="1">
      <c r="A2635" s="228"/>
      <c r="B2635" s="502"/>
      <c r="C2635" s="502"/>
      <c r="D2635" s="502"/>
      <c r="E2635" s="533" t="s">
        <v>122</v>
      </c>
      <c r="F2635" s="501">
        <v>7700</v>
      </c>
      <c r="G2635" s="533">
        <f>ROUND(F2635*mark_up,0)</f>
        <v>33803</v>
      </c>
      <c r="H2635" s="214"/>
      <c r="I2635" s="533" t="s">
        <v>122</v>
      </c>
      <c r="J2635" s="501"/>
      <c r="K2635" s="533" t="s">
        <v>122</v>
      </c>
      <c r="L2635" s="214"/>
      <c r="M2635" s="533" t="s">
        <v>122</v>
      </c>
      <c r="N2635" s="214"/>
      <c r="O2635" s="533" t="s">
        <v>122</v>
      </c>
      <c r="P2635" s="214"/>
      <c r="Q2635" s="533" t="s">
        <v>122</v>
      </c>
      <c r="R2635" s="502"/>
      <c r="S2635" s="502"/>
      <c r="T2635" s="64"/>
    </row>
    <row r="2636" spans="1:20" ht="7.5" customHeight="1">
      <c r="A2636" s="228"/>
      <c r="B2636" s="502"/>
      <c r="C2636" s="502"/>
      <c r="D2636" s="502"/>
      <c r="E2636" s="504"/>
      <c r="F2636" s="504"/>
      <c r="G2636" s="504"/>
      <c r="H2636" s="242"/>
      <c r="I2636" s="504"/>
      <c r="J2636" s="504"/>
      <c r="K2636" s="504"/>
      <c r="L2636" s="242"/>
      <c r="M2636" s="504"/>
      <c r="N2636" s="242"/>
      <c r="O2636" s="504"/>
      <c r="P2636" s="242"/>
      <c r="Q2636" s="504"/>
      <c r="R2636" s="509" t="s">
        <v>118</v>
      </c>
      <c r="S2636" s="510" t="s">
        <v>497</v>
      </c>
      <c r="T2636" s="64"/>
    </row>
    <row r="2637" spans="1:20" ht="7.5" customHeight="1">
      <c r="A2637" s="228"/>
      <c r="B2637" s="502"/>
      <c r="C2637" s="502"/>
      <c r="D2637" s="502"/>
      <c r="E2637" s="166"/>
      <c r="F2637" s="166"/>
      <c r="G2637" s="166"/>
      <c r="H2637" s="166"/>
      <c r="I2637" s="166"/>
      <c r="J2637" s="166"/>
      <c r="K2637" s="166"/>
      <c r="L2637" s="166"/>
      <c r="M2637" s="166"/>
      <c r="N2637" s="166"/>
      <c r="O2637" s="166"/>
      <c r="P2637" s="166"/>
      <c r="Q2637" s="166"/>
      <c r="R2637" s="502"/>
      <c r="S2637" s="502"/>
      <c r="T2637" s="64"/>
    </row>
    <row r="2638" spans="1:20" ht="7.5" customHeight="1">
      <c r="A2638" s="342"/>
      <c r="B2638" s="502"/>
      <c r="C2638" s="502"/>
      <c r="D2638" s="502"/>
      <c r="E2638" s="166"/>
      <c r="F2638" s="166"/>
      <c r="G2638" s="166"/>
      <c r="H2638" s="166"/>
      <c r="I2638" s="166"/>
      <c r="J2638" s="166"/>
      <c r="K2638" s="166"/>
      <c r="L2638" s="166"/>
      <c r="M2638" s="166"/>
      <c r="N2638" s="166"/>
      <c r="O2638" s="166"/>
      <c r="P2638" s="166"/>
      <c r="Q2638" s="166"/>
      <c r="R2638" s="166"/>
      <c r="S2638" s="502"/>
      <c r="T2638" s="64"/>
    </row>
    <row r="2639" spans="1:20" ht="7.5" customHeight="1">
      <c r="A2639" s="342"/>
      <c r="B2639" s="502"/>
      <c r="C2639" s="502"/>
      <c r="D2639" s="502"/>
      <c r="E2639" s="166"/>
      <c r="F2639" s="166"/>
      <c r="G2639" s="166"/>
      <c r="H2639" s="166"/>
      <c r="I2639" s="166"/>
      <c r="J2639" s="166"/>
      <c r="K2639" s="166"/>
      <c r="L2639" s="557"/>
      <c r="M2639" s="166"/>
      <c r="N2639" s="166"/>
      <c r="O2639" s="166"/>
      <c r="P2639" s="166"/>
      <c r="Q2639" s="166"/>
      <c r="R2639" s="166"/>
      <c r="S2639" s="502"/>
      <c r="T2639" s="64"/>
    </row>
    <row r="2640" spans="1:20" ht="7.5" customHeight="1">
      <c r="A2640" s="228"/>
      <c r="B2640" s="502"/>
      <c r="C2640" s="502"/>
      <c r="D2640" s="502"/>
      <c r="E2640" s="166"/>
      <c r="F2640" s="166"/>
      <c r="G2640" s="166"/>
      <c r="H2640" s="166"/>
      <c r="I2640" s="166"/>
      <c r="J2640" s="166"/>
      <c r="K2640" s="166"/>
      <c r="L2640" s="502"/>
      <c r="M2640" s="166"/>
      <c r="N2640" s="166"/>
      <c r="O2640" s="166"/>
      <c r="P2640" s="166"/>
      <c r="Q2640" s="166"/>
      <c r="R2640" s="166"/>
      <c r="S2640" s="502"/>
      <c r="T2640" s="64"/>
    </row>
    <row r="2641" spans="1:20" ht="7.5" customHeight="1">
      <c r="A2641" s="228"/>
      <c r="B2641" s="502"/>
      <c r="C2641" s="502"/>
      <c r="D2641" s="502"/>
      <c r="E2641" s="166"/>
      <c r="F2641" s="166"/>
      <c r="G2641" s="166"/>
      <c r="H2641" s="166"/>
      <c r="I2641" s="166"/>
      <c r="J2641" s="166"/>
      <c r="K2641" s="166"/>
      <c r="L2641" s="166"/>
      <c r="M2641" s="166"/>
      <c r="N2641" s="166"/>
      <c r="O2641" s="166"/>
      <c r="P2641" s="166"/>
      <c r="Q2641" s="166"/>
      <c r="R2641" s="557" t="s">
        <v>118</v>
      </c>
      <c r="S2641" s="510" t="s">
        <v>693</v>
      </c>
      <c r="T2641" s="64"/>
    </row>
    <row r="2642" spans="1:20" ht="7.5" customHeight="1">
      <c r="A2642" s="228"/>
      <c r="B2642" s="502"/>
      <c r="C2642" s="565" t="s">
        <v>734</v>
      </c>
      <c r="D2642" s="502"/>
      <c r="E2642" s="166"/>
      <c r="F2642" s="166"/>
      <c r="G2642" s="166"/>
      <c r="H2642" s="166"/>
      <c r="I2642" s="166"/>
      <c r="J2642" s="166"/>
      <c r="K2642" s="166"/>
      <c r="L2642" s="166"/>
      <c r="M2642" s="166"/>
      <c r="N2642" s="166"/>
      <c r="O2642" s="166"/>
      <c r="P2642" s="166"/>
      <c r="Q2642" s="166"/>
      <c r="R2642" s="502"/>
      <c r="S2642" s="502"/>
      <c r="T2642" s="64"/>
    </row>
    <row r="2643" spans="1:20" ht="7.5" customHeight="1">
      <c r="A2643" s="124"/>
      <c r="B2643" s="502"/>
      <c r="C2643" s="502"/>
      <c r="D2643" s="502"/>
      <c r="E2643" s="166"/>
      <c r="F2643" s="166"/>
      <c r="G2643" s="166"/>
      <c r="H2643" s="166"/>
      <c r="I2643" s="166"/>
      <c r="J2643" s="166"/>
      <c r="K2643" s="166"/>
      <c r="L2643" s="166"/>
      <c r="M2643" s="166"/>
      <c r="N2643" s="166"/>
      <c r="O2643" s="166"/>
      <c r="P2643" s="166"/>
      <c r="Q2643" s="166"/>
      <c r="R2643" s="166"/>
      <c r="S2643" s="502"/>
      <c r="T2643" s="64"/>
    </row>
    <row r="2644" spans="1:20" ht="7.5" customHeight="1">
      <c r="A2644" s="124"/>
      <c r="B2644" s="232"/>
      <c r="C2644" s="513"/>
      <c r="D2644" s="513"/>
      <c r="E2644" s="232"/>
      <c r="F2644" s="232"/>
      <c r="G2644" s="232"/>
      <c r="H2644" s="232"/>
      <c r="I2644" s="232"/>
      <c r="J2644" s="232"/>
      <c r="K2644" s="232"/>
      <c r="L2644" s="232"/>
      <c r="M2644" s="232"/>
      <c r="N2644" s="232"/>
      <c r="O2644" s="232"/>
      <c r="P2644" s="232"/>
      <c r="Q2644" s="232"/>
      <c r="R2644" s="232"/>
      <c r="S2644" s="232"/>
      <c r="T2644" s="64"/>
    </row>
    <row r="2645" spans="1:20" ht="7.5" customHeight="1">
      <c r="A2645" s="124"/>
      <c r="B2645" s="121"/>
      <c r="C2645" s="121"/>
      <c r="D2645" s="121"/>
      <c r="E2645" s="121"/>
      <c r="F2645" s="121"/>
      <c r="G2645" s="121"/>
      <c r="H2645" s="121"/>
      <c r="I2645" s="121"/>
      <c r="J2645" s="121"/>
      <c r="K2645" s="121"/>
      <c r="L2645" s="121"/>
      <c r="M2645" s="121"/>
      <c r="N2645" s="121"/>
      <c r="O2645" s="121"/>
      <c r="P2645" s="121"/>
      <c r="Q2645" s="121"/>
      <c r="R2645" s="121"/>
      <c r="S2645" s="121"/>
      <c r="T2645" s="64"/>
    </row>
    <row r="2646" spans="1:20" ht="7.5" customHeight="1">
      <c r="A2646" s="124"/>
      <c r="B2646" s="121"/>
      <c r="C2646" s="121"/>
      <c r="D2646" s="121"/>
      <c r="E2646" s="121"/>
      <c r="F2646" s="121"/>
      <c r="G2646" s="121"/>
      <c r="H2646" s="121"/>
      <c r="I2646" s="121"/>
      <c r="J2646" s="121"/>
      <c r="K2646" s="121"/>
      <c r="L2646" s="121"/>
      <c r="M2646" s="121"/>
      <c r="N2646" s="121"/>
      <c r="O2646" s="121"/>
      <c r="P2646" s="121"/>
      <c r="Q2646" s="121"/>
      <c r="R2646" s="121"/>
      <c r="S2646" s="121"/>
      <c r="T2646" s="64"/>
    </row>
    <row r="2647" spans="1:20" ht="7.5" customHeight="1">
      <c r="A2647" s="124"/>
      <c r="B2647" s="121"/>
      <c r="C2647" s="121"/>
      <c r="D2647" s="121"/>
      <c r="E2647" s="121"/>
      <c r="F2647" s="121"/>
      <c r="G2647" s="121"/>
      <c r="H2647" s="121"/>
      <c r="I2647" s="121"/>
      <c r="J2647" s="121"/>
      <c r="K2647" s="121"/>
      <c r="L2647" s="121"/>
      <c r="M2647" s="121"/>
      <c r="N2647" s="121"/>
      <c r="O2647" s="121"/>
      <c r="P2647" s="121"/>
      <c r="Q2647" s="121"/>
      <c r="R2647" s="121"/>
      <c r="S2647" s="121"/>
      <c r="T2647" s="64"/>
    </row>
    <row r="2648" spans="1:20" ht="7.5" customHeight="1">
      <c r="A2648" s="124"/>
      <c r="B2648" s="121"/>
      <c r="C2648" s="121"/>
      <c r="D2648" s="121"/>
      <c r="E2648" s="121"/>
      <c r="F2648" s="121"/>
      <c r="G2648" s="121"/>
      <c r="H2648" s="121"/>
      <c r="I2648" s="121"/>
      <c r="J2648" s="121"/>
      <c r="K2648" s="121"/>
      <c r="L2648" s="121"/>
      <c r="M2648" s="121"/>
      <c r="N2648" s="121"/>
      <c r="O2648" s="121"/>
      <c r="P2648" s="121"/>
      <c r="Q2648" s="121"/>
      <c r="R2648" s="121"/>
      <c r="S2648" s="121"/>
      <c r="T2648" s="64"/>
    </row>
    <row r="2649" spans="1:20" ht="7.5" customHeight="1">
      <c r="A2649" s="124"/>
      <c r="B2649" s="121"/>
      <c r="C2649" s="121"/>
      <c r="D2649" s="121"/>
      <c r="E2649" s="121"/>
      <c r="F2649" s="121"/>
      <c r="G2649" s="121"/>
      <c r="H2649" s="121"/>
      <c r="I2649" s="121"/>
      <c r="J2649" s="121"/>
      <c r="K2649" s="121"/>
      <c r="L2649" s="121"/>
      <c r="M2649" s="121"/>
      <c r="N2649" s="121"/>
      <c r="O2649" s="121"/>
      <c r="P2649" s="121"/>
      <c r="Q2649" s="121"/>
      <c r="R2649" s="121"/>
      <c r="S2649" s="121"/>
      <c r="T2649" s="64"/>
    </row>
    <row r="2650" spans="1:20" ht="7.5" customHeight="1">
      <c r="A2650" s="124"/>
      <c r="B2650" s="121"/>
      <c r="C2650" s="121"/>
      <c r="D2650" s="121"/>
      <c r="E2650" s="121"/>
      <c r="F2650" s="121"/>
      <c r="G2650" s="121"/>
      <c r="H2650" s="121"/>
      <c r="I2650" s="121"/>
      <c r="J2650" s="121"/>
      <c r="K2650" s="121"/>
      <c r="L2650" s="121"/>
      <c r="M2650" s="121"/>
      <c r="N2650" s="121"/>
      <c r="O2650" s="121"/>
      <c r="P2650" s="121"/>
      <c r="Q2650" s="121"/>
      <c r="R2650" s="121"/>
      <c r="S2650" s="121"/>
      <c r="T2650" s="64"/>
    </row>
    <row r="2651" spans="1:20" ht="7.5" customHeight="1">
      <c r="A2651" s="124"/>
      <c r="B2651" s="121"/>
      <c r="C2651" s="121"/>
      <c r="D2651" s="121"/>
      <c r="E2651" s="121"/>
      <c r="F2651" s="121"/>
      <c r="G2651" s="121"/>
      <c r="H2651" s="121"/>
      <c r="I2651" s="121"/>
      <c r="J2651" s="121"/>
      <c r="K2651" s="121"/>
      <c r="L2651" s="121"/>
      <c r="M2651" s="121"/>
      <c r="N2651" s="121"/>
      <c r="O2651" s="121"/>
      <c r="P2651" s="121"/>
      <c r="Q2651" s="121"/>
      <c r="R2651" s="121"/>
      <c r="S2651" s="121"/>
      <c r="T2651" s="64"/>
    </row>
    <row r="2652" spans="1:20" ht="7.5" customHeight="1">
      <c r="A2652" s="124"/>
      <c r="B2652" s="121"/>
      <c r="C2652" s="121"/>
      <c r="D2652" s="121"/>
      <c r="E2652" s="121"/>
      <c r="F2652" s="121"/>
      <c r="G2652" s="121"/>
      <c r="H2652" s="121"/>
      <c r="I2652" s="121"/>
      <c r="J2652" s="121"/>
      <c r="K2652" s="121"/>
      <c r="L2652" s="121"/>
      <c r="M2652" s="121"/>
      <c r="N2652" s="121"/>
      <c r="O2652" s="121"/>
      <c r="P2652" s="121"/>
      <c r="Q2652" s="121"/>
      <c r="R2652" s="121"/>
      <c r="S2652" s="121"/>
      <c r="T2652" s="64"/>
    </row>
    <row r="2653" spans="1:20" ht="7.5" customHeight="1">
      <c r="A2653" s="124"/>
      <c r="B2653" s="121"/>
      <c r="C2653" s="121"/>
      <c r="D2653" s="121"/>
      <c r="E2653" s="121"/>
      <c r="F2653" s="121"/>
      <c r="G2653" s="121"/>
      <c r="H2653" s="121"/>
      <c r="I2653" s="121"/>
      <c r="J2653" s="121"/>
      <c r="K2653" s="121"/>
      <c r="L2653" s="121"/>
      <c r="M2653" s="121"/>
      <c r="N2653" s="121"/>
      <c r="O2653" s="121"/>
      <c r="P2653" s="121"/>
      <c r="Q2653" s="121"/>
      <c r="R2653" s="121"/>
      <c r="S2653" s="121"/>
      <c r="T2653" s="64"/>
    </row>
    <row r="2654" spans="1:20" ht="7.5" customHeight="1">
      <c r="A2654" s="124"/>
      <c r="B2654" s="121"/>
      <c r="C2654" s="121"/>
      <c r="D2654" s="121"/>
      <c r="E2654" s="121"/>
      <c r="F2654" s="121"/>
      <c r="G2654" s="121"/>
      <c r="H2654" s="121"/>
      <c r="I2654" s="121"/>
      <c r="J2654" s="121"/>
      <c r="K2654" s="121"/>
      <c r="L2654" s="121"/>
      <c r="M2654" s="121"/>
      <c r="N2654" s="121"/>
      <c r="O2654" s="121"/>
      <c r="P2654" s="121"/>
      <c r="Q2654" s="121"/>
      <c r="R2654" s="121"/>
      <c r="S2654" s="121"/>
      <c r="T2654" s="64"/>
    </row>
    <row r="2655" spans="1:20" ht="7.5" customHeight="1">
      <c r="A2655" s="100"/>
      <c r="B2655" s="121"/>
      <c r="C2655" s="121"/>
      <c r="D2655" s="121"/>
      <c r="E2655" s="121"/>
      <c r="F2655" s="121"/>
      <c r="G2655" s="121"/>
      <c r="H2655" s="121"/>
      <c r="I2655" s="121"/>
      <c r="J2655" s="121"/>
      <c r="K2655" s="121"/>
      <c r="L2655" s="121"/>
      <c r="M2655" s="121"/>
      <c r="N2655" s="121"/>
      <c r="O2655" s="121"/>
      <c r="P2655" s="121"/>
      <c r="Q2655" s="121"/>
      <c r="R2655" s="121"/>
      <c r="S2655" s="121"/>
      <c r="T2655" s="64"/>
    </row>
    <row r="2656" spans="1:20" ht="7.5" customHeight="1">
      <c r="A2656" s="100"/>
      <c r="B2656" s="121"/>
      <c r="C2656" s="121"/>
      <c r="D2656" s="121"/>
      <c r="E2656" s="121"/>
      <c r="F2656" s="121"/>
      <c r="G2656" s="121"/>
      <c r="H2656" s="121"/>
      <c r="I2656" s="121"/>
      <c r="J2656" s="121"/>
      <c r="K2656" s="121"/>
      <c r="L2656" s="121"/>
      <c r="M2656" s="121"/>
      <c r="N2656" s="121"/>
      <c r="O2656" s="121"/>
      <c r="P2656" s="121"/>
      <c r="Q2656" s="121"/>
      <c r="R2656" s="121"/>
      <c r="S2656" s="121"/>
      <c r="T2656" s="64"/>
    </row>
    <row r="2657" spans="1:20" ht="7.5" customHeight="1">
      <c r="A2657" s="100"/>
      <c r="B2657" s="121"/>
      <c r="C2657" s="121"/>
      <c r="D2657" s="121"/>
      <c r="E2657" s="121"/>
      <c r="F2657" s="121"/>
      <c r="G2657" s="121"/>
      <c r="H2657" s="121"/>
      <c r="I2657" s="121"/>
      <c r="J2657" s="121"/>
      <c r="K2657" s="121"/>
      <c r="L2657" s="121"/>
      <c r="M2657" s="121"/>
      <c r="N2657" s="121"/>
      <c r="O2657" s="121"/>
      <c r="P2657" s="121"/>
      <c r="Q2657" s="121"/>
      <c r="R2657" s="121"/>
      <c r="S2657" s="121"/>
      <c r="T2657" s="64"/>
    </row>
    <row r="2658" spans="1:20" ht="7.5" customHeight="1">
      <c r="A2658" s="100"/>
      <c r="B2658" s="121"/>
      <c r="C2658" s="121"/>
      <c r="D2658" s="121"/>
      <c r="E2658" s="121"/>
      <c r="F2658" s="121"/>
      <c r="G2658" s="121"/>
      <c r="H2658" s="121"/>
      <c r="I2658" s="121"/>
      <c r="J2658" s="121"/>
      <c r="K2658" s="121"/>
      <c r="L2658" s="121"/>
      <c r="M2658" s="121"/>
      <c r="N2658" s="121"/>
      <c r="O2658" s="121"/>
      <c r="P2658" s="121"/>
      <c r="Q2658" s="121"/>
      <c r="R2658" s="121"/>
      <c r="S2658" s="121"/>
      <c r="T2658" s="64"/>
    </row>
    <row r="2659" spans="1:20" ht="7.5" customHeight="1">
      <c r="A2659" s="100"/>
      <c r="B2659" s="121"/>
      <c r="C2659" s="121"/>
      <c r="D2659" s="121"/>
      <c r="E2659" s="121"/>
      <c r="F2659" s="121"/>
      <c r="G2659" s="121"/>
      <c r="H2659" s="121"/>
      <c r="I2659" s="121"/>
      <c r="J2659" s="121"/>
      <c r="K2659" s="121"/>
      <c r="L2659" s="121"/>
      <c r="M2659" s="121"/>
      <c r="N2659" s="121"/>
      <c r="O2659" s="121"/>
      <c r="P2659" s="121"/>
      <c r="Q2659" s="121"/>
      <c r="R2659" s="121"/>
      <c r="S2659" s="121"/>
      <c r="T2659" s="64"/>
    </row>
    <row r="2660" spans="1:20" ht="7.5" customHeight="1">
      <c r="A2660" s="100"/>
      <c r="B2660" s="121"/>
      <c r="C2660" s="121"/>
      <c r="D2660" s="121"/>
      <c r="E2660" s="121"/>
      <c r="F2660" s="121"/>
      <c r="G2660" s="121"/>
      <c r="H2660" s="121"/>
      <c r="I2660" s="121"/>
      <c r="J2660" s="121"/>
      <c r="K2660" s="121"/>
      <c r="L2660" s="121"/>
      <c r="M2660" s="121"/>
      <c r="N2660" s="121"/>
      <c r="O2660" s="121"/>
      <c r="P2660" s="121"/>
      <c r="Q2660" s="121"/>
      <c r="R2660" s="121"/>
      <c r="S2660" s="121"/>
      <c r="T2660" s="64"/>
    </row>
    <row r="2661" spans="1:20" ht="7.5" customHeight="1">
      <c r="A2661" s="100"/>
      <c r="B2661" s="121"/>
      <c r="C2661" s="121"/>
      <c r="D2661" s="121"/>
      <c r="E2661" s="121"/>
      <c r="F2661" s="121"/>
      <c r="G2661" s="121"/>
      <c r="H2661" s="121"/>
      <c r="I2661" s="121"/>
      <c r="J2661" s="121"/>
      <c r="K2661" s="121"/>
      <c r="L2661" s="121"/>
      <c r="M2661" s="121"/>
      <c r="N2661" s="121"/>
      <c r="O2661" s="121"/>
      <c r="P2661" s="121"/>
      <c r="Q2661" s="121"/>
      <c r="R2661" s="121"/>
      <c r="S2661" s="121"/>
      <c r="T2661" s="64"/>
    </row>
    <row r="2662" spans="1:20" ht="7.5" customHeight="1">
      <c r="A2662" s="100"/>
      <c r="B2662" s="121"/>
      <c r="C2662" s="121"/>
      <c r="D2662" s="121"/>
      <c r="E2662" s="121"/>
      <c r="F2662" s="121"/>
      <c r="G2662" s="121"/>
      <c r="H2662" s="121"/>
      <c r="I2662" s="121"/>
      <c r="J2662" s="121"/>
      <c r="K2662" s="121"/>
      <c r="L2662" s="121"/>
      <c r="M2662" s="121"/>
      <c r="N2662" s="121"/>
      <c r="O2662" s="121"/>
      <c r="P2662" s="121"/>
      <c r="Q2662" s="121"/>
      <c r="R2662" s="121"/>
      <c r="S2662" s="121"/>
      <c r="T2662" s="64"/>
    </row>
    <row r="2663" spans="1:20" ht="7.5" customHeight="1">
      <c r="A2663" s="70"/>
      <c r="B2663" s="121"/>
      <c r="C2663" s="121"/>
      <c r="D2663" s="121"/>
      <c r="E2663" s="121"/>
      <c r="F2663" s="121"/>
      <c r="G2663" s="121"/>
      <c r="H2663" s="121"/>
      <c r="I2663" s="121"/>
      <c r="J2663" s="121"/>
      <c r="K2663" s="121"/>
      <c r="L2663" s="121"/>
      <c r="M2663" s="121"/>
      <c r="N2663" s="121"/>
      <c r="O2663" s="121"/>
      <c r="P2663" s="121"/>
      <c r="Q2663" s="121"/>
      <c r="R2663" s="121"/>
      <c r="S2663" s="121"/>
      <c r="T2663" s="64"/>
    </row>
    <row r="2664" spans="1:20" ht="7.5" customHeight="1">
      <c r="A2664" s="100"/>
      <c r="B2664" s="121"/>
      <c r="C2664" s="121"/>
      <c r="D2664" s="121"/>
      <c r="E2664" s="121"/>
      <c r="F2664" s="121"/>
      <c r="G2664" s="121"/>
      <c r="H2664" s="121"/>
      <c r="I2664" s="121"/>
      <c r="J2664" s="121"/>
      <c r="K2664" s="121"/>
      <c r="L2664" s="121"/>
      <c r="M2664" s="121"/>
      <c r="N2664" s="121"/>
      <c r="O2664" s="121"/>
      <c r="P2664" s="121"/>
      <c r="Q2664" s="121"/>
      <c r="R2664" s="121"/>
      <c r="S2664" s="121"/>
      <c r="T2664" s="64"/>
    </row>
    <row r="2665" spans="1:20" ht="7.5" customHeight="1">
      <c r="A2665" s="100"/>
      <c r="B2665" s="121"/>
      <c r="C2665" s="121"/>
      <c r="D2665" s="121"/>
      <c r="E2665" s="121"/>
      <c r="F2665" s="121"/>
      <c r="G2665" s="121"/>
      <c r="H2665" s="121"/>
      <c r="I2665" s="121"/>
      <c r="J2665" s="121"/>
      <c r="K2665" s="121"/>
      <c r="L2665" s="121"/>
      <c r="M2665" s="121"/>
      <c r="N2665" s="121"/>
      <c r="O2665" s="121"/>
      <c r="P2665" s="121"/>
      <c r="Q2665" s="121"/>
      <c r="R2665" s="121"/>
      <c r="S2665" s="121"/>
      <c r="T2665" s="64"/>
    </row>
    <row r="2666" spans="1:20" ht="7.5" customHeight="1">
      <c r="A2666" s="100"/>
      <c r="B2666" s="121"/>
      <c r="C2666" s="121"/>
      <c r="D2666" s="121"/>
      <c r="E2666" s="121"/>
      <c r="F2666" s="121"/>
      <c r="G2666" s="121"/>
      <c r="H2666" s="121"/>
      <c r="I2666" s="121"/>
      <c r="J2666" s="121"/>
      <c r="K2666" s="121"/>
      <c r="L2666" s="121"/>
      <c r="M2666" s="121"/>
      <c r="N2666" s="121"/>
      <c r="O2666" s="121"/>
      <c r="P2666" s="121"/>
      <c r="Q2666" s="121"/>
      <c r="R2666" s="121"/>
      <c r="S2666" s="121"/>
      <c r="T2666" s="64"/>
    </row>
    <row r="2667" spans="1:20" ht="7.5" customHeight="1">
      <c r="A2667" s="100"/>
      <c r="B2667" s="121"/>
      <c r="C2667" s="121"/>
      <c r="D2667" s="121"/>
      <c r="E2667" s="121"/>
      <c r="F2667" s="121"/>
      <c r="G2667" s="121"/>
      <c r="H2667" s="121"/>
      <c r="I2667" s="121"/>
      <c r="J2667" s="121"/>
      <c r="K2667" s="121"/>
      <c r="L2667" s="121"/>
      <c r="M2667" s="121"/>
      <c r="N2667" s="121"/>
      <c r="O2667" s="121"/>
      <c r="P2667" s="121"/>
      <c r="Q2667" s="121"/>
      <c r="R2667" s="121"/>
      <c r="S2667" s="121"/>
      <c r="T2667" s="64"/>
    </row>
    <row r="2668" spans="1:20" ht="7.5" customHeight="1">
      <c r="A2668" s="100"/>
      <c r="B2668" s="121"/>
      <c r="C2668" s="121"/>
      <c r="D2668" s="121"/>
      <c r="E2668" s="121"/>
      <c r="F2668" s="121"/>
      <c r="G2668" s="121"/>
      <c r="H2668" s="121"/>
      <c r="I2668" s="121"/>
      <c r="J2668" s="121"/>
      <c r="K2668" s="121"/>
      <c r="L2668" s="121"/>
      <c r="M2668" s="121"/>
      <c r="N2668" s="121"/>
      <c r="O2668" s="121"/>
      <c r="P2668" s="121"/>
      <c r="Q2668" s="121"/>
      <c r="R2668" s="121"/>
      <c r="S2668" s="121"/>
      <c r="T2668" s="64"/>
    </row>
    <row r="2669" spans="1:20" ht="7.5" customHeight="1">
      <c r="A2669" s="100"/>
      <c r="B2669" s="121"/>
      <c r="C2669" s="121"/>
      <c r="D2669" s="121"/>
      <c r="E2669" s="121"/>
      <c r="F2669" s="121"/>
      <c r="G2669" s="121"/>
      <c r="H2669" s="121"/>
      <c r="I2669" s="121"/>
      <c r="J2669" s="121"/>
      <c r="K2669" s="121"/>
      <c r="L2669" s="121"/>
      <c r="M2669" s="121"/>
      <c r="N2669" s="121"/>
      <c r="O2669" s="121"/>
      <c r="P2669" s="121"/>
      <c r="Q2669" s="121"/>
      <c r="R2669" s="121"/>
      <c r="S2669" s="121"/>
      <c r="T2669" s="64"/>
    </row>
    <row r="2670" spans="1:20" ht="7.5" customHeight="1">
      <c r="A2670" s="100"/>
      <c r="B2670" s="121"/>
      <c r="C2670" s="121"/>
      <c r="D2670" s="121"/>
      <c r="E2670" s="121"/>
      <c r="F2670" s="121"/>
      <c r="G2670" s="121"/>
      <c r="H2670" s="121"/>
      <c r="I2670" s="121"/>
      <c r="J2670" s="121"/>
      <c r="K2670" s="121"/>
      <c r="L2670" s="121"/>
      <c r="M2670" s="121"/>
      <c r="N2670" s="121"/>
      <c r="O2670" s="121"/>
      <c r="P2670" s="121"/>
      <c r="Q2670" s="121"/>
      <c r="R2670" s="121"/>
      <c r="S2670" s="121"/>
      <c r="T2670" s="64"/>
    </row>
    <row r="2671" spans="1:20" ht="7.5" customHeight="1">
      <c r="A2671" s="100"/>
      <c r="B2671" s="121"/>
      <c r="C2671" s="121"/>
      <c r="D2671" s="121"/>
      <c r="E2671" s="121"/>
      <c r="F2671" s="121"/>
      <c r="G2671" s="121"/>
      <c r="H2671" s="121"/>
      <c r="I2671" s="121"/>
      <c r="J2671" s="121"/>
      <c r="K2671" s="121"/>
      <c r="L2671" s="121"/>
      <c r="M2671" s="121"/>
      <c r="N2671" s="121"/>
      <c r="O2671" s="121"/>
      <c r="P2671" s="121"/>
      <c r="Q2671" s="121"/>
      <c r="R2671" s="121"/>
      <c r="S2671" s="121"/>
      <c r="T2671" s="64"/>
    </row>
    <row r="2672" spans="1:20" ht="7.5" customHeight="1">
      <c r="A2672" s="100"/>
      <c r="B2672" s="121"/>
      <c r="C2672" s="121"/>
      <c r="D2672" s="121"/>
      <c r="E2672" s="121"/>
      <c r="F2672" s="121"/>
      <c r="G2672" s="121"/>
      <c r="H2672" s="121"/>
      <c r="I2672" s="121"/>
      <c r="J2672" s="121"/>
      <c r="K2672" s="121"/>
      <c r="L2672" s="121"/>
      <c r="M2672" s="121"/>
      <c r="N2672" s="121"/>
      <c r="O2672" s="121"/>
      <c r="P2672" s="121"/>
      <c r="Q2672" s="121"/>
      <c r="R2672" s="121"/>
      <c r="S2672" s="121"/>
      <c r="T2672" s="64"/>
    </row>
    <row r="2673" spans="1:20" ht="7.5" customHeight="1">
      <c r="A2673" s="100"/>
      <c r="B2673" s="121"/>
      <c r="C2673" s="121"/>
      <c r="D2673" s="121"/>
      <c r="E2673" s="121"/>
      <c r="F2673" s="121"/>
      <c r="G2673" s="121"/>
      <c r="H2673" s="121"/>
      <c r="I2673" s="121"/>
      <c r="J2673" s="121"/>
      <c r="K2673" s="121"/>
      <c r="L2673" s="121"/>
      <c r="M2673" s="121"/>
      <c r="N2673" s="121"/>
      <c r="O2673" s="121"/>
      <c r="P2673" s="121"/>
      <c r="Q2673" s="121"/>
      <c r="R2673" s="121"/>
      <c r="S2673" s="121"/>
      <c r="T2673" s="64"/>
    </row>
    <row r="2674" spans="1:20" ht="7.5" customHeight="1">
      <c r="A2674" s="100"/>
      <c r="B2674" s="121"/>
      <c r="C2674" s="121"/>
      <c r="D2674" s="121"/>
      <c r="E2674" s="121"/>
      <c r="F2674" s="121"/>
      <c r="G2674" s="121"/>
      <c r="H2674" s="121"/>
      <c r="I2674" s="121"/>
      <c r="J2674" s="121"/>
      <c r="K2674" s="121"/>
      <c r="L2674" s="121"/>
      <c r="M2674" s="121"/>
      <c r="N2674" s="121"/>
      <c r="O2674" s="121"/>
      <c r="P2674" s="121"/>
      <c r="Q2674" s="121"/>
      <c r="R2674" s="121"/>
      <c r="S2674" s="121"/>
      <c r="T2674" s="64"/>
    </row>
    <row r="2675" spans="1:20" ht="7.5" customHeight="1">
      <c r="A2675" s="100"/>
      <c r="B2675" s="121"/>
      <c r="C2675" s="121"/>
      <c r="D2675" s="121"/>
      <c r="E2675" s="121"/>
      <c r="F2675" s="121"/>
      <c r="G2675" s="121"/>
      <c r="H2675" s="121"/>
      <c r="I2675" s="121"/>
      <c r="J2675" s="121"/>
      <c r="K2675" s="121"/>
      <c r="L2675" s="121"/>
      <c r="M2675" s="121"/>
      <c r="N2675" s="121"/>
      <c r="O2675" s="121"/>
      <c r="P2675" s="121"/>
      <c r="Q2675" s="121"/>
      <c r="R2675" s="121"/>
      <c r="S2675" s="121"/>
      <c r="T2675" s="64"/>
    </row>
    <row r="2676" spans="1:20" ht="7.5" customHeight="1">
      <c r="A2676" s="124"/>
      <c r="B2676" s="121"/>
      <c r="C2676" s="121"/>
      <c r="D2676" s="121"/>
      <c r="E2676" s="121"/>
      <c r="F2676" s="121"/>
      <c r="G2676" s="121"/>
      <c r="H2676" s="121"/>
      <c r="I2676" s="121"/>
      <c r="J2676" s="121"/>
      <c r="K2676" s="121"/>
      <c r="L2676" s="121"/>
      <c r="M2676" s="121"/>
      <c r="N2676" s="121"/>
      <c r="O2676" s="121"/>
      <c r="P2676" s="121"/>
      <c r="Q2676" s="121"/>
      <c r="R2676" s="121"/>
      <c r="S2676" s="121"/>
      <c r="T2676" s="64"/>
    </row>
    <row r="2677" spans="1:20" ht="7.5" customHeight="1">
      <c r="A2677" s="100"/>
      <c r="B2677" s="121"/>
      <c r="C2677" s="121"/>
      <c r="D2677" s="121"/>
      <c r="E2677" s="121"/>
      <c r="F2677" s="121"/>
      <c r="G2677" s="121"/>
      <c r="H2677" s="121"/>
      <c r="I2677" s="121"/>
      <c r="J2677" s="121"/>
      <c r="K2677" s="121"/>
      <c r="L2677" s="121"/>
      <c r="M2677" s="121"/>
      <c r="N2677" s="121"/>
      <c r="O2677" s="121"/>
      <c r="P2677" s="121"/>
      <c r="Q2677" s="121"/>
      <c r="R2677" s="121"/>
      <c r="S2677" s="121"/>
      <c r="T2677" s="64"/>
    </row>
    <row r="2678" spans="1:20" ht="7.5" customHeight="1">
      <c r="A2678" s="100"/>
      <c r="B2678" s="121"/>
      <c r="C2678" s="121"/>
      <c r="D2678" s="121"/>
      <c r="E2678" s="121"/>
      <c r="F2678" s="121"/>
      <c r="G2678" s="121"/>
      <c r="H2678" s="121"/>
      <c r="I2678" s="121"/>
      <c r="J2678" s="121"/>
      <c r="K2678" s="121"/>
      <c r="L2678" s="121"/>
      <c r="M2678" s="121"/>
      <c r="N2678" s="121"/>
      <c r="O2678" s="121"/>
      <c r="P2678" s="121"/>
      <c r="Q2678" s="121"/>
      <c r="R2678" s="121"/>
      <c r="S2678" s="121"/>
      <c r="T2678" s="64"/>
    </row>
    <row r="2679" spans="1:20" ht="7.5" customHeight="1">
      <c r="A2679" s="100"/>
      <c r="B2679" s="121"/>
      <c r="C2679" s="121"/>
      <c r="D2679" s="121"/>
      <c r="E2679" s="121"/>
      <c r="F2679" s="121"/>
      <c r="G2679" s="121"/>
      <c r="H2679" s="121"/>
      <c r="I2679" s="121"/>
      <c r="J2679" s="121"/>
      <c r="K2679" s="121"/>
      <c r="L2679" s="121"/>
      <c r="M2679" s="121"/>
      <c r="N2679" s="121"/>
      <c r="O2679" s="121"/>
      <c r="P2679" s="121"/>
      <c r="Q2679" s="121"/>
      <c r="R2679" s="121"/>
      <c r="S2679" s="121"/>
      <c r="T2679" s="64"/>
    </row>
    <row r="2680" spans="1:20" ht="7.5" customHeight="1">
      <c r="A2680" s="100"/>
      <c r="B2680" s="121"/>
      <c r="C2680" s="121"/>
      <c r="D2680" s="121"/>
      <c r="E2680" s="121"/>
      <c r="F2680" s="121"/>
      <c r="G2680" s="121"/>
      <c r="H2680" s="121"/>
      <c r="I2680" s="121"/>
      <c r="J2680" s="121"/>
      <c r="K2680" s="121"/>
      <c r="L2680" s="121"/>
      <c r="M2680" s="121"/>
      <c r="N2680" s="121"/>
      <c r="O2680" s="121"/>
      <c r="P2680" s="121"/>
      <c r="Q2680" s="121"/>
      <c r="R2680" s="121"/>
      <c r="S2680" s="121"/>
      <c r="T2680" s="64"/>
    </row>
    <row r="2681" spans="1:20" ht="7.5" customHeight="1">
      <c r="A2681" s="100"/>
      <c r="B2681" s="121"/>
      <c r="C2681" s="121"/>
      <c r="D2681" s="121"/>
      <c r="E2681" s="121"/>
      <c r="F2681" s="121"/>
      <c r="G2681" s="121"/>
      <c r="H2681" s="121"/>
      <c r="I2681" s="121"/>
      <c r="J2681" s="121"/>
      <c r="K2681" s="121"/>
      <c r="L2681" s="121"/>
      <c r="M2681" s="121"/>
      <c r="N2681" s="121"/>
      <c r="O2681" s="121"/>
      <c r="P2681" s="121"/>
      <c r="Q2681" s="121"/>
      <c r="R2681" s="121"/>
      <c r="S2681" s="121"/>
      <c r="T2681" s="64"/>
    </row>
    <row r="2682" spans="1:20" ht="7.5" customHeight="1">
      <c r="A2682" s="100"/>
      <c r="B2682" s="121"/>
      <c r="C2682" s="121"/>
      <c r="D2682" s="121"/>
      <c r="E2682" s="121"/>
      <c r="F2682" s="121"/>
      <c r="G2682" s="121"/>
      <c r="H2682" s="121"/>
      <c r="I2682" s="121"/>
      <c r="J2682" s="121"/>
      <c r="K2682" s="121"/>
      <c r="L2682" s="121"/>
      <c r="M2682" s="121"/>
      <c r="N2682" s="121"/>
      <c r="O2682" s="121"/>
      <c r="P2682" s="121"/>
      <c r="Q2682" s="121"/>
      <c r="R2682" s="121"/>
      <c r="S2682" s="121"/>
      <c r="T2682" s="64"/>
    </row>
    <row r="2683" spans="1:20" ht="7.5" customHeight="1">
      <c r="A2683" s="100"/>
      <c r="B2683" s="122"/>
      <c r="C2683" s="122"/>
      <c r="D2683" s="122"/>
      <c r="E2683" s="122"/>
      <c r="F2683" s="122"/>
      <c r="G2683" s="122"/>
      <c r="H2683" s="122"/>
      <c r="I2683" s="122"/>
      <c r="J2683" s="122"/>
      <c r="K2683" s="122"/>
      <c r="L2683" s="122"/>
      <c r="M2683" s="122"/>
      <c r="N2683" s="122"/>
      <c r="O2683" s="122"/>
      <c r="P2683" s="122"/>
      <c r="Q2683" s="122"/>
      <c r="R2683" s="122"/>
      <c r="S2683" s="122"/>
      <c r="T2683" s="64"/>
    </row>
    <row r="2684" spans="1:20" ht="11.25" customHeight="1">
      <c r="A2684" s="100"/>
      <c r="B2684" s="526"/>
      <c r="C2684" s="527"/>
      <c r="D2684" s="527"/>
      <c r="E2684" s="527"/>
      <c r="F2684" s="527"/>
      <c r="G2684" s="527"/>
      <c r="H2684" s="527"/>
      <c r="I2684" s="527"/>
      <c r="J2684" s="527"/>
      <c r="K2684" s="527"/>
      <c r="L2684" s="527"/>
      <c r="M2684" s="527"/>
      <c r="N2684" s="527"/>
      <c r="O2684" s="527"/>
      <c r="P2684" s="527"/>
      <c r="Q2684" s="527"/>
      <c r="R2684" s="527"/>
      <c r="S2684" s="537" t="s">
        <v>140</v>
      </c>
      <c r="T2684" s="64"/>
    </row>
    <row r="2685" spans="1:20" ht="11.25" customHeight="1">
      <c r="A2685" s="100"/>
      <c r="B2685" s="83"/>
      <c r="C2685" s="94"/>
      <c r="D2685" s="83"/>
      <c r="E2685" s="83"/>
      <c r="F2685" s="83"/>
      <c r="G2685" s="83"/>
      <c r="H2685" s="83"/>
      <c r="I2685" s="83"/>
      <c r="J2685" s="83"/>
      <c r="K2685" s="83"/>
      <c r="L2685" s="83"/>
      <c r="M2685" s="83"/>
      <c r="N2685" s="83"/>
      <c r="O2685" s="83"/>
      <c r="P2685" s="83"/>
      <c r="Q2685" s="83"/>
      <c r="R2685" s="88"/>
      <c r="S2685" s="504"/>
      <c r="T2685" s="64"/>
    </row>
    <row r="2686" spans="1:20" ht="11.25" customHeight="1">
      <c r="A2686" s="100"/>
      <c r="B2686" s="528" t="s">
        <v>735</v>
      </c>
      <c r="C2686" s="529"/>
      <c r="D2686" s="529"/>
      <c r="E2686" s="529"/>
      <c r="F2686" s="529"/>
      <c r="G2686" s="529"/>
      <c r="H2686" s="529"/>
      <c r="I2686" s="529"/>
      <c r="J2686" s="529"/>
      <c r="K2686" s="529"/>
      <c r="L2686" s="529"/>
      <c r="M2686" s="529"/>
      <c r="N2686" s="529"/>
      <c r="O2686" s="529"/>
      <c r="P2686" s="529"/>
      <c r="Q2686" s="529"/>
      <c r="R2686" s="529"/>
      <c r="S2686" s="529"/>
      <c r="T2686" s="64"/>
    </row>
    <row r="2687" spans="1:20" ht="61.5" customHeight="1">
      <c r="A2687" s="100"/>
      <c r="B2687" s="530"/>
      <c r="C2687" s="513"/>
      <c r="D2687" s="513"/>
      <c r="E2687" s="63"/>
      <c r="F2687" s="63"/>
      <c r="G2687" s="63"/>
      <c r="H2687" s="63"/>
      <c r="I2687" s="63"/>
      <c r="J2687" s="63"/>
      <c r="K2687" s="63"/>
      <c r="L2687" s="63"/>
      <c r="M2687" s="63"/>
      <c r="N2687" s="63"/>
      <c r="O2687" s="531" t="s">
        <v>736</v>
      </c>
      <c r="P2687" s="513"/>
      <c r="Q2687" s="513"/>
      <c r="R2687" s="513"/>
      <c r="S2687" s="513"/>
      <c r="T2687" s="64"/>
    </row>
    <row r="2688" spans="1:20" ht="34.5" customHeight="1">
      <c r="A2688" s="100"/>
      <c r="B2688" s="67" t="s">
        <v>104</v>
      </c>
      <c r="C2688" s="67" t="s">
        <v>105</v>
      </c>
      <c r="D2688" s="67" t="s">
        <v>106</v>
      </c>
      <c r="E2688" s="67" t="s">
        <v>107</v>
      </c>
      <c r="F2688" s="68" t="s">
        <v>108</v>
      </c>
      <c r="G2688" s="69" t="s">
        <v>109</v>
      </c>
      <c r="H2688" s="68" t="s">
        <v>108</v>
      </c>
      <c r="I2688" s="69" t="s">
        <v>110</v>
      </c>
      <c r="J2688" s="68" t="s">
        <v>108</v>
      </c>
      <c r="K2688" s="69" t="s">
        <v>111</v>
      </c>
      <c r="L2688" s="68" t="s">
        <v>108</v>
      </c>
      <c r="M2688" s="69" t="s">
        <v>112</v>
      </c>
      <c r="N2688" s="68" t="s">
        <v>108</v>
      </c>
      <c r="O2688" s="69" t="s">
        <v>113</v>
      </c>
      <c r="P2688" s="68" t="s">
        <v>108</v>
      </c>
      <c r="Q2688" s="69" t="s">
        <v>114</v>
      </c>
      <c r="R2688" s="524" t="s">
        <v>1</v>
      </c>
      <c r="S2688" s="525"/>
      <c r="T2688" s="64"/>
    </row>
    <row r="2689" spans="1:20" ht="7.5" customHeight="1">
      <c r="A2689" s="100"/>
      <c r="B2689" s="545" t="s">
        <v>115</v>
      </c>
      <c r="C2689" s="514" t="s">
        <v>737</v>
      </c>
      <c r="D2689" s="540" t="s">
        <v>122</v>
      </c>
      <c r="E2689" s="168"/>
      <c r="F2689" s="84"/>
      <c r="G2689" s="170"/>
      <c r="H2689" s="173"/>
      <c r="I2689" s="108"/>
      <c r="J2689" s="173"/>
      <c r="K2689" s="173"/>
      <c r="L2689" s="173"/>
      <c r="M2689" s="108"/>
      <c r="N2689" s="82"/>
      <c r="O2689" s="108"/>
      <c r="P2689" s="81"/>
      <c r="Q2689" s="81"/>
      <c r="R2689" s="534" t="s">
        <v>118</v>
      </c>
      <c r="S2689" s="579" t="s">
        <v>738</v>
      </c>
      <c r="T2689" s="64"/>
    </row>
    <row r="2690" spans="1:20" ht="7.5" customHeight="1">
      <c r="A2690" s="100"/>
      <c r="B2690" s="502"/>
      <c r="C2690" s="502"/>
      <c r="D2690" s="502"/>
      <c r="E2690" s="563"/>
      <c r="F2690" s="84"/>
      <c r="G2690" s="564"/>
      <c r="H2690" s="173"/>
      <c r="I2690" s="533"/>
      <c r="J2690" s="173"/>
      <c r="K2690" s="173"/>
      <c r="L2690" s="173"/>
      <c r="M2690" s="533"/>
      <c r="N2690" s="81"/>
      <c r="O2690" s="533"/>
      <c r="P2690" s="81"/>
      <c r="Q2690" s="533"/>
      <c r="R2690" s="502"/>
      <c r="S2690" s="502"/>
      <c r="T2690" s="64"/>
    </row>
    <row r="2691" spans="1:20" ht="7.5" customHeight="1">
      <c r="A2691" s="100"/>
      <c r="B2691" s="502"/>
      <c r="C2691" s="502"/>
      <c r="D2691" s="502"/>
      <c r="E2691" s="502"/>
      <c r="F2691" s="84"/>
      <c r="G2691" s="502"/>
      <c r="H2691" s="173"/>
      <c r="I2691" s="502"/>
      <c r="J2691" s="173"/>
      <c r="K2691" s="173"/>
      <c r="L2691" s="173"/>
      <c r="M2691" s="502"/>
      <c r="N2691" s="81"/>
      <c r="O2691" s="502"/>
      <c r="P2691" s="81"/>
      <c r="Q2691" s="502"/>
      <c r="R2691" s="87"/>
      <c r="S2691" s="300"/>
      <c r="T2691" s="64"/>
    </row>
    <row r="2692" spans="1:20" ht="7.5" customHeight="1">
      <c r="A2692" s="100"/>
      <c r="B2692" s="502"/>
      <c r="C2692" s="502"/>
      <c r="D2692" s="502"/>
      <c r="E2692" s="79"/>
      <c r="F2692" s="79"/>
      <c r="G2692" s="79"/>
      <c r="H2692" s="79"/>
      <c r="I2692" s="79"/>
      <c r="J2692" s="79"/>
      <c r="K2692" s="79"/>
      <c r="L2692" s="79"/>
      <c r="M2692" s="79"/>
      <c r="N2692" s="79"/>
      <c r="O2692" s="79"/>
      <c r="P2692" s="79"/>
      <c r="Q2692" s="79"/>
      <c r="R2692" s="87"/>
      <c r="S2692" s="300"/>
      <c r="T2692" s="64"/>
    </row>
    <row r="2693" spans="1:20" ht="7.5" customHeight="1">
      <c r="A2693" s="100"/>
      <c r="B2693" s="502"/>
      <c r="C2693" s="502"/>
      <c r="D2693" s="502"/>
      <c r="E2693" s="79"/>
      <c r="F2693" s="79"/>
      <c r="G2693" s="79"/>
      <c r="H2693" s="79"/>
      <c r="I2693" s="79"/>
      <c r="J2693" s="79"/>
      <c r="K2693" s="79"/>
      <c r="L2693" s="79"/>
      <c r="M2693" s="79"/>
      <c r="N2693" s="79"/>
      <c r="O2693" s="79"/>
      <c r="P2693" s="79"/>
      <c r="Q2693" s="79"/>
      <c r="R2693" s="87"/>
      <c r="S2693" s="300"/>
      <c r="T2693" s="64"/>
    </row>
    <row r="2694" spans="1:20" ht="7.5" customHeight="1">
      <c r="A2694" s="100"/>
      <c r="B2694" s="502"/>
      <c r="C2694" s="502"/>
      <c r="D2694" s="502"/>
      <c r="E2694" s="533" t="s">
        <v>122</v>
      </c>
      <c r="F2694" s="119"/>
      <c r="G2694" s="119"/>
      <c r="H2694" s="119"/>
      <c r="I2694" s="119"/>
      <c r="J2694" s="119"/>
      <c r="K2694" s="119"/>
      <c r="L2694" s="119"/>
      <c r="M2694" s="119"/>
      <c r="N2694" s="119"/>
      <c r="O2694" s="119"/>
      <c r="P2694" s="119"/>
      <c r="Q2694" s="119"/>
      <c r="R2694" s="87"/>
      <c r="S2694" s="300"/>
      <c r="T2694" s="64"/>
    </row>
    <row r="2695" spans="1:20" ht="7.5" customHeight="1">
      <c r="A2695" s="100"/>
      <c r="B2695" s="502"/>
      <c r="C2695" s="502"/>
      <c r="D2695" s="502"/>
      <c r="E2695" s="502"/>
      <c r="F2695" s="517">
        <v>75.109375</v>
      </c>
      <c r="G2695" s="503">
        <f>ROUND(F2695*mark_up,0)</f>
        <v>330</v>
      </c>
      <c r="H2695" s="82"/>
      <c r="I2695" s="503" t="s">
        <v>122</v>
      </c>
      <c r="J2695" s="517"/>
      <c r="K2695" s="503" t="s">
        <v>122</v>
      </c>
      <c r="L2695" s="517"/>
      <c r="M2695" s="503" t="s">
        <v>122</v>
      </c>
      <c r="N2695" s="517"/>
      <c r="O2695" s="503" t="s">
        <v>122</v>
      </c>
      <c r="P2695" s="517"/>
      <c r="Q2695" s="503" t="s">
        <v>122</v>
      </c>
      <c r="R2695" s="87"/>
      <c r="S2695" s="300"/>
      <c r="T2695" s="64"/>
    </row>
    <row r="2696" spans="1:20" ht="7.5" customHeight="1">
      <c r="A2696" s="151"/>
      <c r="B2696" s="502"/>
      <c r="C2696" s="502"/>
      <c r="D2696" s="502"/>
      <c r="E2696" s="502"/>
      <c r="F2696" s="504"/>
      <c r="G2696" s="504"/>
      <c r="H2696" s="103"/>
      <c r="I2696" s="504"/>
      <c r="J2696" s="504"/>
      <c r="K2696" s="504"/>
      <c r="L2696" s="504"/>
      <c r="M2696" s="504"/>
      <c r="N2696" s="504"/>
      <c r="O2696" s="504"/>
      <c r="P2696" s="504"/>
      <c r="Q2696" s="504"/>
      <c r="R2696" s="87"/>
      <c r="S2696" s="300"/>
      <c r="T2696" s="64"/>
    </row>
    <row r="2697" spans="1:20" ht="7.5" customHeight="1">
      <c r="A2697" s="151"/>
      <c r="B2697" s="502"/>
      <c r="C2697" s="502"/>
      <c r="D2697" s="502"/>
      <c r="E2697" s="502"/>
      <c r="F2697" s="119"/>
      <c r="G2697" s="119"/>
      <c r="H2697" s="119"/>
      <c r="I2697" s="119"/>
      <c r="J2697" s="119"/>
      <c r="K2697" s="119"/>
      <c r="L2697" s="119"/>
      <c r="M2697" s="119"/>
      <c r="N2697" s="119"/>
      <c r="O2697" s="119"/>
      <c r="P2697" s="119"/>
      <c r="Q2697" s="119"/>
      <c r="R2697" s="87"/>
      <c r="S2697" s="300"/>
      <c r="T2697" s="64"/>
    </row>
    <row r="2698" spans="1:20" ht="7.5" customHeight="1">
      <c r="A2698" s="78"/>
      <c r="B2698" s="502"/>
      <c r="C2698" s="502"/>
      <c r="D2698" s="502"/>
      <c r="E2698" s="79"/>
      <c r="F2698" s="79"/>
      <c r="G2698" s="79"/>
      <c r="H2698" s="79"/>
      <c r="I2698" s="79"/>
      <c r="J2698" s="79"/>
      <c r="K2698" s="79"/>
      <c r="L2698" s="79"/>
      <c r="M2698" s="79"/>
      <c r="N2698" s="79"/>
      <c r="O2698" s="79"/>
      <c r="P2698" s="79"/>
      <c r="Q2698" s="79"/>
      <c r="R2698" s="87"/>
      <c r="S2698" s="300"/>
      <c r="T2698" s="64"/>
    </row>
    <row r="2699" spans="1:20" ht="7.5" customHeight="1">
      <c r="A2699" s="100"/>
      <c r="B2699" s="502"/>
      <c r="C2699" s="518" t="s">
        <v>739</v>
      </c>
      <c r="D2699" s="502"/>
      <c r="E2699" s="79"/>
      <c r="F2699" s="79"/>
      <c r="G2699" s="79"/>
      <c r="H2699" s="79"/>
      <c r="I2699" s="79"/>
      <c r="J2699" s="79"/>
      <c r="K2699" s="79"/>
      <c r="L2699" s="79"/>
      <c r="M2699" s="79"/>
      <c r="N2699" s="79"/>
      <c r="O2699" s="79"/>
      <c r="P2699" s="79"/>
      <c r="Q2699" s="79"/>
      <c r="R2699" s="87"/>
      <c r="S2699" s="300"/>
      <c r="T2699" s="64"/>
    </row>
    <row r="2700" spans="1:20" ht="7.5" customHeight="1">
      <c r="A2700" s="100"/>
      <c r="B2700" s="502"/>
      <c r="C2700" s="502"/>
      <c r="D2700" s="502"/>
      <c r="E2700" s="79"/>
      <c r="F2700" s="79"/>
      <c r="G2700" s="79"/>
      <c r="H2700" s="79"/>
      <c r="I2700" s="79"/>
      <c r="J2700" s="79"/>
      <c r="K2700" s="79"/>
      <c r="L2700" s="79"/>
      <c r="M2700" s="79"/>
      <c r="N2700" s="79"/>
      <c r="O2700" s="79"/>
      <c r="P2700" s="79"/>
      <c r="Q2700" s="79"/>
      <c r="R2700" s="87"/>
      <c r="S2700" s="300"/>
      <c r="T2700" s="64"/>
    </row>
    <row r="2701" spans="1:20" ht="7.5" customHeight="1">
      <c r="A2701" s="100"/>
      <c r="B2701" s="513"/>
      <c r="C2701" s="513"/>
      <c r="D2701" s="513"/>
      <c r="E2701" s="245"/>
      <c r="F2701" s="245"/>
      <c r="G2701" s="115"/>
      <c r="H2701" s="115"/>
      <c r="I2701" s="115"/>
      <c r="J2701" s="115"/>
      <c r="K2701" s="115"/>
      <c r="L2701" s="115"/>
      <c r="M2701" s="113"/>
      <c r="N2701" s="113"/>
      <c r="O2701" s="113"/>
      <c r="P2701" s="113"/>
      <c r="Q2701" s="113"/>
      <c r="R2701" s="231"/>
      <c r="S2701" s="232"/>
      <c r="T2701" s="64"/>
    </row>
    <row r="2702" spans="1:20" ht="7.5" customHeight="1">
      <c r="A2702" s="100"/>
      <c r="B2702" s="545" t="s">
        <v>115</v>
      </c>
      <c r="C2702" s="514" t="s">
        <v>740</v>
      </c>
      <c r="D2702" s="540" t="s">
        <v>122</v>
      </c>
      <c r="E2702" s="562"/>
      <c r="F2702" s="84"/>
      <c r="G2702" s="561"/>
      <c r="H2702" s="173"/>
      <c r="I2702" s="516"/>
      <c r="J2702" s="173"/>
      <c r="K2702" s="173"/>
      <c r="L2702" s="173"/>
      <c r="M2702" s="516"/>
      <c r="N2702" s="82"/>
      <c r="O2702" s="516"/>
      <c r="P2702" s="81"/>
      <c r="Q2702" s="516"/>
      <c r="R2702" s="534" t="s">
        <v>118</v>
      </c>
      <c r="S2702" s="579" t="s">
        <v>738</v>
      </c>
      <c r="T2702" s="64"/>
    </row>
    <row r="2703" spans="1:20" ht="7.5" customHeight="1">
      <c r="A2703" s="100"/>
      <c r="B2703" s="502"/>
      <c r="C2703" s="502"/>
      <c r="D2703" s="502"/>
      <c r="E2703" s="502"/>
      <c r="F2703" s="84"/>
      <c r="G2703" s="502"/>
      <c r="H2703" s="173"/>
      <c r="I2703" s="502"/>
      <c r="J2703" s="173"/>
      <c r="K2703" s="173"/>
      <c r="L2703" s="173"/>
      <c r="M2703" s="502"/>
      <c r="N2703" s="81"/>
      <c r="O2703" s="502"/>
      <c r="P2703" s="81"/>
      <c r="Q2703" s="502"/>
      <c r="R2703" s="502"/>
      <c r="S2703" s="502"/>
      <c r="T2703" s="64"/>
    </row>
    <row r="2704" spans="1:20" ht="7.5" customHeight="1">
      <c r="A2704" s="100"/>
      <c r="B2704" s="502"/>
      <c r="C2704" s="502"/>
      <c r="D2704" s="502"/>
      <c r="E2704" s="84"/>
      <c r="F2704" s="84"/>
      <c r="G2704" s="86"/>
      <c r="H2704" s="86"/>
      <c r="I2704" s="86"/>
      <c r="J2704" s="86"/>
      <c r="K2704" s="86"/>
      <c r="L2704" s="86"/>
      <c r="M2704" s="86"/>
      <c r="N2704" s="86"/>
      <c r="O2704" s="86"/>
      <c r="P2704" s="86"/>
      <c r="Q2704" s="86"/>
      <c r="R2704" s="87"/>
      <c r="S2704" s="300"/>
      <c r="T2704" s="64"/>
    </row>
    <row r="2705" spans="1:20" ht="7.5" customHeight="1">
      <c r="A2705" s="100"/>
      <c r="B2705" s="502"/>
      <c r="C2705" s="502"/>
      <c r="D2705" s="502"/>
      <c r="E2705" s="79"/>
      <c r="F2705" s="79"/>
      <c r="G2705" s="86"/>
      <c r="H2705" s="86"/>
      <c r="I2705" s="86"/>
      <c r="J2705" s="86"/>
      <c r="K2705" s="86"/>
      <c r="L2705" s="86"/>
      <c r="M2705" s="86"/>
      <c r="N2705" s="86"/>
      <c r="O2705" s="86"/>
      <c r="P2705" s="86"/>
      <c r="Q2705" s="86"/>
      <c r="R2705" s="87"/>
      <c r="S2705" s="300"/>
      <c r="T2705" s="64"/>
    </row>
    <row r="2706" spans="1:20" ht="7.5" customHeight="1">
      <c r="A2706" s="100"/>
      <c r="B2706" s="502"/>
      <c r="C2706" s="502"/>
      <c r="D2706" s="502"/>
      <c r="E2706" s="75"/>
      <c r="F2706" s="119"/>
      <c r="G2706" s="75"/>
      <c r="H2706" s="81"/>
      <c r="I2706" s="75"/>
      <c r="J2706" s="75"/>
      <c r="K2706" s="81"/>
      <c r="L2706" s="81"/>
      <c r="M2706" s="75"/>
      <c r="N2706" s="75"/>
      <c r="O2706" s="75"/>
      <c r="P2706" s="75"/>
      <c r="Q2706" s="75"/>
      <c r="R2706" s="87"/>
      <c r="S2706" s="300"/>
      <c r="T2706" s="64"/>
    </row>
    <row r="2707" spans="1:20" ht="7.5" customHeight="1">
      <c r="A2707" s="100"/>
      <c r="B2707" s="502"/>
      <c r="C2707" s="502"/>
      <c r="D2707" s="502"/>
      <c r="E2707" s="533" t="s">
        <v>122</v>
      </c>
      <c r="F2707" s="119"/>
      <c r="G2707" s="119"/>
      <c r="H2707" s="119"/>
      <c r="I2707" s="119"/>
      <c r="J2707" s="119"/>
      <c r="K2707" s="119"/>
      <c r="L2707" s="119"/>
      <c r="M2707" s="119"/>
      <c r="N2707" s="119"/>
      <c r="O2707" s="119"/>
      <c r="P2707" s="119"/>
      <c r="Q2707" s="119"/>
      <c r="R2707" s="580"/>
      <c r="S2707" s="300"/>
      <c r="T2707" s="64"/>
    </row>
    <row r="2708" spans="1:20" ht="7.5" customHeight="1">
      <c r="A2708" s="100"/>
      <c r="B2708" s="502"/>
      <c r="C2708" s="502"/>
      <c r="D2708" s="502"/>
      <c r="E2708" s="502"/>
      <c r="F2708" s="517">
        <v>97.642187499999991</v>
      </c>
      <c r="G2708" s="503">
        <f>ROUND(F2708*mark_up,0)</f>
        <v>429</v>
      </c>
      <c r="H2708" s="82"/>
      <c r="I2708" s="503" t="s">
        <v>122</v>
      </c>
      <c r="J2708" s="517"/>
      <c r="K2708" s="503" t="s">
        <v>122</v>
      </c>
      <c r="L2708" s="517"/>
      <c r="M2708" s="503" t="s">
        <v>122</v>
      </c>
      <c r="N2708" s="517"/>
      <c r="O2708" s="503" t="s">
        <v>122</v>
      </c>
      <c r="P2708" s="517"/>
      <c r="Q2708" s="503" t="s">
        <v>122</v>
      </c>
      <c r="R2708" s="502"/>
      <c r="S2708" s="300"/>
      <c r="T2708" s="64"/>
    </row>
    <row r="2709" spans="1:20" ht="7.5" customHeight="1">
      <c r="A2709" s="100"/>
      <c r="B2709" s="502"/>
      <c r="C2709" s="502"/>
      <c r="D2709" s="502"/>
      <c r="E2709" s="502"/>
      <c r="F2709" s="504"/>
      <c r="G2709" s="504"/>
      <c r="H2709" s="103"/>
      <c r="I2709" s="504"/>
      <c r="J2709" s="504"/>
      <c r="K2709" s="504"/>
      <c r="L2709" s="504"/>
      <c r="M2709" s="504"/>
      <c r="N2709" s="504"/>
      <c r="O2709" s="504"/>
      <c r="P2709" s="504"/>
      <c r="Q2709" s="504"/>
      <c r="R2709" s="502"/>
      <c r="S2709" s="300"/>
      <c r="T2709" s="64"/>
    </row>
    <row r="2710" spans="1:20" ht="7.5" customHeight="1">
      <c r="A2710" s="100"/>
      <c r="B2710" s="502"/>
      <c r="C2710" s="502"/>
      <c r="D2710" s="502"/>
      <c r="E2710" s="502"/>
      <c r="F2710" s="119"/>
      <c r="G2710" s="119"/>
      <c r="H2710" s="119"/>
      <c r="I2710" s="119"/>
      <c r="J2710" s="119"/>
      <c r="K2710" s="119"/>
      <c r="L2710" s="119"/>
      <c r="M2710" s="119"/>
      <c r="N2710" s="119"/>
      <c r="O2710" s="119"/>
      <c r="P2710" s="119"/>
      <c r="Q2710" s="119"/>
      <c r="R2710" s="502"/>
      <c r="S2710" s="300"/>
      <c r="T2710" s="64"/>
    </row>
    <row r="2711" spans="1:20" ht="7.5" customHeight="1">
      <c r="A2711" s="100"/>
      <c r="B2711" s="502"/>
      <c r="C2711" s="518" t="s">
        <v>741</v>
      </c>
      <c r="D2711" s="502"/>
      <c r="E2711" s="75"/>
      <c r="F2711" s="79"/>
      <c r="G2711" s="79"/>
      <c r="H2711" s="79"/>
      <c r="I2711" s="79"/>
      <c r="J2711" s="79"/>
      <c r="K2711" s="79"/>
      <c r="L2711" s="79"/>
      <c r="M2711" s="79"/>
      <c r="N2711" s="79"/>
      <c r="O2711" s="79"/>
      <c r="P2711" s="79"/>
      <c r="Q2711" s="79"/>
      <c r="R2711" s="87"/>
      <c r="S2711" s="300"/>
      <c r="T2711" s="64"/>
    </row>
    <row r="2712" spans="1:20" ht="7.5" customHeight="1">
      <c r="A2712" s="100"/>
      <c r="B2712" s="502"/>
      <c r="C2712" s="502"/>
      <c r="D2712" s="502"/>
      <c r="E2712" s="84"/>
      <c r="F2712" s="84"/>
      <c r="G2712" s="85"/>
      <c r="H2712" s="85"/>
      <c r="I2712" s="85"/>
      <c r="J2712" s="85"/>
      <c r="K2712" s="85"/>
      <c r="L2712" s="85"/>
      <c r="M2712" s="81"/>
      <c r="N2712" s="81"/>
      <c r="O2712" s="81"/>
      <c r="P2712" s="81"/>
      <c r="Q2712" s="81"/>
      <c r="R2712" s="532"/>
      <c r="S2712" s="578"/>
      <c r="T2712" s="64"/>
    </row>
    <row r="2713" spans="1:20" ht="7.5" customHeight="1">
      <c r="A2713" s="78"/>
      <c r="B2713" s="513"/>
      <c r="C2713" s="513"/>
      <c r="D2713" s="513"/>
      <c r="E2713" s="245"/>
      <c r="F2713" s="245"/>
      <c r="G2713" s="115"/>
      <c r="H2713" s="115"/>
      <c r="I2713" s="115"/>
      <c r="J2713" s="115"/>
      <c r="K2713" s="115"/>
      <c r="L2713" s="115"/>
      <c r="M2713" s="113"/>
      <c r="N2713" s="113"/>
      <c r="O2713" s="113"/>
      <c r="P2713" s="113"/>
      <c r="Q2713" s="113"/>
      <c r="R2713" s="513"/>
      <c r="S2713" s="513"/>
      <c r="T2713" s="64"/>
    </row>
    <row r="2714" spans="1:20" ht="7.5" customHeight="1">
      <c r="A2714" s="78"/>
      <c r="B2714" s="545" t="s">
        <v>115</v>
      </c>
      <c r="C2714" s="514" t="s">
        <v>742</v>
      </c>
      <c r="D2714" s="540" t="s">
        <v>122</v>
      </c>
      <c r="E2714" s="563"/>
      <c r="F2714" s="84"/>
      <c r="G2714" s="564"/>
      <c r="H2714" s="173"/>
      <c r="I2714" s="503"/>
      <c r="J2714" s="173"/>
      <c r="K2714" s="173"/>
      <c r="L2714" s="173"/>
      <c r="M2714" s="503"/>
      <c r="N2714" s="82"/>
      <c r="O2714" s="503"/>
      <c r="P2714" s="81"/>
      <c r="Q2714" s="533"/>
      <c r="R2714" s="534" t="s">
        <v>118</v>
      </c>
      <c r="S2714" s="579" t="s">
        <v>743</v>
      </c>
      <c r="T2714" s="64"/>
    </row>
    <row r="2715" spans="1:20" ht="7.5" customHeight="1">
      <c r="A2715" s="78"/>
      <c r="B2715" s="502"/>
      <c r="C2715" s="502"/>
      <c r="D2715" s="502"/>
      <c r="E2715" s="502"/>
      <c r="F2715" s="84"/>
      <c r="G2715" s="502"/>
      <c r="H2715" s="173"/>
      <c r="I2715" s="502"/>
      <c r="J2715" s="173"/>
      <c r="K2715" s="173"/>
      <c r="L2715" s="173"/>
      <c r="M2715" s="502"/>
      <c r="N2715" s="81"/>
      <c r="O2715" s="502"/>
      <c r="P2715" s="81"/>
      <c r="Q2715" s="502"/>
      <c r="R2715" s="502"/>
      <c r="S2715" s="502"/>
      <c r="T2715" s="64"/>
    </row>
    <row r="2716" spans="1:20" ht="7.5" customHeight="1">
      <c r="A2716" s="100"/>
      <c r="B2716" s="502"/>
      <c r="C2716" s="502"/>
      <c r="D2716" s="502"/>
      <c r="E2716" s="84"/>
      <c r="F2716" s="84"/>
      <c r="G2716" s="86"/>
      <c r="H2716" s="86"/>
      <c r="I2716" s="86"/>
      <c r="J2716" s="86"/>
      <c r="K2716" s="86"/>
      <c r="L2716" s="86"/>
      <c r="M2716" s="86"/>
      <c r="N2716" s="86"/>
      <c r="O2716" s="86"/>
      <c r="P2716" s="86"/>
      <c r="Q2716" s="86"/>
      <c r="R2716" s="532" t="s">
        <v>118</v>
      </c>
      <c r="S2716" s="571" t="s">
        <v>744</v>
      </c>
      <c r="T2716" s="64"/>
    </row>
    <row r="2717" spans="1:20" ht="7.5" customHeight="1">
      <c r="A2717" s="100"/>
      <c r="B2717" s="502"/>
      <c r="C2717" s="502"/>
      <c r="D2717" s="502"/>
      <c r="E2717" s="79"/>
      <c r="F2717" s="79"/>
      <c r="G2717" s="86"/>
      <c r="H2717" s="86"/>
      <c r="I2717" s="86"/>
      <c r="J2717" s="86"/>
      <c r="K2717" s="86"/>
      <c r="L2717" s="86"/>
      <c r="M2717" s="86"/>
      <c r="N2717" s="86"/>
      <c r="O2717" s="86"/>
      <c r="P2717" s="86"/>
      <c r="Q2717" s="86"/>
      <c r="R2717" s="502"/>
      <c r="S2717" s="502"/>
      <c r="T2717" s="64"/>
    </row>
    <row r="2718" spans="1:20" ht="7.5" customHeight="1">
      <c r="A2718" s="100"/>
      <c r="B2718" s="502"/>
      <c r="C2718" s="502"/>
      <c r="D2718" s="502"/>
      <c r="E2718" s="75"/>
      <c r="F2718" s="119"/>
      <c r="G2718" s="533" t="s">
        <v>745</v>
      </c>
      <c r="H2718" s="81"/>
      <c r="I2718" s="533" t="s">
        <v>746</v>
      </c>
      <c r="J2718" s="75"/>
      <c r="K2718" s="81"/>
      <c r="L2718" s="81"/>
      <c r="M2718" s="75"/>
      <c r="N2718" s="75"/>
      <c r="O2718" s="75"/>
      <c r="P2718" s="75"/>
      <c r="Q2718" s="75"/>
      <c r="R2718" s="87"/>
      <c r="S2718" s="502"/>
      <c r="T2718" s="64"/>
    </row>
    <row r="2719" spans="1:20" ht="7.5" customHeight="1">
      <c r="A2719" s="100"/>
      <c r="B2719" s="502"/>
      <c r="C2719" s="502"/>
      <c r="D2719" s="502"/>
      <c r="E2719" s="533" t="s">
        <v>122</v>
      </c>
      <c r="F2719" s="119"/>
      <c r="G2719" s="504"/>
      <c r="H2719" s="119"/>
      <c r="I2719" s="504"/>
      <c r="J2719" s="119"/>
      <c r="K2719" s="119"/>
      <c r="L2719" s="119"/>
      <c r="M2719" s="119"/>
      <c r="N2719" s="119"/>
      <c r="O2719" s="119"/>
      <c r="P2719" s="119"/>
      <c r="Q2719" s="119"/>
      <c r="R2719" s="87"/>
      <c r="S2719" s="89"/>
      <c r="T2719" s="64"/>
    </row>
    <row r="2720" spans="1:20" ht="7.5" customHeight="1">
      <c r="A2720" s="100"/>
      <c r="B2720" s="502"/>
      <c r="C2720" s="502"/>
      <c r="D2720" s="502"/>
      <c r="E2720" s="502"/>
      <c r="F2720" s="517">
        <v>123.17937499999998</v>
      </c>
      <c r="G2720" s="503">
        <f>ROUND(F2720*mark_up,0)</f>
        <v>541</v>
      </c>
      <c r="H2720" s="82"/>
      <c r="I2720" s="503">
        <f>ROUND(G2720*1,0)</f>
        <v>541</v>
      </c>
      <c r="J2720" s="517"/>
      <c r="K2720" s="503" t="s">
        <v>122</v>
      </c>
      <c r="L2720" s="517"/>
      <c r="M2720" s="503" t="s">
        <v>122</v>
      </c>
      <c r="N2720" s="517"/>
      <c r="O2720" s="503" t="s">
        <v>122</v>
      </c>
      <c r="P2720" s="517"/>
      <c r="Q2720" s="503" t="s">
        <v>122</v>
      </c>
      <c r="R2720" s="87"/>
      <c r="S2720" s="300"/>
      <c r="T2720" s="64"/>
    </row>
    <row r="2721" spans="1:20" ht="7.5" customHeight="1">
      <c r="A2721" s="100"/>
      <c r="B2721" s="502"/>
      <c r="C2721" s="502"/>
      <c r="D2721" s="502"/>
      <c r="E2721" s="502"/>
      <c r="F2721" s="504"/>
      <c r="G2721" s="504"/>
      <c r="H2721" s="103"/>
      <c r="I2721" s="504"/>
      <c r="J2721" s="504"/>
      <c r="K2721" s="504"/>
      <c r="L2721" s="504"/>
      <c r="M2721" s="504"/>
      <c r="N2721" s="504"/>
      <c r="O2721" s="504"/>
      <c r="P2721" s="504"/>
      <c r="Q2721" s="504"/>
      <c r="R2721" s="87"/>
      <c r="S2721" s="300"/>
      <c r="T2721" s="64"/>
    </row>
    <row r="2722" spans="1:20" ht="7.5" customHeight="1">
      <c r="A2722" s="100"/>
      <c r="B2722" s="502"/>
      <c r="C2722" s="502"/>
      <c r="D2722" s="502"/>
      <c r="E2722" s="502"/>
      <c r="F2722" s="119"/>
      <c r="G2722" s="119"/>
      <c r="H2722" s="119"/>
      <c r="I2722" s="119"/>
      <c r="J2722" s="119"/>
      <c r="K2722" s="119"/>
      <c r="L2722" s="119"/>
      <c r="M2722" s="119"/>
      <c r="N2722" s="119"/>
      <c r="O2722" s="119"/>
      <c r="P2722" s="119"/>
      <c r="Q2722" s="119"/>
      <c r="R2722" s="87"/>
      <c r="S2722" s="300"/>
      <c r="T2722" s="64"/>
    </row>
    <row r="2723" spans="1:20" ht="7.5" customHeight="1">
      <c r="A2723" s="100"/>
      <c r="B2723" s="502"/>
      <c r="C2723" s="502"/>
      <c r="D2723" s="502"/>
      <c r="E2723" s="75"/>
      <c r="F2723" s="119"/>
      <c r="G2723" s="75"/>
      <c r="H2723" s="81"/>
      <c r="I2723" s="75"/>
      <c r="J2723" s="75"/>
      <c r="K2723" s="81"/>
      <c r="L2723" s="81"/>
      <c r="M2723" s="75"/>
      <c r="N2723" s="75"/>
      <c r="O2723" s="75"/>
      <c r="P2723" s="75"/>
      <c r="Q2723" s="75"/>
      <c r="R2723" s="87"/>
      <c r="S2723" s="300"/>
      <c r="T2723" s="64"/>
    </row>
    <row r="2724" spans="1:20" ht="7.5" customHeight="1">
      <c r="A2724" s="78"/>
      <c r="B2724" s="502"/>
      <c r="C2724" s="518" t="s">
        <v>747</v>
      </c>
      <c r="D2724" s="502"/>
      <c r="E2724" s="75"/>
      <c r="F2724" s="79"/>
      <c r="G2724" s="79"/>
      <c r="H2724" s="79"/>
      <c r="I2724" s="79"/>
      <c r="J2724" s="79"/>
      <c r="K2724" s="79"/>
      <c r="L2724" s="79"/>
      <c r="M2724" s="79"/>
      <c r="N2724" s="79"/>
      <c r="O2724" s="79"/>
      <c r="P2724" s="79"/>
      <c r="Q2724" s="79"/>
      <c r="R2724" s="87"/>
      <c r="S2724" s="300"/>
      <c r="T2724" s="64"/>
    </row>
    <row r="2725" spans="1:20" ht="7.5" customHeight="1">
      <c r="A2725" s="78"/>
      <c r="B2725" s="502"/>
      <c r="C2725" s="502"/>
      <c r="D2725" s="502"/>
      <c r="E2725" s="84"/>
      <c r="F2725" s="84"/>
      <c r="G2725" s="85"/>
      <c r="H2725" s="85"/>
      <c r="I2725" s="85"/>
      <c r="J2725" s="85"/>
      <c r="K2725" s="85"/>
      <c r="L2725" s="85"/>
      <c r="M2725" s="81"/>
      <c r="N2725" s="81"/>
      <c r="O2725" s="81"/>
      <c r="P2725" s="81"/>
      <c r="Q2725" s="81"/>
      <c r="R2725" s="532"/>
      <c r="S2725" s="578"/>
      <c r="T2725" s="64"/>
    </row>
    <row r="2726" spans="1:20" ht="7.5" customHeight="1">
      <c r="A2726" s="78"/>
      <c r="B2726" s="513"/>
      <c r="C2726" s="513"/>
      <c r="D2726" s="513"/>
      <c r="E2726" s="245"/>
      <c r="F2726" s="245"/>
      <c r="G2726" s="115"/>
      <c r="H2726" s="115"/>
      <c r="I2726" s="115"/>
      <c r="J2726" s="115"/>
      <c r="K2726" s="115"/>
      <c r="L2726" s="115"/>
      <c r="M2726" s="113"/>
      <c r="N2726" s="113"/>
      <c r="O2726" s="113"/>
      <c r="P2726" s="113"/>
      <c r="Q2726" s="113"/>
      <c r="R2726" s="513"/>
      <c r="S2726" s="513"/>
      <c r="T2726" s="64"/>
    </row>
    <row r="2727" spans="1:20" ht="7.5" customHeight="1">
      <c r="A2727" s="100"/>
      <c r="B2727" s="551" t="s">
        <v>115</v>
      </c>
      <c r="C2727" s="514" t="s">
        <v>748</v>
      </c>
      <c r="D2727" s="515" t="s">
        <v>122</v>
      </c>
      <c r="E2727" s="562"/>
      <c r="F2727" s="168"/>
      <c r="G2727" s="561"/>
      <c r="H2727" s="170"/>
      <c r="I2727" s="516"/>
      <c r="J2727" s="170"/>
      <c r="K2727" s="170"/>
      <c r="L2727" s="170"/>
      <c r="M2727" s="516"/>
      <c r="N2727" s="108"/>
      <c r="O2727" s="516"/>
      <c r="P2727" s="108"/>
      <c r="Q2727" s="516"/>
      <c r="R2727" s="534" t="s">
        <v>118</v>
      </c>
      <c r="S2727" s="579" t="s">
        <v>749</v>
      </c>
      <c r="T2727" s="64"/>
    </row>
    <row r="2728" spans="1:20" ht="7.5" customHeight="1">
      <c r="A2728" s="100"/>
      <c r="B2728" s="502"/>
      <c r="C2728" s="502"/>
      <c r="D2728" s="502"/>
      <c r="E2728" s="502"/>
      <c r="F2728" s="84"/>
      <c r="G2728" s="502"/>
      <c r="H2728" s="173"/>
      <c r="I2728" s="502"/>
      <c r="J2728" s="173"/>
      <c r="K2728" s="173"/>
      <c r="L2728" s="173"/>
      <c r="M2728" s="502"/>
      <c r="N2728" s="81"/>
      <c r="O2728" s="502"/>
      <c r="P2728" s="81"/>
      <c r="Q2728" s="502"/>
      <c r="R2728" s="502"/>
      <c r="S2728" s="502"/>
      <c r="T2728" s="64"/>
    </row>
    <row r="2729" spans="1:20" ht="7.5" customHeight="1">
      <c r="A2729" s="100"/>
      <c r="B2729" s="502"/>
      <c r="C2729" s="502"/>
      <c r="D2729" s="502"/>
      <c r="E2729" s="84"/>
      <c r="F2729" s="84"/>
      <c r="G2729" s="132"/>
      <c r="H2729" s="132"/>
      <c r="I2729" s="132"/>
      <c r="J2729" s="132"/>
      <c r="K2729" s="132"/>
      <c r="L2729" s="132"/>
      <c r="M2729" s="132"/>
      <c r="N2729" s="132"/>
      <c r="O2729" s="132"/>
      <c r="P2729" s="132"/>
      <c r="Q2729" s="132"/>
      <c r="R2729" s="222"/>
      <c r="S2729" s="166"/>
      <c r="T2729" s="64"/>
    </row>
    <row r="2730" spans="1:20" ht="7.5" customHeight="1">
      <c r="A2730" s="100"/>
      <c r="B2730" s="502"/>
      <c r="C2730" s="502"/>
      <c r="D2730" s="502"/>
      <c r="E2730" s="79"/>
      <c r="F2730" s="79"/>
      <c r="G2730" s="132"/>
      <c r="H2730" s="132"/>
      <c r="I2730" s="132"/>
      <c r="J2730" s="132"/>
      <c r="K2730" s="132"/>
      <c r="L2730" s="132"/>
      <c r="M2730" s="132"/>
      <c r="N2730" s="132"/>
      <c r="O2730" s="132"/>
      <c r="P2730" s="132"/>
      <c r="Q2730" s="132"/>
      <c r="R2730" s="222"/>
      <c r="S2730" s="166"/>
      <c r="T2730" s="64"/>
    </row>
    <row r="2731" spans="1:20" ht="7.5" customHeight="1">
      <c r="A2731" s="100"/>
      <c r="B2731" s="502"/>
      <c r="C2731" s="502"/>
      <c r="D2731" s="502"/>
      <c r="E2731" s="75"/>
      <c r="F2731" s="119"/>
      <c r="G2731" s="75"/>
      <c r="H2731" s="81"/>
      <c r="I2731" s="75"/>
      <c r="J2731" s="75"/>
      <c r="K2731" s="81"/>
      <c r="L2731" s="81"/>
      <c r="M2731" s="75"/>
      <c r="N2731" s="75"/>
      <c r="O2731" s="75"/>
      <c r="P2731" s="75"/>
      <c r="Q2731" s="75"/>
      <c r="R2731" s="222"/>
      <c r="S2731" s="166"/>
      <c r="T2731" s="64"/>
    </row>
    <row r="2732" spans="1:20" ht="7.5" customHeight="1">
      <c r="A2732" s="100"/>
      <c r="B2732" s="502"/>
      <c r="C2732" s="502"/>
      <c r="D2732" s="502"/>
      <c r="E2732" s="533" t="s">
        <v>122</v>
      </c>
      <c r="F2732" s="119"/>
      <c r="G2732" s="119"/>
      <c r="H2732" s="119"/>
      <c r="I2732" s="119"/>
      <c r="J2732" s="119"/>
      <c r="K2732" s="119"/>
      <c r="L2732" s="119"/>
      <c r="M2732" s="119"/>
      <c r="N2732" s="119"/>
      <c r="O2732" s="119"/>
      <c r="P2732" s="119"/>
      <c r="Q2732" s="119"/>
      <c r="R2732" s="222"/>
      <c r="S2732" s="166"/>
      <c r="T2732" s="64"/>
    </row>
    <row r="2733" spans="1:20" ht="7.5" customHeight="1">
      <c r="A2733" s="100"/>
      <c r="B2733" s="502"/>
      <c r="C2733" s="502"/>
      <c r="D2733" s="502"/>
      <c r="E2733" s="502"/>
      <c r="F2733" s="517">
        <v>123</v>
      </c>
      <c r="G2733" s="503">
        <f>ROUND(F2733*mark_up,0)</f>
        <v>540</v>
      </c>
      <c r="H2733" s="82"/>
      <c r="I2733" s="503" t="s">
        <v>122</v>
      </c>
      <c r="J2733" s="517"/>
      <c r="K2733" s="503" t="s">
        <v>122</v>
      </c>
      <c r="L2733" s="517"/>
      <c r="M2733" s="503" t="s">
        <v>122</v>
      </c>
      <c r="N2733" s="517"/>
      <c r="O2733" s="503" t="s">
        <v>122</v>
      </c>
      <c r="P2733" s="517"/>
      <c r="Q2733" s="503" t="s">
        <v>122</v>
      </c>
      <c r="R2733" s="222"/>
      <c r="S2733" s="166"/>
      <c r="T2733" s="64"/>
    </row>
    <row r="2734" spans="1:20" ht="7.5" customHeight="1">
      <c r="A2734" s="100"/>
      <c r="B2734" s="502"/>
      <c r="C2734" s="502"/>
      <c r="D2734" s="502"/>
      <c r="E2734" s="502"/>
      <c r="F2734" s="504"/>
      <c r="G2734" s="504"/>
      <c r="H2734" s="103"/>
      <c r="I2734" s="504"/>
      <c r="J2734" s="504"/>
      <c r="K2734" s="504"/>
      <c r="L2734" s="504"/>
      <c r="M2734" s="504"/>
      <c r="N2734" s="504"/>
      <c r="O2734" s="504"/>
      <c r="P2734" s="504"/>
      <c r="Q2734" s="504"/>
      <c r="R2734" s="222"/>
      <c r="S2734" s="166"/>
      <c r="T2734" s="64"/>
    </row>
    <row r="2735" spans="1:20" ht="7.5" customHeight="1">
      <c r="A2735" s="100"/>
      <c r="B2735" s="502"/>
      <c r="C2735" s="502"/>
      <c r="D2735" s="502"/>
      <c r="E2735" s="502"/>
      <c r="F2735" s="119"/>
      <c r="G2735" s="119"/>
      <c r="H2735" s="119"/>
      <c r="I2735" s="119"/>
      <c r="J2735" s="119"/>
      <c r="K2735" s="119"/>
      <c r="L2735" s="119"/>
      <c r="M2735" s="119"/>
      <c r="N2735" s="119"/>
      <c r="O2735" s="119"/>
      <c r="P2735" s="119"/>
      <c r="Q2735" s="119"/>
      <c r="R2735" s="222"/>
      <c r="S2735" s="166"/>
      <c r="T2735" s="64"/>
    </row>
    <row r="2736" spans="1:20" ht="7.5" customHeight="1">
      <c r="A2736" s="100"/>
      <c r="B2736" s="502"/>
      <c r="C2736" s="502"/>
      <c r="D2736" s="502"/>
      <c r="E2736" s="75"/>
      <c r="F2736" s="119"/>
      <c r="G2736" s="75"/>
      <c r="H2736" s="81"/>
      <c r="I2736" s="75"/>
      <c r="J2736" s="75"/>
      <c r="K2736" s="81"/>
      <c r="L2736" s="81"/>
      <c r="M2736" s="75"/>
      <c r="N2736" s="75"/>
      <c r="O2736" s="75"/>
      <c r="P2736" s="75"/>
      <c r="Q2736" s="75"/>
      <c r="R2736" s="222"/>
      <c r="S2736" s="166"/>
      <c r="T2736" s="64"/>
    </row>
    <row r="2737" spans="1:20" ht="7.5" customHeight="1">
      <c r="A2737" s="100"/>
      <c r="B2737" s="502"/>
      <c r="C2737" s="502"/>
      <c r="D2737" s="502"/>
      <c r="E2737" s="84"/>
      <c r="F2737" s="79"/>
      <c r="G2737" s="79"/>
      <c r="H2737" s="79"/>
      <c r="I2737" s="79"/>
      <c r="J2737" s="79"/>
      <c r="K2737" s="79"/>
      <c r="L2737" s="79"/>
      <c r="M2737" s="79"/>
      <c r="N2737" s="79"/>
      <c r="O2737" s="79"/>
      <c r="P2737" s="79"/>
      <c r="Q2737" s="79"/>
      <c r="R2737" s="222"/>
      <c r="S2737" s="166"/>
      <c r="T2737" s="64"/>
    </row>
    <row r="2738" spans="1:20" ht="7.5" customHeight="1">
      <c r="A2738" s="78"/>
      <c r="B2738" s="502"/>
      <c r="C2738" s="518" t="s">
        <v>750</v>
      </c>
      <c r="D2738" s="502"/>
      <c r="E2738" s="84"/>
      <c r="F2738" s="79"/>
      <c r="G2738" s="79"/>
      <c r="H2738" s="79"/>
      <c r="I2738" s="79"/>
      <c r="J2738" s="79"/>
      <c r="K2738" s="79"/>
      <c r="L2738" s="79"/>
      <c r="M2738" s="79"/>
      <c r="N2738" s="79"/>
      <c r="O2738" s="79"/>
      <c r="P2738" s="79"/>
      <c r="Q2738" s="79"/>
      <c r="R2738" s="222"/>
      <c r="S2738" s="166"/>
      <c r="T2738" s="64"/>
    </row>
    <row r="2739" spans="1:20" ht="7.5" customHeight="1">
      <c r="A2739" s="78"/>
      <c r="B2739" s="502"/>
      <c r="C2739" s="502"/>
      <c r="D2739" s="502"/>
      <c r="E2739" s="84"/>
      <c r="F2739" s="84"/>
      <c r="G2739" s="132"/>
      <c r="H2739" s="132"/>
      <c r="I2739" s="132"/>
      <c r="J2739" s="132"/>
      <c r="K2739" s="132"/>
      <c r="L2739" s="132"/>
      <c r="M2739" s="132"/>
      <c r="N2739" s="132"/>
      <c r="O2739" s="132"/>
      <c r="P2739" s="132"/>
      <c r="Q2739" s="132"/>
      <c r="R2739" s="222"/>
      <c r="S2739" s="166"/>
      <c r="T2739" s="64"/>
    </row>
    <row r="2740" spans="1:20" ht="7.5" customHeight="1">
      <c r="A2740" s="78"/>
      <c r="B2740" s="513"/>
      <c r="C2740" s="513"/>
      <c r="D2740" s="513"/>
      <c r="E2740" s="245"/>
      <c r="F2740" s="245"/>
      <c r="G2740" s="115"/>
      <c r="H2740" s="115"/>
      <c r="I2740" s="115"/>
      <c r="J2740" s="115"/>
      <c r="K2740" s="115"/>
      <c r="L2740" s="115"/>
      <c r="M2740" s="113"/>
      <c r="N2740" s="113"/>
      <c r="O2740" s="113"/>
      <c r="P2740" s="113"/>
      <c r="Q2740" s="113"/>
      <c r="R2740" s="236"/>
      <c r="S2740" s="247"/>
      <c r="T2740" s="64"/>
    </row>
    <row r="2741" spans="1:20" ht="7.5" customHeight="1">
      <c r="A2741" s="100"/>
      <c r="B2741" s="79"/>
      <c r="C2741" s="79"/>
      <c r="D2741" s="79"/>
      <c r="E2741" s="79"/>
      <c r="F2741" s="79"/>
      <c r="G2741" s="79"/>
      <c r="H2741" s="79"/>
      <c r="I2741" s="79"/>
      <c r="J2741" s="79"/>
      <c r="K2741" s="79"/>
      <c r="L2741" s="79"/>
      <c r="M2741" s="79"/>
      <c r="N2741" s="79"/>
      <c r="O2741" s="79"/>
      <c r="P2741" s="79"/>
      <c r="Q2741" s="79"/>
      <c r="R2741" s="80"/>
      <c r="S2741" s="90"/>
      <c r="T2741" s="64"/>
    </row>
    <row r="2742" spans="1:20" ht="7.5" customHeight="1">
      <c r="A2742" s="100"/>
      <c r="B2742" s="79"/>
      <c r="C2742" s="79"/>
      <c r="D2742" s="79"/>
      <c r="E2742" s="79"/>
      <c r="F2742" s="79"/>
      <c r="G2742" s="79"/>
      <c r="H2742" s="79"/>
      <c r="I2742" s="79"/>
      <c r="J2742" s="79"/>
      <c r="K2742" s="79"/>
      <c r="L2742" s="79"/>
      <c r="M2742" s="79"/>
      <c r="N2742" s="79"/>
      <c r="O2742" s="79"/>
      <c r="P2742" s="79"/>
      <c r="Q2742" s="79"/>
      <c r="R2742" s="80"/>
      <c r="S2742" s="90"/>
      <c r="T2742" s="64"/>
    </row>
    <row r="2743" spans="1:20" ht="7.5" customHeight="1">
      <c r="A2743" s="100"/>
      <c r="B2743" s="79"/>
      <c r="C2743" s="79"/>
      <c r="D2743" s="79"/>
      <c r="E2743" s="79"/>
      <c r="F2743" s="79"/>
      <c r="G2743" s="79"/>
      <c r="H2743" s="79"/>
      <c r="I2743" s="79"/>
      <c r="J2743" s="79"/>
      <c r="K2743" s="79"/>
      <c r="L2743" s="79"/>
      <c r="M2743" s="79"/>
      <c r="N2743" s="79"/>
      <c r="O2743" s="79"/>
      <c r="P2743" s="79"/>
      <c r="Q2743" s="79"/>
      <c r="R2743" s="80"/>
      <c r="S2743" s="90"/>
      <c r="T2743" s="64"/>
    </row>
    <row r="2744" spans="1:20" ht="7.5" customHeight="1">
      <c r="A2744" s="100"/>
      <c r="B2744" s="79"/>
      <c r="C2744" s="79"/>
      <c r="D2744" s="79"/>
      <c r="E2744" s="79"/>
      <c r="F2744" s="79"/>
      <c r="G2744" s="79"/>
      <c r="H2744" s="79"/>
      <c r="I2744" s="79"/>
      <c r="J2744" s="79"/>
      <c r="K2744" s="79"/>
      <c r="L2744" s="79"/>
      <c r="M2744" s="79"/>
      <c r="N2744" s="79"/>
      <c r="O2744" s="79"/>
      <c r="P2744" s="79"/>
      <c r="Q2744" s="79"/>
      <c r="R2744" s="80"/>
      <c r="S2744" s="90"/>
      <c r="T2744" s="64"/>
    </row>
    <row r="2745" spans="1:20" ht="11.25" customHeight="1">
      <c r="A2745" s="100"/>
      <c r="B2745" s="526"/>
      <c r="C2745" s="527"/>
      <c r="D2745" s="527"/>
      <c r="E2745" s="527"/>
      <c r="F2745" s="527"/>
      <c r="G2745" s="527"/>
      <c r="H2745" s="527"/>
      <c r="I2745" s="527"/>
      <c r="J2745" s="527"/>
      <c r="K2745" s="527"/>
      <c r="L2745" s="527"/>
      <c r="M2745" s="527"/>
      <c r="N2745" s="527"/>
      <c r="O2745" s="527"/>
      <c r="P2745" s="527"/>
      <c r="Q2745" s="527"/>
      <c r="R2745" s="527"/>
      <c r="S2745" s="537" t="s">
        <v>140</v>
      </c>
      <c r="T2745" s="64"/>
    </row>
    <row r="2746" spans="1:20" ht="11.25" customHeight="1">
      <c r="A2746" s="100"/>
      <c r="B2746" s="83"/>
      <c r="C2746" s="83"/>
      <c r="D2746" s="83"/>
      <c r="E2746" s="83"/>
      <c r="F2746" s="83"/>
      <c r="G2746" s="83"/>
      <c r="H2746" s="83"/>
      <c r="I2746" s="83"/>
      <c r="J2746" s="83"/>
      <c r="K2746" s="83"/>
      <c r="L2746" s="83"/>
      <c r="M2746" s="83"/>
      <c r="N2746" s="83"/>
      <c r="O2746" s="83"/>
      <c r="P2746" s="83"/>
      <c r="Q2746" s="83"/>
      <c r="R2746" s="88"/>
      <c r="S2746" s="504"/>
      <c r="T2746" s="64"/>
    </row>
    <row r="2747" spans="1:20" ht="11.25" customHeight="1">
      <c r="A2747" s="100"/>
      <c r="B2747" s="528" t="s">
        <v>751</v>
      </c>
      <c r="C2747" s="529"/>
      <c r="D2747" s="529"/>
      <c r="E2747" s="529"/>
      <c r="F2747" s="529"/>
      <c r="G2747" s="529"/>
      <c r="H2747" s="529"/>
      <c r="I2747" s="529"/>
      <c r="J2747" s="529"/>
      <c r="K2747" s="529"/>
      <c r="L2747" s="529"/>
      <c r="M2747" s="529"/>
      <c r="N2747" s="529"/>
      <c r="O2747" s="529"/>
      <c r="P2747" s="529"/>
      <c r="Q2747" s="529"/>
      <c r="R2747" s="529"/>
      <c r="S2747" s="529"/>
      <c r="T2747" s="64"/>
    </row>
    <row r="2748" spans="1:20" ht="61.5" customHeight="1">
      <c r="A2748" s="100"/>
      <c r="B2748" s="530"/>
      <c r="C2748" s="513"/>
      <c r="D2748" s="513"/>
      <c r="E2748" s="63"/>
      <c r="F2748" s="63"/>
      <c r="G2748" s="63"/>
      <c r="H2748" s="63"/>
      <c r="I2748" s="63"/>
      <c r="J2748" s="63"/>
      <c r="K2748" s="63"/>
      <c r="L2748" s="63"/>
      <c r="M2748" s="63"/>
      <c r="N2748" s="63"/>
      <c r="O2748" s="531" t="s">
        <v>752</v>
      </c>
      <c r="P2748" s="513"/>
      <c r="Q2748" s="513"/>
      <c r="R2748" s="513"/>
      <c r="S2748" s="513"/>
      <c r="T2748" s="64"/>
    </row>
    <row r="2749" spans="1:20" ht="34.5" customHeight="1">
      <c r="A2749" s="100"/>
      <c r="B2749" s="67" t="s">
        <v>104</v>
      </c>
      <c r="C2749" s="67" t="s">
        <v>105</v>
      </c>
      <c r="D2749" s="67" t="s">
        <v>106</v>
      </c>
      <c r="E2749" s="67" t="s">
        <v>107</v>
      </c>
      <c r="F2749" s="68" t="s">
        <v>108</v>
      </c>
      <c r="G2749" s="69" t="s">
        <v>109</v>
      </c>
      <c r="H2749" s="68" t="s">
        <v>108</v>
      </c>
      <c r="I2749" s="69" t="s">
        <v>110</v>
      </c>
      <c r="J2749" s="68" t="s">
        <v>108</v>
      </c>
      <c r="K2749" s="69" t="s">
        <v>111</v>
      </c>
      <c r="L2749" s="68" t="s">
        <v>108</v>
      </c>
      <c r="M2749" s="69" t="s">
        <v>112</v>
      </c>
      <c r="N2749" s="68" t="s">
        <v>108</v>
      </c>
      <c r="O2749" s="69" t="s">
        <v>113</v>
      </c>
      <c r="P2749" s="68" t="s">
        <v>108</v>
      </c>
      <c r="Q2749" s="69" t="s">
        <v>114</v>
      </c>
      <c r="R2749" s="574" t="s">
        <v>1</v>
      </c>
      <c r="S2749" s="525"/>
      <c r="T2749" s="64"/>
    </row>
    <row r="2750" spans="1:20" ht="7.5" customHeight="1">
      <c r="A2750" s="100"/>
      <c r="B2750" s="545" t="s">
        <v>115</v>
      </c>
      <c r="C2750" s="514" t="s">
        <v>753</v>
      </c>
      <c r="D2750" s="515" t="s">
        <v>754</v>
      </c>
      <c r="E2750" s="75"/>
      <c r="F2750" s="81"/>
      <c r="G2750" s="75"/>
      <c r="H2750" s="81"/>
      <c r="I2750" s="81"/>
      <c r="J2750" s="81"/>
      <c r="K2750" s="75"/>
      <c r="L2750" s="81"/>
      <c r="M2750" s="75"/>
      <c r="N2750" s="81"/>
      <c r="O2750" s="75"/>
      <c r="P2750" s="81"/>
      <c r="Q2750" s="75"/>
      <c r="R2750" s="519" t="s">
        <v>118</v>
      </c>
      <c r="S2750" s="571" t="s">
        <v>755</v>
      </c>
      <c r="T2750" s="64"/>
    </row>
    <row r="2751" spans="1:20" ht="7.5" customHeight="1">
      <c r="A2751" s="100"/>
      <c r="B2751" s="502"/>
      <c r="C2751" s="502"/>
      <c r="D2751" s="502"/>
      <c r="E2751" s="75"/>
      <c r="F2751" s="81"/>
      <c r="G2751" s="75"/>
      <c r="H2751" s="81"/>
      <c r="I2751" s="81"/>
      <c r="J2751" s="81"/>
      <c r="K2751" s="75"/>
      <c r="L2751" s="81"/>
      <c r="M2751" s="75"/>
      <c r="N2751" s="81"/>
      <c r="O2751" s="75"/>
      <c r="P2751" s="81"/>
      <c r="Q2751" s="75"/>
      <c r="R2751" s="502"/>
      <c r="S2751" s="502"/>
      <c r="T2751" s="64"/>
    </row>
    <row r="2752" spans="1:20" ht="7.5" customHeight="1">
      <c r="A2752" s="100"/>
      <c r="B2752" s="502"/>
      <c r="C2752" s="502"/>
      <c r="D2752" s="502"/>
      <c r="E2752" s="75"/>
      <c r="F2752" s="81"/>
      <c r="G2752" s="75"/>
      <c r="H2752" s="81"/>
      <c r="I2752" s="81"/>
      <c r="J2752" s="81"/>
      <c r="K2752" s="75"/>
      <c r="L2752" s="81"/>
      <c r="M2752" s="79"/>
      <c r="N2752" s="81"/>
      <c r="O2752" s="75"/>
      <c r="P2752" s="81"/>
      <c r="Q2752" s="75"/>
      <c r="R2752" s="519" t="s">
        <v>118</v>
      </c>
      <c r="S2752" s="571" t="s">
        <v>756</v>
      </c>
      <c r="T2752" s="64"/>
    </row>
    <row r="2753" spans="1:20" ht="7.5" customHeight="1">
      <c r="A2753" s="100"/>
      <c r="B2753" s="502"/>
      <c r="C2753" s="502"/>
      <c r="D2753" s="502"/>
      <c r="E2753" s="75"/>
      <c r="F2753" s="81"/>
      <c r="G2753" s="75"/>
      <c r="H2753" s="81"/>
      <c r="I2753" s="81"/>
      <c r="J2753" s="81"/>
      <c r="K2753" s="75"/>
      <c r="L2753" s="81"/>
      <c r="M2753" s="125"/>
      <c r="N2753" s="81"/>
      <c r="O2753" s="75"/>
      <c r="P2753" s="81"/>
      <c r="Q2753" s="75"/>
      <c r="R2753" s="502"/>
      <c r="S2753" s="502"/>
      <c r="T2753" s="64"/>
    </row>
    <row r="2754" spans="1:20" ht="7.5" customHeight="1">
      <c r="A2754" s="78"/>
      <c r="B2754" s="502"/>
      <c r="C2754" s="502"/>
      <c r="D2754" s="502"/>
      <c r="E2754" s="75"/>
      <c r="F2754" s="81"/>
      <c r="G2754" s="533"/>
      <c r="H2754" s="81"/>
      <c r="I2754" s="81"/>
      <c r="J2754" s="81"/>
      <c r="K2754" s="533"/>
      <c r="L2754" s="81"/>
      <c r="M2754" s="533" t="s">
        <v>484</v>
      </c>
      <c r="N2754" s="81"/>
      <c r="O2754" s="533"/>
      <c r="P2754" s="81"/>
      <c r="Q2754" s="533"/>
      <c r="R2754" s="519" t="s">
        <v>118</v>
      </c>
      <c r="S2754" s="571" t="s">
        <v>757</v>
      </c>
      <c r="T2754" s="64"/>
    </row>
    <row r="2755" spans="1:20" ht="7.5" customHeight="1">
      <c r="A2755" s="78"/>
      <c r="B2755" s="502"/>
      <c r="C2755" s="502"/>
      <c r="D2755" s="502"/>
      <c r="E2755" s="75"/>
      <c r="F2755" s="81"/>
      <c r="G2755" s="504"/>
      <c r="H2755" s="103"/>
      <c r="I2755" s="103"/>
      <c r="J2755" s="103"/>
      <c r="K2755" s="504"/>
      <c r="L2755" s="103"/>
      <c r="M2755" s="504"/>
      <c r="N2755" s="103"/>
      <c r="O2755" s="504"/>
      <c r="P2755" s="103"/>
      <c r="Q2755" s="504"/>
      <c r="R2755" s="502"/>
      <c r="S2755" s="502"/>
      <c r="T2755" s="64"/>
    </row>
    <row r="2756" spans="1:20" ht="7.5" customHeight="1">
      <c r="A2756" s="78"/>
      <c r="B2756" s="502"/>
      <c r="C2756" s="502"/>
      <c r="D2756" s="502"/>
      <c r="E2756" s="533" t="s">
        <v>122</v>
      </c>
      <c r="F2756" s="517"/>
      <c r="G2756" s="503" t="s">
        <v>122</v>
      </c>
      <c r="H2756" s="82"/>
      <c r="I2756" s="503" t="s">
        <v>122</v>
      </c>
      <c r="J2756" s="503"/>
      <c r="K2756" s="503" t="s">
        <v>122</v>
      </c>
      <c r="L2756" s="517">
        <v>56.616656250000005</v>
      </c>
      <c r="M2756" s="503">
        <f>ROUND(L2756*mark_up,0)</f>
        <v>249</v>
      </c>
      <c r="N2756" s="503"/>
      <c r="O2756" s="503" t="s">
        <v>122</v>
      </c>
      <c r="P2756" s="82"/>
      <c r="Q2756" s="503" t="s">
        <v>122</v>
      </c>
      <c r="R2756" s="80"/>
      <c r="S2756" s="343"/>
      <c r="T2756" s="64"/>
    </row>
    <row r="2757" spans="1:20" ht="7.5" customHeight="1">
      <c r="A2757" s="100"/>
      <c r="B2757" s="502"/>
      <c r="C2757" s="502"/>
      <c r="D2757" s="502"/>
      <c r="E2757" s="502"/>
      <c r="F2757" s="504"/>
      <c r="G2757" s="504"/>
      <c r="H2757" s="103"/>
      <c r="I2757" s="504"/>
      <c r="J2757" s="504"/>
      <c r="K2757" s="504"/>
      <c r="L2757" s="504"/>
      <c r="M2757" s="504"/>
      <c r="N2757" s="504"/>
      <c r="O2757" s="504"/>
      <c r="P2757" s="103"/>
      <c r="Q2757" s="504"/>
      <c r="R2757" s="80"/>
      <c r="S2757" s="343"/>
      <c r="T2757" s="64"/>
    </row>
    <row r="2758" spans="1:20" ht="7.5" customHeight="1">
      <c r="A2758" s="100"/>
      <c r="B2758" s="502"/>
      <c r="C2758" s="502"/>
      <c r="D2758" s="502"/>
      <c r="E2758" s="75"/>
      <c r="F2758" s="81"/>
      <c r="G2758" s="209"/>
      <c r="H2758" s="82"/>
      <c r="I2758" s="82"/>
      <c r="J2758" s="82"/>
      <c r="K2758" s="209"/>
      <c r="L2758" s="82"/>
      <c r="M2758" s="209"/>
      <c r="N2758" s="82"/>
      <c r="O2758" s="209"/>
      <c r="P2758" s="82"/>
      <c r="Q2758" s="209"/>
      <c r="R2758" s="87"/>
      <c r="S2758" s="208"/>
      <c r="T2758" s="64"/>
    </row>
    <row r="2759" spans="1:20" ht="7.5" customHeight="1">
      <c r="A2759" s="100"/>
      <c r="B2759" s="502"/>
      <c r="C2759" s="502"/>
      <c r="D2759" s="502"/>
      <c r="E2759" s="75"/>
      <c r="F2759" s="81"/>
      <c r="G2759" s="75"/>
      <c r="H2759" s="81"/>
      <c r="I2759" s="81"/>
      <c r="J2759" s="81"/>
      <c r="K2759" s="75"/>
      <c r="L2759" s="81"/>
      <c r="M2759" s="75"/>
      <c r="N2759" s="81"/>
      <c r="O2759" s="75"/>
      <c r="P2759" s="81"/>
      <c r="Q2759" s="75"/>
      <c r="R2759" s="87"/>
      <c r="S2759" s="208"/>
      <c r="T2759" s="64"/>
    </row>
    <row r="2760" spans="1:20" ht="7.5" customHeight="1">
      <c r="A2760" s="100"/>
      <c r="B2760" s="502"/>
      <c r="C2760" s="518" t="s">
        <v>758</v>
      </c>
      <c r="D2760" s="502"/>
      <c r="E2760" s="81"/>
      <c r="F2760" s="81"/>
      <c r="G2760" s="81"/>
      <c r="H2760" s="81"/>
      <c r="I2760" s="81"/>
      <c r="J2760" s="81"/>
      <c r="K2760" s="81"/>
      <c r="L2760" s="81"/>
      <c r="M2760" s="81"/>
      <c r="N2760" s="81"/>
      <c r="O2760" s="81"/>
      <c r="P2760" s="81"/>
      <c r="Q2760" s="81"/>
      <c r="R2760" s="87"/>
      <c r="S2760" s="208"/>
      <c r="T2760" s="64"/>
    </row>
    <row r="2761" spans="1:20" ht="7.5" customHeight="1">
      <c r="A2761" s="100"/>
      <c r="B2761" s="502"/>
      <c r="C2761" s="502"/>
      <c r="D2761" s="502"/>
      <c r="E2761" s="75"/>
      <c r="F2761" s="81"/>
      <c r="G2761" s="75"/>
      <c r="H2761" s="81"/>
      <c r="I2761" s="81"/>
      <c r="J2761" s="81"/>
      <c r="K2761" s="75"/>
      <c r="L2761" s="81"/>
      <c r="M2761" s="75"/>
      <c r="N2761" s="81"/>
      <c r="O2761" s="75"/>
      <c r="P2761" s="81"/>
      <c r="Q2761" s="75"/>
      <c r="R2761" s="87"/>
      <c r="S2761" s="208"/>
      <c r="T2761" s="64"/>
    </row>
    <row r="2762" spans="1:20" ht="7.5" customHeight="1">
      <c r="A2762" s="100"/>
      <c r="B2762" s="513"/>
      <c r="C2762" s="513"/>
      <c r="D2762" s="513"/>
      <c r="E2762" s="105"/>
      <c r="F2762" s="113"/>
      <c r="G2762" s="105"/>
      <c r="H2762" s="113"/>
      <c r="I2762" s="113"/>
      <c r="J2762" s="113"/>
      <c r="K2762" s="105"/>
      <c r="L2762" s="113"/>
      <c r="M2762" s="105"/>
      <c r="N2762" s="113"/>
      <c r="O2762" s="105"/>
      <c r="P2762" s="113"/>
      <c r="Q2762" s="105"/>
      <c r="R2762" s="231"/>
      <c r="S2762" s="344"/>
      <c r="T2762" s="64"/>
    </row>
    <row r="2763" spans="1:20" ht="7.5" customHeight="1">
      <c r="A2763" s="100"/>
      <c r="B2763" s="83"/>
      <c r="C2763" s="83"/>
      <c r="D2763" s="83"/>
      <c r="E2763" s="83"/>
      <c r="F2763" s="83"/>
      <c r="G2763" s="83"/>
      <c r="H2763" s="83"/>
      <c r="I2763" s="83"/>
      <c r="J2763" s="83"/>
      <c r="K2763" s="83"/>
      <c r="L2763" s="83"/>
      <c r="M2763" s="83"/>
      <c r="N2763" s="83"/>
      <c r="O2763" s="83"/>
      <c r="P2763" s="83"/>
      <c r="Q2763" s="83"/>
      <c r="R2763" s="88"/>
      <c r="S2763" s="76"/>
      <c r="T2763" s="64"/>
    </row>
    <row r="2764" spans="1:20" ht="7.5" customHeight="1">
      <c r="A2764" s="100"/>
      <c r="B2764" s="79"/>
      <c r="C2764" s="79"/>
      <c r="D2764" s="79"/>
      <c r="E2764" s="79"/>
      <c r="F2764" s="79"/>
      <c r="G2764" s="79"/>
      <c r="H2764" s="79"/>
      <c r="I2764" s="79"/>
      <c r="J2764" s="79"/>
      <c r="K2764" s="79"/>
      <c r="L2764" s="79"/>
      <c r="M2764" s="79"/>
      <c r="N2764" s="79"/>
      <c r="O2764" s="79"/>
      <c r="P2764" s="79"/>
      <c r="Q2764" s="79"/>
      <c r="R2764" s="80"/>
      <c r="S2764" s="90"/>
      <c r="T2764" s="64"/>
    </row>
    <row r="2765" spans="1:20" ht="7.5" customHeight="1">
      <c r="A2765" s="100"/>
      <c r="B2765" s="79"/>
      <c r="C2765" s="79"/>
      <c r="D2765" s="79"/>
      <c r="E2765" s="79"/>
      <c r="F2765" s="79"/>
      <c r="G2765" s="79"/>
      <c r="H2765" s="79"/>
      <c r="I2765" s="79"/>
      <c r="J2765" s="79"/>
      <c r="K2765" s="79"/>
      <c r="L2765" s="79"/>
      <c r="M2765" s="79"/>
      <c r="N2765" s="79"/>
      <c r="O2765" s="79"/>
      <c r="P2765" s="79"/>
      <c r="Q2765" s="79"/>
      <c r="R2765" s="80"/>
      <c r="S2765" s="90"/>
      <c r="T2765" s="64"/>
    </row>
    <row r="2766" spans="1:20" ht="7.5" customHeight="1">
      <c r="A2766" s="100"/>
      <c r="B2766" s="79"/>
      <c r="C2766" s="79"/>
      <c r="D2766" s="79"/>
      <c r="E2766" s="79"/>
      <c r="F2766" s="79"/>
      <c r="G2766" s="79"/>
      <c r="H2766" s="79"/>
      <c r="I2766" s="79"/>
      <c r="J2766" s="79"/>
      <c r="K2766" s="79"/>
      <c r="L2766" s="79"/>
      <c r="M2766" s="79"/>
      <c r="N2766" s="79"/>
      <c r="O2766" s="79"/>
      <c r="P2766" s="79"/>
      <c r="Q2766" s="79"/>
      <c r="R2766" s="80"/>
      <c r="S2766" s="90"/>
      <c r="T2766" s="64"/>
    </row>
    <row r="2767" spans="1:20" ht="7.5" customHeight="1">
      <c r="A2767" s="100"/>
      <c r="B2767" s="79"/>
      <c r="C2767" s="79"/>
      <c r="D2767" s="79"/>
      <c r="E2767" s="79"/>
      <c r="F2767" s="79"/>
      <c r="G2767" s="79"/>
      <c r="H2767" s="79"/>
      <c r="I2767" s="79"/>
      <c r="J2767" s="79"/>
      <c r="K2767" s="79"/>
      <c r="L2767" s="79"/>
      <c r="M2767" s="79"/>
      <c r="N2767" s="79"/>
      <c r="O2767" s="79"/>
      <c r="P2767" s="79"/>
      <c r="Q2767" s="79"/>
      <c r="R2767" s="80"/>
      <c r="S2767" s="90"/>
      <c r="T2767" s="64"/>
    </row>
    <row r="2768" spans="1:20" ht="7.5" customHeight="1">
      <c r="A2768" s="100"/>
      <c r="B2768" s="79"/>
      <c r="C2768" s="79"/>
      <c r="D2768" s="79"/>
      <c r="E2768" s="79"/>
      <c r="F2768" s="79"/>
      <c r="G2768" s="79"/>
      <c r="H2768" s="79"/>
      <c r="I2768" s="79"/>
      <c r="J2768" s="79"/>
      <c r="K2768" s="79"/>
      <c r="L2768" s="79"/>
      <c r="M2768" s="79"/>
      <c r="N2768" s="79"/>
      <c r="O2768" s="79"/>
      <c r="P2768" s="79"/>
      <c r="Q2768" s="79"/>
      <c r="R2768" s="80"/>
      <c r="S2768" s="90"/>
      <c r="T2768" s="64"/>
    </row>
    <row r="2769" spans="1:20" ht="7.5" customHeight="1">
      <c r="A2769" s="100"/>
      <c r="B2769" s="79"/>
      <c r="C2769" s="79"/>
      <c r="D2769" s="79"/>
      <c r="E2769" s="79"/>
      <c r="F2769" s="79"/>
      <c r="G2769" s="79"/>
      <c r="H2769" s="79"/>
      <c r="I2769" s="79"/>
      <c r="J2769" s="79"/>
      <c r="K2769" s="79"/>
      <c r="L2769" s="79"/>
      <c r="M2769" s="79"/>
      <c r="N2769" s="79"/>
      <c r="O2769" s="79"/>
      <c r="P2769" s="79"/>
      <c r="Q2769" s="79"/>
      <c r="R2769" s="80"/>
      <c r="S2769" s="90"/>
      <c r="T2769" s="64"/>
    </row>
    <row r="2770" spans="1:20" ht="7.5" customHeight="1">
      <c r="A2770" s="78"/>
      <c r="B2770" s="79"/>
      <c r="C2770" s="79"/>
      <c r="D2770" s="79"/>
      <c r="E2770" s="79"/>
      <c r="F2770" s="79"/>
      <c r="G2770" s="79"/>
      <c r="H2770" s="79"/>
      <c r="I2770" s="79"/>
      <c r="J2770" s="79"/>
      <c r="K2770" s="79"/>
      <c r="L2770" s="79"/>
      <c r="M2770" s="79"/>
      <c r="N2770" s="79"/>
      <c r="O2770" s="79"/>
      <c r="P2770" s="79"/>
      <c r="Q2770" s="79"/>
      <c r="R2770" s="80"/>
      <c r="S2770" s="90"/>
      <c r="T2770" s="64"/>
    </row>
    <row r="2771" spans="1:20" ht="7.5" customHeight="1">
      <c r="A2771" s="78"/>
      <c r="B2771" s="79"/>
      <c r="C2771" s="79"/>
      <c r="D2771" s="79"/>
      <c r="E2771" s="79"/>
      <c r="F2771" s="79"/>
      <c r="G2771" s="79"/>
      <c r="H2771" s="79"/>
      <c r="I2771" s="79"/>
      <c r="J2771" s="79"/>
      <c r="K2771" s="79"/>
      <c r="L2771" s="79"/>
      <c r="M2771" s="79"/>
      <c r="N2771" s="79"/>
      <c r="O2771" s="79"/>
      <c r="P2771" s="79"/>
      <c r="Q2771" s="79"/>
      <c r="R2771" s="80"/>
      <c r="S2771" s="90"/>
      <c r="T2771" s="64"/>
    </row>
    <row r="2772" spans="1:20" ht="7.5" customHeight="1">
      <c r="A2772" s="78"/>
      <c r="B2772" s="79"/>
      <c r="C2772" s="79"/>
      <c r="D2772" s="79"/>
      <c r="E2772" s="79"/>
      <c r="F2772" s="79"/>
      <c r="G2772" s="79"/>
      <c r="H2772" s="79"/>
      <c r="I2772" s="79"/>
      <c r="J2772" s="79"/>
      <c r="K2772" s="79"/>
      <c r="L2772" s="79"/>
      <c r="M2772" s="79"/>
      <c r="N2772" s="79"/>
      <c r="O2772" s="79"/>
      <c r="P2772" s="79"/>
      <c r="Q2772" s="79"/>
      <c r="R2772" s="80"/>
      <c r="S2772" s="90"/>
      <c r="T2772" s="64"/>
    </row>
    <row r="2773" spans="1:20" ht="7.5" customHeight="1">
      <c r="A2773" s="100"/>
      <c r="B2773" s="79"/>
      <c r="C2773" s="79"/>
      <c r="D2773" s="79"/>
      <c r="E2773" s="79"/>
      <c r="F2773" s="79"/>
      <c r="G2773" s="79"/>
      <c r="H2773" s="79"/>
      <c r="I2773" s="79"/>
      <c r="J2773" s="79"/>
      <c r="K2773" s="79"/>
      <c r="L2773" s="79"/>
      <c r="M2773" s="79"/>
      <c r="N2773" s="79"/>
      <c r="O2773" s="79"/>
      <c r="P2773" s="79"/>
      <c r="Q2773" s="79"/>
      <c r="R2773" s="80"/>
      <c r="S2773" s="90"/>
      <c r="T2773" s="64"/>
    </row>
    <row r="2774" spans="1:20" ht="7.5" customHeight="1">
      <c r="A2774" s="100"/>
      <c r="B2774" s="79"/>
      <c r="C2774" s="79"/>
      <c r="D2774" s="79"/>
      <c r="E2774" s="79"/>
      <c r="F2774" s="79"/>
      <c r="G2774" s="79"/>
      <c r="H2774" s="79"/>
      <c r="I2774" s="79"/>
      <c r="J2774" s="79"/>
      <c r="K2774" s="79"/>
      <c r="L2774" s="79"/>
      <c r="M2774" s="79"/>
      <c r="N2774" s="79"/>
      <c r="O2774" s="79"/>
      <c r="P2774" s="79"/>
      <c r="Q2774" s="79"/>
      <c r="R2774" s="80"/>
      <c r="S2774" s="90"/>
      <c r="T2774" s="64"/>
    </row>
    <row r="2775" spans="1:20" ht="7.5" customHeight="1">
      <c r="A2775" s="100"/>
      <c r="B2775" s="79"/>
      <c r="C2775" s="79"/>
      <c r="D2775" s="79"/>
      <c r="E2775" s="79"/>
      <c r="F2775" s="79"/>
      <c r="G2775" s="79"/>
      <c r="H2775" s="79"/>
      <c r="I2775" s="79"/>
      <c r="J2775" s="79"/>
      <c r="K2775" s="79"/>
      <c r="L2775" s="79"/>
      <c r="M2775" s="79"/>
      <c r="N2775" s="79"/>
      <c r="O2775" s="79"/>
      <c r="P2775" s="79"/>
      <c r="Q2775" s="79"/>
      <c r="R2775" s="80"/>
      <c r="S2775" s="90"/>
      <c r="T2775" s="64"/>
    </row>
    <row r="2776" spans="1:20" ht="7.5" customHeight="1">
      <c r="A2776" s="100"/>
      <c r="B2776" s="79"/>
      <c r="C2776" s="79"/>
      <c r="D2776" s="79"/>
      <c r="E2776" s="79"/>
      <c r="F2776" s="79"/>
      <c r="G2776" s="79"/>
      <c r="H2776" s="79"/>
      <c r="I2776" s="79"/>
      <c r="J2776" s="79"/>
      <c r="K2776" s="79"/>
      <c r="L2776" s="79"/>
      <c r="M2776" s="79"/>
      <c r="N2776" s="79"/>
      <c r="O2776" s="79"/>
      <c r="P2776" s="79"/>
      <c r="Q2776" s="79"/>
      <c r="R2776" s="80"/>
      <c r="S2776" s="90"/>
      <c r="T2776" s="64"/>
    </row>
    <row r="2777" spans="1:20" ht="7.5" customHeight="1">
      <c r="A2777" s="100"/>
      <c r="B2777" s="79"/>
      <c r="C2777" s="79"/>
      <c r="D2777" s="79"/>
      <c r="E2777" s="79"/>
      <c r="F2777" s="79"/>
      <c r="G2777" s="79"/>
      <c r="H2777" s="79"/>
      <c r="I2777" s="79"/>
      <c r="J2777" s="79"/>
      <c r="K2777" s="79"/>
      <c r="L2777" s="79"/>
      <c r="M2777" s="79"/>
      <c r="N2777" s="79"/>
      <c r="O2777" s="79"/>
      <c r="P2777" s="79"/>
      <c r="Q2777" s="79"/>
      <c r="R2777" s="80"/>
      <c r="S2777" s="90"/>
      <c r="T2777" s="64"/>
    </row>
    <row r="2778" spans="1:20" ht="7.5" customHeight="1">
      <c r="A2778" s="100"/>
      <c r="B2778" s="79"/>
      <c r="C2778" s="79"/>
      <c r="D2778" s="79"/>
      <c r="E2778" s="79"/>
      <c r="F2778" s="79"/>
      <c r="G2778" s="79"/>
      <c r="H2778" s="79"/>
      <c r="I2778" s="79"/>
      <c r="J2778" s="79"/>
      <c r="K2778" s="79"/>
      <c r="L2778" s="79"/>
      <c r="M2778" s="79"/>
      <c r="N2778" s="79"/>
      <c r="O2778" s="79"/>
      <c r="P2778" s="79"/>
      <c r="Q2778" s="79"/>
      <c r="R2778" s="80"/>
      <c r="S2778" s="90"/>
      <c r="T2778" s="64"/>
    </row>
    <row r="2779" spans="1:20" ht="7.5" customHeight="1">
      <c r="A2779" s="100"/>
      <c r="B2779" s="79"/>
      <c r="C2779" s="79"/>
      <c r="D2779" s="79"/>
      <c r="E2779" s="79"/>
      <c r="F2779" s="79"/>
      <c r="G2779" s="79"/>
      <c r="H2779" s="79"/>
      <c r="I2779" s="79"/>
      <c r="J2779" s="79"/>
      <c r="K2779" s="79"/>
      <c r="L2779" s="79"/>
      <c r="M2779" s="79"/>
      <c r="N2779" s="79"/>
      <c r="O2779" s="79"/>
      <c r="P2779" s="79"/>
      <c r="Q2779" s="79"/>
      <c r="R2779" s="80"/>
      <c r="S2779" s="90"/>
      <c r="T2779" s="64"/>
    </row>
    <row r="2780" spans="1:20" ht="7.5" customHeight="1">
      <c r="A2780" s="100"/>
      <c r="B2780" s="79"/>
      <c r="C2780" s="79"/>
      <c r="D2780" s="79"/>
      <c r="E2780" s="79"/>
      <c r="F2780" s="79"/>
      <c r="G2780" s="79"/>
      <c r="H2780" s="79"/>
      <c r="I2780" s="79"/>
      <c r="J2780" s="79"/>
      <c r="K2780" s="79"/>
      <c r="L2780" s="79"/>
      <c r="M2780" s="79"/>
      <c r="N2780" s="79"/>
      <c r="O2780" s="79"/>
      <c r="P2780" s="79"/>
      <c r="Q2780" s="79"/>
      <c r="R2780" s="80"/>
      <c r="S2780" s="90"/>
      <c r="T2780" s="64"/>
    </row>
    <row r="2781" spans="1:20" ht="7.5" customHeight="1">
      <c r="A2781" s="100"/>
      <c r="B2781" s="575" t="s">
        <v>759</v>
      </c>
      <c r="C2781" s="576"/>
      <c r="D2781" s="576"/>
      <c r="E2781" s="576"/>
      <c r="F2781" s="576"/>
      <c r="G2781" s="576"/>
      <c r="H2781" s="576"/>
      <c r="I2781" s="576"/>
      <c r="J2781" s="576"/>
      <c r="K2781" s="576"/>
      <c r="L2781" s="576"/>
      <c r="M2781" s="576"/>
      <c r="N2781" s="576"/>
      <c r="O2781" s="576"/>
      <c r="P2781" s="576"/>
      <c r="Q2781" s="576"/>
      <c r="R2781" s="576"/>
      <c r="S2781" s="576"/>
      <c r="T2781" s="64"/>
    </row>
    <row r="2782" spans="1:20" ht="7.5" customHeight="1">
      <c r="A2782" s="100"/>
      <c r="B2782" s="577"/>
      <c r="C2782" s="502"/>
      <c r="D2782" s="502"/>
      <c r="E2782" s="502"/>
      <c r="F2782" s="502"/>
      <c r="G2782" s="502"/>
      <c r="H2782" s="502"/>
      <c r="I2782" s="502"/>
      <c r="J2782" s="502"/>
      <c r="K2782" s="502"/>
      <c r="L2782" s="502"/>
      <c r="M2782" s="502"/>
      <c r="N2782" s="502"/>
      <c r="O2782" s="502"/>
      <c r="P2782" s="502"/>
      <c r="Q2782" s="502"/>
      <c r="R2782" s="502"/>
      <c r="S2782" s="502"/>
      <c r="T2782" s="64"/>
    </row>
    <row r="2783" spans="1:20" ht="7.5" customHeight="1">
      <c r="A2783" s="100"/>
      <c r="B2783" s="577"/>
      <c r="C2783" s="502"/>
      <c r="D2783" s="502"/>
      <c r="E2783" s="502"/>
      <c r="F2783" s="502"/>
      <c r="G2783" s="502"/>
      <c r="H2783" s="502"/>
      <c r="I2783" s="502"/>
      <c r="J2783" s="502"/>
      <c r="K2783" s="502"/>
      <c r="L2783" s="502"/>
      <c r="M2783" s="502"/>
      <c r="N2783" s="502"/>
      <c r="O2783" s="502"/>
      <c r="P2783" s="502"/>
      <c r="Q2783" s="502"/>
      <c r="R2783" s="502"/>
      <c r="S2783" s="502"/>
      <c r="T2783" s="64"/>
    </row>
    <row r="2784" spans="1:20" ht="7.5" customHeight="1">
      <c r="A2784" s="100"/>
      <c r="B2784" s="577"/>
      <c r="C2784" s="502"/>
      <c r="D2784" s="502"/>
      <c r="E2784" s="502"/>
      <c r="F2784" s="502"/>
      <c r="G2784" s="502"/>
      <c r="H2784" s="502"/>
      <c r="I2784" s="502"/>
      <c r="J2784" s="502"/>
      <c r="K2784" s="502"/>
      <c r="L2784" s="502"/>
      <c r="M2784" s="502"/>
      <c r="N2784" s="502"/>
      <c r="O2784" s="502"/>
      <c r="P2784" s="502"/>
      <c r="Q2784" s="502"/>
      <c r="R2784" s="502"/>
      <c r="S2784" s="502"/>
      <c r="T2784" s="64"/>
    </row>
    <row r="2785" spans="1:20" ht="7.5" customHeight="1">
      <c r="A2785" s="100"/>
      <c r="B2785" s="577"/>
      <c r="C2785" s="502"/>
      <c r="D2785" s="502"/>
      <c r="E2785" s="502"/>
      <c r="F2785" s="502"/>
      <c r="G2785" s="502"/>
      <c r="H2785" s="502"/>
      <c r="I2785" s="502"/>
      <c r="J2785" s="502"/>
      <c r="K2785" s="502"/>
      <c r="L2785" s="502"/>
      <c r="M2785" s="502"/>
      <c r="N2785" s="502"/>
      <c r="O2785" s="502"/>
      <c r="P2785" s="502"/>
      <c r="Q2785" s="502"/>
      <c r="R2785" s="502"/>
      <c r="S2785" s="502"/>
      <c r="T2785" s="64"/>
    </row>
    <row r="2786" spans="1:20" ht="7.5" customHeight="1">
      <c r="A2786" s="100"/>
      <c r="B2786" s="577"/>
      <c r="C2786" s="502"/>
      <c r="D2786" s="502"/>
      <c r="E2786" s="502"/>
      <c r="F2786" s="502"/>
      <c r="G2786" s="502"/>
      <c r="H2786" s="502"/>
      <c r="I2786" s="502"/>
      <c r="J2786" s="502"/>
      <c r="K2786" s="502"/>
      <c r="L2786" s="502"/>
      <c r="M2786" s="502"/>
      <c r="N2786" s="502"/>
      <c r="O2786" s="502"/>
      <c r="P2786" s="502"/>
      <c r="Q2786" s="502"/>
      <c r="R2786" s="502"/>
      <c r="S2786" s="502"/>
      <c r="T2786" s="64"/>
    </row>
    <row r="2787" spans="1:20" ht="7.5" customHeight="1">
      <c r="A2787" s="100"/>
      <c r="B2787" s="577"/>
      <c r="C2787" s="502"/>
      <c r="D2787" s="502"/>
      <c r="E2787" s="502"/>
      <c r="F2787" s="502"/>
      <c r="G2787" s="502"/>
      <c r="H2787" s="502"/>
      <c r="I2787" s="502"/>
      <c r="J2787" s="502"/>
      <c r="K2787" s="502"/>
      <c r="L2787" s="502"/>
      <c r="M2787" s="502"/>
      <c r="N2787" s="502"/>
      <c r="O2787" s="502"/>
      <c r="P2787" s="502"/>
      <c r="Q2787" s="502"/>
      <c r="R2787" s="502"/>
      <c r="S2787" s="502"/>
      <c r="T2787" s="64"/>
    </row>
    <row r="2788" spans="1:20" ht="7.5" customHeight="1">
      <c r="A2788" s="100"/>
      <c r="B2788" s="577"/>
      <c r="C2788" s="502"/>
      <c r="D2788" s="502"/>
      <c r="E2788" s="502"/>
      <c r="F2788" s="502"/>
      <c r="G2788" s="502"/>
      <c r="H2788" s="502"/>
      <c r="I2788" s="502"/>
      <c r="J2788" s="502"/>
      <c r="K2788" s="502"/>
      <c r="L2788" s="502"/>
      <c r="M2788" s="502"/>
      <c r="N2788" s="502"/>
      <c r="O2788" s="502"/>
      <c r="P2788" s="502"/>
      <c r="Q2788" s="502"/>
      <c r="R2788" s="502"/>
      <c r="S2788" s="502"/>
      <c r="T2788" s="64"/>
    </row>
    <row r="2789" spans="1:20" ht="7.5" customHeight="1">
      <c r="A2789" s="100"/>
      <c r="B2789" s="577"/>
      <c r="C2789" s="502"/>
      <c r="D2789" s="502"/>
      <c r="E2789" s="502"/>
      <c r="F2789" s="502"/>
      <c r="G2789" s="502"/>
      <c r="H2789" s="502"/>
      <c r="I2789" s="502"/>
      <c r="J2789" s="502"/>
      <c r="K2789" s="502"/>
      <c r="L2789" s="502"/>
      <c r="M2789" s="502"/>
      <c r="N2789" s="502"/>
      <c r="O2789" s="502"/>
      <c r="P2789" s="502"/>
      <c r="Q2789" s="502"/>
      <c r="R2789" s="502"/>
      <c r="S2789" s="502"/>
      <c r="T2789" s="64"/>
    </row>
    <row r="2790" spans="1:20" ht="7.5" customHeight="1">
      <c r="A2790" s="100"/>
      <c r="B2790" s="577"/>
      <c r="C2790" s="502"/>
      <c r="D2790" s="502"/>
      <c r="E2790" s="502"/>
      <c r="F2790" s="502"/>
      <c r="G2790" s="502"/>
      <c r="H2790" s="502"/>
      <c r="I2790" s="502"/>
      <c r="J2790" s="502"/>
      <c r="K2790" s="502"/>
      <c r="L2790" s="502"/>
      <c r="M2790" s="502"/>
      <c r="N2790" s="502"/>
      <c r="O2790" s="502"/>
      <c r="P2790" s="502"/>
      <c r="Q2790" s="502"/>
      <c r="R2790" s="502"/>
      <c r="S2790" s="502"/>
      <c r="T2790" s="64"/>
    </row>
    <row r="2791" spans="1:20" ht="7.5" customHeight="1">
      <c r="A2791" s="100"/>
      <c r="B2791" s="577"/>
      <c r="C2791" s="502"/>
      <c r="D2791" s="502"/>
      <c r="E2791" s="502"/>
      <c r="F2791" s="502"/>
      <c r="G2791" s="502"/>
      <c r="H2791" s="502"/>
      <c r="I2791" s="502"/>
      <c r="J2791" s="502"/>
      <c r="K2791" s="502"/>
      <c r="L2791" s="502"/>
      <c r="M2791" s="502"/>
      <c r="N2791" s="502"/>
      <c r="O2791" s="502"/>
      <c r="P2791" s="502"/>
      <c r="Q2791" s="502"/>
      <c r="R2791" s="502"/>
      <c r="S2791" s="502"/>
      <c r="T2791" s="64"/>
    </row>
    <row r="2792" spans="1:20" ht="7.5" customHeight="1">
      <c r="A2792" s="100"/>
      <c r="B2792" s="577"/>
      <c r="C2792" s="502"/>
      <c r="D2792" s="502"/>
      <c r="E2792" s="502"/>
      <c r="F2792" s="502"/>
      <c r="G2792" s="502"/>
      <c r="H2792" s="502"/>
      <c r="I2792" s="502"/>
      <c r="J2792" s="502"/>
      <c r="K2792" s="502"/>
      <c r="L2792" s="502"/>
      <c r="M2792" s="502"/>
      <c r="N2792" s="502"/>
      <c r="O2792" s="502"/>
      <c r="P2792" s="502"/>
      <c r="Q2792" s="502"/>
      <c r="R2792" s="502"/>
      <c r="S2792" s="502"/>
      <c r="T2792" s="64"/>
    </row>
    <row r="2793" spans="1:20" ht="7.5" customHeight="1">
      <c r="A2793" s="100"/>
      <c r="B2793" s="577"/>
      <c r="C2793" s="502"/>
      <c r="D2793" s="502"/>
      <c r="E2793" s="502"/>
      <c r="F2793" s="502"/>
      <c r="G2793" s="502"/>
      <c r="H2793" s="502"/>
      <c r="I2793" s="502"/>
      <c r="J2793" s="502"/>
      <c r="K2793" s="502"/>
      <c r="L2793" s="502"/>
      <c r="M2793" s="502"/>
      <c r="N2793" s="502"/>
      <c r="O2793" s="502"/>
      <c r="P2793" s="502"/>
      <c r="Q2793" s="502"/>
      <c r="R2793" s="502"/>
      <c r="S2793" s="502"/>
      <c r="T2793" s="64"/>
    </row>
    <row r="2794" spans="1:20" ht="7.5" customHeight="1">
      <c r="A2794" s="100"/>
      <c r="B2794" s="577"/>
      <c r="C2794" s="502"/>
      <c r="D2794" s="502"/>
      <c r="E2794" s="502"/>
      <c r="F2794" s="502"/>
      <c r="G2794" s="502"/>
      <c r="H2794" s="502"/>
      <c r="I2794" s="502"/>
      <c r="J2794" s="502"/>
      <c r="K2794" s="502"/>
      <c r="L2794" s="502"/>
      <c r="M2794" s="502"/>
      <c r="N2794" s="502"/>
      <c r="O2794" s="502"/>
      <c r="P2794" s="502"/>
      <c r="Q2794" s="502"/>
      <c r="R2794" s="502"/>
      <c r="S2794" s="502"/>
      <c r="T2794" s="64"/>
    </row>
    <row r="2795" spans="1:20" ht="7.5" customHeight="1">
      <c r="A2795" s="100"/>
      <c r="B2795" s="577"/>
      <c r="C2795" s="502"/>
      <c r="D2795" s="502"/>
      <c r="E2795" s="502"/>
      <c r="F2795" s="502"/>
      <c r="G2795" s="502"/>
      <c r="H2795" s="502"/>
      <c r="I2795" s="502"/>
      <c r="J2795" s="502"/>
      <c r="K2795" s="502"/>
      <c r="L2795" s="502"/>
      <c r="M2795" s="502"/>
      <c r="N2795" s="502"/>
      <c r="O2795" s="502"/>
      <c r="P2795" s="502"/>
      <c r="Q2795" s="502"/>
      <c r="R2795" s="502"/>
      <c r="S2795" s="502"/>
      <c r="T2795" s="64"/>
    </row>
    <row r="2796" spans="1:20" ht="7.5" customHeight="1">
      <c r="A2796" s="100"/>
      <c r="B2796" s="577"/>
      <c r="C2796" s="502"/>
      <c r="D2796" s="502"/>
      <c r="E2796" s="502"/>
      <c r="F2796" s="502"/>
      <c r="G2796" s="502"/>
      <c r="H2796" s="502"/>
      <c r="I2796" s="502"/>
      <c r="J2796" s="502"/>
      <c r="K2796" s="502"/>
      <c r="L2796" s="502"/>
      <c r="M2796" s="502"/>
      <c r="N2796" s="502"/>
      <c r="O2796" s="502"/>
      <c r="P2796" s="502"/>
      <c r="Q2796" s="502"/>
      <c r="R2796" s="502"/>
      <c r="S2796" s="502"/>
      <c r="T2796" s="64"/>
    </row>
    <row r="2797" spans="1:20" ht="7.5" customHeight="1">
      <c r="A2797" s="100"/>
      <c r="B2797" s="577"/>
      <c r="C2797" s="502"/>
      <c r="D2797" s="502"/>
      <c r="E2797" s="502"/>
      <c r="F2797" s="502"/>
      <c r="G2797" s="502"/>
      <c r="H2797" s="502"/>
      <c r="I2797" s="502"/>
      <c r="J2797" s="502"/>
      <c r="K2797" s="502"/>
      <c r="L2797" s="502"/>
      <c r="M2797" s="502"/>
      <c r="N2797" s="502"/>
      <c r="O2797" s="502"/>
      <c r="P2797" s="502"/>
      <c r="Q2797" s="502"/>
      <c r="R2797" s="502"/>
      <c r="S2797" s="502"/>
      <c r="T2797" s="64"/>
    </row>
    <row r="2798" spans="1:20" ht="7.5" customHeight="1">
      <c r="A2798" s="100"/>
      <c r="B2798" s="577"/>
      <c r="C2798" s="502"/>
      <c r="D2798" s="502"/>
      <c r="E2798" s="502"/>
      <c r="F2798" s="502"/>
      <c r="G2798" s="502"/>
      <c r="H2798" s="502"/>
      <c r="I2798" s="502"/>
      <c r="J2798" s="502"/>
      <c r="K2798" s="502"/>
      <c r="L2798" s="502"/>
      <c r="M2798" s="502"/>
      <c r="N2798" s="502"/>
      <c r="O2798" s="502"/>
      <c r="P2798" s="502"/>
      <c r="Q2798" s="502"/>
      <c r="R2798" s="502"/>
      <c r="S2798" s="502"/>
      <c r="T2798" s="64"/>
    </row>
    <row r="2799" spans="1:20" ht="7.5" customHeight="1">
      <c r="A2799" s="100"/>
      <c r="B2799" s="577"/>
      <c r="C2799" s="502"/>
      <c r="D2799" s="502"/>
      <c r="E2799" s="502"/>
      <c r="F2799" s="502"/>
      <c r="G2799" s="502"/>
      <c r="H2799" s="502"/>
      <c r="I2799" s="502"/>
      <c r="J2799" s="502"/>
      <c r="K2799" s="502"/>
      <c r="L2799" s="502"/>
      <c r="M2799" s="502"/>
      <c r="N2799" s="502"/>
      <c r="O2799" s="502"/>
      <c r="P2799" s="502"/>
      <c r="Q2799" s="502"/>
      <c r="R2799" s="502"/>
      <c r="S2799" s="502"/>
      <c r="T2799" s="64"/>
    </row>
    <row r="2800" spans="1:20" ht="7.5" customHeight="1">
      <c r="A2800" s="100"/>
      <c r="B2800" s="577"/>
      <c r="C2800" s="502"/>
      <c r="D2800" s="502"/>
      <c r="E2800" s="502"/>
      <c r="F2800" s="502"/>
      <c r="G2800" s="502"/>
      <c r="H2800" s="502"/>
      <c r="I2800" s="502"/>
      <c r="J2800" s="502"/>
      <c r="K2800" s="502"/>
      <c r="L2800" s="502"/>
      <c r="M2800" s="502"/>
      <c r="N2800" s="502"/>
      <c r="O2800" s="502"/>
      <c r="P2800" s="502"/>
      <c r="Q2800" s="502"/>
      <c r="R2800" s="502"/>
      <c r="S2800" s="502"/>
      <c r="T2800" s="64"/>
    </row>
    <row r="2801" spans="1:20" ht="7.5" customHeight="1">
      <c r="A2801" s="100"/>
      <c r="B2801" s="577"/>
      <c r="C2801" s="502"/>
      <c r="D2801" s="502"/>
      <c r="E2801" s="502"/>
      <c r="F2801" s="502"/>
      <c r="G2801" s="502"/>
      <c r="H2801" s="502"/>
      <c r="I2801" s="502"/>
      <c r="J2801" s="502"/>
      <c r="K2801" s="502"/>
      <c r="L2801" s="502"/>
      <c r="M2801" s="502"/>
      <c r="N2801" s="502"/>
      <c r="O2801" s="502"/>
      <c r="P2801" s="502"/>
      <c r="Q2801" s="502"/>
      <c r="R2801" s="502"/>
      <c r="S2801" s="502"/>
      <c r="T2801" s="64"/>
    </row>
    <row r="2802" spans="1:20" ht="7.5" customHeight="1">
      <c r="A2802" s="100"/>
      <c r="B2802" s="577"/>
      <c r="C2802" s="502"/>
      <c r="D2802" s="502"/>
      <c r="E2802" s="502"/>
      <c r="F2802" s="502"/>
      <c r="G2802" s="502"/>
      <c r="H2802" s="502"/>
      <c r="I2802" s="502"/>
      <c r="J2802" s="502"/>
      <c r="K2802" s="502"/>
      <c r="L2802" s="502"/>
      <c r="M2802" s="502"/>
      <c r="N2802" s="502"/>
      <c r="O2802" s="502"/>
      <c r="P2802" s="502"/>
      <c r="Q2802" s="502"/>
      <c r="R2802" s="502"/>
      <c r="S2802" s="502"/>
      <c r="T2802" s="64"/>
    </row>
    <row r="2803" spans="1:20" ht="7.5" customHeight="1">
      <c r="A2803" s="100"/>
      <c r="B2803" s="577"/>
      <c r="C2803" s="502"/>
      <c r="D2803" s="502"/>
      <c r="E2803" s="502"/>
      <c r="F2803" s="502"/>
      <c r="G2803" s="502"/>
      <c r="H2803" s="502"/>
      <c r="I2803" s="502"/>
      <c r="J2803" s="502"/>
      <c r="K2803" s="502"/>
      <c r="L2803" s="502"/>
      <c r="M2803" s="502"/>
      <c r="N2803" s="502"/>
      <c r="O2803" s="502"/>
      <c r="P2803" s="502"/>
      <c r="Q2803" s="502"/>
      <c r="R2803" s="502"/>
      <c r="S2803" s="502"/>
      <c r="T2803" s="64"/>
    </row>
    <row r="2804" spans="1:20" ht="7.5" customHeight="1">
      <c r="A2804" s="100"/>
      <c r="B2804" s="577"/>
      <c r="C2804" s="502"/>
      <c r="D2804" s="502"/>
      <c r="E2804" s="502"/>
      <c r="F2804" s="502"/>
      <c r="G2804" s="502"/>
      <c r="H2804" s="502"/>
      <c r="I2804" s="502"/>
      <c r="J2804" s="502"/>
      <c r="K2804" s="502"/>
      <c r="L2804" s="502"/>
      <c r="M2804" s="502"/>
      <c r="N2804" s="502"/>
      <c r="O2804" s="502"/>
      <c r="P2804" s="502"/>
      <c r="Q2804" s="502"/>
      <c r="R2804" s="502"/>
      <c r="S2804" s="502"/>
      <c r="T2804" s="64"/>
    </row>
    <row r="2805" spans="1:20" ht="7.5" customHeight="1">
      <c r="A2805" s="100"/>
      <c r="B2805" s="577"/>
      <c r="C2805" s="502"/>
      <c r="D2805" s="502"/>
      <c r="E2805" s="502"/>
      <c r="F2805" s="502"/>
      <c r="G2805" s="502"/>
      <c r="H2805" s="502"/>
      <c r="I2805" s="502"/>
      <c r="J2805" s="502"/>
      <c r="K2805" s="502"/>
      <c r="L2805" s="502"/>
      <c r="M2805" s="502"/>
      <c r="N2805" s="502"/>
      <c r="O2805" s="502"/>
      <c r="P2805" s="502"/>
      <c r="Q2805" s="502"/>
      <c r="R2805" s="502"/>
      <c r="S2805" s="502"/>
      <c r="T2805" s="64"/>
    </row>
    <row r="2806" spans="1:20" ht="11.25" customHeight="1">
      <c r="A2806" s="100"/>
      <c r="B2806" s="526"/>
      <c r="C2806" s="527"/>
      <c r="D2806" s="527"/>
      <c r="E2806" s="527"/>
      <c r="F2806" s="527"/>
      <c r="G2806" s="527"/>
      <c r="H2806" s="527"/>
      <c r="I2806" s="527"/>
      <c r="J2806" s="527"/>
      <c r="K2806" s="527"/>
      <c r="L2806" s="527"/>
      <c r="M2806" s="527"/>
      <c r="N2806" s="527"/>
      <c r="O2806" s="527"/>
      <c r="P2806" s="527"/>
      <c r="Q2806" s="527"/>
      <c r="R2806" s="527"/>
      <c r="S2806" s="537" t="s">
        <v>140</v>
      </c>
      <c r="T2806" s="64"/>
    </row>
    <row r="2807" spans="1:20" ht="11.25" customHeight="1">
      <c r="A2807" s="100"/>
      <c r="B2807" s="83"/>
      <c r="C2807" s="83"/>
      <c r="D2807" s="83"/>
      <c r="E2807" s="83"/>
      <c r="F2807" s="83"/>
      <c r="G2807" s="83"/>
      <c r="H2807" s="83"/>
      <c r="I2807" s="83"/>
      <c r="J2807" s="83"/>
      <c r="K2807" s="83"/>
      <c r="L2807" s="83"/>
      <c r="M2807" s="83"/>
      <c r="N2807" s="83"/>
      <c r="O2807" s="83"/>
      <c r="P2807" s="83"/>
      <c r="Q2807" s="83"/>
      <c r="R2807" s="88"/>
      <c r="S2807" s="504"/>
      <c r="T2807" s="64"/>
    </row>
    <row r="2808" spans="1:20" ht="11.25" customHeight="1">
      <c r="A2808" s="100"/>
      <c r="B2808" s="528" t="s">
        <v>760</v>
      </c>
      <c r="C2808" s="529"/>
      <c r="D2808" s="529"/>
      <c r="E2808" s="529"/>
      <c r="F2808" s="529"/>
      <c r="G2808" s="529"/>
      <c r="H2808" s="529"/>
      <c r="I2808" s="529"/>
      <c r="J2808" s="529"/>
      <c r="K2808" s="529"/>
      <c r="L2808" s="529"/>
      <c r="M2808" s="529"/>
      <c r="N2808" s="529"/>
      <c r="O2808" s="529"/>
      <c r="P2808" s="529"/>
      <c r="Q2808" s="529"/>
      <c r="R2808" s="529"/>
      <c r="S2808" s="529"/>
      <c r="T2808" s="64"/>
    </row>
  </sheetData>
  <sheetProtection algorithmName="SHA-512" hashValue="giOAVuc7fpgU3noUuthAYOpy2XCGdmLeaQEbsNQlfUKenBPwcaldfpUVR1NFYiixmwduPgc04oHk1/pHnR1Atg==" saltValue="9B8OIsgX0LRq2Z95MoKIew==" spinCount="100000" sheet="1" objects="1" scenarios="1"/>
  <mergeCells count="3237">
    <mergeCell ref="N136:N137"/>
    <mergeCell ref="O136:O137"/>
    <mergeCell ref="I155:I156"/>
    <mergeCell ref="I157:I158"/>
    <mergeCell ref="K157:K158"/>
    <mergeCell ref="M157:M158"/>
    <mergeCell ref="N157:N158"/>
    <mergeCell ref="S115:S117"/>
    <mergeCell ref="S121:S122"/>
    <mergeCell ref="R125:S125"/>
    <mergeCell ref="R126:R127"/>
    <mergeCell ref="S126:S128"/>
    <mergeCell ref="R129:R130"/>
    <mergeCell ref="S129:S131"/>
    <mergeCell ref="R132:R133"/>
    <mergeCell ref="S132:S133"/>
    <mergeCell ref="R134:R135"/>
    <mergeCell ref="S134:S136"/>
    <mergeCell ref="I136:I137"/>
    <mergeCell ref="K136:K137"/>
    <mergeCell ref="M136:M137"/>
    <mergeCell ref="P136:P137"/>
    <mergeCell ref="Q136:Q137"/>
    <mergeCell ref="R137:R138"/>
    <mergeCell ref="S137:S138"/>
    <mergeCell ref="R139:R140"/>
    <mergeCell ref="S139:S140"/>
    <mergeCell ref="R142:R143"/>
    <mergeCell ref="S151:S155"/>
    <mergeCell ref="R148:R149"/>
    <mergeCell ref="S148:S150"/>
    <mergeCell ref="R151:R152"/>
    <mergeCell ref="R156:R157"/>
    <mergeCell ref="P170:P171"/>
    <mergeCell ref="Q170:Q171"/>
    <mergeCell ref="I170:I171"/>
    <mergeCell ref="J170:J171"/>
    <mergeCell ref="K170:K171"/>
    <mergeCell ref="L170:L171"/>
    <mergeCell ref="M170:M171"/>
    <mergeCell ref="N170:N171"/>
    <mergeCell ref="O170:O171"/>
    <mergeCell ref="R159:R160"/>
    <mergeCell ref="S159:S160"/>
    <mergeCell ref="R161:R162"/>
    <mergeCell ref="S161:S163"/>
    <mergeCell ref="R165:R166"/>
    <mergeCell ref="S165:S167"/>
    <mergeCell ref="O157:O158"/>
    <mergeCell ref="P157:P158"/>
    <mergeCell ref="Q157:Q158"/>
    <mergeCell ref="P211:P212"/>
    <mergeCell ref="Q211:Q212"/>
    <mergeCell ref="R211:R212"/>
    <mergeCell ref="L195:L196"/>
    <mergeCell ref="M195:M196"/>
    <mergeCell ref="I211:I212"/>
    <mergeCell ref="J211:J212"/>
    <mergeCell ref="K211:K212"/>
    <mergeCell ref="L211:L212"/>
    <mergeCell ref="M211:M212"/>
    <mergeCell ref="R168:R169"/>
    <mergeCell ref="R173:R174"/>
    <mergeCell ref="B182:R182"/>
    <mergeCell ref="B184:S184"/>
    <mergeCell ref="B185:D185"/>
    <mergeCell ref="O185:S185"/>
    <mergeCell ref="S168:S172"/>
    <mergeCell ref="S173:S175"/>
    <mergeCell ref="S182:S183"/>
    <mergeCell ref="R186:S186"/>
    <mergeCell ref="R187:R188"/>
    <mergeCell ref="S187:S189"/>
    <mergeCell ref="R190:R191"/>
    <mergeCell ref="R192:R193"/>
    <mergeCell ref="N195:N196"/>
    <mergeCell ref="O195:O196"/>
    <mergeCell ref="S190:S191"/>
    <mergeCell ref="S192:S196"/>
    <mergeCell ref="F195:F196"/>
    <mergeCell ref="G195:G196"/>
    <mergeCell ref="R203:R204"/>
    <mergeCell ref="R206:R207"/>
    <mergeCell ref="S206:S208"/>
    <mergeCell ref="R209:R210"/>
    <mergeCell ref="S209:S210"/>
    <mergeCell ref="P195:P196"/>
    <mergeCell ref="Q195:Q196"/>
    <mergeCell ref="R197:R198"/>
    <mergeCell ref="S197:S199"/>
    <mergeCell ref="R200:R201"/>
    <mergeCell ref="S200:S202"/>
    <mergeCell ref="S203:S205"/>
    <mergeCell ref="S83:S85"/>
    <mergeCell ref="S86:S88"/>
    <mergeCell ref="S89:S91"/>
    <mergeCell ref="S92:S93"/>
    <mergeCell ref="R83:R84"/>
    <mergeCell ref="R86:R87"/>
    <mergeCell ref="S94:S96"/>
    <mergeCell ref="S97:S98"/>
    <mergeCell ref="S99:S101"/>
    <mergeCell ref="Q110:Q111"/>
    <mergeCell ref="R110:R111"/>
    <mergeCell ref="R107:R108"/>
    <mergeCell ref="R115:R116"/>
    <mergeCell ref="R99:R100"/>
    <mergeCell ref="R102:R103"/>
    <mergeCell ref="S102:S103"/>
    <mergeCell ref="S156:S158"/>
    <mergeCell ref="S141:S143"/>
    <mergeCell ref="S144:S146"/>
    <mergeCell ref="R145:R146"/>
    <mergeCell ref="S211:S215"/>
    <mergeCell ref="R216:R217"/>
    <mergeCell ref="S216:S217"/>
    <mergeCell ref="N92:N93"/>
    <mergeCell ref="O92:O93"/>
    <mergeCell ref="B243:R243"/>
    <mergeCell ref="B245:S245"/>
    <mergeCell ref="B246:D246"/>
    <mergeCell ref="O246:S246"/>
    <mergeCell ref="F254:F255"/>
    <mergeCell ref="O68:O69"/>
    <mergeCell ref="Q68:Q69"/>
    <mergeCell ref="R70:R71"/>
    <mergeCell ref="G72:G73"/>
    <mergeCell ref="I72:I73"/>
    <mergeCell ref="K72:K73"/>
    <mergeCell ref="M72:M73"/>
    <mergeCell ref="P72:P73"/>
    <mergeCell ref="Q72:Q73"/>
    <mergeCell ref="R73:R74"/>
    <mergeCell ref="S73:S74"/>
    <mergeCell ref="R75:R76"/>
    <mergeCell ref="S75:S77"/>
    <mergeCell ref="S78:S79"/>
    <mergeCell ref="M83:M84"/>
    <mergeCell ref="M85:M88"/>
    <mergeCell ref="Q83:Q84"/>
    <mergeCell ref="Q85:Q86"/>
    <mergeCell ref="R78:R79"/>
    <mergeCell ref="R80:R81"/>
    <mergeCell ref="S80:S82"/>
    <mergeCell ref="O83:O84"/>
    <mergeCell ref="S243:S244"/>
    <mergeCell ref="R247:S247"/>
    <mergeCell ref="R248:R249"/>
    <mergeCell ref="S248:S250"/>
    <mergeCell ref="R251:R252"/>
    <mergeCell ref="S251:S252"/>
    <mergeCell ref="R253:R254"/>
    <mergeCell ref="S253:S256"/>
    <mergeCell ref="O256:O257"/>
    <mergeCell ref="P256:P257"/>
    <mergeCell ref="Q256:Q257"/>
    <mergeCell ref="H256:H257"/>
    <mergeCell ref="I256:I257"/>
    <mergeCell ref="J256:J257"/>
    <mergeCell ref="K256:K257"/>
    <mergeCell ref="L256:L257"/>
    <mergeCell ref="M256:M257"/>
    <mergeCell ref="N256:N257"/>
    <mergeCell ref="R257:R258"/>
    <mergeCell ref="S257:S259"/>
    <mergeCell ref="P258:P259"/>
    <mergeCell ref="Q258:Q259"/>
    <mergeCell ref="D3:D20"/>
    <mergeCell ref="E11:E12"/>
    <mergeCell ref="C21:C36"/>
    <mergeCell ref="D21:D39"/>
    <mergeCell ref="E21:E39"/>
    <mergeCell ref="F30:F31"/>
    <mergeCell ref="C37:C39"/>
    <mergeCell ref="B21:B39"/>
    <mergeCell ref="B40:B58"/>
    <mergeCell ref="C40:C55"/>
    <mergeCell ref="D40:D58"/>
    <mergeCell ref="E49:E50"/>
    <mergeCell ref="F49:F50"/>
    <mergeCell ref="C56:C58"/>
    <mergeCell ref="E83:E101"/>
    <mergeCell ref="F92:F93"/>
    <mergeCell ref="E102:E118"/>
    <mergeCell ref="F110:F111"/>
    <mergeCell ref="B59:R59"/>
    <mergeCell ref="O87:O88"/>
    <mergeCell ref="Q87:Q88"/>
    <mergeCell ref="R89:R90"/>
    <mergeCell ref="I92:I93"/>
    <mergeCell ref="K92:K93"/>
    <mergeCell ref="M92:M93"/>
    <mergeCell ref="R92:R93"/>
    <mergeCell ref="P92:P93"/>
    <mergeCell ref="Q92:Q93"/>
    <mergeCell ref="R94:R95"/>
    <mergeCell ref="R97:R98"/>
    <mergeCell ref="O110:O111"/>
    <mergeCell ref="P110:P111"/>
    <mergeCell ref="E126:E147"/>
    <mergeCell ref="F136:F137"/>
    <mergeCell ref="G136:G137"/>
    <mergeCell ref="B64:B82"/>
    <mergeCell ref="C64:C79"/>
    <mergeCell ref="E64:E82"/>
    <mergeCell ref="F72:F73"/>
    <mergeCell ref="C80:C82"/>
    <mergeCell ref="C83:C98"/>
    <mergeCell ref="C99:C101"/>
    <mergeCell ref="C145:C147"/>
    <mergeCell ref="C148:C161"/>
    <mergeCell ref="E151:E164"/>
    <mergeCell ref="F157:F158"/>
    <mergeCell ref="G157:G158"/>
    <mergeCell ref="C162:C164"/>
    <mergeCell ref="B165:B177"/>
    <mergeCell ref="C165:C174"/>
    <mergeCell ref="D165:D177"/>
    <mergeCell ref="E165:E177"/>
    <mergeCell ref="F170:F171"/>
    <mergeCell ref="G170:G171"/>
    <mergeCell ref="C175:C177"/>
    <mergeCell ref="G92:G93"/>
    <mergeCell ref="D126:D147"/>
    <mergeCell ref="D148:D164"/>
    <mergeCell ref="B126:B147"/>
    <mergeCell ref="C126:C144"/>
    <mergeCell ref="B148:B164"/>
    <mergeCell ref="D278:D279"/>
    <mergeCell ref="E384:E385"/>
    <mergeCell ref="F384:F385"/>
    <mergeCell ref="E407:E408"/>
    <mergeCell ref="F407:F408"/>
    <mergeCell ref="G407:G408"/>
    <mergeCell ref="E409:E410"/>
    <mergeCell ref="F409:F410"/>
    <mergeCell ref="G409:G410"/>
    <mergeCell ref="C336:C339"/>
    <mergeCell ref="D336:D339"/>
    <mergeCell ref="B370:B399"/>
    <mergeCell ref="E382:E383"/>
    <mergeCell ref="F382:F383"/>
    <mergeCell ref="G382:G383"/>
    <mergeCell ref="G384:G385"/>
    <mergeCell ref="D396:D399"/>
    <mergeCell ref="C370:C395"/>
    <mergeCell ref="C396:C399"/>
    <mergeCell ref="C401:C416"/>
    <mergeCell ref="D407:D408"/>
    <mergeCell ref="D409:D410"/>
    <mergeCell ref="F321:F322"/>
    <mergeCell ref="G321:G322"/>
    <mergeCell ref="D323:D324"/>
    <mergeCell ref="E323:E324"/>
    <mergeCell ref="F323:F324"/>
    <mergeCell ref="G323:G324"/>
    <mergeCell ref="C269:C286"/>
    <mergeCell ref="C287:C290"/>
    <mergeCell ref="B309:B339"/>
    <mergeCell ref="E465:E466"/>
    <mergeCell ref="F465:F466"/>
    <mergeCell ref="G465:G466"/>
    <mergeCell ref="D439:D440"/>
    <mergeCell ref="E439:E440"/>
    <mergeCell ref="F439:F440"/>
    <mergeCell ref="G439:G440"/>
    <mergeCell ref="E441:E442"/>
    <mergeCell ref="F441:F442"/>
    <mergeCell ref="G441:G442"/>
    <mergeCell ref="B492:B528"/>
    <mergeCell ref="C492:C525"/>
    <mergeCell ref="D492:D528"/>
    <mergeCell ref="E492:E528"/>
    <mergeCell ref="G507:G509"/>
    <mergeCell ref="F508:F509"/>
    <mergeCell ref="G510:G511"/>
    <mergeCell ref="C526:C528"/>
    <mergeCell ref="F571:F572"/>
    <mergeCell ref="G571:G572"/>
    <mergeCell ref="C587:C589"/>
    <mergeCell ref="B401:B420"/>
    <mergeCell ref="B431:B454"/>
    <mergeCell ref="C431:C449"/>
    <mergeCell ref="C451:C454"/>
    <mergeCell ref="B455:B475"/>
    <mergeCell ref="C455:C472"/>
    <mergeCell ref="C473:C475"/>
    <mergeCell ref="B206:B217"/>
    <mergeCell ref="B248:B268"/>
    <mergeCell ref="C248:C264"/>
    <mergeCell ref="D256:D257"/>
    <mergeCell ref="E256:E257"/>
    <mergeCell ref="F256:F257"/>
    <mergeCell ref="G256:G257"/>
    <mergeCell ref="E278:E279"/>
    <mergeCell ref="F278:F279"/>
    <mergeCell ref="C265:C268"/>
    <mergeCell ref="D265:D268"/>
    <mergeCell ref="B269:B290"/>
    <mergeCell ref="E276:E277"/>
    <mergeCell ref="F276:F277"/>
    <mergeCell ref="G276:G277"/>
    <mergeCell ref="G278:G279"/>
    <mergeCell ref="D287:D290"/>
    <mergeCell ref="C417:C420"/>
    <mergeCell ref="D417:D420"/>
    <mergeCell ref="D441:D442"/>
    <mergeCell ref="D451:D454"/>
    <mergeCell ref="D465:D466"/>
    <mergeCell ref="A320:A322"/>
    <mergeCell ref="D321:D322"/>
    <mergeCell ref="E321:E322"/>
    <mergeCell ref="A343:A345"/>
    <mergeCell ref="D382:D383"/>
    <mergeCell ref="D384:D385"/>
    <mergeCell ref="R3:R4"/>
    <mergeCell ref="R6:R7"/>
    <mergeCell ref="S6:S7"/>
    <mergeCell ref="R8:R9"/>
    <mergeCell ref="F11:F12"/>
    <mergeCell ref="G11:G12"/>
    <mergeCell ref="H11:H12"/>
    <mergeCell ref="I11:I12"/>
    <mergeCell ref="J11:J12"/>
    <mergeCell ref="K11:K12"/>
    <mergeCell ref="L11:L12"/>
    <mergeCell ref="M11:M12"/>
    <mergeCell ref="N11:N12"/>
    <mergeCell ref="O11:O12"/>
    <mergeCell ref="P11:P12"/>
    <mergeCell ref="Q11:Q12"/>
    <mergeCell ref="S21:S23"/>
    <mergeCell ref="R24:R25"/>
    <mergeCell ref="S24:S25"/>
    <mergeCell ref="S26:S27"/>
    <mergeCell ref="G30:G31"/>
    <mergeCell ref="H30:H31"/>
    <mergeCell ref="I30:I31"/>
    <mergeCell ref="J30:J31"/>
    <mergeCell ref="K30:K31"/>
    <mergeCell ref="D276:D277"/>
    <mergeCell ref="B1:D1"/>
    <mergeCell ref="O1:S1"/>
    <mergeCell ref="R2:S2"/>
    <mergeCell ref="B3:B20"/>
    <mergeCell ref="C3:C17"/>
    <mergeCell ref="S3:S5"/>
    <mergeCell ref="R11:R12"/>
    <mergeCell ref="C18:C20"/>
    <mergeCell ref="R26:R27"/>
    <mergeCell ref="R28:R29"/>
    <mergeCell ref="R34:R35"/>
    <mergeCell ref="R37:R38"/>
    <mergeCell ref="R40:R41"/>
    <mergeCell ref="R43:R44"/>
    <mergeCell ref="R45:R46"/>
    <mergeCell ref="R47:R48"/>
    <mergeCell ref="N30:N31"/>
    <mergeCell ref="O30:O31"/>
    <mergeCell ref="P30:P31"/>
    <mergeCell ref="Q30:Q31"/>
    <mergeCell ref="R30:R31"/>
    <mergeCell ref="S28:S29"/>
    <mergeCell ref="S30:S33"/>
    <mergeCell ref="S34:S36"/>
    <mergeCell ref="S37:S38"/>
    <mergeCell ref="S40:S42"/>
    <mergeCell ref="S43:S44"/>
    <mergeCell ref="S45:S46"/>
    <mergeCell ref="S47:S48"/>
    <mergeCell ref="S8:S10"/>
    <mergeCell ref="S11:S13"/>
    <mergeCell ref="R21:R22"/>
    <mergeCell ref="L30:L31"/>
    <mergeCell ref="M30:M31"/>
    <mergeCell ref="G49:G50"/>
    <mergeCell ref="I49:I50"/>
    <mergeCell ref="J49:J50"/>
    <mergeCell ref="K49:K50"/>
    <mergeCell ref="L49:L50"/>
    <mergeCell ref="M49:M50"/>
    <mergeCell ref="N49:N50"/>
    <mergeCell ref="O49:O50"/>
    <mergeCell ref="P49:P50"/>
    <mergeCell ref="Q49:Q50"/>
    <mergeCell ref="R49:R50"/>
    <mergeCell ref="S49:S51"/>
    <mergeCell ref="R52:R53"/>
    <mergeCell ref="S52:S54"/>
    <mergeCell ref="R55:R56"/>
    <mergeCell ref="S55:S56"/>
    <mergeCell ref="S59:S60"/>
    <mergeCell ref="B61:S61"/>
    <mergeCell ref="B62:D62"/>
    <mergeCell ref="O62:S62"/>
    <mergeCell ref="Q64:Q65"/>
    <mergeCell ref="Q66:Q67"/>
    <mergeCell ref="S64:S66"/>
    <mergeCell ref="S67:S69"/>
    <mergeCell ref="S70:S72"/>
    <mergeCell ref="R63:S63"/>
    <mergeCell ref="M64:M65"/>
    <mergeCell ref="O64:O65"/>
    <mergeCell ref="R64:R65"/>
    <mergeCell ref="M66:M69"/>
    <mergeCell ref="O66:O67"/>
    <mergeCell ref="R66:R68"/>
    <mergeCell ref="N72:N73"/>
    <mergeCell ref="O72:O73"/>
    <mergeCell ref="R104:R105"/>
    <mergeCell ref="S104:S106"/>
    <mergeCell ref="S107:S109"/>
    <mergeCell ref="S110:S114"/>
    <mergeCell ref="B121:R121"/>
    <mergeCell ref="B123:S123"/>
    <mergeCell ref="B124:D124"/>
    <mergeCell ref="O124:S124"/>
    <mergeCell ref="G110:G111"/>
    <mergeCell ref="I110:I111"/>
    <mergeCell ref="J110:J111"/>
    <mergeCell ref="K110:K111"/>
    <mergeCell ref="L110:L111"/>
    <mergeCell ref="M110:M111"/>
    <mergeCell ref="N110:N111"/>
    <mergeCell ref="D64:D82"/>
    <mergeCell ref="D83:D101"/>
    <mergeCell ref="D102:D118"/>
    <mergeCell ref="B83:B101"/>
    <mergeCell ref="B102:B118"/>
    <mergeCell ref="C102:C115"/>
    <mergeCell ref="C116:C118"/>
    <mergeCell ref="O85:O86"/>
    <mergeCell ref="B187:B205"/>
    <mergeCell ref="C187:C202"/>
    <mergeCell ref="D187:D205"/>
    <mergeCell ref="E187:E205"/>
    <mergeCell ref="C203:C205"/>
    <mergeCell ref="C206:C214"/>
    <mergeCell ref="C215:C217"/>
    <mergeCell ref="E258:E259"/>
    <mergeCell ref="G258:G259"/>
    <mergeCell ref="H258:H259"/>
    <mergeCell ref="I258:I259"/>
    <mergeCell ref="J258:J259"/>
    <mergeCell ref="K258:K259"/>
    <mergeCell ref="L258:L259"/>
    <mergeCell ref="M258:M259"/>
    <mergeCell ref="N258:N259"/>
    <mergeCell ref="O258:O259"/>
    <mergeCell ref="D206:D217"/>
    <mergeCell ref="E206:E217"/>
    <mergeCell ref="F211:F212"/>
    <mergeCell ref="G211:G212"/>
    <mergeCell ref="D258:D259"/>
    <mergeCell ref="I195:I196"/>
    <mergeCell ref="J195:J196"/>
    <mergeCell ref="K195:K196"/>
    <mergeCell ref="N211:N212"/>
    <mergeCell ref="O211:O212"/>
    <mergeCell ref="R260:R261"/>
    <mergeCell ref="S260:S262"/>
    <mergeCell ref="R263:R264"/>
    <mergeCell ref="S263:S267"/>
    <mergeCell ref="S269:S271"/>
    <mergeCell ref="J276:J277"/>
    <mergeCell ref="K276:K277"/>
    <mergeCell ref="H278:H279"/>
    <mergeCell ref="I278:I279"/>
    <mergeCell ref="J278:J279"/>
    <mergeCell ref="K278:K279"/>
    <mergeCell ref="L276:L277"/>
    <mergeCell ref="M276:M277"/>
    <mergeCell ref="L278:L279"/>
    <mergeCell ref="M278:M279"/>
    <mergeCell ref="N276:N277"/>
    <mergeCell ref="O276:O277"/>
    <mergeCell ref="N278:N279"/>
    <mergeCell ref="O278:O279"/>
    <mergeCell ref="R269:R270"/>
    <mergeCell ref="R272:R273"/>
    <mergeCell ref="S272:S273"/>
    <mergeCell ref="R274:R275"/>
    <mergeCell ref="S274:S276"/>
    <mergeCell ref="H276:H277"/>
    <mergeCell ref="I276:I277"/>
    <mergeCell ref="P276:P277"/>
    <mergeCell ref="Q276:Q277"/>
    <mergeCell ref="R277:R278"/>
    <mergeCell ref="S277:S279"/>
    <mergeCell ref="P278:P279"/>
    <mergeCell ref="Q278:Q279"/>
    <mergeCell ref="S280:S282"/>
    <mergeCell ref="R280:R281"/>
    <mergeCell ref="R283:R284"/>
    <mergeCell ref="S283:S287"/>
    <mergeCell ref="S304:S305"/>
    <mergeCell ref="B306:S306"/>
    <mergeCell ref="B307:D307"/>
    <mergeCell ref="O307:S307"/>
    <mergeCell ref="R308:S308"/>
    <mergeCell ref="R309:R310"/>
    <mergeCell ref="S309:S311"/>
    <mergeCell ref="R312:R313"/>
    <mergeCell ref="S312:S313"/>
    <mergeCell ref="R314:R315"/>
    <mergeCell ref="R317:R318"/>
    <mergeCell ref="M321:M322"/>
    <mergeCell ref="N321:N322"/>
    <mergeCell ref="O321:O322"/>
    <mergeCell ref="P321:P322"/>
    <mergeCell ref="S314:S316"/>
    <mergeCell ref="S317:S320"/>
    <mergeCell ref="H321:H322"/>
    <mergeCell ref="I321:I322"/>
    <mergeCell ref="J321:J322"/>
    <mergeCell ref="K321:K322"/>
    <mergeCell ref="L321:L322"/>
    <mergeCell ref="C309:C335"/>
    <mergeCell ref="O323:O324"/>
    <mergeCell ref="P323:P324"/>
    <mergeCell ref="H323:H324"/>
    <mergeCell ref="I323:I324"/>
    <mergeCell ref="J323:J324"/>
    <mergeCell ref="K323:K324"/>
    <mergeCell ref="L323:L324"/>
    <mergeCell ref="M323:M324"/>
    <mergeCell ref="N323:N324"/>
    <mergeCell ref="Q321:Q322"/>
    <mergeCell ref="R321:R322"/>
    <mergeCell ref="S321:S325"/>
    <mergeCell ref="Q323:Q324"/>
    <mergeCell ref="R326:R327"/>
    <mergeCell ref="S326:S327"/>
    <mergeCell ref="S328:S330"/>
    <mergeCell ref="R328:R329"/>
    <mergeCell ref="R331:R332"/>
    <mergeCell ref="S331:S333"/>
    <mergeCell ref="R334:R335"/>
    <mergeCell ref="S334:S338"/>
    <mergeCell ref="B365:R365"/>
    <mergeCell ref="S365:S366"/>
    <mergeCell ref="B367:S367"/>
    <mergeCell ref="B368:D368"/>
    <mergeCell ref="O368:S368"/>
    <mergeCell ref="R369:S369"/>
    <mergeCell ref="R370:R371"/>
    <mergeCell ref="S370:S372"/>
    <mergeCell ref="S373:S374"/>
    <mergeCell ref="I382:I383"/>
    <mergeCell ref="J382:J383"/>
    <mergeCell ref="H384:H385"/>
    <mergeCell ref="I384:I385"/>
    <mergeCell ref="J384:J385"/>
    <mergeCell ref="K382:K383"/>
    <mergeCell ref="L382:L383"/>
    <mergeCell ref="K384:K385"/>
    <mergeCell ref="L384:L385"/>
    <mergeCell ref="M382:M383"/>
    <mergeCell ref="N382:N383"/>
    <mergeCell ref="M384:M385"/>
    <mergeCell ref="N384:N385"/>
    <mergeCell ref="R373:R374"/>
    <mergeCell ref="R375:R376"/>
    <mergeCell ref="S375:S377"/>
    <mergeCell ref="R377:R379"/>
    <mergeCell ref="S378:S381"/>
    <mergeCell ref="R381:R383"/>
    <mergeCell ref="H382:H383"/>
    <mergeCell ref="Q382:Q383"/>
    <mergeCell ref="O382:O383"/>
    <mergeCell ref="P382:P383"/>
    <mergeCell ref="S382:S386"/>
    <mergeCell ref="O384:O385"/>
    <mergeCell ref="P384:P385"/>
    <mergeCell ref="Q384:Q385"/>
    <mergeCell ref="S387:S388"/>
    <mergeCell ref="R387:R388"/>
    <mergeCell ref="R389:R390"/>
    <mergeCell ref="S389:S391"/>
    <mergeCell ref="R391:R393"/>
    <mergeCell ref="S392:S394"/>
    <mergeCell ref="R394:R396"/>
    <mergeCell ref="S395:S399"/>
    <mergeCell ref="K407:K408"/>
    <mergeCell ref="L407:L408"/>
    <mergeCell ref="S401:S403"/>
    <mergeCell ref="R404:R405"/>
    <mergeCell ref="S404:S405"/>
    <mergeCell ref="R406:R407"/>
    <mergeCell ref="S406:S408"/>
    <mergeCell ref="H407:H408"/>
    <mergeCell ref="Q407:Q408"/>
    <mergeCell ref="O407:O408"/>
    <mergeCell ref="P407:P408"/>
    <mergeCell ref="O409:O410"/>
    <mergeCell ref="P409:P410"/>
    <mergeCell ref="Q409:Q410"/>
    <mergeCell ref="R409:R410"/>
    <mergeCell ref="S409:S412"/>
    <mergeCell ref="I407:I408"/>
    <mergeCell ref="J407:J408"/>
    <mergeCell ref="H409:H410"/>
    <mergeCell ref="I409:I410"/>
    <mergeCell ref="J409:J410"/>
    <mergeCell ref="I441:I442"/>
    <mergeCell ref="J441:J442"/>
    <mergeCell ref="K441:K442"/>
    <mergeCell ref="L441:L442"/>
    <mergeCell ref="M441:M442"/>
    <mergeCell ref="N441:N442"/>
    <mergeCell ref="M465:M466"/>
    <mergeCell ref="N465:N466"/>
    <mergeCell ref="O441:O442"/>
    <mergeCell ref="P441:P442"/>
    <mergeCell ref="K409:K410"/>
    <mergeCell ref="L409:L410"/>
    <mergeCell ref="M407:M408"/>
    <mergeCell ref="N407:N408"/>
    <mergeCell ref="M409:M410"/>
    <mergeCell ref="N409:N410"/>
    <mergeCell ref="R401:R402"/>
    <mergeCell ref="B426:R426"/>
    <mergeCell ref="B428:S428"/>
    <mergeCell ref="B429:D429"/>
    <mergeCell ref="O429:S429"/>
    <mergeCell ref="H439:H440"/>
    <mergeCell ref="I439:I440"/>
    <mergeCell ref="Q439:Q440"/>
    <mergeCell ref="R439:R440"/>
    <mergeCell ref="J439:J440"/>
    <mergeCell ref="S439:S441"/>
    <mergeCell ref="R469:R470"/>
    <mergeCell ref="Q441:Q442"/>
    <mergeCell ref="M462:M464"/>
    <mergeCell ref="O463:O464"/>
    <mergeCell ref="R463:R464"/>
    <mergeCell ref="I465:I466"/>
    <mergeCell ref="O507:O509"/>
    <mergeCell ref="Q507:Q509"/>
    <mergeCell ref="M510:M511"/>
    <mergeCell ref="N510:N511"/>
    <mergeCell ref="O510:O511"/>
    <mergeCell ref="P510:P511"/>
    <mergeCell ref="Q510:Q511"/>
    <mergeCell ref="K507:K509"/>
    <mergeCell ref="M507:M509"/>
    <mergeCell ref="H510:H511"/>
    <mergeCell ref="I510:I511"/>
    <mergeCell ref="J510:J511"/>
    <mergeCell ref="K510:K511"/>
    <mergeCell ref="L510:L511"/>
    <mergeCell ref="O465:O466"/>
    <mergeCell ref="Q465:Q466"/>
    <mergeCell ref="I507:I509"/>
    <mergeCell ref="R508:R509"/>
    <mergeCell ref="K439:K440"/>
    <mergeCell ref="L439:L440"/>
    <mergeCell ref="M439:M440"/>
    <mergeCell ref="N439:N440"/>
    <mergeCell ref="O439:O440"/>
    <mergeCell ref="P439:P440"/>
    <mergeCell ref="H441:H442"/>
    <mergeCell ref="O505:Q506"/>
    <mergeCell ref="R505:R506"/>
    <mergeCell ref="S463:S465"/>
    <mergeCell ref="S466:S468"/>
    <mergeCell ref="S487:S488"/>
    <mergeCell ref="R491:S491"/>
    <mergeCell ref="R492:R493"/>
    <mergeCell ref="S492:S496"/>
    <mergeCell ref="S497:S499"/>
    <mergeCell ref="S500:S501"/>
    <mergeCell ref="S502:S504"/>
    <mergeCell ref="S505:S507"/>
    <mergeCell ref="S508:S515"/>
    <mergeCell ref="S516:S517"/>
    <mergeCell ref="S518:S519"/>
    <mergeCell ref="S520:S526"/>
    <mergeCell ref="R413:R414"/>
    <mergeCell ref="S413:S414"/>
    <mergeCell ref="R415:R416"/>
    <mergeCell ref="S415:S416"/>
    <mergeCell ref="R417:R418"/>
    <mergeCell ref="S417:S419"/>
    <mergeCell ref="S426:S427"/>
    <mergeCell ref="R436:R437"/>
    <mergeCell ref="R442:R443"/>
    <mergeCell ref="R455:R456"/>
    <mergeCell ref="R430:S430"/>
    <mergeCell ref="R431:R432"/>
    <mergeCell ref="S431:S433"/>
    <mergeCell ref="R434:R435"/>
    <mergeCell ref="S434:S435"/>
    <mergeCell ref="S436:S438"/>
    <mergeCell ref="R563:R564"/>
    <mergeCell ref="G566:I567"/>
    <mergeCell ref="K566:M567"/>
    <mergeCell ref="O566:Q567"/>
    <mergeCell ref="R566:R567"/>
    <mergeCell ref="K568:K570"/>
    <mergeCell ref="Q568:Q570"/>
    <mergeCell ref="I568:I570"/>
    <mergeCell ref="S469:S471"/>
    <mergeCell ref="S442:S446"/>
    <mergeCell ref="R447:R448"/>
    <mergeCell ref="S447:S449"/>
    <mergeCell ref="S455:S459"/>
    <mergeCell ref="R460:R461"/>
    <mergeCell ref="S460:S462"/>
    <mergeCell ref="R466:R467"/>
    <mergeCell ref="S571:S578"/>
    <mergeCell ref="R497:R498"/>
    <mergeCell ref="R500:R501"/>
    <mergeCell ref="R502:R503"/>
    <mergeCell ref="R513:R514"/>
    <mergeCell ref="R516:R517"/>
    <mergeCell ref="R518:R519"/>
    <mergeCell ref="R520:R521"/>
    <mergeCell ref="B487:R487"/>
    <mergeCell ref="B489:S489"/>
    <mergeCell ref="B490:D490"/>
    <mergeCell ref="O490:S490"/>
    <mergeCell ref="K465:K466"/>
    <mergeCell ref="L465:L466"/>
    <mergeCell ref="G505:I506"/>
    <mergeCell ref="K505:M506"/>
    <mergeCell ref="R869:R870"/>
    <mergeCell ref="S869:S870"/>
    <mergeCell ref="S619:S623"/>
    <mergeCell ref="S624:S626"/>
    <mergeCell ref="S629:S633"/>
    <mergeCell ref="S634:S638"/>
    <mergeCell ref="R639:R640"/>
    <mergeCell ref="S639:S642"/>
    <mergeCell ref="S643:S647"/>
    <mergeCell ref="R700:R701"/>
    <mergeCell ref="R704:R705"/>
    <mergeCell ref="R707:R708"/>
    <mergeCell ref="R710:R711"/>
    <mergeCell ref="R714:R715"/>
    <mergeCell ref="R717:R718"/>
    <mergeCell ref="S670:S671"/>
    <mergeCell ref="B548:R548"/>
    <mergeCell ref="S548:S549"/>
    <mergeCell ref="B550:S550"/>
    <mergeCell ref="B551:D551"/>
    <mergeCell ref="O551:S551"/>
    <mergeCell ref="R552:S552"/>
    <mergeCell ref="R553:R554"/>
    <mergeCell ref="S553:S557"/>
    <mergeCell ref="R558:R559"/>
    <mergeCell ref="S558:S560"/>
    <mergeCell ref="R561:R562"/>
    <mergeCell ref="S561:S562"/>
    <mergeCell ref="S563:S565"/>
    <mergeCell ref="S566:S570"/>
    <mergeCell ref="M568:M570"/>
    <mergeCell ref="O568:O570"/>
    <mergeCell ref="S862:S863"/>
    <mergeCell ref="F863:F864"/>
    <mergeCell ref="L866:L867"/>
    <mergeCell ref="M866:M867"/>
    <mergeCell ref="N866:N867"/>
    <mergeCell ref="O866:O867"/>
    <mergeCell ref="P866:P867"/>
    <mergeCell ref="Q866:Q867"/>
    <mergeCell ref="F869:F870"/>
    <mergeCell ref="G869:G870"/>
    <mergeCell ref="I869:I870"/>
    <mergeCell ref="J869:J870"/>
    <mergeCell ref="K869:K870"/>
    <mergeCell ref="L869:L870"/>
    <mergeCell ref="M869:M870"/>
    <mergeCell ref="R871:R872"/>
    <mergeCell ref="I571:I572"/>
    <mergeCell ref="J571:J572"/>
    <mergeCell ref="K571:K572"/>
    <mergeCell ref="L571:L572"/>
    <mergeCell ref="M571:M572"/>
    <mergeCell ref="N571:N572"/>
    <mergeCell ref="P863:P864"/>
    <mergeCell ref="Q863:Q864"/>
    <mergeCell ref="R864:R865"/>
    <mergeCell ref="S864:S866"/>
    <mergeCell ref="R867:R868"/>
    <mergeCell ref="S867:S868"/>
    <mergeCell ref="N869:N870"/>
    <mergeCell ref="O869:O870"/>
    <mergeCell ref="P869:P870"/>
    <mergeCell ref="Q869:Q870"/>
    <mergeCell ref="O571:O572"/>
    <mergeCell ref="P571:P572"/>
    <mergeCell ref="Q571:Q572"/>
    <mergeCell ref="R571:R572"/>
    <mergeCell ref="B609:R609"/>
    <mergeCell ref="S609:S610"/>
    <mergeCell ref="B611:S611"/>
    <mergeCell ref="R614:R615"/>
    <mergeCell ref="S614:S616"/>
    <mergeCell ref="R617:R618"/>
    <mergeCell ref="S617:S618"/>
    <mergeCell ref="F619:F620"/>
    <mergeCell ref="G621:G622"/>
    <mergeCell ref="I621:I622"/>
    <mergeCell ref="J621:J622"/>
    <mergeCell ref="K621:K622"/>
    <mergeCell ref="L621:L622"/>
    <mergeCell ref="M621:M622"/>
    <mergeCell ref="N621:N622"/>
    <mergeCell ref="R613:S613"/>
    <mergeCell ref="R619:R620"/>
    <mergeCell ref="S579:S580"/>
    <mergeCell ref="S581:S582"/>
    <mergeCell ref="S583:S589"/>
    <mergeCell ref="R579:R580"/>
    <mergeCell ref="R581:R582"/>
    <mergeCell ref="R583:R584"/>
    <mergeCell ref="B553:B589"/>
    <mergeCell ref="C553:C586"/>
    <mergeCell ref="D553:D589"/>
    <mergeCell ref="E553:E589"/>
    <mergeCell ref="G568:G570"/>
    <mergeCell ref="S700:S702"/>
    <mergeCell ref="S704:S706"/>
    <mergeCell ref="S707:S709"/>
    <mergeCell ref="S710:S713"/>
    <mergeCell ref="S714:S716"/>
    <mergeCell ref="S717:S718"/>
    <mergeCell ref="S731:S732"/>
    <mergeCell ref="R735:S735"/>
    <mergeCell ref="R744:R745"/>
    <mergeCell ref="R747:R748"/>
    <mergeCell ref="R751:R752"/>
    <mergeCell ref="R753:R754"/>
    <mergeCell ref="R875:R876"/>
    <mergeCell ref="S875:S876"/>
    <mergeCell ref="R877:R878"/>
    <mergeCell ref="S877:S878"/>
    <mergeCell ref="G863:G864"/>
    <mergeCell ref="I863:I864"/>
    <mergeCell ref="G866:G867"/>
    <mergeCell ref="I866:I867"/>
    <mergeCell ref="J866:J867"/>
    <mergeCell ref="K866:K867"/>
    <mergeCell ref="S871:S872"/>
    <mergeCell ref="L863:L864"/>
    <mergeCell ref="M863:M864"/>
    <mergeCell ref="N863:N864"/>
    <mergeCell ref="O863:O864"/>
    <mergeCell ref="R858:R859"/>
    <mergeCell ref="S858:S859"/>
    <mergeCell ref="R860:R861"/>
    <mergeCell ref="S860:S861"/>
    <mergeCell ref="R862:R863"/>
    <mergeCell ref="R736:R737"/>
    <mergeCell ref="S736:S737"/>
    <mergeCell ref="R738:R739"/>
    <mergeCell ref="S738:S739"/>
    <mergeCell ref="R740:R741"/>
    <mergeCell ref="S740:S741"/>
    <mergeCell ref="S744:S746"/>
    <mergeCell ref="O621:O622"/>
    <mergeCell ref="P621:P622"/>
    <mergeCell ref="Q621:Q622"/>
    <mergeCell ref="N623:N624"/>
    <mergeCell ref="R624:R625"/>
    <mergeCell ref="N626:N627"/>
    <mergeCell ref="R627:R628"/>
    <mergeCell ref="S627:S628"/>
    <mergeCell ref="R634:R635"/>
    <mergeCell ref="O675:O676"/>
    <mergeCell ref="O677:O678"/>
    <mergeCell ref="B670:R670"/>
    <mergeCell ref="B672:S672"/>
    <mergeCell ref="E683:E684"/>
    <mergeCell ref="G683:G684"/>
    <mergeCell ref="G687:G688"/>
    <mergeCell ref="Q685:Q686"/>
    <mergeCell ref="R685:R686"/>
    <mergeCell ref="S685:S687"/>
    <mergeCell ref="K687:K688"/>
    <mergeCell ref="R674:S674"/>
    <mergeCell ref="R690:R691"/>
    <mergeCell ref="S690:S694"/>
    <mergeCell ref="R695:R696"/>
    <mergeCell ref="S695:S699"/>
    <mergeCell ref="M635:M636"/>
    <mergeCell ref="N635:N636"/>
    <mergeCell ref="O635:O636"/>
    <mergeCell ref="P635:P636"/>
    <mergeCell ref="Q635:Q636"/>
    <mergeCell ref="O612:S612"/>
    <mergeCell ref="R629:R630"/>
    <mergeCell ref="R643:R644"/>
    <mergeCell ref="R647:R649"/>
    <mergeCell ref="M649:M650"/>
    <mergeCell ref="N649:N650"/>
    <mergeCell ref="O649:O650"/>
    <mergeCell ref="P649:P650"/>
    <mergeCell ref="Q649:Q650"/>
    <mergeCell ref="S648:S652"/>
    <mergeCell ref="R653:R654"/>
    <mergeCell ref="S653:S655"/>
    <mergeCell ref="B673:D673"/>
    <mergeCell ref="O673:S673"/>
    <mergeCell ref="G675:G676"/>
    <mergeCell ref="M675:M676"/>
    <mergeCell ref="Q675:Q676"/>
    <mergeCell ref="G677:G678"/>
    <mergeCell ref="M677:M678"/>
    <mergeCell ref="Q677:Q678"/>
    <mergeCell ref="G681:G682"/>
    <mergeCell ref="I681:I682"/>
    <mergeCell ref="L681:L682"/>
    <mergeCell ref="M681:M682"/>
    <mergeCell ref="N681:N682"/>
    <mergeCell ref="O681:O682"/>
    <mergeCell ref="K675:K676"/>
    <mergeCell ref="K677:K678"/>
    <mergeCell ref="G679:G680"/>
    <mergeCell ref="K679:K680"/>
    <mergeCell ref="M679:M680"/>
    <mergeCell ref="O679:O680"/>
    <mergeCell ref="F681:F682"/>
    <mergeCell ref="E681:E682"/>
    <mergeCell ref="E635:E636"/>
    <mergeCell ref="F635:F636"/>
    <mergeCell ref="G635:G636"/>
    <mergeCell ref="I635:I636"/>
    <mergeCell ref="J635:J636"/>
    <mergeCell ref="K635:K636"/>
    <mergeCell ref="L635:L636"/>
    <mergeCell ref="B612:D612"/>
    <mergeCell ref="B614:B628"/>
    <mergeCell ref="C614:C625"/>
    <mergeCell ref="D614:D628"/>
    <mergeCell ref="E614:E628"/>
    <mergeCell ref="B629:B642"/>
    <mergeCell ref="D629:D642"/>
    <mergeCell ref="C640:C642"/>
    <mergeCell ref="G649:G650"/>
    <mergeCell ref="I649:I650"/>
    <mergeCell ref="J649:J650"/>
    <mergeCell ref="K649:K650"/>
    <mergeCell ref="L649:L650"/>
    <mergeCell ref="C626:C628"/>
    <mergeCell ref="C629:C639"/>
    <mergeCell ref="C643:C653"/>
    <mergeCell ref="D643:D656"/>
    <mergeCell ref="E649:E650"/>
    <mergeCell ref="F649:F650"/>
    <mergeCell ref="C654:C656"/>
    <mergeCell ref="R675:R676"/>
    <mergeCell ref="S675:S679"/>
    <mergeCell ref="Q679:Q680"/>
    <mergeCell ref="R680:R681"/>
    <mergeCell ref="S680:S684"/>
    <mergeCell ref="Q681:Q682"/>
    <mergeCell ref="Q683:Q684"/>
    <mergeCell ref="N758:N759"/>
    <mergeCell ref="O758:O759"/>
    <mergeCell ref="F758:F759"/>
    <mergeCell ref="G758:G759"/>
    <mergeCell ref="I758:I759"/>
    <mergeCell ref="J758:J759"/>
    <mergeCell ref="K758:K759"/>
    <mergeCell ref="L758:L759"/>
    <mergeCell ref="M758:M759"/>
    <mergeCell ref="O708:O710"/>
    <mergeCell ref="I711:I712"/>
    <mergeCell ref="J711:J712"/>
    <mergeCell ref="K711:K712"/>
    <mergeCell ref="L711:L712"/>
    <mergeCell ref="M711:M712"/>
    <mergeCell ref="I742:I743"/>
    <mergeCell ref="J742:J743"/>
    <mergeCell ref="K742:K743"/>
    <mergeCell ref="L742:L743"/>
    <mergeCell ref="M742:M743"/>
    <mergeCell ref="N742:N743"/>
    <mergeCell ref="O742:O743"/>
    <mergeCell ref="R755:R756"/>
    <mergeCell ref="S747:S749"/>
    <mergeCell ref="S751:S752"/>
    <mergeCell ref="I879:I880"/>
    <mergeCell ref="J879:J880"/>
    <mergeCell ref="K879:K880"/>
    <mergeCell ref="L879:L880"/>
    <mergeCell ref="M879:M880"/>
    <mergeCell ref="N879:N880"/>
    <mergeCell ref="N882:N883"/>
    <mergeCell ref="O882:O883"/>
    <mergeCell ref="P882:P883"/>
    <mergeCell ref="O879:O880"/>
    <mergeCell ref="P879:P880"/>
    <mergeCell ref="Q879:Q880"/>
    <mergeCell ref="R879:R880"/>
    <mergeCell ref="S879:S880"/>
    <mergeCell ref="S881:S883"/>
    <mergeCell ref="Q882:Q883"/>
    <mergeCell ref="F882:F883"/>
    <mergeCell ref="G882:G883"/>
    <mergeCell ref="I882:I883"/>
    <mergeCell ref="J882:J883"/>
    <mergeCell ref="K882:K883"/>
    <mergeCell ref="L882:L883"/>
    <mergeCell ref="M882:M883"/>
    <mergeCell ref="N885:N886"/>
    <mergeCell ref="O885:O886"/>
    <mergeCell ref="P885:P886"/>
    <mergeCell ref="Q885:Q886"/>
    <mergeCell ref="F885:F886"/>
    <mergeCell ref="G885:G886"/>
    <mergeCell ref="I885:I886"/>
    <mergeCell ref="J885:J886"/>
    <mergeCell ref="K885:K886"/>
    <mergeCell ref="L885:L886"/>
    <mergeCell ref="M885:M886"/>
    <mergeCell ref="R881:R882"/>
    <mergeCell ref="R884:R885"/>
    <mergeCell ref="S884:S886"/>
    <mergeCell ref="R893:R894"/>
    <mergeCell ref="S893:S895"/>
    <mergeCell ref="R896:R897"/>
    <mergeCell ref="R898:R899"/>
    <mergeCell ref="N900:N901"/>
    <mergeCell ref="O900:O901"/>
    <mergeCell ref="S896:S897"/>
    <mergeCell ref="S898:S900"/>
    <mergeCell ref="I900:I901"/>
    <mergeCell ref="J900:J901"/>
    <mergeCell ref="K900:K901"/>
    <mergeCell ref="L900:L901"/>
    <mergeCell ref="M900:M901"/>
    <mergeCell ref="R907:R908"/>
    <mergeCell ref="B914:R914"/>
    <mergeCell ref="B916:S916"/>
    <mergeCell ref="B917:D917"/>
    <mergeCell ref="O917:S917"/>
    <mergeCell ref="P900:P901"/>
    <mergeCell ref="Q900:Q901"/>
    <mergeCell ref="R901:R902"/>
    <mergeCell ref="S901:S903"/>
    <mergeCell ref="R904:R905"/>
    <mergeCell ref="S904:S906"/>
    <mergeCell ref="S907:S909"/>
    <mergeCell ref="R928:R929"/>
    <mergeCell ref="R930:R931"/>
    <mergeCell ref="S914:S915"/>
    <mergeCell ref="R918:S918"/>
    <mergeCell ref="R919:R920"/>
    <mergeCell ref="S919:S921"/>
    <mergeCell ref="R922:R923"/>
    <mergeCell ref="S922:S924"/>
    <mergeCell ref="S925:S927"/>
    <mergeCell ref="P953:P954"/>
    <mergeCell ref="Q953:Q954"/>
    <mergeCell ref="B975:R975"/>
    <mergeCell ref="B977:S977"/>
    <mergeCell ref="B978:D978"/>
    <mergeCell ref="O978:S978"/>
    <mergeCell ref="S952:S954"/>
    <mergeCell ref="R955:R956"/>
    <mergeCell ref="S955:S956"/>
    <mergeCell ref="R957:R958"/>
    <mergeCell ref="S957:S959"/>
    <mergeCell ref="S975:S976"/>
    <mergeCell ref="S947:S949"/>
    <mergeCell ref="S950:S951"/>
    <mergeCell ref="N711:N712"/>
    <mergeCell ref="O711:O712"/>
    <mergeCell ref="P711:P712"/>
    <mergeCell ref="Q711:Q712"/>
    <mergeCell ref="B731:R731"/>
    <mergeCell ref="B733:S733"/>
    <mergeCell ref="B734:D734"/>
    <mergeCell ref="O734:S734"/>
    <mergeCell ref="I706:I710"/>
    <mergeCell ref="K708:K710"/>
    <mergeCell ref="M708:M710"/>
    <mergeCell ref="R979:S979"/>
    <mergeCell ref="N932:N933"/>
    <mergeCell ref="O932:O933"/>
    <mergeCell ref="S928:S929"/>
    <mergeCell ref="S930:S931"/>
    <mergeCell ref="I932:I933"/>
    <mergeCell ref="J932:J933"/>
    <mergeCell ref="K932:K933"/>
    <mergeCell ref="L932:L933"/>
    <mergeCell ref="M932:M933"/>
    <mergeCell ref="R932:R933"/>
    <mergeCell ref="P932:P933"/>
    <mergeCell ref="Q932:Q933"/>
    <mergeCell ref="S932:S934"/>
    <mergeCell ref="R935:R936"/>
    <mergeCell ref="S935:S937"/>
    <mergeCell ref="R938:R939"/>
    <mergeCell ref="R940:R941"/>
    <mergeCell ref="N953:N954"/>
    <mergeCell ref="O953:O954"/>
    <mergeCell ref="R950:R951"/>
    <mergeCell ref="O683:O684"/>
    <mergeCell ref="O685:O686"/>
    <mergeCell ref="J681:J682"/>
    <mergeCell ref="K681:K682"/>
    <mergeCell ref="P681:P682"/>
    <mergeCell ref="K683:K684"/>
    <mergeCell ref="M683:M684"/>
    <mergeCell ref="K685:K686"/>
    <mergeCell ref="M685:M686"/>
    <mergeCell ref="P696:P697"/>
    <mergeCell ref="Q696:Q697"/>
    <mergeCell ref="Q706:Q710"/>
    <mergeCell ref="I696:I697"/>
    <mergeCell ref="J696:J697"/>
    <mergeCell ref="K696:K697"/>
    <mergeCell ref="L696:L697"/>
    <mergeCell ref="M696:M697"/>
    <mergeCell ref="N696:N697"/>
    <mergeCell ref="O696:O697"/>
    <mergeCell ref="M687:M688"/>
    <mergeCell ref="O687:O688"/>
    <mergeCell ref="Q687:Q688"/>
    <mergeCell ref="P742:P743"/>
    <mergeCell ref="Q742:Q743"/>
    <mergeCell ref="R742:R743"/>
    <mergeCell ref="S742:S743"/>
    <mergeCell ref="P758:P759"/>
    <mergeCell ref="S758:S759"/>
    <mergeCell ref="Q758:Q759"/>
    <mergeCell ref="R758:R759"/>
    <mergeCell ref="R760:R761"/>
    <mergeCell ref="S760:S762"/>
    <mergeCell ref="R763:R764"/>
    <mergeCell ref="S763:S765"/>
    <mergeCell ref="S767:S768"/>
    <mergeCell ref="P775:P776"/>
    <mergeCell ref="Q775:Q776"/>
    <mergeCell ref="I775:I776"/>
    <mergeCell ref="J775:J776"/>
    <mergeCell ref="K775:K776"/>
    <mergeCell ref="L775:L776"/>
    <mergeCell ref="M775:M776"/>
    <mergeCell ref="N775:N776"/>
    <mergeCell ref="O775:O776"/>
    <mergeCell ref="S753:S754"/>
    <mergeCell ref="S755:S757"/>
    <mergeCell ref="R779:R780"/>
    <mergeCell ref="S779:S781"/>
    <mergeCell ref="B792:R792"/>
    <mergeCell ref="B794:S794"/>
    <mergeCell ref="B795:D795"/>
    <mergeCell ref="O795:S795"/>
    <mergeCell ref="R796:S796"/>
    <mergeCell ref="R767:R768"/>
    <mergeCell ref="R769:R770"/>
    <mergeCell ref="S769:S770"/>
    <mergeCell ref="R771:R772"/>
    <mergeCell ref="S771:S773"/>
    <mergeCell ref="R774:R775"/>
    <mergeCell ref="R776:R777"/>
    <mergeCell ref="S774:S775"/>
    <mergeCell ref="S776:S778"/>
    <mergeCell ref="S792:S793"/>
    <mergeCell ref="E767:E785"/>
    <mergeCell ref="F775:F776"/>
    <mergeCell ref="G775:G776"/>
    <mergeCell ref="R797:R798"/>
    <mergeCell ref="S797:S798"/>
    <mergeCell ref="R799:R800"/>
    <mergeCell ref="S799:S800"/>
    <mergeCell ref="B643:B656"/>
    <mergeCell ref="B675:B689"/>
    <mergeCell ref="D675:D689"/>
    <mergeCell ref="E675:E676"/>
    <mergeCell ref="E677:E678"/>
    <mergeCell ref="E679:E680"/>
    <mergeCell ref="E685:E686"/>
    <mergeCell ref="E687:E688"/>
    <mergeCell ref="G708:G710"/>
    <mergeCell ref="F711:F712"/>
    <mergeCell ref="G711:G712"/>
    <mergeCell ref="C675:C686"/>
    <mergeCell ref="C687:C689"/>
    <mergeCell ref="B690:B703"/>
    <mergeCell ref="D690:D703"/>
    <mergeCell ref="E696:E697"/>
    <mergeCell ref="F696:F697"/>
    <mergeCell ref="G696:G697"/>
    <mergeCell ref="C690:C700"/>
    <mergeCell ref="C701:C703"/>
    <mergeCell ref="B704:B719"/>
    <mergeCell ref="C704:C716"/>
    <mergeCell ref="D704:D719"/>
    <mergeCell ref="E704:E719"/>
    <mergeCell ref="C717:C719"/>
    <mergeCell ref="D751:D766"/>
    <mergeCell ref="E751:E766"/>
    <mergeCell ref="D767:D785"/>
    <mergeCell ref="I815:I816"/>
    <mergeCell ref="J815:J816"/>
    <mergeCell ref="Q815:Q816"/>
    <mergeCell ref="R815:R816"/>
    <mergeCell ref="S815:S817"/>
    <mergeCell ref="B736:B750"/>
    <mergeCell ref="C736:C747"/>
    <mergeCell ref="D736:D750"/>
    <mergeCell ref="E736:E750"/>
    <mergeCell ref="F742:F743"/>
    <mergeCell ref="G742:G743"/>
    <mergeCell ref="B751:B766"/>
    <mergeCell ref="C764:C766"/>
    <mergeCell ref="F815:F816"/>
    <mergeCell ref="G815:G816"/>
    <mergeCell ref="G826:G828"/>
    <mergeCell ref="F829:F830"/>
    <mergeCell ref="G829:G830"/>
    <mergeCell ref="D797:D808"/>
    <mergeCell ref="E797:E808"/>
    <mergeCell ref="F802:F803"/>
    <mergeCell ref="G802:G803"/>
    <mergeCell ref="F804:F805"/>
    <mergeCell ref="D809:D820"/>
    <mergeCell ref="E809:E820"/>
    <mergeCell ref="C748:C750"/>
    <mergeCell ref="C751:C763"/>
    <mergeCell ref="B767:B785"/>
    <mergeCell ref="C767:C782"/>
    <mergeCell ref="C783:C785"/>
    <mergeCell ref="C797:C805"/>
    <mergeCell ref="C806:C808"/>
    <mergeCell ref="K829:K830"/>
    <mergeCell ref="P829:P830"/>
    <mergeCell ref="Q829:Q830"/>
    <mergeCell ref="R830:R831"/>
    <mergeCell ref="S830:S831"/>
    <mergeCell ref="N802:N803"/>
    <mergeCell ref="O802:O803"/>
    <mergeCell ref="R801:R802"/>
    <mergeCell ref="S801:S802"/>
    <mergeCell ref="I802:I803"/>
    <mergeCell ref="J802:J803"/>
    <mergeCell ref="K802:K803"/>
    <mergeCell ref="L802:L803"/>
    <mergeCell ref="M802:M803"/>
    <mergeCell ref="P802:P803"/>
    <mergeCell ref="Q802:Q803"/>
    <mergeCell ref="R803:R804"/>
    <mergeCell ref="S803:S805"/>
    <mergeCell ref="R806:R807"/>
    <mergeCell ref="S806:S808"/>
    <mergeCell ref="S809:S810"/>
    <mergeCell ref="K815:K816"/>
    <mergeCell ref="L815:L816"/>
    <mergeCell ref="M815:M816"/>
    <mergeCell ref="N815:N816"/>
    <mergeCell ref="O815:O816"/>
    <mergeCell ref="P815:P816"/>
    <mergeCell ref="R809:R810"/>
    <mergeCell ref="R811:R812"/>
    <mergeCell ref="S811:S812"/>
    <mergeCell ref="R813:R814"/>
    <mergeCell ref="S813:S814"/>
    <mergeCell ref="R832:R833"/>
    <mergeCell ref="S832:S834"/>
    <mergeCell ref="S835:S837"/>
    <mergeCell ref="R835:R836"/>
    <mergeCell ref="B853:R853"/>
    <mergeCell ref="S853:S854"/>
    <mergeCell ref="B855:S855"/>
    <mergeCell ref="B856:D856"/>
    <mergeCell ref="O856:S856"/>
    <mergeCell ref="R857:S857"/>
    <mergeCell ref="J863:J864"/>
    <mergeCell ref="K863:K864"/>
    <mergeCell ref="C809:C817"/>
    <mergeCell ref="C818:C820"/>
    <mergeCell ref="C823:C834"/>
    <mergeCell ref="D823:D837"/>
    <mergeCell ref="E823:E837"/>
    <mergeCell ref="C835:C837"/>
    <mergeCell ref="R818:R819"/>
    <mergeCell ref="S818:S822"/>
    <mergeCell ref="R823:R824"/>
    <mergeCell ref="S823:S824"/>
    <mergeCell ref="L829:L830"/>
    <mergeCell ref="M829:M830"/>
    <mergeCell ref="N829:N830"/>
    <mergeCell ref="O829:O830"/>
    <mergeCell ref="R825:R826"/>
    <mergeCell ref="S825:S826"/>
    <mergeCell ref="R827:R828"/>
    <mergeCell ref="S827:S829"/>
    <mergeCell ref="I829:I830"/>
    <mergeCell ref="J829:J830"/>
    <mergeCell ref="D866:D867"/>
    <mergeCell ref="E866:E867"/>
    <mergeCell ref="B797:B808"/>
    <mergeCell ref="B809:B820"/>
    <mergeCell ref="B823:B837"/>
    <mergeCell ref="C858:C871"/>
    <mergeCell ref="D863:D864"/>
    <mergeCell ref="E863:E864"/>
    <mergeCell ref="C872:C874"/>
    <mergeCell ref="D885:D886"/>
    <mergeCell ref="D893:D909"/>
    <mergeCell ref="E893:E909"/>
    <mergeCell ref="F900:F901"/>
    <mergeCell ref="G900:G901"/>
    <mergeCell ref="D869:D870"/>
    <mergeCell ref="E869:E870"/>
    <mergeCell ref="D879:D880"/>
    <mergeCell ref="E879:E880"/>
    <mergeCell ref="D882:D883"/>
    <mergeCell ref="E882:E883"/>
    <mergeCell ref="E885:E886"/>
    <mergeCell ref="B858:B874"/>
    <mergeCell ref="B875:B892"/>
    <mergeCell ref="C875:C889"/>
    <mergeCell ref="C890:C892"/>
    <mergeCell ref="B893:B909"/>
    <mergeCell ref="C893:C906"/>
    <mergeCell ref="C907:C909"/>
    <mergeCell ref="F879:F880"/>
    <mergeCell ref="G879:G880"/>
    <mergeCell ref="F866:F867"/>
    <mergeCell ref="R991:R992"/>
    <mergeCell ref="S991:S992"/>
    <mergeCell ref="S993:S995"/>
    <mergeCell ref="R996:R997"/>
    <mergeCell ref="S996:S998"/>
    <mergeCell ref="S999:S1000"/>
    <mergeCell ref="I1109:I1110"/>
    <mergeCell ref="J1109:J1110"/>
    <mergeCell ref="K1109:K1110"/>
    <mergeCell ref="L1109:L1110"/>
    <mergeCell ref="M1109:M1110"/>
    <mergeCell ref="N1109:N1110"/>
    <mergeCell ref="O1109:O1110"/>
    <mergeCell ref="P1109:P1110"/>
    <mergeCell ref="Q1109:Q1110"/>
    <mergeCell ref="R1110:R1111"/>
    <mergeCell ref="S1110:S1112"/>
    <mergeCell ref="L1017:L1018"/>
    <mergeCell ref="M1017:M1018"/>
    <mergeCell ref="N1017:N1018"/>
    <mergeCell ref="O1017:O1018"/>
    <mergeCell ref="P1017:P1018"/>
    <mergeCell ref="Q1017:Q1018"/>
    <mergeCell ref="R1014:R1015"/>
    <mergeCell ref="R1016:R1017"/>
    <mergeCell ref="R1059:R1060"/>
    <mergeCell ref="R1062:R1063"/>
    <mergeCell ref="R1065:R1066"/>
    <mergeCell ref="B1117:B1130"/>
    <mergeCell ref="C1128:C1130"/>
    <mergeCell ref="B1131:B1147"/>
    <mergeCell ref="C1131:C1144"/>
    <mergeCell ref="D1131:D1147"/>
    <mergeCell ref="C1145:C1147"/>
    <mergeCell ref="R1113:R1114"/>
    <mergeCell ref="S1113:S1115"/>
    <mergeCell ref="S1117:S1119"/>
    <mergeCell ref="M1123:M1124"/>
    <mergeCell ref="N1123:N1124"/>
    <mergeCell ref="R1117:R1118"/>
    <mergeCell ref="R1120:R1121"/>
    <mergeCell ref="S1120:S1121"/>
    <mergeCell ref="R1122:R1123"/>
    <mergeCell ref="S1122:S1124"/>
    <mergeCell ref="I1123:I1124"/>
    <mergeCell ref="J1123:J1124"/>
    <mergeCell ref="Q1123:Q1124"/>
    <mergeCell ref="R1131:R1132"/>
    <mergeCell ref="R1136:R1137"/>
    <mergeCell ref="S1136:S1140"/>
    <mergeCell ref="R1141:R1142"/>
    <mergeCell ref="S1141:S1143"/>
    <mergeCell ref="O1123:O1124"/>
    <mergeCell ref="P1123:P1124"/>
    <mergeCell ref="R1125:R1126"/>
    <mergeCell ref="S1125:S1127"/>
    <mergeCell ref="R1128:R1129"/>
    <mergeCell ref="S1128:S1130"/>
    <mergeCell ref="S1131:S1135"/>
    <mergeCell ref="K1123:K1124"/>
    <mergeCell ref="L1123:L1124"/>
    <mergeCell ref="H1138:H1139"/>
    <mergeCell ref="I1138:I1139"/>
    <mergeCell ref="J1138:J1139"/>
    <mergeCell ref="K1138:K1139"/>
    <mergeCell ref="L1138:L1139"/>
    <mergeCell ref="M1138:M1139"/>
    <mergeCell ref="N1138:N1139"/>
    <mergeCell ref="O1138:O1139"/>
    <mergeCell ref="P1138:P1139"/>
    <mergeCell ref="Q1138:Q1139"/>
    <mergeCell ref="L1171:L1172"/>
    <mergeCell ref="M1171:M1172"/>
    <mergeCell ref="N1171:N1172"/>
    <mergeCell ref="O1171:O1172"/>
    <mergeCell ref="B1161:D1161"/>
    <mergeCell ref="O1161:S1161"/>
    <mergeCell ref="R1162:S1162"/>
    <mergeCell ref="R1163:R1164"/>
    <mergeCell ref="S1163:S1167"/>
    <mergeCell ref="R1168:R1169"/>
    <mergeCell ref="S1168:S1172"/>
    <mergeCell ref="P1171:P1172"/>
    <mergeCell ref="Q1171:Q1172"/>
    <mergeCell ref="R1173:R1174"/>
    <mergeCell ref="S1173:S1175"/>
    <mergeCell ref="R1144:R1145"/>
    <mergeCell ref="S1144:S1146"/>
    <mergeCell ref="S1158:S1159"/>
    <mergeCell ref="B1158:R1158"/>
    <mergeCell ref="S1280:S1281"/>
    <mergeCell ref="R1284:S1284"/>
    <mergeCell ref="O1285:O1287"/>
    <mergeCell ref="Q1285:Q1287"/>
    <mergeCell ref="R1285:R1286"/>
    <mergeCell ref="S1285:S1287"/>
    <mergeCell ref="P1252:P1253"/>
    <mergeCell ref="Q1252:Q1253"/>
    <mergeCell ref="B1280:R1280"/>
    <mergeCell ref="B1282:S1282"/>
    <mergeCell ref="B1283:D1283"/>
    <mergeCell ref="O1283:S1283"/>
    <mergeCell ref="I1285:I1287"/>
    <mergeCell ref="S1229:S1233"/>
    <mergeCell ref="S1234:S1236"/>
    <mergeCell ref="R1223:S1223"/>
    <mergeCell ref="R1224:R1225"/>
    <mergeCell ref="S1224:S1226"/>
    <mergeCell ref="R1227:R1228"/>
    <mergeCell ref="S1227:S1228"/>
    <mergeCell ref="R1229:R1230"/>
    <mergeCell ref="R1234:R1235"/>
    <mergeCell ref="N1252:N1253"/>
    <mergeCell ref="O1252:O1253"/>
    <mergeCell ref="R1248:R1249"/>
    <mergeCell ref="R1250:R1251"/>
    <mergeCell ref="I1252:I1253"/>
    <mergeCell ref="J1252:J1253"/>
    <mergeCell ref="K1252:K1253"/>
    <mergeCell ref="L1252:L1253"/>
    <mergeCell ref="M1252:M1253"/>
    <mergeCell ref="R1237:R1238"/>
    <mergeCell ref="S1237:S1239"/>
    <mergeCell ref="R1243:R1244"/>
    <mergeCell ref="S1243:S1245"/>
    <mergeCell ref="R1246:R1247"/>
    <mergeCell ref="S1246:S1247"/>
    <mergeCell ref="S1248:S1249"/>
    <mergeCell ref="S1250:S1252"/>
    <mergeCell ref="R1253:R1254"/>
    <mergeCell ref="S1253:S1257"/>
    <mergeCell ref="R1258:R1259"/>
    <mergeCell ref="S1258:S1260"/>
    <mergeCell ref="R1261:R1262"/>
    <mergeCell ref="S1261:S1263"/>
    <mergeCell ref="K1285:K1287"/>
    <mergeCell ref="M1285:M1287"/>
    <mergeCell ref="J1373:J1374"/>
    <mergeCell ref="K1373:K1374"/>
    <mergeCell ref="S1372:S1376"/>
    <mergeCell ref="R1345:S1345"/>
    <mergeCell ref="R1346:R1347"/>
    <mergeCell ref="S1346:S1348"/>
    <mergeCell ref="R1349:R1350"/>
    <mergeCell ref="M1352:M1354"/>
    <mergeCell ref="R1352:R1353"/>
    <mergeCell ref="O1353:O1354"/>
    <mergeCell ref="Q1353:Q1354"/>
    <mergeCell ref="Q1355:Q1356"/>
    <mergeCell ref="R1355:R1356"/>
    <mergeCell ref="R1359:R1360"/>
    <mergeCell ref="R1362:R1363"/>
    <mergeCell ref="R1370:R1371"/>
    <mergeCell ref="R1372:R1373"/>
    <mergeCell ref="I1365:I1367"/>
    <mergeCell ref="K1365:K1367"/>
    <mergeCell ref="M1365:M1367"/>
    <mergeCell ref="O1365:O1367"/>
    <mergeCell ref="Q1365:Q1367"/>
    <mergeCell ref="R1365:R1366"/>
    <mergeCell ref="I1373:I1374"/>
    <mergeCell ref="R1323:R1324"/>
    <mergeCell ref="F1324:F1325"/>
    <mergeCell ref="G1324:G1325"/>
    <mergeCell ref="I1324:I1325"/>
    <mergeCell ref="K1324:K1325"/>
    <mergeCell ref="L1324:L1325"/>
    <mergeCell ref="M1324:M1325"/>
    <mergeCell ref="Q1324:Q1325"/>
    <mergeCell ref="B1341:R1341"/>
    <mergeCell ref="B1343:S1343"/>
    <mergeCell ref="B1344:D1344"/>
    <mergeCell ref="O1344:S1344"/>
    <mergeCell ref="N1324:N1325"/>
    <mergeCell ref="O1324:O1325"/>
    <mergeCell ref="R1326:R1327"/>
    <mergeCell ref="S1326:S1328"/>
    <mergeCell ref="R1329:R1330"/>
    <mergeCell ref="S1329:S1331"/>
    <mergeCell ref="S1341:S1342"/>
    <mergeCell ref="S1349:S1351"/>
    <mergeCell ref="S1352:S1358"/>
    <mergeCell ref="S1359:S1361"/>
    <mergeCell ref="S1362:S1364"/>
    <mergeCell ref="S1365:S1369"/>
    <mergeCell ref="S1370:S1371"/>
    <mergeCell ref="Q1351:Q1352"/>
    <mergeCell ref="I1355:I1356"/>
    <mergeCell ref="K1355:K1356"/>
    <mergeCell ref="L1355:L1356"/>
    <mergeCell ref="M1355:M1356"/>
    <mergeCell ref="N1355:N1356"/>
    <mergeCell ref="O1355:O1356"/>
    <mergeCell ref="N1574:N1575"/>
    <mergeCell ref="O1574:O1575"/>
    <mergeCell ref="N1579:N1580"/>
    <mergeCell ref="S1570:S1572"/>
    <mergeCell ref="S1573:S1574"/>
    <mergeCell ref="I1574:I1575"/>
    <mergeCell ref="J1574:J1575"/>
    <mergeCell ref="K1574:K1575"/>
    <mergeCell ref="L1574:L1575"/>
    <mergeCell ref="M1574:M1575"/>
    <mergeCell ref="P1574:P1575"/>
    <mergeCell ref="Q1574:Q1575"/>
    <mergeCell ref="R1575:R1576"/>
    <mergeCell ref="S1575:S1579"/>
    <mergeCell ref="R1580:R1581"/>
    <mergeCell ref="S1580:S1582"/>
    <mergeCell ref="R1408:R1409"/>
    <mergeCell ref="S1408:S1415"/>
    <mergeCell ref="R1410:R1411"/>
    <mergeCell ref="R1414:R1415"/>
    <mergeCell ref="O1406:S1406"/>
    <mergeCell ref="R1407:S1407"/>
    <mergeCell ref="I1408:I1410"/>
    <mergeCell ref="K1408:K1410"/>
    <mergeCell ref="M1408:M1410"/>
    <mergeCell ref="S1586:S1587"/>
    <mergeCell ref="R1590:S1590"/>
    <mergeCell ref="B1588:S1588"/>
    <mergeCell ref="B1589:D1589"/>
    <mergeCell ref="O1589:S1589"/>
    <mergeCell ref="I1591:I1593"/>
    <mergeCell ref="K1591:K1593"/>
    <mergeCell ref="M1591:M1593"/>
    <mergeCell ref="O1591:O1593"/>
    <mergeCell ref="S1591:S1593"/>
    <mergeCell ref="J1599:J1600"/>
    <mergeCell ref="K1599:K1600"/>
    <mergeCell ref="L1599:L1600"/>
    <mergeCell ref="M1599:M1600"/>
    <mergeCell ref="N1599:N1600"/>
    <mergeCell ref="O1599:O1600"/>
    <mergeCell ref="P1599:P1600"/>
    <mergeCell ref="Q1599:Q1600"/>
    <mergeCell ref="P1591:P1593"/>
    <mergeCell ref="R1591:R1592"/>
    <mergeCell ref="R1594:R1595"/>
    <mergeCell ref="S1594:S1595"/>
    <mergeCell ref="R1596:R1597"/>
    <mergeCell ref="S1596:S1598"/>
    <mergeCell ref="I1599:I1600"/>
    <mergeCell ref="M1618:M1619"/>
    <mergeCell ref="N1618:N1619"/>
    <mergeCell ref="O1618:O1619"/>
    <mergeCell ref="P1618:P1619"/>
    <mergeCell ref="Q1618:Q1619"/>
    <mergeCell ref="B1649:S1649"/>
    <mergeCell ref="B1650:D1650"/>
    <mergeCell ref="O1650:S1650"/>
    <mergeCell ref="S1612:S1616"/>
    <mergeCell ref="R1617:R1618"/>
    <mergeCell ref="S1617:S1622"/>
    <mergeCell ref="I1618:I1619"/>
    <mergeCell ref="J1618:J1619"/>
    <mergeCell ref="K1618:K1619"/>
    <mergeCell ref="L1618:L1619"/>
    <mergeCell ref="N1661:N1662"/>
    <mergeCell ref="O1661:O1662"/>
    <mergeCell ref="R1660:R1661"/>
    <mergeCell ref="S1660:S1665"/>
    <mergeCell ref="F1661:F1662"/>
    <mergeCell ref="G1661:G1662"/>
    <mergeCell ref="J1742:J1743"/>
    <mergeCell ref="K1742:K1743"/>
    <mergeCell ref="L1742:L1743"/>
    <mergeCell ref="M1742:M1743"/>
    <mergeCell ref="R1652:R1653"/>
    <mergeCell ref="R1655:R1656"/>
    <mergeCell ref="I1661:I1662"/>
    <mergeCell ref="J1661:J1662"/>
    <mergeCell ref="K1661:K1662"/>
    <mergeCell ref="L1661:L1662"/>
    <mergeCell ref="M1661:M1662"/>
    <mergeCell ref="N1681:N1682"/>
    <mergeCell ref="O1681:O1682"/>
    <mergeCell ref="P1661:P1662"/>
    <mergeCell ref="Q1661:Q1662"/>
    <mergeCell ref="I1681:I1682"/>
    <mergeCell ref="J1681:J1682"/>
    <mergeCell ref="K1681:K1682"/>
    <mergeCell ref="L1681:L1682"/>
    <mergeCell ref="M1681:M1682"/>
    <mergeCell ref="O1721:O1722"/>
    <mergeCell ref="P1721:P1722"/>
    <mergeCell ref="Q1721:Q1722"/>
    <mergeCell ref="R1721:R1722"/>
    <mergeCell ref="P1681:P1682"/>
    <mergeCell ref="Q1681:Q1682"/>
    <mergeCell ref="B1710:S1710"/>
    <mergeCell ref="I1721:I1722"/>
    <mergeCell ref="J1721:J1722"/>
    <mergeCell ref="N1742:N1743"/>
    <mergeCell ref="O1742:O1743"/>
    <mergeCell ref="P1742:P1743"/>
    <mergeCell ref="Q1742:Q1743"/>
    <mergeCell ref="B1771:S1771"/>
    <mergeCell ref="B1772:D1772"/>
    <mergeCell ref="O1772:S1772"/>
    <mergeCell ref="R1782:R1783"/>
    <mergeCell ref="R1788:R1789"/>
    <mergeCell ref="S1769:S1770"/>
    <mergeCell ref="R1773:S1773"/>
    <mergeCell ref="R1774:R1775"/>
    <mergeCell ref="S1774:S1776"/>
    <mergeCell ref="R1777:R1778"/>
    <mergeCell ref="S1777:S1781"/>
    <mergeCell ref="S1782:S1787"/>
    <mergeCell ref="P1783:P1784"/>
    <mergeCell ref="Q1783:Q1784"/>
    <mergeCell ref="I1783:I1784"/>
    <mergeCell ref="J1783:J1784"/>
    <mergeCell ref="K1783:K1784"/>
    <mergeCell ref="L1783:L1784"/>
    <mergeCell ref="M1783:M1784"/>
    <mergeCell ref="N1783:N1784"/>
    <mergeCell ref="O1783:O1784"/>
    <mergeCell ref="M1721:M1722"/>
    <mergeCell ref="N1721:N1722"/>
    <mergeCell ref="K1721:K1722"/>
    <mergeCell ref="L1721:L1722"/>
    <mergeCell ref="I1742:I1743"/>
    <mergeCell ref="S1788:S1793"/>
    <mergeCell ref="R1794:R1795"/>
    <mergeCell ref="S1794:S1796"/>
    <mergeCell ref="R1797:R1798"/>
    <mergeCell ref="S1797:S1801"/>
    <mergeCell ref="R1802:R1803"/>
    <mergeCell ref="R1808:R1809"/>
    <mergeCell ref="R1599:R1600"/>
    <mergeCell ref="S1599:S1600"/>
    <mergeCell ref="R1601:R1602"/>
    <mergeCell ref="S1601:S1603"/>
    <mergeCell ref="R1604:R1605"/>
    <mergeCell ref="S1604:S1606"/>
    <mergeCell ref="S1609:S1611"/>
    <mergeCell ref="R1609:R1610"/>
    <mergeCell ref="R1612:R1613"/>
    <mergeCell ref="R1623:R1624"/>
    <mergeCell ref="S1623:S1628"/>
    <mergeCell ref="S1647:S1648"/>
    <mergeCell ref="R1651:S1651"/>
    <mergeCell ref="S1652:S1654"/>
    <mergeCell ref="R1680:R1681"/>
    <mergeCell ref="R1686:R1687"/>
    <mergeCell ref="S1655:S1659"/>
    <mergeCell ref="O1711:S1711"/>
    <mergeCell ref="R1666:R1667"/>
    <mergeCell ref="S1666:S1671"/>
    <mergeCell ref="R1672:R1673"/>
    <mergeCell ref="R1675:R1676"/>
    <mergeCell ref="R1713:R1714"/>
    <mergeCell ref="R1716:R1717"/>
    <mergeCell ref="R1727:R1728"/>
    <mergeCell ref="R1733:R1734"/>
    <mergeCell ref="R1736:R1737"/>
    <mergeCell ref="R1741:R1742"/>
    <mergeCell ref="R1747:R1748"/>
    <mergeCell ref="S1672:S1674"/>
    <mergeCell ref="S1675:S1679"/>
    <mergeCell ref="S1680:S1685"/>
    <mergeCell ref="S1686:S1691"/>
    <mergeCell ref="S1708:S1709"/>
    <mergeCell ref="R1712:S1712"/>
    <mergeCell ref="S1713:S1715"/>
    <mergeCell ref="S1716:S1720"/>
    <mergeCell ref="S1721:S1726"/>
    <mergeCell ref="S1727:S1732"/>
    <mergeCell ref="S1733:S1735"/>
    <mergeCell ref="S1736:S1740"/>
    <mergeCell ref="S1741:S1746"/>
    <mergeCell ref="S1747:S1752"/>
    <mergeCell ref="G1965:G1966"/>
    <mergeCell ref="I1965:I1966"/>
    <mergeCell ref="J1965:J1966"/>
    <mergeCell ref="K1965:K1966"/>
    <mergeCell ref="M1965:M1966"/>
    <mergeCell ref="P1805:P1806"/>
    <mergeCell ref="Q1805:Q1806"/>
    <mergeCell ref="I1805:I1806"/>
    <mergeCell ref="J1805:J1806"/>
    <mergeCell ref="K1805:K1806"/>
    <mergeCell ref="L1805:L1806"/>
    <mergeCell ref="M1805:M1806"/>
    <mergeCell ref="N1805:N1806"/>
    <mergeCell ref="O1805:O1806"/>
    <mergeCell ref="B1832:S1832"/>
    <mergeCell ref="B1833:D1833"/>
    <mergeCell ref="O1833:S1833"/>
    <mergeCell ref="B1834:S1834"/>
    <mergeCell ref="B1839:D1840"/>
    <mergeCell ref="E1839:I1840"/>
    <mergeCell ref="R1839:S1840"/>
    <mergeCell ref="R1957:R1958"/>
    <mergeCell ref="S1957:S1958"/>
    <mergeCell ref="S1802:S1807"/>
    <mergeCell ref="S1808:S1814"/>
    <mergeCell ref="S1830:S1831"/>
    <mergeCell ref="S1891:S1892"/>
    <mergeCell ref="S1952:S1953"/>
    <mergeCell ref="R1956:S1956"/>
    <mergeCell ref="R1815:R1816"/>
    <mergeCell ref="S1815:S1817"/>
    <mergeCell ref="E2018:E2029"/>
    <mergeCell ref="F2024:F2025"/>
    <mergeCell ref="G2024:G2025"/>
    <mergeCell ref="I2024:I2025"/>
    <mergeCell ref="C2027:C2029"/>
    <mergeCell ref="R1959:R1960"/>
    <mergeCell ref="S1959:S1961"/>
    <mergeCell ref="K1839:Q1840"/>
    <mergeCell ref="B1893:S1893"/>
    <mergeCell ref="B1894:D1894"/>
    <mergeCell ref="O1894:S1894"/>
    <mergeCell ref="B1895:S1895"/>
    <mergeCell ref="B1900:D1901"/>
    <mergeCell ref="E1900:K1901"/>
    <mergeCell ref="S1967:S1968"/>
    <mergeCell ref="L1971:L1972"/>
    <mergeCell ref="M1900:S1901"/>
    <mergeCell ref="B1954:S1954"/>
    <mergeCell ref="B1955:D1955"/>
    <mergeCell ref="O1955:S1955"/>
    <mergeCell ref="B1957:B1974"/>
    <mergeCell ref="C1957:C1971"/>
    <mergeCell ref="D1957:D1974"/>
    <mergeCell ref="C1972:C1974"/>
    <mergeCell ref="Q1965:Q1966"/>
    <mergeCell ref="R1967:R1968"/>
    <mergeCell ref="R1964:R1965"/>
    <mergeCell ref="S1964:S1966"/>
    <mergeCell ref="R1962:R1963"/>
    <mergeCell ref="S1962:S1963"/>
    <mergeCell ref="E1965:E1966"/>
    <mergeCell ref="F1965:F1966"/>
    <mergeCell ref="O1965:O1966"/>
    <mergeCell ref="R2026:R2027"/>
    <mergeCell ref="R2030:R2031"/>
    <mergeCell ref="S2030:S2031"/>
    <mergeCell ref="R2032:R2033"/>
    <mergeCell ref="S2032:S2033"/>
    <mergeCell ref="R2034:R2035"/>
    <mergeCell ref="S2034:S2035"/>
    <mergeCell ref="R2018:R2019"/>
    <mergeCell ref="S2018:S2019"/>
    <mergeCell ref="R2020:R2021"/>
    <mergeCell ref="S2020:S2022"/>
    <mergeCell ref="R2023:R2024"/>
    <mergeCell ref="S2023:S2024"/>
    <mergeCell ref="S2025:S2027"/>
    <mergeCell ref="R2059:R2060"/>
    <mergeCell ref="R2061:R2062"/>
    <mergeCell ref="S2013:S2014"/>
    <mergeCell ref="B2015:S2015"/>
    <mergeCell ref="B2016:D2016"/>
    <mergeCell ref="O2016:S2016"/>
    <mergeCell ref="R2017:S2017"/>
    <mergeCell ref="J2024:J2025"/>
    <mergeCell ref="K2024:K2025"/>
    <mergeCell ref="L2024:L2025"/>
    <mergeCell ref="M2024:M2025"/>
    <mergeCell ref="N2024:N2025"/>
    <mergeCell ref="O2024:O2025"/>
    <mergeCell ref="P2024:P2025"/>
    <mergeCell ref="Q2024:Q2025"/>
    <mergeCell ref="C2018:C2026"/>
    <mergeCell ref="D2018:D2029"/>
    <mergeCell ref="G2059:G2061"/>
    <mergeCell ref="I2059:I2061"/>
    <mergeCell ref="K2059:K2061"/>
    <mergeCell ref="M2059:M2061"/>
    <mergeCell ref="O2059:O2061"/>
    <mergeCell ref="P2059:P2061"/>
    <mergeCell ref="S2059:S2060"/>
    <mergeCell ref="B2018:B2029"/>
    <mergeCell ref="C2030:C2040"/>
    <mergeCell ref="D2030:D2043"/>
    <mergeCell ref="E2030:E2043"/>
    <mergeCell ref="F2036:F2037"/>
    <mergeCell ref="G2036:G2037"/>
    <mergeCell ref="C2041:C2043"/>
    <mergeCell ref="B2030:B2043"/>
    <mergeCell ref="C2044:C2055"/>
    <mergeCell ref="D2044:D2058"/>
    <mergeCell ref="E2044:E2058"/>
    <mergeCell ref="F2050:F2051"/>
    <mergeCell ref="G2050:G2051"/>
    <mergeCell ref="C2056:C2058"/>
    <mergeCell ref="L2036:L2037"/>
    <mergeCell ref="M2036:M2037"/>
    <mergeCell ref="N2036:N2037"/>
    <mergeCell ref="O2036:O2037"/>
    <mergeCell ref="I2050:I2051"/>
    <mergeCell ref="J2050:J2051"/>
    <mergeCell ref="K2050:K2051"/>
    <mergeCell ref="L2050:L2051"/>
    <mergeCell ref="M2050:M2051"/>
    <mergeCell ref="N2050:N2051"/>
    <mergeCell ref="O2050:O2051"/>
    <mergeCell ref="G2100:G2101"/>
    <mergeCell ref="G2104:G2105"/>
    <mergeCell ref="F2105:F2106"/>
    <mergeCell ref="B2079:B2095"/>
    <mergeCell ref="D2079:D2095"/>
    <mergeCell ref="E2079:E2095"/>
    <mergeCell ref="G2079:G2081"/>
    <mergeCell ref="G2082:G2083"/>
    <mergeCell ref="F2086:F2087"/>
    <mergeCell ref="G2086:G2087"/>
    <mergeCell ref="C2110:C2112"/>
    <mergeCell ref="C2113:C2131"/>
    <mergeCell ref="E2096:E2112"/>
    <mergeCell ref="E2122:E2123"/>
    <mergeCell ref="F2122:F2123"/>
    <mergeCell ref="G2122:G2123"/>
    <mergeCell ref="C2079:C2092"/>
    <mergeCell ref="C2093:C2095"/>
    <mergeCell ref="B2096:B2112"/>
    <mergeCell ref="C2096:C2109"/>
    <mergeCell ref="D2096:D2112"/>
    <mergeCell ref="B2113:B2134"/>
    <mergeCell ref="D2113:D2134"/>
    <mergeCell ref="C2132:C2134"/>
    <mergeCell ref="P2065:P2066"/>
    <mergeCell ref="R2081:R2082"/>
    <mergeCell ref="S2081:S2085"/>
    <mergeCell ref="O2082:O2083"/>
    <mergeCell ref="P2082:P2083"/>
    <mergeCell ref="G2062:G2063"/>
    <mergeCell ref="I2062:I2063"/>
    <mergeCell ref="K2062:K2063"/>
    <mergeCell ref="M2062:M2063"/>
    <mergeCell ref="O2062:O2063"/>
    <mergeCell ref="P2062:P2063"/>
    <mergeCell ref="G2065:G2066"/>
    <mergeCell ref="K2065:K2066"/>
    <mergeCell ref="L2065:L2066"/>
    <mergeCell ref="I2082:I2083"/>
    <mergeCell ref="K2082:K2083"/>
    <mergeCell ref="M2082:M2083"/>
    <mergeCell ref="I2086:I2087"/>
    <mergeCell ref="J2086:J2087"/>
    <mergeCell ref="M2086:M2087"/>
    <mergeCell ref="K2086:K2087"/>
    <mergeCell ref="L2086:L2087"/>
    <mergeCell ref="N2086:N2087"/>
    <mergeCell ref="O2086:O2087"/>
    <mergeCell ref="P2086:P2087"/>
    <mergeCell ref="Q2086:Q2087"/>
    <mergeCell ref="S2086:S2088"/>
    <mergeCell ref="S2096:S2098"/>
    <mergeCell ref="S2099:S2101"/>
    <mergeCell ref="R2086:R2087"/>
    <mergeCell ref="R2089:R2090"/>
    <mergeCell ref="S2089:S2091"/>
    <mergeCell ref="R2092:R2093"/>
    <mergeCell ref="S2092:S2094"/>
    <mergeCell ref="R2096:R2097"/>
    <mergeCell ref="R2099:R2100"/>
    <mergeCell ref="R2143:R2144"/>
    <mergeCell ref="S2143:S2147"/>
    <mergeCell ref="R2132:R2133"/>
    <mergeCell ref="B2135:R2135"/>
    <mergeCell ref="B2137:S2137"/>
    <mergeCell ref="B2138:D2138"/>
    <mergeCell ref="O2138:S2138"/>
    <mergeCell ref="C2140:C2154"/>
    <mergeCell ref="C2155:C2157"/>
    <mergeCell ref="G2158:G2160"/>
    <mergeCell ref="I2158:I2160"/>
    <mergeCell ref="K2158:K2160"/>
    <mergeCell ref="M2158:M2160"/>
    <mergeCell ref="O2158:O2160"/>
    <mergeCell ref="Q2158:Q2160"/>
    <mergeCell ref="S2158:S2162"/>
    <mergeCell ref="P2166:P2167"/>
    <mergeCell ref="Q2166:Q2167"/>
    <mergeCell ref="I2166:I2167"/>
    <mergeCell ref="J2166:J2167"/>
    <mergeCell ref="K2166:K2167"/>
    <mergeCell ref="L2166:L2167"/>
    <mergeCell ref="M2166:M2167"/>
    <mergeCell ref="N2166:N2167"/>
    <mergeCell ref="O2166:O2167"/>
    <mergeCell ref="D2165:D2166"/>
    <mergeCell ref="D2167:D2168"/>
    <mergeCell ref="S2135:S2136"/>
    <mergeCell ref="R2139:S2139"/>
    <mergeCell ref="L2183:L2184"/>
    <mergeCell ref="M2183:M2184"/>
    <mergeCell ref="B2196:R2196"/>
    <mergeCell ref="B2198:S2198"/>
    <mergeCell ref="B2199:D2199"/>
    <mergeCell ref="O2199:S2199"/>
    <mergeCell ref="F2176:F2177"/>
    <mergeCell ref="G2180:G2182"/>
    <mergeCell ref="G2183:G2184"/>
    <mergeCell ref="B2140:B2155"/>
    <mergeCell ref="B2158:B2175"/>
    <mergeCell ref="E2158:E2175"/>
    <mergeCell ref="D2163:D2164"/>
    <mergeCell ref="F2166:F2167"/>
    <mergeCell ref="G2166:G2167"/>
    <mergeCell ref="D2169:D2170"/>
    <mergeCell ref="C2158:C2172"/>
    <mergeCell ref="C2173:C2175"/>
    <mergeCell ref="B2176:B2191"/>
    <mergeCell ref="C2176:C2188"/>
    <mergeCell ref="D2176:D2191"/>
    <mergeCell ref="E2176:E2191"/>
    <mergeCell ref="C2189:C2191"/>
    <mergeCell ref="N2183:N2184"/>
    <mergeCell ref="O2183:O2184"/>
    <mergeCell ref="P2183:P2184"/>
    <mergeCell ref="Q2183:Q2184"/>
    <mergeCell ref="S2174:S2175"/>
    <mergeCell ref="S2176:S2180"/>
    <mergeCell ref="I2180:I2182"/>
    <mergeCell ref="R2181:R2182"/>
    <mergeCell ref="I2183:I2184"/>
    <mergeCell ref="I2208:I2210"/>
    <mergeCell ref="I2211:I2212"/>
    <mergeCell ref="J2211:J2212"/>
    <mergeCell ref="K2211:K2212"/>
    <mergeCell ref="L2211:L2212"/>
    <mergeCell ref="M2211:M2212"/>
    <mergeCell ref="N2211:N2212"/>
    <mergeCell ref="C2201:C2220"/>
    <mergeCell ref="D2201:D2223"/>
    <mergeCell ref="E2201:E2223"/>
    <mergeCell ref="G2208:G2210"/>
    <mergeCell ref="F2211:F2212"/>
    <mergeCell ref="G2211:G2212"/>
    <mergeCell ref="C2221:C2223"/>
    <mergeCell ref="B2260:D2260"/>
    <mergeCell ref="O2260:S2260"/>
    <mergeCell ref="O2211:O2212"/>
    <mergeCell ref="P2211:P2212"/>
    <mergeCell ref="N2236:N2237"/>
    <mergeCell ref="O2236:O2237"/>
    <mergeCell ref="P2236:P2237"/>
    <mergeCell ref="B2257:R2257"/>
    <mergeCell ref="B2259:S2259"/>
    <mergeCell ref="R2209:R2210"/>
    <mergeCell ref="Q2211:Q2212"/>
    <mergeCell ref="R2212:R2213"/>
    <mergeCell ref="R2215:R2216"/>
    <mergeCell ref="S2209:S2211"/>
    <mergeCell ref="S2212:S2214"/>
    <mergeCell ref="S2215:S2221"/>
    <mergeCell ref="R2224:R2225"/>
    <mergeCell ref="S2224:S2228"/>
    <mergeCell ref="P2122:P2123"/>
    <mergeCell ref="Q2122:Q2123"/>
    <mergeCell ref="R2123:R2124"/>
    <mergeCell ref="S2123:S2125"/>
    <mergeCell ref="R2126:R2127"/>
    <mergeCell ref="S2126:S2131"/>
    <mergeCell ref="S2132:S2134"/>
    <mergeCell ref="N2104:N2105"/>
    <mergeCell ref="O2104:O2105"/>
    <mergeCell ref="R2102:R2103"/>
    <mergeCell ref="S2102:S2104"/>
    <mergeCell ref="I2104:I2105"/>
    <mergeCell ref="J2104:J2105"/>
    <mergeCell ref="K2104:K2105"/>
    <mergeCell ref="L2104:L2105"/>
    <mergeCell ref="M2104:M2105"/>
    <mergeCell ref="L2122:L2123"/>
    <mergeCell ref="M2122:M2123"/>
    <mergeCell ref="N2122:N2123"/>
    <mergeCell ref="O2122:O2123"/>
    <mergeCell ref="R2113:R2114"/>
    <mergeCell ref="R2118:R2119"/>
    <mergeCell ref="S2118:S2122"/>
    <mergeCell ref="H2122:H2123"/>
    <mergeCell ref="I2122:I2123"/>
    <mergeCell ref="J2122:J2123"/>
    <mergeCell ref="K2122:K2123"/>
    <mergeCell ref="D2140:D2157"/>
    <mergeCell ref="E2140:E2157"/>
    <mergeCell ref="S2148:S2150"/>
    <mergeCell ref="R2151:R2152"/>
    <mergeCell ref="S2151:S2153"/>
    <mergeCell ref="R2154:R2155"/>
    <mergeCell ref="S2154:S2156"/>
    <mergeCell ref="P2104:P2105"/>
    <mergeCell ref="Q2104:Q2105"/>
    <mergeCell ref="R2105:R2106"/>
    <mergeCell ref="S2105:S2107"/>
    <mergeCell ref="R2108:R2109"/>
    <mergeCell ref="S2108:S2110"/>
    <mergeCell ref="S2113:S2117"/>
    <mergeCell ref="R2140:R2141"/>
    <mergeCell ref="S2140:S2142"/>
    <mergeCell ref="F2148:F2149"/>
    <mergeCell ref="G2148:G2149"/>
    <mergeCell ref="I2148:I2149"/>
    <mergeCell ref="J2148:J2149"/>
    <mergeCell ref="K2148:K2149"/>
    <mergeCell ref="L2148:L2149"/>
    <mergeCell ref="M2148:M2149"/>
    <mergeCell ref="N2148:N2149"/>
    <mergeCell ref="O2148:O2149"/>
    <mergeCell ref="P2148:P2149"/>
    <mergeCell ref="Q2148:Q2149"/>
    <mergeCell ref="R2148:R2149"/>
    <mergeCell ref="J2183:J2184"/>
    <mergeCell ref="K2183:K2184"/>
    <mergeCell ref="S2265:S2267"/>
    <mergeCell ref="S2268:S2270"/>
    <mergeCell ref="S2257:S2258"/>
    <mergeCell ref="R2261:S2261"/>
    <mergeCell ref="R2262:R2263"/>
    <mergeCell ref="S2262:S2264"/>
    <mergeCell ref="R2265:R2266"/>
    <mergeCell ref="Q2268:Q2269"/>
    <mergeCell ref="Q2271:Q2272"/>
    <mergeCell ref="R2169:R2170"/>
    <mergeCell ref="R2174:R2175"/>
    <mergeCell ref="R2176:R2177"/>
    <mergeCell ref="R2158:R2159"/>
    <mergeCell ref="R2160:R2161"/>
    <mergeCell ref="R2163:R2164"/>
    <mergeCell ref="S2163:S2165"/>
    <mergeCell ref="R2165:R2167"/>
    <mergeCell ref="S2166:S2168"/>
    <mergeCell ref="S2169:S2173"/>
    <mergeCell ref="S2181:S2183"/>
    <mergeCell ref="R2184:R2185"/>
    <mergeCell ref="S2184:S2186"/>
    <mergeCell ref="R2187:R2188"/>
    <mergeCell ref="S2187:S2189"/>
    <mergeCell ref="S2196:S2197"/>
    <mergeCell ref="R2200:S2200"/>
    <mergeCell ref="R2201:R2202"/>
    <mergeCell ref="S2201:S2205"/>
    <mergeCell ref="R2206:R2207"/>
    <mergeCell ref="S2206:S2208"/>
    <mergeCell ref="G2285:G2286"/>
    <mergeCell ref="L2236:L2237"/>
    <mergeCell ref="M2236:M2237"/>
    <mergeCell ref="G2233:G2235"/>
    <mergeCell ref="I2233:I2235"/>
    <mergeCell ref="F2236:F2237"/>
    <mergeCell ref="G2236:G2237"/>
    <mergeCell ref="I2236:I2237"/>
    <mergeCell ref="J2236:J2237"/>
    <mergeCell ref="K2236:K2237"/>
    <mergeCell ref="M2285:M2286"/>
    <mergeCell ref="R2229:R2230"/>
    <mergeCell ref="R2232:R2233"/>
    <mergeCell ref="S2229:S2231"/>
    <mergeCell ref="S2232:S2236"/>
    <mergeCell ref="Q2236:Q2237"/>
    <mergeCell ref="R2237:R2238"/>
    <mergeCell ref="S2237:S2239"/>
    <mergeCell ref="R2240:R2241"/>
    <mergeCell ref="S2240:S2246"/>
    <mergeCell ref="Q2283:Q2284"/>
    <mergeCell ref="Q2285:Q2286"/>
    <mergeCell ref="R2268:R2269"/>
    <mergeCell ref="R2276:R2277"/>
    <mergeCell ref="S2276:S2278"/>
    <mergeCell ref="R2279:R2280"/>
    <mergeCell ref="S2279:S2283"/>
    <mergeCell ref="R2284:R2285"/>
    <mergeCell ref="S2284:S2286"/>
    <mergeCell ref="O2285:O2286"/>
    <mergeCell ref="O2283:O2284"/>
    <mergeCell ref="P2283:P2284"/>
    <mergeCell ref="S2318:S2319"/>
    <mergeCell ref="B2320:S2320"/>
    <mergeCell ref="B2321:D2321"/>
    <mergeCell ref="O2321:S2321"/>
    <mergeCell ref="R2322:S2322"/>
    <mergeCell ref="L2268:L2269"/>
    <mergeCell ref="M2268:M2269"/>
    <mergeCell ref="N2268:N2269"/>
    <mergeCell ref="O2268:O2269"/>
    <mergeCell ref="P2268:P2269"/>
    <mergeCell ref="K2268:K2269"/>
    <mergeCell ref="K2271:K2272"/>
    <mergeCell ref="M2271:M2272"/>
    <mergeCell ref="O2271:O2272"/>
    <mergeCell ref="C2262:C2272"/>
    <mergeCell ref="D2262:D2275"/>
    <mergeCell ref="F2268:F2269"/>
    <mergeCell ref="G2268:G2269"/>
    <mergeCell ref="I2268:I2269"/>
    <mergeCell ref="J2268:J2269"/>
    <mergeCell ref="G2271:G2272"/>
    <mergeCell ref="K2283:K2284"/>
    <mergeCell ref="K2285:K2286"/>
    <mergeCell ref="G2283:G2284"/>
    <mergeCell ref="I2283:I2284"/>
    <mergeCell ref="J2283:J2284"/>
    <mergeCell ref="L2283:L2284"/>
    <mergeCell ref="M2283:M2284"/>
    <mergeCell ref="N2283:N2284"/>
    <mergeCell ref="B2201:B2223"/>
    <mergeCell ref="B2224:B2248"/>
    <mergeCell ref="C2224:C2245"/>
    <mergeCell ref="D2224:D2248"/>
    <mergeCell ref="E2224:E2248"/>
    <mergeCell ref="C2246:C2248"/>
    <mergeCell ref="E2262:E2275"/>
    <mergeCell ref="B2276:B2292"/>
    <mergeCell ref="B2323:B2359"/>
    <mergeCell ref="C2323:C2356"/>
    <mergeCell ref="C2357:C2359"/>
    <mergeCell ref="B2262:B2275"/>
    <mergeCell ref="C2273:C2275"/>
    <mergeCell ref="C2276:C2289"/>
    <mergeCell ref="D2276:D2292"/>
    <mergeCell ref="E2276:E2292"/>
    <mergeCell ref="F2283:F2284"/>
    <mergeCell ref="C2290:C2292"/>
    <mergeCell ref="R2323:R2324"/>
    <mergeCell ref="S2323:S2327"/>
    <mergeCell ref="R2328:R2329"/>
    <mergeCell ref="S2328:S2330"/>
    <mergeCell ref="S2331:S2333"/>
    <mergeCell ref="G2333:I2334"/>
    <mergeCell ref="K2333:M2334"/>
    <mergeCell ref="N2338:N2339"/>
    <mergeCell ref="O2338:O2339"/>
    <mergeCell ref="P2338:P2339"/>
    <mergeCell ref="Q2338:Q2339"/>
    <mergeCell ref="G2338:G2339"/>
    <mergeCell ref="H2338:H2339"/>
    <mergeCell ref="I2338:I2339"/>
    <mergeCell ref="J2338:J2339"/>
    <mergeCell ref="K2338:K2339"/>
    <mergeCell ref="L2338:L2339"/>
    <mergeCell ref="M2338:M2339"/>
    <mergeCell ref="S2343:S2346"/>
    <mergeCell ref="S2347:S2349"/>
    <mergeCell ref="S2350:S2357"/>
    <mergeCell ref="S2379:S2380"/>
    <mergeCell ref="R2331:R2332"/>
    <mergeCell ref="R2334:R2335"/>
    <mergeCell ref="S2334:S2335"/>
    <mergeCell ref="R2336:R2337"/>
    <mergeCell ref="S2336:S2342"/>
    <mergeCell ref="R2343:R2344"/>
    <mergeCell ref="R2347:R2348"/>
    <mergeCell ref="R2383:S2383"/>
    <mergeCell ref="R2384:R2385"/>
    <mergeCell ref="S2384:S2388"/>
    <mergeCell ref="R2389:R2390"/>
    <mergeCell ref="S2389:S2391"/>
    <mergeCell ref="R2392:R2393"/>
    <mergeCell ref="S2392:S2393"/>
    <mergeCell ref="R2350:R2351"/>
    <mergeCell ref="R2352:R2353"/>
    <mergeCell ref="B2381:S2381"/>
    <mergeCell ref="B2382:D2382"/>
    <mergeCell ref="O2382:S2382"/>
    <mergeCell ref="G2335:G2337"/>
    <mergeCell ref="I2335:I2337"/>
    <mergeCell ref="K2335:K2337"/>
    <mergeCell ref="M2335:M2337"/>
    <mergeCell ref="D2338:D2339"/>
    <mergeCell ref="E2338:E2339"/>
    <mergeCell ref="F2338:F2339"/>
    <mergeCell ref="S2394:S2396"/>
    <mergeCell ref="R2395:R2396"/>
    <mergeCell ref="R2397:R2398"/>
    <mergeCell ref="S2397:S2399"/>
    <mergeCell ref="G2398:I2399"/>
    <mergeCell ref="K2398:M2399"/>
    <mergeCell ref="O2398:Q2399"/>
    <mergeCell ref="F2399:F2400"/>
    <mergeCell ref="G2400:G2402"/>
    <mergeCell ref="I2400:I2402"/>
    <mergeCell ref="K2400:K2402"/>
    <mergeCell ref="M2400:M2402"/>
    <mergeCell ref="C2384:C2419"/>
    <mergeCell ref="D2384:D2422"/>
    <mergeCell ref="C2420:C2422"/>
    <mergeCell ref="O2400:O2402"/>
    <mergeCell ref="Q2400:Q2402"/>
    <mergeCell ref="N2403:N2404"/>
    <mergeCell ref="O2403:O2404"/>
    <mergeCell ref="S2400:S2403"/>
    <mergeCell ref="G2403:G2404"/>
    <mergeCell ref="I2403:I2404"/>
    <mergeCell ref="J2403:J2404"/>
    <mergeCell ref="K2403:K2404"/>
    <mergeCell ref="L2403:L2404"/>
    <mergeCell ref="M2403:M2404"/>
    <mergeCell ref="P2403:P2404"/>
    <mergeCell ref="Q2403:Q2404"/>
    <mergeCell ref="R2404:R2405"/>
    <mergeCell ref="S2404:S2410"/>
    <mergeCell ref="R2408:R2409"/>
    <mergeCell ref="R2411:R2412"/>
    <mergeCell ref="S2411:S2413"/>
    <mergeCell ref="S2440:S2441"/>
    <mergeCell ref="B2565:D2565"/>
    <mergeCell ref="O2565:S2565"/>
    <mergeCell ref="R2566:S2566"/>
    <mergeCell ref="R2567:R2568"/>
    <mergeCell ref="S2567:S2568"/>
    <mergeCell ref="R2569:R2570"/>
    <mergeCell ref="R2571:R2572"/>
    <mergeCell ref="S2569:S2570"/>
    <mergeCell ref="S2571:S2573"/>
    <mergeCell ref="R2574:R2575"/>
    <mergeCell ref="S2574:S2577"/>
    <mergeCell ref="I2577:I2579"/>
    <mergeCell ref="R2578:R2579"/>
    <mergeCell ref="S2578:S2580"/>
    <mergeCell ref="R2519:R2520"/>
    <mergeCell ref="S2519:S2520"/>
    <mergeCell ref="R2521:R2522"/>
    <mergeCell ref="S2521:S2528"/>
    <mergeCell ref="B2562:R2562"/>
    <mergeCell ref="S2562:S2563"/>
    <mergeCell ref="B2564:S2564"/>
    <mergeCell ref="C2506:C2525"/>
    <mergeCell ref="D2506:D2528"/>
    <mergeCell ref="G2513:G2515"/>
    <mergeCell ref="E2516:E2517"/>
    <mergeCell ref="F2516:F2517"/>
    <mergeCell ref="G2516:G2517"/>
    <mergeCell ref="C2526:C2528"/>
    <mergeCell ref="B2384:B2422"/>
    <mergeCell ref="E2384:E2422"/>
    <mergeCell ref="S2414:S2420"/>
    <mergeCell ref="B2442:S2442"/>
    <mergeCell ref="B2443:D2443"/>
    <mergeCell ref="O2443:S2443"/>
    <mergeCell ref="R2444:S2444"/>
    <mergeCell ref="B2445:B2480"/>
    <mergeCell ref="C2445:C2477"/>
    <mergeCell ref="C2478:C2480"/>
    <mergeCell ref="B2501:R2501"/>
    <mergeCell ref="S2501:S2502"/>
    <mergeCell ref="B2503:S2503"/>
    <mergeCell ref="B2504:D2504"/>
    <mergeCell ref="O2504:S2504"/>
    <mergeCell ref="R2505:S2505"/>
    <mergeCell ref="I2514:I2515"/>
    <mergeCell ref="I2516:I2517"/>
    <mergeCell ref="J2516:J2517"/>
    <mergeCell ref="K2516:K2517"/>
    <mergeCell ref="M2516:M2517"/>
    <mergeCell ref="O2516:O2517"/>
    <mergeCell ref="Q2516:Q2517"/>
    <mergeCell ref="R2516:R2517"/>
    <mergeCell ref="D2445:D2480"/>
    <mergeCell ref="E2445:E2480"/>
    <mergeCell ref="R2445:R2446"/>
    <mergeCell ref="S2445:S2449"/>
    <mergeCell ref="R2450:R2451"/>
    <mergeCell ref="S2450:S2452"/>
    <mergeCell ref="R2453:R2454"/>
    <mergeCell ref="S2453:S2455"/>
    <mergeCell ref="R2456:R2457"/>
    <mergeCell ref="S2456:S2457"/>
    <mergeCell ref="G2576:G2579"/>
    <mergeCell ref="F2579:F2580"/>
    <mergeCell ref="G2580:G2581"/>
    <mergeCell ref="I2580:I2581"/>
    <mergeCell ref="J2580:J2581"/>
    <mergeCell ref="K2580:K2581"/>
    <mergeCell ref="L2580:L2581"/>
    <mergeCell ref="R2506:R2507"/>
    <mergeCell ref="S2506:S2510"/>
    <mergeCell ref="R2511:R2512"/>
    <mergeCell ref="S2511:S2513"/>
    <mergeCell ref="R2514:R2515"/>
    <mergeCell ref="S2514:S2515"/>
    <mergeCell ref="S2516:S2518"/>
    <mergeCell ref="O2690:O2691"/>
    <mergeCell ref="Q2690:Q2691"/>
    <mergeCell ref="E2694:E2697"/>
    <mergeCell ref="F2695:F2696"/>
    <mergeCell ref="S2617:S2621"/>
    <mergeCell ref="S2623:S2624"/>
    <mergeCell ref="R2627:S2627"/>
    <mergeCell ref="R2628:R2629"/>
    <mergeCell ref="S2628:S2630"/>
    <mergeCell ref="R2631:R2632"/>
    <mergeCell ref="S2631:S2633"/>
    <mergeCell ref="I2606:I2608"/>
    <mergeCell ref="I2609:I2610"/>
    <mergeCell ref="L2609:L2610"/>
    <mergeCell ref="M2609:M2610"/>
    <mergeCell ref="N2609:N2610"/>
    <mergeCell ref="O2609:O2610"/>
    <mergeCell ref="P2609:P2610"/>
    <mergeCell ref="B2702:B2713"/>
    <mergeCell ref="D2702:D2713"/>
    <mergeCell ref="E2702:E2703"/>
    <mergeCell ref="G2702:G2703"/>
    <mergeCell ref="G2708:G2709"/>
    <mergeCell ref="D2714:D2726"/>
    <mergeCell ref="D2727:D2740"/>
    <mergeCell ref="D2750:D2762"/>
    <mergeCell ref="E2707:E2710"/>
    <mergeCell ref="F2708:F2709"/>
    <mergeCell ref="E2714:E2715"/>
    <mergeCell ref="G2714:G2715"/>
    <mergeCell ref="G2718:G2719"/>
    <mergeCell ref="F2720:F2721"/>
    <mergeCell ref="G2720:G2721"/>
    <mergeCell ref="B2727:B2740"/>
    <mergeCell ref="B2750:B2762"/>
    <mergeCell ref="C2750:C2759"/>
    <mergeCell ref="C2760:C2762"/>
    <mergeCell ref="C2702:C2710"/>
    <mergeCell ref="C2711:C2713"/>
    <mergeCell ref="B2714:B2726"/>
    <mergeCell ref="C2714:C2723"/>
    <mergeCell ref="C2724:C2726"/>
    <mergeCell ref="C2727:C2737"/>
    <mergeCell ref="C2738:C2740"/>
    <mergeCell ref="E2756:E2757"/>
    <mergeCell ref="F2756:F2757"/>
    <mergeCell ref="G2756:G2757"/>
    <mergeCell ref="E2719:E2722"/>
    <mergeCell ref="E2727:E2728"/>
    <mergeCell ref="G2727:G2728"/>
    <mergeCell ref="R2716:R2717"/>
    <mergeCell ref="S2716:S2718"/>
    <mergeCell ref="P2695:P2696"/>
    <mergeCell ref="Q2695:Q2696"/>
    <mergeCell ref="Q2702:Q2703"/>
    <mergeCell ref="R2702:R2703"/>
    <mergeCell ref="S2702:S2703"/>
    <mergeCell ref="P2708:P2709"/>
    <mergeCell ref="Q2708:Q2709"/>
    <mergeCell ref="I2718:I2719"/>
    <mergeCell ref="I2714:I2715"/>
    <mergeCell ref="E2732:E2735"/>
    <mergeCell ref="F2733:F2734"/>
    <mergeCell ref="G2733:G2734"/>
    <mergeCell ref="G2754:G2755"/>
    <mergeCell ref="I2690:I2691"/>
    <mergeCell ref="M2690:M2691"/>
    <mergeCell ref="L2695:L2696"/>
    <mergeCell ref="M2695:M2696"/>
    <mergeCell ref="M2702:M2703"/>
    <mergeCell ref="L2708:L2709"/>
    <mergeCell ref="M2708:M2709"/>
    <mergeCell ref="M2714:M2715"/>
    <mergeCell ref="N2695:N2696"/>
    <mergeCell ref="O2695:O2696"/>
    <mergeCell ref="O2702:O2703"/>
    <mergeCell ref="N2708:N2709"/>
    <mergeCell ref="O2708:O2709"/>
    <mergeCell ref="O2714:O2715"/>
    <mergeCell ref="O2720:O2721"/>
    <mergeCell ref="I2720:I2721"/>
    <mergeCell ref="J2720:J2721"/>
    <mergeCell ref="R2754:R2755"/>
    <mergeCell ref="S2754:S2755"/>
    <mergeCell ref="R2750:R2751"/>
    <mergeCell ref="R2752:R2753"/>
    <mergeCell ref="S2752:S2753"/>
    <mergeCell ref="K2754:K2755"/>
    <mergeCell ref="M2754:M2755"/>
    <mergeCell ref="O2754:O2755"/>
    <mergeCell ref="Q2754:Q2755"/>
    <mergeCell ref="M2720:M2721"/>
    <mergeCell ref="M2727:M2728"/>
    <mergeCell ref="O2727:O2728"/>
    <mergeCell ref="Q2727:Q2728"/>
    <mergeCell ref="R2727:R2728"/>
    <mergeCell ref="S2727:S2728"/>
    <mergeCell ref="K2720:K2721"/>
    <mergeCell ref="L2720:L2721"/>
    <mergeCell ref="N2720:N2721"/>
    <mergeCell ref="P2733:P2734"/>
    <mergeCell ref="Q2733:Q2734"/>
    <mergeCell ref="K2733:K2734"/>
    <mergeCell ref="L2733:L2734"/>
    <mergeCell ref="M2733:M2734"/>
    <mergeCell ref="N2733:N2734"/>
    <mergeCell ref="O2733:O2734"/>
    <mergeCell ref="B2745:R2745"/>
    <mergeCell ref="S2745:S2746"/>
    <mergeCell ref="B2747:S2747"/>
    <mergeCell ref="I2727:I2728"/>
    <mergeCell ref="I2733:I2734"/>
    <mergeCell ref="J2733:J2734"/>
    <mergeCell ref="S2750:S2751"/>
    <mergeCell ref="Q2756:Q2757"/>
    <mergeCell ref="B2781:S2805"/>
    <mergeCell ref="B2806:R2806"/>
    <mergeCell ref="S2806:S2807"/>
    <mergeCell ref="B2808:S2808"/>
    <mergeCell ref="I2756:I2757"/>
    <mergeCell ref="J2756:J2757"/>
    <mergeCell ref="K2756:K2757"/>
    <mergeCell ref="L2756:L2757"/>
    <mergeCell ref="M2756:M2757"/>
    <mergeCell ref="N2756:N2757"/>
    <mergeCell ref="O2756:O2757"/>
    <mergeCell ref="S2581:S2585"/>
    <mergeCell ref="S2586:S2588"/>
    <mergeCell ref="M2580:M2581"/>
    <mergeCell ref="N2580:N2581"/>
    <mergeCell ref="O2580:O2581"/>
    <mergeCell ref="P2580:P2581"/>
    <mergeCell ref="Q2580:Q2581"/>
    <mergeCell ref="R2581:R2582"/>
    <mergeCell ref="R2586:R2587"/>
    <mergeCell ref="D2567:D2594"/>
    <mergeCell ref="D2595:D2622"/>
    <mergeCell ref="D2628:D2644"/>
    <mergeCell ref="C2595:C2619"/>
    <mergeCell ref="C2620:C2622"/>
    <mergeCell ref="C2628:C2641"/>
    <mergeCell ref="C2642:C2644"/>
    <mergeCell ref="P2720:P2721"/>
    <mergeCell ref="Q2720:Q2721"/>
    <mergeCell ref="R2725:R2726"/>
    <mergeCell ref="S2597:S2598"/>
    <mergeCell ref="R2597:R2598"/>
    <mergeCell ref="R2599:R2600"/>
    <mergeCell ref="R2602:R2603"/>
    <mergeCell ref="S2609:S2613"/>
    <mergeCell ref="R2614:R2615"/>
    <mergeCell ref="S2614:S2616"/>
    <mergeCell ref="R2617:R2618"/>
    <mergeCell ref="R2634:R2635"/>
    <mergeCell ref="S2634:S2635"/>
    <mergeCell ref="R2636:R2637"/>
    <mergeCell ref="S2636:S2640"/>
    <mergeCell ref="R2641:R2642"/>
    <mergeCell ref="S2641:S2643"/>
    <mergeCell ref="B2748:D2748"/>
    <mergeCell ref="O2748:S2748"/>
    <mergeCell ref="R2749:S2749"/>
    <mergeCell ref="S2725:S2726"/>
    <mergeCell ref="B2689:B2701"/>
    <mergeCell ref="C2689:C2698"/>
    <mergeCell ref="D2689:D2701"/>
    <mergeCell ref="R2689:R2690"/>
    <mergeCell ref="S2689:S2690"/>
    <mergeCell ref="E2690:E2691"/>
    <mergeCell ref="G2690:G2691"/>
    <mergeCell ref="C2699:C2701"/>
    <mergeCell ref="R2707:R2710"/>
    <mergeCell ref="R2712:R2713"/>
    <mergeCell ref="S2712:S2713"/>
    <mergeCell ref="Q2714:Q2715"/>
    <mergeCell ref="R2714:R2715"/>
    <mergeCell ref="S2714:S2715"/>
    <mergeCell ref="J2695:J2696"/>
    <mergeCell ref="K2695:K2696"/>
    <mergeCell ref="G2695:G2696"/>
    <mergeCell ref="I2695:I2696"/>
    <mergeCell ref="I2702:I2703"/>
    <mergeCell ref="I2708:I2709"/>
    <mergeCell ref="J2708:J2709"/>
    <mergeCell ref="K2708:K2709"/>
    <mergeCell ref="Q2609:Q2610"/>
    <mergeCell ref="S2599:S2601"/>
    <mergeCell ref="S2602:S2605"/>
    <mergeCell ref="F2605:F2606"/>
    <mergeCell ref="G2605:G2608"/>
    <mergeCell ref="R2606:R2607"/>
    <mergeCell ref="S2606:S2608"/>
    <mergeCell ref="G2609:G2610"/>
    <mergeCell ref="R2609:R2610"/>
    <mergeCell ref="O2635:O2636"/>
    <mergeCell ref="Q2635:Q2636"/>
    <mergeCell ref="J2609:J2610"/>
    <mergeCell ref="K2609:K2610"/>
    <mergeCell ref="B2623:R2623"/>
    <mergeCell ref="B2625:S2625"/>
    <mergeCell ref="O2626:S2626"/>
    <mergeCell ref="I2635:I2636"/>
    <mergeCell ref="J2635:J2636"/>
    <mergeCell ref="B2595:B2622"/>
    <mergeCell ref="B2628:B2643"/>
    <mergeCell ref="E2635:E2636"/>
    <mergeCell ref="F2635:F2636"/>
    <mergeCell ref="G2635:G2636"/>
    <mergeCell ref="E2595:E2622"/>
    <mergeCell ref="S1192:S1194"/>
    <mergeCell ref="R1195:R1196"/>
    <mergeCell ref="R1183:R1184"/>
    <mergeCell ref="R1186:R1187"/>
    <mergeCell ref="S1186:S1188"/>
    <mergeCell ref="R1189:R1190"/>
    <mergeCell ref="S1189:S1191"/>
    <mergeCell ref="I1191:I1192"/>
    <mergeCell ref="K1191:K1192"/>
    <mergeCell ref="N1191:N1192"/>
    <mergeCell ref="O1191:O1192"/>
    <mergeCell ref="O2687:S2687"/>
    <mergeCell ref="R2688:S2688"/>
    <mergeCell ref="K2635:K2636"/>
    <mergeCell ref="M2635:M2636"/>
    <mergeCell ref="L2639:L2640"/>
    <mergeCell ref="B2684:R2684"/>
    <mergeCell ref="S2684:S2685"/>
    <mergeCell ref="B2686:S2686"/>
    <mergeCell ref="B2687:D2687"/>
    <mergeCell ref="B2506:B2528"/>
    <mergeCell ref="B2567:B2594"/>
    <mergeCell ref="C2567:C2591"/>
    <mergeCell ref="E2567:E2594"/>
    <mergeCell ref="C2592:C2594"/>
    <mergeCell ref="B2626:D2626"/>
    <mergeCell ref="R2589:R2590"/>
    <mergeCell ref="S2589:S2591"/>
    <mergeCell ref="R2592:R2593"/>
    <mergeCell ref="S2592:S2594"/>
    <mergeCell ref="R2595:R2596"/>
    <mergeCell ref="S2595:S2596"/>
    <mergeCell ref="S1219:S1220"/>
    <mergeCell ref="B1221:S1221"/>
    <mergeCell ref="B1222:D1222"/>
    <mergeCell ref="O1222:S1222"/>
    <mergeCell ref="P1233:P1234"/>
    <mergeCell ref="Q1233:Q1234"/>
    <mergeCell ref="I1233:I1234"/>
    <mergeCell ref="J1233:J1234"/>
    <mergeCell ref="K1233:K1234"/>
    <mergeCell ref="L1233:L1234"/>
    <mergeCell ref="M1233:M1234"/>
    <mergeCell ref="N1233:N1234"/>
    <mergeCell ref="O1233:O1234"/>
    <mergeCell ref="C1163:C1179"/>
    <mergeCell ref="D1163:D1180"/>
    <mergeCell ref="C1183:C1198"/>
    <mergeCell ref="D1183:D1201"/>
    <mergeCell ref="E1190:E1193"/>
    <mergeCell ref="G1191:G1192"/>
    <mergeCell ref="C1199:C1201"/>
    <mergeCell ref="C1180:C1182"/>
    <mergeCell ref="B1163:B1182"/>
    <mergeCell ref="B1183:B1199"/>
    <mergeCell ref="C1224:C1239"/>
    <mergeCell ref="D1224:D1242"/>
    <mergeCell ref="E1224:E1242"/>
    <mergeCell ref="G1233:G1234"/>
    <mergeCell ref="C1240:C1242"/>
    <mergeCell ref="R1176:R1177"/>
    <mergeCell ref="S1176:S1178"/>
    <mergeCell ref="S1183:S1185"/>
    <mergeCell ref="L1191:L1192"/>
    <mergeCell ref="K1288:K1289"/>
    <mergeCell ref="M1288:M1289"/>
    <mergeCell ref="O1288:O1289"/>
    <mergeCell ref="Q1288:Q1289"/>
    <mergeCell ref="S1288:S1290"/>
    <mergeCell ref="S1293:S1295"/>
    <mergeCell ref="S1296:S1298"/>
    <mergeCell ref="R1299:R1300"/>
    <mergeCell ref="S1299:S1301"/>
    <mergeCell ref="R1288:R1289"/>
    <mergeCell ref="R1291:R1292"/>
    <mergeCell ref="S1291:S1292"/>
    <mergeCell ref="P1293:P1294"/>
    <mergeCell ref="Q1293:Q1294"/>
    <mergeCell ref="R1293:R1294"/>
    <mergeCell ref="R1296:R1297"/>
    <mergeCell ref="J1293:J1294"/>
    <mergeCell ref="K1293:K1294"/>
    <mergeCell ref="L1293:L1294"/>
    <mergeCell ref="M1293:M1294"/>
    <mergeCell ref="N1293:N1294"/>
    <mergeCell ref="O1293:O1294"/>
    <mergeCell ref="C1299:C1301"/>
    <mergeCell ref="F1392:F1393"/>
    <mergeCell ref="G1392:G1393"/>
    <mergeCell ref="G1351:G1352"/>
    <mergeCell ref="G1353:G1354"/>
    <mergeCell ref="G1355:G1356"/>
    <mergeCell ref="G1365:G1367"/>
    <mergeCell ref="F1373:F1374"/>
    <mergeCell ref="G1373:G1374"/>
    <mergeCell ref="G1390:G1391"/>
    <mergeCell ref="B1346:B1364"/>
    <mergeCell ref="B1365:B1384"/>
    <mergeCell ref="C1365:C1381"/>
    <mergeCell ref="E1365:E1384"/>
    <mergeCell ref="C1382:C1384"/>
    <mergeCell ref="B1385:B1401"/>
    <mergeCell ref="E1385:E1401"/>
    <mergeCell ref="C1329:C1331"/>
    <mergeCell ref="C1314:C1316"/>
    <mergeCell ref="C1317:C1328"/>
    <mergeCell ref="C1346:C1361"/>
    <mergeCell ref="D1346:D1364"/>
    <mergeCell ref="E1346:E1364"/>
    <mergeCell ref="F1352:F1353"/>
    <mergeCell ref="C1362:C1364"/>
    <mergeCell ref="C1385:C1398"/>
    <mergeCell ref="C1399:C1401"/>
    <mergeCell ref="B1406:D1406"/>
    <mergeCell ref="D1365:D1384"/>
    <mergeCell ref="D1385:D1399"/>
    <mergeCell ref="D1408:D1426"/>
    <mergeCell ref="E1408:E1426"/>
    <mergeCell ref="G1414:G1415"/>
    <mergeCell ref="F1416:F1417"/>
    <mergeCell ref="G1416:G1417"/>
    <mergeCell ref="B1224:B1242"/>
    <mergeCell ref="C1243:C1260"/>
    <mergeCell ref="D1243:D1263"/>
    <mergeCell ref="E1243:E1263"/>
    <mergeCell ref="F1252:F1253"/>
    <mergeCell ref="G1252:G1253"/>
    <mergeCell ref="C1261:C1263"/>
    <mergeCell ref="B1243:B1263"/>
    <mergeCell ref="B1285:B1301"/>
    <mergeCell ref="D1285:D1301"/>
    <mergeCell ref="E1285:E1287"/>
    <mergeCell ref="G1285:G1287"/>
    <mergeCell ref="E1288:E1289"/>
    <mergeCell ref="G1293:G1294"/>
    <mergeCell ref="G1302:G1304"/>
    <mergeCell ref="D1317:D1331"/>
    <mergeCell ref="E1317:E1331"/>
    <mergeCell ref="B1302:B1316"/>
    <mergeCell ref="C1302:C1313"/>
    <mergeCell ref="D1302:D1316"/>
    <mergeCell ref="E1302:E1316"/>
    <mergeCell ref="F1309:F1310"/>
    <mergeCell ref="G1309:G1310"/>
    <mergeCell ref="B1317:B1331"/>
    <mergeCell ref="C1408:C1423"/>
    <mergeCell ref="C1424:C1426"/>
    <mergeCell ref="B1427:B1442"/>
    <mergeCell ref="D1427:D1442"/>
    <mergeCell ref="F1481:F1482"/>
    <mergeCell ref="G1481:G1482"/>
    <mergeCell ref="G1536:G1538"/>
    <mergeCell ref="F1539:F1540"/>
    <mergeCell ref="G1539:G1540"/>
    <mergeCell ref="G1552:G1553"/>
    <mergeCell ref="G1554:G1555"/>
    <mergeCell ref="F1556:F1557"/>
    <mergeCell ref="G1556:G1557"/>
    <mergeCell ref="G1565:G1567"/>
    <mergeCell ref="G1571:G1573"/>
    <mergeCell ref="G1658:G1660"/>
    <mergeCell ref="B1652:B1671"/>
    <mergeCell ref="E1652:E1671"/>
    <mergeCell ref="E1433:E1434"/>
    <mergeCell ref="F1433:F1434"/>
    <mergeCell ref="G1433:G1434"/>
    <mergeCell ref="C1427:C1439"/>
    <mergeCell ref="C1440:C1442"/>
    <mergeCell ref="C1469:C1490"/>
    <mergeCell ref="D1469:D1493"/>
    <mergeCell ref="E1469:E1493"/>
    <mergeCell ref="G1478:G1480"/>
    <mergeCell ref="C1491:C1493"/>
    <mergeCell ref="E1498:E1499"/>
    <mergeCell ref="G1498:G1500"/>
    <mergeCell ref="D1500:D1501"/>
    <mergeCell ref="G1678:G1680"/>
    <mergeCell ref="F1680:F1681"/>
    <mergeCell ref="G1780:G1782"/>
    <mergeCell ref="F1782:F1783"/>
    <mergeCell ref="G1783:G1784"/>
    <mergeCell ref="G1802:G1804"/>
    <mergeCell ref="F1803:F1804"/>
    <mergeCell ref="G1805:G1806"/>
    <mergeCell ref="G1681:G1682"/>
    <mergeCell ref="G1718:G1720"/>
    <mergeCell ref="F1721:F1722"/>
    <mergeCell ref="G1721:G1722"/>
    <mergeCell ref="G1739:G1741"/>
    <mergeCell ref="F1742:F1743"/>
    <mergeCell ref="G1742:G1743"/>
    <mergeCell ref="C1562:C1564"/>
    <mergeCell ref="C1565:C1582"/>
    <mergeCell ref="C1591:C1605"/>
    <mergeCell ref="D1591:D1608"/>
    <mergeCell ref="E1591:E1608"/>
    <mergeCell ref="C1606:C1608"/>
    <mergeCell ref="C1609:C1625"/>
    <mergeCell ref="C1626:C1628"/>
    <mergeCell ref="D1672:D1691"/>
    <mergeCell ref="E1672:E1691"/>
    <mergeCell ref="E1713:E1715"/>
    <mergeCell ref="E1718:E1719"/>
    <mergeCell ref="E1720:E1723"/>
    <mergeCell ref="D1609:D1628"/>
    <mergeCell ref="E1609:E1628"/>
    <mergeCell ref="C1652:C1668"/>
    <mergeCell ref="D1652:D1671"/>
    <mergeCell ref="B1672:B1691"/>
    <mergeCell ref="C1689:C1691"/>
    <mergeCell ref="D1713:D1730"/>
    <mergeCell ref="D1733:D1752"/>
    <mergeCell ref="E1733:E1752"/>
    <mergeCell ref="C1669:C1671"/>
    <mergeCell ref="C1672:C1688"/>
    <mergeCell ref="B1713:B1730"/>
    <mergeCell ref="C1713:C1727"/>
    <mergeCell ref="C1728:C1730"/>
    <mergeCell ref="C1733:C1749"/>
    <mergeCell ref="C1750:C1752"/>
    <mergeCell ref="D1774:D1793"/>
    <mergeCell ref="D1794:D1817"/>
    <mergeCell ref="C1794:C1814"/>
    <mergeCell ref="C1815:C1817"/>
    <mergeCell ref="B1733:B1752"/>
    <mergeCell ref="B1774:B1793"/>
    <mergeCell ref="C1774:C1790"/>
    <mergeCell ref="E1774:E1793"/>
    <mergeCell ref="C1791:C1793"/>
    <mergeCell ref="B1794:B1817"/>
    <mergeCell ref="E1794:E1817"/>
    <mergeCell ref="B1711:D1711"/>
    <mergeCell ref="E1500:E1503"/>
    <mergeCell ref="F1501:F1502"/>
    <mergeCell ref="G1501:G1502"/>
    <mergeCell ref="D1502:D1503"/>
    <mergeCell ref="B1469:B1493"/>
    <mergeCell ref="B1494:B1509"/>
    <mergeCell ref="C1494:C1506"/>
    <mergeCell ref="C1507:C1509"/>
    <mergeCell ref="B1530:B1548"/>
    <mergeCell ref="D1530:D1548"/>
    <mergeCell ref="E1530:E1548"/>
    <mergeCell ref="B1565:B1585"/>
    <mergeCell ref="B1591:B1608"/>
    <mergeCell ref="B1609:B1628"/>
    <mergeCell ref="C1530:C1545"/>
    <mergeCell ref="C1546:C1548"/>
    <mergeCell ref="B1549:B1564"/>
    <mergeCell ref="C1549:C1561"/>
    <mergeCell ref="D1549:D1564"/>
    <mergeCell ref="D1565:D1585"/>
    <mergeCell ref="C1583:C1585"/>
    <mergeCell ref="G1599:G1600"/>
    <mergeCell ref="G1615:G1617"/>
    <mergeCell ref="F1617:F1618"/>
    <mergeCell ref="G1618:G1619"/>
    <mergeCell ref="E1549:E1564"/>
    <mergeCell ref="E1565:E1584"/>
    <mergeCell ref="F1574:F1575"/>
    <mergeCell ref="G1574:G1575"/>
    <mergeCell ref="G1591:G1593"/>
    <mergeCell ref="G1596:G1598"/>
    <mergeCell ref="F1599:F1600"/>
    <mergeCell ref="O1408:O1410"/>
    <mergeCell ref="P1408:P1410"/>
    <mergeCell ref="Q1373:Q1374"/>
    <mergeCell ref="R1377:R1378"/>
    <mergeCell ref="S1377:S1379"/>
    <mergeCell ref="R1380:R1381"/>
    <mergeCell ref="S1380:S1382"/>
    <mergeCell ref="I1385:I1387"/>
    <mergeCell ref="K1385:K1387"/>
    <mergeCell ref="R1385:R1386"/>
    <mergeCell ref="K1392:K1393"/>
    <mergeCell ref="L1392:L1393"/>
    <mergeCell ref="M1392:M1393"/>
    <mergeCell ref="N1392:N1393"/>
    <mergeCell ref="M1385:M1387"/>
    <mergeCell ref="O1385:O1387"/>
    <mergeCell ref="S1385:S1392"/>
    <mergeCell ref="R1387:R1388"/>
    <mergeCell ref="R1390:R1391"/>
    <mergeCell ref="I1392:I1393"/>
    <mergeCell ref="J1392:J1393"/>
    <mergeCell ref="Q1392:Q1393"/>
    <mergeCell ref="B1402:R1402"/>
    <mergeCell ref="B1404:S1404"/>
    <mergeCell ref="O1392:O1393"/>
    <mergeCell ref="P1392:P1393"/>
    <mergeCell ref="R1393:R1394"/>
    <mergeCell ref="S1393:S1395"/>
    <mergeCell ref="R1396:R1397"/>
    <mergeCell ref="S1396:S1400"/>
    <mergeCell ref="S1402:S1403"/>
    <mergeCell ref="B1408:B1426"/>
    <mergeCell ref="I1416:I1417"/>
    <mergeCell ref="J1416:J1417"/>
    <mergeCell ref="K1416:K1417"/>
    <mergeCell ref="L1416:L1417"/>
    <mergeCell ref="M1416:M1417"/>
    <mergeCell ref="N1416:N1417"/>
    <mergeCell ref="O1416:O1417"/>
    <mergeCell ref="P1416:P1417"/>
    <mergeCell ref="Q1416:Q1417"/>
    <mergeCell ref="R1416:R1417"/>
    <mergeCell ref="S1416:S1418"/>
    <mergeCell ref="R1418:R1421"/>
    <mergeCell ref="S1419:S1421"/>
    <mergeCell ref="S1427:S1429"/>
    <mergeCell ref="O1433:O1434"/>
    <mergeCell ref="Q1433:Q1434"/>
    <mergeCell ref="R1437:R1438"/>
    <mergeCell ref="S1437:S1439"/>
    <mergeCell ref="R1440:R1441"/>
    <mergeCell ref="S1440:S1442"/>
    <mergeCell ref="R1427:R1428"/>
    <mergeCell ref="R1430:R1431"/>
    <mergeCell ref="S1430:S1431"/>
    <mergeCell ref="R1432:R1433"/>
    <mergeCell ref="S1432:S1436"/>
    <mergeCell ref="I1433:I1434"/>
    <mergeCell ref="J1433:J1434"/>
    <mergeCell ref="K1433:K1434"/>
    <mergeCell ref="M1433:M1434"/>
    <mergeCell ref="L1438:L1439"/>
    <mergeCell ref="B1464:R1464"/>
    <mergeCell ref="S1464:S1465"/>
    <mergeCell ref="B1466:S1466"/>
    <mergeCell ref="B1467:D1467"/>
    <mergeCell ref="K1481:K1482"/>
    <mergeCell ref="L1481:L1482"/>
    <mergeCell ref="M1481:M1482"/>
    <mergeCell ref="N1481:N1482"/>
    <mergeCell ref="R1475:R1476"/>
    <mergeCell ref="R1477:R1478"/>
    <mergeCell ref="S1477:S1479"/>
    <mergeCell ref="I1478:I1480"/>
    <mergeCell ref="R1480:R1481"/>
    <mergeCell ref="I1481:I1482"/>
    <mergeCell ref="J1481:J1482"/>
    <mergeCell ref="O1467:S1467"/>
    <mergeCell ref="R1468:S1468"/>
    <mergeCell ref="R1469:R1470"/>
    <mergeCell ref="S1469:S1471"/>
    <mergeCell ref="R1472:R1473"/>
    <mergeCell ref="S1503:S1504"/>
    <mergeCell ref="R1505:R1506"/>
    <mergeCell ref="S1505:S1506"/>
    <mergeCell ref="S1472:S1474"/>
    <mergeCell ref="S1475:S1476"/>
    <mergeCell ref="S1480:S1487"/>
    <mergeCell ref="O1481:O1482"/>
    <mergeCell ref="P1481:P1482"/>
    <mergeCell ref="Q1481:Q1482"/>
    <mergeCell ref="R1488:R1489"/>
    <mergeCell ref="S1488:S1492"/>
    <mergeCell ref="S1494:S1496"/>
    <mergeCell ref="R1494:R1495"/>
    <mergeCell ref="S1497:S1499"/>
    <mergeCell ref="I1498:I1500"/>
    <mergeCell ref="K1498:K1499"/>
    <mergeCell ref="M1498:M1499"/>
    <mergeCell ref="O1498:O1499"/>
    <mergeCell ref="P1498:P1499"/>
    <mergeCell ref="P1501:P1502"/>
    <mergeCell ref="Q1501:Q1502"/>
    <mergeCell ref="N993:N994"/>
    <mergeCell ref="F1017:F1018"/>
    <mergeCell ref="G1017:G1018"/>
    <mergeCell ref="I1017:I1018"/>
    <mergeCell ref="J1017:J1018"/>
    <mergeCell ref="K1017:K1018"/>
    <mergeCell ref="S1023:S1024"/>
    <mergeCell ref="S1025:S1027"/>
    <mergeCell ref="S1016:S1018"/>
    <mergeCell ref="R1019:R1020"/>
    <mergeCell ref="S1019:S1020"/>
    <mergeCell ref="R1021:R1022"/>
    <mergeCell ref="S1021:S1022"/>
    <mergeCell ref="R1023:R1024"/>
    <mergeCell ref="R1025:R1026"/>
    <mergeCell ref="R1052:R1053"/>
    <mergeCell ref="R1055:R1056"/>
    <mergeCell ref="P1050:P1051"/>
    <mergeCell ref="Q1050:Q1051"/>
    <mergeCell ref="R1050:R1051"/>
    <mergeCell ref="S1050:S1051"/>
    <mergeCell ref="R1040:S1040"/>
    <mergeCell ref="I1050:I1051"/>
    <mergeCell ref="J1050:J1051"/>
    <mergeCell ref="K1050:K1051"/>
    <mergeCell ref="L1050:L1051"/>
    <mergeCell ref="M1050:M1051"/>
    <mergeCell ref="N1050:N1051"/>
    <mergeCell ref="O1050:O1051"/>
    <mergeCell ref="R999:R1000"/>
    <mergeCell ref="R1001:R1002"/>
    <mergeCell ref="R1004:R1005"/>
    <mergeCell ref="D947:D960"/>
    <mergeCell ref="E947:E960"/>
    <mergeCell ref="B919:B946"/>
    <mergeCell ref="C919:C943"/>
    <mergeCell ref="D919:D946"/>
    <mergeCell ref="E919:E946"/>
    <mergeCell ref="F932:F933"/>
    <mergeCell ref="G932:G933"/>
    <mergeCell ref="B947:B960"/>
    <mergeCell ref="C958:C960"/>
    <mergeCell ref="F952:F953"/>
    <mergeCell ref="G953:G954"/>
    <mergeCell ref="R983:R984"/>
    <mergeCell ref="S983:S985"/>
    <mergeCell ref="R986:R987"/>
    <mergeCell ref="S986:S988"/>
    <mergeCell ref="S989:S990"/>
    <mergeCell ref="R989:R990"/>
    <mergeCell ref="R980:R981"/>
    <mergeCell ref="S980:S982"/>
    <mergeCell ref="R952:R953"/>
    <mergeCell ref="I953:I954"/>
    <mergeCell ref="J953:J954"/>
    <mergeCell ref="K953:K954"/>
    <mergeCell ref="L953:L954"/>
    <mergeCell ref="M953:M954"/>
    <mergeCell ref="S938:S939"/>
    <mergeCell ref="S940:S942"/>
    <mergeCell ref="R943:R944"/>
    <mergeCell ref="S943:S945"/>
    <mergeCell ref="R947:R948"/>
    <mergeCell ref="R925:R926"/>
    <mergeCell ref="S1004:S1006"/>
    <mergeCell ref="R1008:R1009"/>
    <mergeCell ref="S1008:S1010"/>
    <mergeCell ref="R1011:R1012"/>
    <mergeCell ref="S1011:S1013"/>
    <mergeCell ref="S1014:S1015"/>
    <mergeCell ref="S1036:S1037"/>
    <mergeCell ref="R1071:R1072"/>
    <mergeCell ref="S1055:S1056"/>
    <mergeCell ref="S1057:S1058"/>
    <mergeCell ref="S1059:S1060"/>
    <mergeCell ref="S1062:S1064"/>
    <mergeCell ref="S1065:S1067"/>
    <mergeCell ref="S1070:S1072"/>
    <mergeCell ref="R1041:R1042"/>
    <mergeCell ref="S1041:S1043"/>
    <mergeCell ref="R1044:R1045"/>
    <mergeCell ref="S1044:S1046"/>
    <mergeCell ref="R1047:R1048"/>
    <mergeCell ref="S1047:S1049"/>
    <mergeCell ref="S1052:S1054"/>
    <mergeCell ref="R1057:R1058"/>
    <mergeCell ref="L1068:L1069"/>
    <mergeCell ref="M1068:M1069"/>
    <mergeCell ref="B1097:R1097"/>
    <mergeCell ref="B1099:S1099"/>
    <mergeCell ref="B1100:D1100"/>
    <mergeCell ref="O1100:S1100"/>
    <mergeCell ref="N1068:N1069"/>
    <mergeCell ref="O1068:O1069"/>
    <mergeCell ref="P1068:P1069"/>
    <mergeCell ref="Q1068:Q1069"/>
    <mergeCell ref="R1068:R1069"/>
    <mergeCell ref="S1068:S1069"/>
    <mergeCell ref="S1097:S1098"/>
    <mergeCell ref="R1101:S1101"/>
    <mergeCell ref="O993:O994"/>
    <mergeCell ref="P993:P994"/>
    <mergeCell ref="Q993:Q994"/>
    <mergeCell ref="R993:R994"/>
    <mergeCell ref="F993:F994"/>
    <mergeCell ref="G993:G994"/>
    <mergeCell ref="I993:I994"/>
    <mergeCell ref="J993:J994"/>
    <mergeCell ref="K993:K994"/>
    <mergeCell ref="L993:L994"/>
    <mergeCell ref="M993:M994"/>
    <mergeCell ref="C1005:C1007"/>
    <mergeCell ref="C1008:C1025"/>
    <mergeCell ref="B1036:R1036"/>
    <mergeCell ref="B1038:S1038"/>
    <mergeCell ref="B1039:D1039"/>
    <mergeCell ref="O1039:S1039"/>
    <mergeCell ref="S1001:S1003"/>
    <mergeCell ref="R1102:R1103"/>
    <mergeCell ref="S1102:S1104"/>
    <mergeCell ref="R1105:R1106"/>
    <mergeCell ref="S1105:S1106"/>
    <mergeCell ref="R1107:R1108"/>
    <mergeCell ref="S1107:S1109"/>
    <mergeCell ref="D1008:D1028"/>
    <mergeCell ref="E1008:E1028"/>
    <mergeCell ref="C944:C946"/>
    <mergeCell ref="C947:C957"/>
    <mergeCell ref="B980:B1007"/>
    <mergeCell ref="C980:C1004"/>
    <mergeCell ref="D980:D1007"/>
    <mergeCell ref="E980:E1007"/>
    <mergeCell ref="C1026:C1028"/>
    <mergeCell ref="B1008:B1028"/>
    <mergeCell ref="C1041:C1058"/>
    <mergeCell ref="D1041:D1061"/>
    <mergeCell ref="E1041:E1061"/>
    <mergeCell ref="F1050:F1051"/>
    <mergeCell ref="G1050:G1051"/>
    <mergeCell ref="C1059:C1061"/>
    <mergeCell ref="B1041:B1061"/>
    <mergeCell ref="C1062:C1071"/>
    <mergeCell ref="D1062:D1074"/>
    <mergeCell ref="E1067:E1070"/>
    <mergeCell ref="F1068:F1069"/>
    <mergeCell ref="G1068:G1069"/>
    <mergeCell ref="C1072:C1074"/>
    <mergeCell ref="I1068:I1069"/>
    <mergeCell ref="J1068:J1069"/>
    <mergeCell ref="K1068:K1069"/>
    <mergeCell ref="C1114:C1116"/>
    <mergeCell ref="C1117:C1127"/>
    <mergeCell ref="D1117:D1130"/>
    <mergeCell ref="E1122:E1125"/>
    <mergeCell ref="E1138:E1139"/>
    <mergeCell ref="F1138:F1139"/>
    <mergeCell ref="G1138:G1139"/>
    <mergeCell ref="B1062:B1074"/>
    <mergeCell ref="B1102:B1116"/>
    <mergeCell ref="C1102:C1113"/>
    <mergeCell ref="D1103:D1116"/>
    <mergeCell ref="E1108:E1111"/>
    <mergeCell ref="G1109:G1110"/>
    <mergeCell ref="G1123:G1124"/>
    <mergeCell ref="E1292:E1295"/>
    <mergeCell ref="F1293:F1294"/>
    <mergeCell ref="I1293:I1294"/>
    <mergeCell ref="C1285:C1298"/>
    <mergeCell ref="G1288:G1289"/>
    <mergeCell ref="I1288:I1289"/>
    <mergeCell ref="B1219:R1219"/>
    <mergeCell ref="M1191:M1192"/>
    <mergeCell ref="P1191:P1192"/>
    <mergeCell ref="Q1191:Q1192"/>
    <mergeCell ref="R1192:R1193"/>
    <mergeCell ref="B1160:S1160"/>
    <mergeCell ref="E1170:E1173"/>
    <mergeCell ref="F1171:F1172"/>
    <mergeCell ref="G1171:G1172"/>
    <mergeCell ref="I1171:I1172"/>
    <mergeCell ref="J1171:J1172"/>
    <mergeCell ref="K1171:K1172"/>
    <mergeCell ref="I1302:I1304"/>
    <mergeCell ref="K1302:K1304"/>
    <mergeCell ref="M1302:M1304"/>
    <mergeCell ref="O1302:O1304"/>
    <mergeCell ref="Q1302:Q1304"/>
    <mergeCell ref="I1309:I1310"/>
    <mergeCell ref="J1309:J1310"/>
    <mergeCell ref="K1309:K1310"/>
    <mergeCell ref="L1309:L1310"/>
    <mergeCell ref="M1309:M1310"/>
    <mergeCell ref="N1309:N1310"/>
    <mergeCell ref="O1309:O1310"/>
    <mergeCell ref="S1310:S1312"/>
    <mergeCell ref="S1313:S1315"/>
    <mergeCell ref="R1302:R1303"/>
    <mergeCell ref="S1302:S1306"/>
    <mergeCell ref="R1304:R1305"/>
    <mergeCell ref="R1307:R1308"/>
    <mergeCell ref="S1307:S1309"/>
    <mergeCell ref="R1310:R1311"/>
    <mergeCell ref="R1313:R1314"/>
    <mergeCell ref="R1317:R1318"/>
    <mergeCell ref="S1317:S1319"/>
    <mergeCell ref="R1320:R1321"/>
    <mergeCell ref="S1320:S1322"/>
    <mergeCell ref="M1321:M1323"/>
    <mergeCell ref="O1321:O1323"/>
    <mergeCell ref="S1323:S1325"/>
    <mergeCell ref="P1309:P1310"/>
    <mergeCell ref="Q1309:Q1310"/>
    <mergeCell ref="L1373:L1374"/>
    <mergeCell ref="M1373:M1374"/>
    <mergeCell ref="N1373:N1374"/>
    <mergeCell ref="O1373:O1374"/>
    <mergeCell ref="P1373:P1374"/>
    <mergeCell ref="S1525:S1526"/>
    <mergeCell ref="R1529:S1529"/>
    <mergeCell ref="R1530:R1531"/>
    <mergeCell ref="S1530:S1532"/>
    <mergeCell ref="B1527:S1527"/>
    <mergeCell ref="B1528:D1528"/>
    <mergeCell ref="O1528:S1528"/>
    <mergeCell ref="I1501:I1502"/>
    <mergeCell ref="J1501:J1502"/>
    <mergeCell ref="K1501:K1502"/>
    <mergeCell ref="L1501:L1502"/>
    <mergeCell ref="M1501:M1502"/>
    <mergeCell ref="N1501:N1502"/>
    <mergeCell ref="O1501:O1502"/>
    <mergeCell ref="R1497:R1498"/>
    <mergeCell ref="R1500:R1501"/>
    <mergeCell ref="S1500:S1502"/>
    <mergeCell ref="R1503:R1504"/>
    <mergeCell ref="R1533:R1534"/>
    <mergeCell ref="I1536:I1538"/>
    <mergeCell ref="R1536:R1537"/>
    <mergeCell ref="I1539:I1540"/>
    <mergeCell ref="J1539:J1540"/>
    <mergeCell ref="K1539:K1540"/>
    <mergeCell ref="L1539:L1540"/>
    <mergeCell ref="M1539:M1540"/>
    <mergeCell ref="N1539:N1540"/>
    <mergeCell ref="O1539:O1540"/>
    <mergeCell ref="R1552:R1553"/>
    <mergeCell ref="R1555:R1556"/>
    <mergeCell ref="Q1556:Q1557"/>
    <mergeCell ref="R1565:R1566"/>
    <mergeCell ref="R1568:R1569"/>
    <mergeCell ref="R1570:R1571"/>
    <mergeCell ref="R1573:R1574"/>
    <mergeCell ref="P1539:P1540"/>
    <mergeCell ref="Q1539:Q1540"/>
    <mergeCell ref="R1542:R1543"/>
    <mergeCell ref="R1549:R1550"/>
    <mergeCell ref="Q1552:Q1553"/>
    <mergeCell ref="M1553:M1555"/>
    <mergeCell ref="Q1554:Q1555"/>
    <mergeCell ref="I1556:I1557"/>
    <mergeCell ref="I1565:I1567"/>
    <mergeCell ref="K1565:K1567"/>
    <mergeCell ref="M1565:M1567"/>
    <mergeCell ref="O1565:O1567"/>
    <mergeCell ref="P1565:P1567"/>
    <mergeCell ref="O1552:O1553"/>
    <mergeCell ref="O1554:O1555"/>
    <mergeCell ref="K1556:K1557"/>
    <mergeCell ref="L1556:L1557"/>
    <mergeCell ref="M1556:M1557"/>
    <mergeCell ref="N1556:N1557"/>
    <mergeCell ref="O1556:O1557"/>
    <mergeCell ref="S1533:S1535"/>
    <mergeCell ref="S1536:S1538"/>
    <mergeCell ref="S1549:S1551"/>
    <mergeCell ref="S1552:S1554"/>
    <mergeCell ref="S1555:S1557"/>
    <mergeCell ref="S1565:S1567"/>
    <mergeCell ref="S1568:S1569"/>
    <mergeCell ref="S2074:S2075"/>
    <mergeCell ref="R2078:S2078"/>
    <mergeCell ref="J2065:J2066"/>
    <mergeCell ref="Q2065:Q2066"/>
    <mergeCell ref="R2066:R2067"/>
    <mergeCell ref="B2074:R2074"/>
    <mergeCell ref="B2076:S2076"/>
    <mergeCell ref="B2077:D2077"/>
    <mergeCell ref="O2077:S2077"/>
    <mergeCell ref="P2036:P2037"/>
    <mergeCell ref="Q2036:Q2037"/>
    <mergeCell ref="R2036:R2037"/>
    <mergeCell ref="S2036:S2042"/>
    <mergeCell ref="R2044:R2045"/>
    <mergeCell ref="S2044:S2045"/>
    <mergeCell ref="R2046:R2047"/>
    <mergeCell ref="S2046:S2050"/>
    <mergeCell ref="I2036:I2037"/>
    <mergeCell ref="J2036:J2037"/>
    <mergeCell ref="K2036:K2037"/>
    <mergeCell ref="B2044:B2058"/>
    <mergeCell ref="B2059:B2073"/>
    <mergeCell ref="C2059:C2070"/>
    <mergeCell ref="D2059:D2073"/>
    <mergeCell ref="E2059:E2073"/>
    <mergeCell ref="F2065:F2066"/>
    <mergeCell ref="C2071:C2073"/>
    <mergeCell ref="P2050:P2051"/>
    <mergeCell ref="Q2050:Q2051"/>
    <mergeCell ref="R2051:R2052"/>
    <mergeCell ref="S2051:S2053"/>
    <mergeCell ref="R2054:R2055"/>
    <mergeCell ref="S2054:S2056"/>
    <mergeCell ref="R2057:R2058"/>
    <mergeCell ref="I2065:I2066"/>
    <mergeCell ref="I2079:I2081"/>
    <mergeCell ref="K2079:K2081"/>
    <mergeCell ref="M2079:M2081"/>
    <mergeCell ref="O2079:O2081"/>
    <mergeCell ref="P2079:P2081"/>
    <mergeCell ref="R2079:R2080"/>
    <mergeCell ref="S2079:S2080"/>
    <mergeCell ref="S2057:S2058"/>
    <mergeCell ref="S2061:S2065"/>
    <mergeCell ref="S2066:S2068"/>
    <mergeCell ref="R2069:R2070"/>
    <mergeCell ref="S2069:S2071"/>
    <mergeCell ref="R2072:R2073"/>
    <mergeCell ref="S2072:S2073"/>
    <mergeCell ref="M2065:M2066"/>
    <mergeCell ref="N2065:N2066"/>
    <mergeCell ref="O2065:O2066"/>
    <mergeCell ref="F2460:F2461"/>
    <mergeCell ref="G2462:G2463"/>
    <mergeCell ref="H2462:H2463"/>
    <mergeCell ref="I2462:I2463"/>
    <mergeCell ref="J2462:J2463"/>
    <mergeCell ref="K2462:K2463"/>
    <mergeCell ref="L2462:L2463"/>
    <mergeCell ref="M2462:M2463"/>
    <mergeCell ref="N2462:N2463"/>
    <mergeCell ref="O2462:O2463"/>
    <mergeCell ref="G2457:I2458"/>
    <mergeCell ref="K2457:M2458"/>
    <mergeCell ref="R2469:R2470"/>
    <mergeCell ref="R2472:R2473"/>
    <mergeCell ref="S2472:S2478"/>
    <mergeCell ref="R2474:R2475"/>
    <mergeCell ref="R2458:R2459"/>
    <mergeCell ref="S2458:S2464"/>
    <mergeCell ref="P2462:P2463"/>
    <mergeCell ref="Q2462:Q2463"/>
    <mergeCell ref="R2465:R2466"/>
    <mergeCell ref="S2465:S2468"/>
    <mergeCell ref="S2469:S2471"/>
    <mergeCell ref="G2459:G2461"/>
    <mergeCell ref="I2459:I2461"/>
    <mergeCell ref="K2459:K2461"/>
    <mergeCell ref="M2459:M2461"/>
  </mergeCells>
  <conditionalFormatting sqref="A1:XFD1048576">
    <cfRule type="cellIs" dxfId="1" priority="1" operator="equal">
      <formula>0</formula>
    </cfRule>
  </conditionalFormatting>
  <pageMargins left="0.78740157480314954" right="0" top="0" bottom="0" header="0" footer="0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T366"/>
  <sheetViews>
    <sheetView showGridLines="0" topLeftCell="B1" workbookViewId="0">
      <selection activeCell="G10" sqref="G10:G11"/>
    </sheetView>
  </sheetViews>
  <sheetFormatPr defaultColWidth="14.42578125" defaultRowHeight="15" customHeight="1"/>
  <cols>
    <col min="1" max="1" width="12.85546875" style="65" hidden="1" customWidth="1"/>
    <col min="2" max="3" width="14.28515625" style="65" customWidth="1"/>
    <col min="4" max="4" width="11.42578125" style="65" customWidth="1"/>
    <col min="5" max="5" width="6" style="65" customWidth="1"/>
    <col min="6" max="6" width="10.7109375" style="65" hidden="1" customWidth="1"/>
    <col min="7" max="7" width="9.7109375" style="65" customWidth="1"/>
    <col min="8" max="8" width="9.7109375" style="65" hidden="1" customWidth="1"/>
    <col min="9" max="9" width="9.7109375" style="65" customWidth="1"/>
    <col min="10" max="10" width="9.7109375" style="65" hidden="1" customWidth="1"/>
    <col min="11" max="11" width="9.7109375" style="65" customWidth="1"/>
    <col min="12" max="12" width="9.7109375" style="65" hidden="1" customWidth="1"/>
    <col min="13" max="13" width="9.7109375" style="65" customWidth="1"/>
    <col min="14" max="14" width="9.7109375" style="65" hidden="1" customWidth="1"/>
    <col min="15" max="15" width="9.7109375" style="65" customWidth="1"/>
    <col min="16" max="16" width="9.7109375" style="65" hidden="1" customWidth="1"/>
    <col min="17" max="17" width="9.7109375" style="65" customWidth="1"/>
    <col min="18" max="18" width="2" style="65" customWidth="1"/>
    <col min="19" max="19" width="32.7109375" style="65" customWidth="1"/>
    <col min="20" max="20" width="61.5703125" style="65" hidden="1" customWidth="1"/>
    <col min="21" max="16384" width="14.42578125" style="65"/>
  </cols>
  <sheetData>
    <row r="1" spans="1:20" ht="61.5" customHeight="1">
      <c r="A1" s="100"/>
      <c r="B1" s="530"/>
      <c r="C1" s="513"/>
      <c r="D1" s="513"/>
      <c r="E1" s="63"/>
      <c r="F1" s="63"/>
      <c r="G1" s="63"/>
      <c r="H1" s="63"/>
      <c r="I1" s="63"/>
      <c r="J1" s="63"/>
      <c r="K1" s="63"/>
      <c r="L1" s="63"/>
      <c r="M1" s="63"/>
      <c r="N1" s="63"/>
      <c r="O1" s="531" t="s">
        <v>761</v>
      </c>
      <c r="P1" s="513"/>
      <c r="Q1" s="513"/>
      <c r="R1" s="513"/>
      <c r="S1" s="513"/>
      <c r="T1" s="150"/>
    </row>
    <row r="2" spans="1:20" ht="34.5" customHeight="1">
      <c r="A2" s="70"/>
      <c r="B2" s="67" t="s">
        <v>104</v>
      </c>
      <c r="C2" s="67" t="s">
        <v>105</v>
      </c>
      <c r="D2" s="67" t="s">
        <v>106</v>
      </c>
      <c r="E2" s="67" t="s">
        <v>107</v>
      </c>
      <c r="F2" s="68" t="s">
        <v>108</v>
      </c>
      <c r="G2" s="69" t="s">
        <v>109</v>
      </c>
      <c r="H2" s="68" t="s">
        <v>108</v>
      </c>
      <c r="I2" s="69" t="s">
        <v>110</v>
      </c>
      <c r="J2" s="68" t="s">
        <v>108</v>
      </c>
      <c r="K2" s="69" t="s">
        <v>111</v>
      </c>
      <c r="L2" s="68" t="s">
        <v>108</v>
      </c>
      <c r="M2" s="69" t="s">
        <v>112</v>
      </c>
      <c r="N2" s="68" t="s">
        <v>108</v>
      </c>
      <c r="O2" s="69" t="s">
        <v>113</v>
      </c>
      <c r="P2" s="68" t="s">
        <v>108</v>
      </c>
      <c r="Q2" s="69" t="s">
        <v>114</v>
      </c>
      <c r="R2" s="524" t="s">
        <v>1</v>
      </c>
      <c r="S2" s="525"/>
      <c r="T2" s="151"/>
    </row>
    <row r="3" spans="1:20" ht="7.5" customHeight="1">
      <c r="A3" s="228"/>
      <c r="B3" s="553" t="s">
        <v>115</v>
      </c>
      <c r="C3" s="514" t="s">
        <v>206</v>
      </c>
      <c r="D3" s="79"/>
      <c r="E3" s="116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11"/>
      <c r="R3" s="534" t="s">
        <v>118</v>
      </c>
      <c r="S3" s="547" t="s">
        <v>762</v>
      </c>
      <c r="T3" s="345"/>
    </row>
    <row r="4" spans="1:20" ht="7.5" customHeight="1">
      <c r="A4" s="228"/>
      <c r="B4" s="502"/>
      <c r="C4" s="502"/>
      <c r="D4" s="79"/>
      <c r="E4" s="118"/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502"/>
      <c r="S4" s="502"/>
      <c r="T4" s="345"/>
    </row>
    <row r="5" spans="1:20" ht="7.5" customHeight="1">
      <c r="A5" s="228"/>
      <c r="B5" s="502"/>
      <c r="C5" s="502"/>
      <c r="D5" s="137"/>
      <c r="E5" s="118"/>
      <c r="F5" s="111"/>
      <c r="G5" s="111"/>
      <c r="H5" s="111"/>
      <c r="I5" s="111"/>
      <c r="J5" s="111"/>
      <c r="K5" s="111"/>
      <c r="L5" s="111"/>
      <c r="M5" s="111"/>
      <c r="N5" s="111"/>
      <c r="O5" s="111"/>
      <c r="P5" s="111"/>
      <c r="Q5" s="111"/>
      <c r="R5" s="77"/>
      <c r="S5" s="502"/>
      <c r="T5" s="78"/>
    </row>
    <row r="6" spans="1:20" ht="7.5" customHeight="1">
      <c r="A6" s="139"/>
      <c r="B6" s="502"/>
      <c r="C6" s="502"/>
      <c r="D6" s="137"/>
      <c r="E6" s="118"/>
      <c r="F6" s="111"/>
      <c r="G6" s="111"/>
      <c r="H6" s="111"/>
      <c r="I6" s="111"/>
      <c r="J6" s="111"/>
      <c r="K6" s="111"/>
      <c r="L6" s="111"/>
      <c r="M6" s="111"/>
      <c r="N6" s="111"/>
      <c r="O6" s="111"/>
      <c r="P6" s="111"/>
      <c r="Q6" s="111"/>
      <c r="R6" s="79"/>
      <c r="S6" s="502"/>
      <c r="T6" s="78"/>
    </row>
    <row r="7" spans="1:20" ht="7.5" customHeight="1">
      <c r="A7" s="228"/>
      <c r="B7" s="502"/>
      <c r="C7" s="502"/>
      <c r="D7" s="137"/>
      <c r="E7" s="118"/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79"/>
      <c r="S7" s="513"/>
      <c r="T7" s="78"/>
    </row>
    <row r="8" spans="1:20" ht="7.5" customHeight="1">
      <c r="A8" s="228"/>
      <c r="B8" s="502"/>
      <c r="C8" s="502"/>
      <c r="D8" s="137"/>
      <c r="E8" s="118"/>
      <c r="F8" s="111"/>
      <c r="G8" s="111"/>
      <c r="H8" s="111"/>
      <c r="I8" s="111"/>
      <c r="J8" s="111"/>
      <c r="K8" s="111"/>
      <c r="L8" s="111"/>
      <c r="M8" s="111"/>
      <c r="N8" s="111"/>
      <c r="O8" s="111"/>
      <c r="P8" s="111"/>
      <c r="Q8" s="111"/>
      <c r="R8" s="532" t="s">
        <v>118</v>
      </c>
      <c r="S8" s="536" t="s">
        <v>763</v>
      </c>
      <c r="T8" s="78"/>
    </row>
    <row r="9" spans="1:20" ht="7.5" customHeight="1">
      <c r="A9" s="228"/>
      <c r="B9" s="502"/>
      <c r="C9" s="502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502"/>
      <c r="S9" s="502"/>
      <c r="T9" s="78"/>
    </row>
    <row r="10" spans="1:20" ht="7.5" customHeight="1">
      <c r="A10" s="228"/>
      <c r="B10" s="502"/>
      <c r="C10" s="502"/>
      <c r="D10" s="566" t="s">
        <v>210</v>
      </c>
      <c r="E10" s="563" t="s">
        <v>122</v>
      </c>
      <c r="F10" s="517">
        <v>2087.1630312500001</v>
      </c>
      <c r="G10" s="503">
        <f>ROUND(F10*mark_up,0)</f>
        <v>9163</v>
      </c>
      <c r="H10" s="625"/>
      <c r="I10" s="635" t="s">
        <v>122</v>
      </c>
      <c r="J10" s="625"/>
      <c r="K10" s="635" t="s">
        <v>122</v>
      </c>
      <c r="L10" s="625"/>
      <c r="M10" s="635" t="s">
        <v>122</v>
      </c>
      <c r="N10" s="625"/>
      <c r="O10" s="635" t="s">
        <v>122</v>
      </c>
      <c r="P10" s="625"/>
      <c r="Q10" s="635" t="s">
        <v>122</v>
      </c>
      <c r="R10" s="532" t="s">
        <v>118</v>
      </c>
      <c r="S10" s="536" t="s">
        <v>764</v>
      </c>
      <c r="T10" s="78"/>
    </row>
    <row r="11" spans="1:20" ht="7.5" customHeight="1">
      <c r="A11" s="228"/>
      <c r="B11" s="502"/>
      <c r="C11" s="502"/>
      <c r="D11" s="502"/>
      <c r="E11" s="502"/>
      <c r="F11" s="504"/>
      <c r="G11" s="504"/>
      <c r="H11" s="504"/>
      <c r="I11" s="504"/>
      <c r="J11" s="504"/>
      <c r="K11" s="504"/>
      <c r="L11" s="504"/>
      <c r="M11" s="504"/>
      <c r="N11" s="504"/>
      <c r="O11" s="504"/>
      <c r="P11" s="504"/>
      <c r="Q11" s="504"/>
      <c r="R11" s="502"/>
      <c r="S11" s="502"/>
      <c r="T11" s="78"/>
    </row>
    <row r="12" spans="1:20" ht="7.5" customHeight="1">
      <c r="A12" s="228"/>
      <c r="B12" s="502"/>
      <c r="C12" s="502"/>
      <c r="D12" s="566" t="s">
        <v>212</v>
      </c>
      <c r="E12" s="563" t="s">
        <v>122</v>
      </c>
      <c r="F12" s="517">
        <v>2477.7222937500005</v>
      </c>
      <c r="G12" s="503">
        <f>ROUND(F12*mark_up,0)</f>
        <v>10877</v>
      </c>
      <c r="H12" s="625"/>
      <c r="I12" s="635" t="s">
        <v>122</v>
      </c>
      <c r="J12" s="625"/>
      <c r="K12" s="635" t="s">
        <v>122</v>
      </c>
      <c r="L12" s="625"/>
      <c r="M12" s="635" t="s">
        <v>122</v>
      </c>
      <c r="N12" s="625"/>
      <c r="O12" s="635" t="s">
        <v>122</v>
      </c>
      <c r="P12" s="625"/>
      <c r="Q12" s="635" t="s">
        <v>122</v>
      </c>
      <c r="R12" s="346"/>
      <c r="S12" s="502"/>
      <c r="T12" s="78"/>
    </row>
    <row r="13" spans="1:20" ht="7.5" customHeight="1">
      <c r="A13" s="228"/>
      <c r="B13" s="502"/>
      <c r="C13" s="502"/>
      <c r="D13" s="502"/>
      <c r="E13" s="502"/>
      <c r="F13" s="504"/>
      <c r="G13" s="504"/>
      <c r="H13" s="504"/>
      <c r="I13" s="504"/>
      <c r="J13" s="504"/>
      <c r="K13" s="504"/>
      <c r="L13" s="504"/>
      <c r="M13" s="504"/>
      <c r="N13" s="504"/>
      <c r="O13" s="504"/>
      <c r="P13" s="504"/>
      <c r="Q13" s="504"/>
      <c r="R13" s="532" t="s">
        <v>118</v>
      </c>
      <c r="S13" s="536" t="s">
        <v>765</v>
      </c>
      <c r="T13" s="78"/>
    </row>
    <row r="14" spans="1:20" ht="7.5" customHeight="1">
      <c r="A14" s="228"/>
      <c r="B14" s="502"/>
      <c r="C14" s="502"/>
      <c r="D14" s="86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502"/>
      <c r="S14" s="502"/>
      <c r="T14" s="78"/>
    </row>
    <row r="15" spans="1:20" ht="7.5" customHeight="1">
      <c r="A15" s="228"/>
      <c r="B15" s="502"/>
      <c r="C15" s="502"/>
      <c r="D15" s="137"/>
      <c r="E15" s="118"/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P15" s="111"/>
      <c r="Q15" s="111"/>
      <c r="R15" s="86"/>
      <c r="S15" s="502"/>
      <c r="T15" s="78"/>
    </row>
    <row r="16" spans="1:20" ht="7.5" customHeight="1">
      <c r="A16" s="228"/>
      <c r="B16" s="502"/>
      <c r="C16" s="502"/>
      <c r="D16" s="137"/>
      <c r="E16" s="118"/>
      <c r="F16" s="111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7"/>
      <c r="S16" s="502"/>
      <c r="T16" s="78"/>
    </row>
    <row r="17" spans="1:20" ht="7.5" customHeight="1">
      <c r="A17" s="228"/>
      <c r="B17" s="502"/>
      <c r="C17" s="502"/>
      <c r="D17" s="86"/>
      <c r="E17" s="118"/>
      <c r="F17" s="111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7"/>
      <c r="S17" s="502"/>
      <c r="T17" s="78"/>
    </row>
    <row r="18" spans="1:20" ht="7.5" customHeight="1">
      <c r="A18" s="228"/>
      <c r="B18" s="502"/>
      <c r="C18" s="502"/>
      <c r="D18" s="86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532" t="s">
        <v>118</v>
      </c>
      <c r="S18" s="536" t="s">
        <v>766</v>
      </c>
      <c r="T18" s="347"/>
    </row>
    <row r="19" spans="1:20" ht="7.5" customHeight="1">
      <c r="A19" s="139"/>
      <c r="B19" s="502"/>
      <c r="C19" s="502"/>
      <c r="D19" s="86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502"/>
      <c r="S19" s="502"/>
      <c r="T19" s="347"/>
    </row>
    <row r="20" spans="1:20" ht="7.5" customHeight="1">
      <c r="A20" s="139"/>
      <c r="B20" s="502"/>
      <c r="C20" s="502"/>
      <c r="D20" s="86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86"/>
      <c r="S20" s="502"/>
      <c r="T20" s="347"/>
    </row>
    <row r="21" spans="1:20" ht="7.5" customHeight="1">
      <c r="A21" s="139"/>
      <c r="B21" s="502"/>
      <c r="C21" s="565" t="s">
        <v>767</v>
      </c>
      <c r="D21" s="565" t="s">
        <v>768</v>
      </c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347"/>
    </row>
    <row r="22" spans="1:20" ht="7.5" customHeight="1">
      <c r="A22" s="228"/>
      <c r="B22" s="502"/>
      <c r="C22" s="502"/>
      <c r="D22" s="502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347"/>
    </row>
    <row r="23" spans="1:20" ht="7.5" customHeight="1">
      <c r="A23" s="228"/>
      <c r="B23" s="502"/>
      <c r="C23" s="502"/>
      <c r="D23" s="502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347"/>
    </row>
    <row r="24" spans="1:20" ht="7.5" customHeight="1">
      <c r="A24" s="228"/>
      <c r="B24" s="513"/>
      <c r="C24" s="502"/>
      <c r="D24" s="502"/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  <c r="R24" s="86"/>
      <c r="S24" s="89"/>
      <c r="T24" s="347"/>
    </row>
    <row r="25" spans="1:20" ht="7.5" customHeight="1">
      <c r="A25" s="228"/>
      <c r="B25" s="553" t="s">
        <v>115</v>
      </c>
      <c r="C25" s="514" t="s">
        <v>217</v>
      </c>
      <c r="D25" s="72"/>
      <c r="E25" s="116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534" t="s">
        <v>118</v>
      </c>
      <c r="S25" s="652" t="s">
        <v>762</v>
      </c>
      <c r="T25" s="347"/>
    </row>
    <row r="26" spans="1:20" ht="7.5" customHeight="1">
      <c r="A26" s="228"/>
      <c r="B26" s="502"/>
      <c r="C26" s="502"/>
      <c r="D26" s="79"/>
      <c r="E26" s="118"/>
      <c r="F26" s="111"/>
      <c r="G26" s="111"/>
      <c r="H26" s="111"/>
      <c r="I26" s="111"/>
      <c r="J26" s="111"/>
      <c r="K26" s="111"/>
      <c r="L26" s="111"/>
      <c r="M26" s="111"/>
      <c r="N26" s="111"/>
      <c r="O26" s="111"/>
      <c r="P26" s="111"/>
      <c r="Q26" s="111"/>
      <c r="R26" s="502"/>
      <c r="S26" s="502"/>
      <c r="T26" s="347"/>
    </row>
    <row r="27" spans="1:20" ht="7.5" customHeight="1">
      <c r="A27" s="228"/>
      <c r="B27" s="502"/>
      <c r="C27" s="502"/>
      <c r="D27" s="137"/>
      <c r="E27" s="118"/>
      <c r="F27" s="111"/>
      <c r="G27" s="111"/>
      <c r="H27" s="111"/>
      <c r="I27" s="111"/>
      <c r="J27" s="111"/>
      <c r="K27" s="111"/>
      <c r="L27" s="111"/>
      <c r="M27" s="111"/>
      <c r="N27" s="111"/>
      <c r="O27" s="111"/>
      <c r="P27" s="111"/>
      <c r="Q27" s="111"/>
      <c r="R27" s="163"/>
      <c r="S27" s="502"/>
      <c r="T27" s="347"/>
    </row>
    <row r="28" spans="1:20" ht="7.5" customHeight="1">
      <c r="A28" s="228"/>
      <c r="B28" s="502"/>
      <c r="C28" s="502"/>
      <c r="D28" s="137"/>
      <c r="E28" s="118"/>
      <c r="F28" s="111"/>
      <c r="G28" s="111"/>
      <c r="H28" s="111"/>
      <c r="I28" s="111"/>
      <c r="J28" s="111"/>
      <c r="K28" s="111"/>
      <c r="L28" s="111"/>
      <c r="M28" s="111"/>
      <c r="N28" s="111"/>
      <c r="O28" s="111"/>
      <c r="P28" s="111"/>
      <c r="Q28" s="111"/>
      <c r="R28" s="79"/>
      <c r="S28" s="502"/>
      <c r="T28" s="347"/>
    </row>
    <row r="29" spans="1:20" ht="11.25" customHeight="1">
      <c r="A29" s="228"/>
      <c r="B29" s="502"/>
      <c r="C29" s="502"/>
      <c r="D29" s="137"/>
      <c r="E29" s="118"/>
      <c r="F29" s="111"/>
      <c r="G29" s="111"/>
      <c r="H29" s="111"/>
      <c r="I29" s="111"/>
      <c r="J29" s="111"/>
      <c r="K29" s="111"/>
      <c r="L29" s="111"/>
      <c r="M29" s="111"/>
      <c r="N29" s="111"/>
      <c r="O29" s="111"/>
      <c r="P29" s="111"/>
      <c r="Q29" s="111"/>
      <c r="R29" s="79"/>
      <c r="S29" s="502"/>
      <c r="T29" s="347"/>
    </row>
    <row r="30" spans="1:20" ht="7.5" customHeight="1">
      <c r="A30" s="228"/>
      <c r="B30" s="502"/>
      <c r="C30" s="502"/>
      <c r="D30" s="137"/>
      <c r="E30" s="118"/>
      <c r="F30" s="111"/>
      <c r="G30" s="111"/>
      <c r="H30" s="111"/>
      <c r="I30" s="111"/>
      <c r="J30" s="111"/>
      <c r="K30" s="111"/>
      <c r="L30" s="111"/>
      <c r="M30" s="111"/>
      <c r="N30" s="111"/>
      <c r="O30" s="111"/>
      <c r="P30" s="111"/>
      <c r="Q30" s="111"/>
      <c r="R30" s="532" t="s">
        <v>118</v>
      </c>
      <c r="S30" s="651" t="s">
        <v>763</v>
      </c>
      <c r="T30" s="347"/>
    </row>
    <row r="31" spans="1:20" ht="7.5" customHeight="1">
      <c r="A31" s="124"/>
      <c r="B31" s="502"/>
      <c r="C31" s="502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502"/>
      <c r="S31" s="502"/>
      <c r="T31" s="347"/>
    </row>
    <row r="32" spans="1:20" ht="7.5" customHeight="1">
      <c r="A32" s="124"/>
      <c r="B32" s="502"/>
      <c r="C32" s="502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532" t="s">
        <v>118</v>
      </c>
      <c r="S32" s="651" t="s">
        <v>764</v>
      </c>
      <c r="T32" s="347"/>
    </row>
    <row r="33" spans="1:20" ht="7.5" customHeight="1">
      <c r="A33" s="228"/>
      <c r="B33" s="502"/>
      <c r="C33" s="502"/>
      <c r="D33" s="566" t="s">
        <v>210</v>
      </c>
      <c r="E33" s="563" t="s">
        <v>122</v>
      </c>
      <c r="F33" s="517">
        <v>2078.20525</v>
      </c>
      <c r="G33" s="503">
        <f>ROUND(F33*mark_up,0)</f>
        <v>9123</v>
      </c>
      <c r="H33" s="625"/>
      <c r="I33" s="635" t="s">
        <v>122</v>
      </c>
      <c r="J33" s="625"/>
      <c r="K33" s="635" t="s">
        <v>122</v>
      </c>
      <c r="L33" s="625"/>
      <c r="M33" s="635" t="s">
        <v>122</v>
      </c>
      <c r="N33" s="625"/>
      <c r="O33" s="635" t="s">
        <v>122</v>
      </c>
      <c r="P33" s="625"/>
      <c r="Q33" s="635" t="s">
        <v>122</v>
      </c>
      <c r="R33" s="502"/>
      <c r="S33" s="502"/>
      <c r="T33" s="347"/>
    </row>
    <row r="34" spans="1:20" ht="11.25" customHeight="1">
      <c r="A34" s="228"/>
      <c r="B34" s="502"/>
      <c r="C34" s="502"/>
      <c r="D34" s="502"/>
      <c r="E34" s="502"/>
      <c r="F34" s="504"/>
      <c r="G34" s="504"/>
      <c r="H34" s="504"/>
      <c r="I34" s="504"/>
      <c r="J34" s="504"/>
      <c r="K34" s="504"/>
      <c r="L34" s="504"/>
      <c r="M34" s="504"/>
      <c r="N34" s="504"/>
      <c r="O34" s="504"/>
      <c r="P34" s="504"/>
      <c r="Q34" s="504"/>
      <c r="R34" s="346"/>
      <c r="S34" s="502"/>
      <c r="T34" s="347"/>
    </row>
    <row r="35" spans="1:20" ht="7.5" customHeight="1">
      <c r="A35" s="228"/>
      <c r="B35" s="502"/>
      <c r="C35" s="502"/>
      <c r="D35" s="566" t="s">
        <v>212</v>
      </c>
      <c r="E35" s="563" t="s">
        <v>122</v>
      </c>
      <c r="F35" s="517">
        <v>2461.5982875000004</v>
      </c>
      <c r="G35" s="503">
        <f>ROUND(F35*mark_up,0)</f>
        <v>10806</v>
      </c>
      <c r="H35" s="625"/>
      <c r="I35" s="635" t="s">
        <v>122</v>
      </c>
      <c r="J35" s="625"/>
      <c r="K35" s="635" t="s">
        <v>122</v>
      </c>
      <c r="L35" s="625"/>
      <c r="M35" s="635" t="s">
        <v>122</v>
      </c>
      <c r="N35" s="625"/>
      <c r="O35" s="635" t="s">
        <v>122</v>
      </c>
      <c r="P35" s="625"/>
      <c r="Q35" s="635" t="s">
        <v>122</v>
      </c>
      <c r="R35" s="532" t="s">
        <v>118</v>
      </c>
      <c r="S35" s="651" t="s">
        <v>765</v>
      </c>
      <c r="T35" s="348"/>
    </row>
    <row r="36" spans="1:20" ht="7.5" customHeight="1">
      <c r="A36" s="228"/>
      <c r="B36" s="502"/>
      <c r="C36" s="502"/>
      <c r="D36" s="502"/>
      <c r="E36" s="502"/>
      <c r="F36" s="504"/>
      <c r="G36" s="504"/>
      <c r="H36" s="504"/>
      <c r="I36" s="504"/>
      <c r="J36" s="504"/>
      <c r="K36" s="504"/>
      <c r="L36" s="504"/>
      <c r="M36" s="504"/>
      <c r="N36" s="504"/>
      <c r="O36" s="504"/>
      <c r="P36" s="504"/>
      <c r="Q36" s="504"/>
      <c r="R36" s="502"/>
      <c r="S36" s="502"/>
      <c r="T36" s="348"/>
    </row>
    <row r="37" spans="1:20" ht="7.5" customHeight="1">
      <c r="A37" s="228"/>
      <c r="B37" s="502"/>
      <c r="C37" s="502"/>
      <c r="D37" s="137"/>
      <c r="E37" s="118"/>
      <c r="F37" s="111"/>
      <c r="G37" s="111"/>
      <c r="H37" s="111"/>
      <c r="I37" s="111"/>
      <c r="J37" s="111"/>
      <c r="K37" s="111"/>
      <c r="L37" s="111"/>
      <c r="M37" s="111"/>
      <c r="N37" s="111"/>
      <c r="O37" s="111"/>
      <c r="P37" s="111"/>
      <c r="Q37" s="111"/>
      <c r="R37" s="86"/>
      <c r="S37" s="502"/>
      <c r="T37" s="347"/>
    </row>
    <row r="38" spans="1:20" ht="7.5" customHeight="1">
      <c r="A38" s="228"/>
      <c r="B38" s="502"/>
      <c r="C38" s="502"/>
      <c r="D38" s="137"/>
      <c r="E38" s="118"/>
      <c r="F38" s="111"/>
      <c r="G38" s="111"/>
      <c r="H38" s="111"/>
      <c r="I38" s="111"/>
      <c r="J38" s="111"/>
      <c r="K38" s="111"/>
      <c r="L38" s="111"/>
      <c r="M38" s="111"/>
      <c r="N38" s="111"/>
      <c r="O38" s="111"/>
      <c r="P38" s="111"/>
      <c r="Q38" s="111"/>
      <c r="R38" s="77"/>
      <c r="S38" s="502"/>
      <c r="T38" s="347"/>
    </row>
    <row r="39" spans="1:20" ht="17.25" customHeight="1">
      <c r="A39" s="228"/>
      <c r="B39" s="502"/>
      <c r="C39" s="502"/>
      <c r="D39" s="86"/>
      <c r="E39" s="118"/>
      <c r="F39" s="111"/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7"/>
      <c r="S39" s="502"/>
      <c r="T39" s="347"/>
    </row>
    <row r="40" spans="1:20" ht="7.5" customHeight="1">
      <c r="A40" s="228"/>
      <c r="B40" s="502"/>
      <c r="C40" s="502"/>
      <c r="D40" s="86"/>
      <c r="E40" s="118"/>
      <c r="F40" s="111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532" t="s">
        <v>118</v>
      </c>
      <c r="S40" s="651" t="s">
        <v>766</v>
      </c>
      <c r="T40" s="347"/>
    </row>
    <row r="41" spans="1:20" ht="7.5" customHeight="1">
      <c r="A41" s="228"/>
      <c r="B41" s="502"/>
      <c r="C41" s="502"/>
      <c r="D41" s="86"/>
      <c r="E41" s="118"/>
      <c r="F41" s="111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502"/>
      <c r="S41" s="502"/>
      <c r="T41" s="349"/>
    </row>
    <row r="42" spans="1:20" ht="7.5" customHeight="1">
      <c r="A42" s="228"/>
      <c r="B42" s="502"/>
      <c r="C42" s="502"/>
      <c r="D42" s="86"/>
      <c r="E42" s="118"/>
      <c r="F42" s="111"/>
      <c r="G42" s="111"/>
      <c r="H42" s="111"/>
      <c r="I42" s="111"/>
      <c r="J42" s="111"/>
      <c r="K42" s="111"/>
      <c r="L42" s="111"/>
      <c r="M42" s="111"/>
      <c r="N42" s="111"/>
      <c r="O42" s="111"/>
      <c r="P42" s="111"/>
      <c r="Q42" s="111"/>
      <c r="R42" s="86"/>
      <c r="S42" s="502"/>
      <c r="T42" s="347"/>
    </row>
    <row r="43" spans="1:20" ht="7.5" customHeight="1">
      <c r="A43" s="228"/>
      <c r="B43" s="502"/>
      <c r="C43" s="565" t="s">
        <v>769</v>
      </c>
      <c r="D43" s="565" t="s">
        <v>768</v>
      </c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347"/>
    </row>
    <row r="44" spans="1:20" ht="7.5" customHeight="1">
      <c r="A44" s="228"/>
      <c r="B44" s="502"/>
      <c r="C44" s="502"/>
      <c r="D44" s="502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347"/>
    </row>
    <row r="45" spans="1:20" ht="7.5" customHeight="1">
      <c r="A45" s="228"/>
      <c r="B45" s="502"/>
      <c r="C45" s="502"/>
      <c r="D45" s="502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347"/>
    </row>
    <row r="46" spans="1:20" ht="7.5" customHeight="1">
      <c r="A46" s="70"/>
      <c r="B46" s="513"/>
      <c r="C46" s="513"/>
      <c r="D46" s="513"/>
      <c r="E46" s="127"/>
      <c r="F46" s="127"/>
      <c r="G46" s="127"/>
      <c r="H46" s="127"/>
      <c r="I46" s="127"/>
      <c r="J46" s="127"/>
      <c r="K46" s="127"/>
      <c r="L46" s="127"/>
      <c r="M46" s="127"/>
      <c r="N46" s="127"/>
      <c r="O46" s="127"/>
      <c r="P46" s="127"/>
      <c r="Q46" s="127"/>
      <c r="R46" s="127"/>
      <c r="S46" s="127"/>
      <c r="T46" s="78"/>
    </row>
    <row r="47" spans="1:20" ht="7.5" customHeight="1">
      <c r="A47" s="70"/>
      <c r="B47" s="86"/>
      <c r="C47" s="86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78"/>
    </row>
    <row r="48" spans="1:20" ht="7.5" customHeight="1">
      <c r="A48" s="70"/>
      <c r="B48" s="86"/>
      <c r="C48" s="86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78"/>
    </row>
    <row r="49" spans="1:20" ht="7.5" customHeight="1">
      <c r="A49" s="70"/>
      <c r="B49" s="86"/>
      <c r="C49" s="86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78"/>
    </row>
    <row r="50" spans="1:20" ht="7.5" customHeight="1">
      <c r="A50" s="70"/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78"/>
    </row>
    <row r="51" spans="1:20" ht="7.5" customHeight="1">
      <c r="A51" s="70"/>
      <c r="B51" s="86"/>
      <c r="C51" s="86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78"/>
    </row>
    <row r="52" spans="1:20" ht="7.5" customHeight="1">
      <c r="A52" s="100"/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78"/>
    </row>
    <row r="53" spans="1:20" ht="7.5" customHeight="1">
      <c r="A53" s="100"/>
      <c r="B53" s="86"/>
      <c r="C53" s="86"/>
      <c r="D53" s="86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78"/>
    </row>
    <row r="54" spans="1:20" ht="7.5" customHeight="1">
      <c r="A54" s="100"/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78"/>
    </row>
    <row r="55" spans="1:20" ht="7.5" customHeight="1">
      <c r="A55" s="100"/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78"/>
    </row>
    <row r="56" spans="1:20" ht="7.5" customHeight="1">
      <c r="A56" s="78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78"/>
    </row>
    <row r="57" spans="1:20" ht="7.5" customHeight="1">
      <c r="A57" s="78"/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78"/>
    </row>
    <row r="58" spans="1:20" ht="7.5" customHeight="1">
      <c r="A58" s="78"/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90"/>
      <c r="T58" s="78"/>
    </row>
    <row r="59" spans="1:20" ht="11.25" customHeight="1">
      <c r="A59" s="100"/>
      <c r="B59" s="526"/>
      <c r="C59" s="527"/>
      <c r="D59" s="527"/>
      <c r="E59" s="527"/>
      <c r="F59" s="527"/>
      <c r="G59" s="527"/>
      <c r="H59" s="527"/>
      <c r="I59" s="527"/>
      <c r="J59" s="527"/>
      <c r="K59" s="527"/>
      <c r="L59" s="527"/>
      <c r="M59" s="527"/>
      <c r="N59" s="527"/>
      <c r="O59" s="527"/>
      <c r="P59" s="527"/>
      <c r="Q59" s="527"/>
      <c r="R59" s="527"/>
      <c r="S59" s="537" t="s">
        <v>140</v>
      </c>
      <c r="T59" s="78"/>
    </row>
    <row r="60" spans="1:20" ht="11.25" customHeight="1">
      <c r="A60" s="100"/>
      <c r="B60" s="83"/>
      <c r="C60" s="94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504"/>
      <c r="T60" s="150"/>
    </row>
    <row r="61" spans="1:20" ht="11.25" customHeight="1">
      <c r="A61" s="100"/>
      <c r="B61" s="528" t="s">
        <v>770</v>
      </c>
      <c r="C61" s="529"/>
      <c r="D61" s="529"/>
      <c r="E61" s="529"/>
      <c r="F61" s="529"/>
      <c r="G61" s="529"/>
      <c r="H61" s="529"/>
      <c r="I61" s="529"/>
      <c r="J61" s="529"/>
      <c r="K61" s="529"/>
      <c r="L61" s="529"/>
      <c r="M61" s="529"/>
      <c r="N61" s="529"/>
      <c r="O61" s="529"/>
      <c r="P61" s="529"/>
      <c r="Q61" s="529"/>
      <c r="R61" s="529"/>
      <c r="S61" s="529"/>
      <c r="T61" s="78"/>
    </row>
    <row r="62" spans="1:20" ht="61.5" customHeight="1">
      <c r="A62" s="100"/>
      <c r="B62" s="530"/>
      <c r="C62" s="513"/>
      <c r="D62" s="51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531" t="s">
        <v>761</v>
      </c>
      <c r="P62" s="513"/>
      <c r="Q62" s="513"/>
      <c r="R62" s="513"/>
      <c r="S62" s="513"/>
      <c r="T62" s="150"/>
    </row>
    <row r="63" spans="1:20" ht="34.5" customHeight="1">
      <c r="A63" s="100"/>
      <c r="B63" s="123" t="s">
        <v>104</v>
      </c>
      <c r="C63" s="123" t="s">
        <v>105</v>
      </c>
      <c r="D63" s="123" t="s">
        <v>106</v>
      </c>
      <c r="E63" s="67" t="s">
        <v>107</v>
      </c>
      <c r="F63" s="68" t="s">
        <v>108</v>
      </c>
      <c r="G63" s="69" t="s">
        <v>109</v>
      </c>
      <c r="H63" s="68" t="s">
        <v>108</v>
      </c>
      <c r="I63" s="69" t="s">
        <v>110</v>
      </c>
      <c r="J63" s="68" t="s">
        <v>108</v>
      </c>
      <c r="K63" s="69" t="s">
        <v>111</v>
      </c>
      <c r="L63" s="68" t="s">
        <v>108</v>
      </c>
      <c r="M63" s="69" t="s">
        <v>112</v>
      </c>
      <c r="N63" s="68" t="s">
        <v>108</v>
      </c>
      <c r="O63" s="69" t="s">
        <v>113</v>
      </c>
      <c r="P63" s="68" t="s">
        <v>108</v>
      </c>
      <c r="Q63" s="69" t="s">
        <v>114</v>
      </c>
      <c r="R63" s="524" t="s">
        <v>1</v>
      </c>
      <c r="S63" s="525"/>
      <c r="T63" s="151"/>
    </row>
    <row r="64" spans="1:20" ht="7.5" customHeight="1">
      <c r="A64" s="124"/>
      <c r="B64" s="512" t="s">
        <v>115</v>
      </c>
      <c r="C64" s="514" t="s">
        <v>221</v>
      </c>
      <c r="D64" s="72"/>
      <c r="E64" s="116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109"/>
      <c r="Q64" s="109"/>
      <c r="R64" s="534" t="s">
        <v>118</v>
      </c>
      <c r="S64" s="651" t="s">
        <v>762</v>
      </c>
      <c r="T64" s="347"/>
    </row>
    <row r="65" spans="1:20" ht="7.5" customHeight="1">
      <c r="A65" s="124"/>
      <c r="B65" s="502"/>
      <c r="C65" s="502"/>
      <c r="D65" s="137"/>
      <c r="E65" s="118"/>
      <c r="F65" s="111"/>
      <c r="G65" s="111"/>
      <c r="H65" s="111"/>
      <c r="I65" s="111"/>
      <c r="J65" s="111"/>
      <c r="K65" s="111"/>
      <c r="L65" s="111"/>
      <c r="M65" s="111"/>
      <c r="N65" s="111"/>
      <c r="O65" s="111"/>
      <c r="P65" s="111"/>
      <c r="Q65" s="111"/>
      <c r="R65" s="502"/>
      <c r="S65" s="502"/>
      <c r="T65" s="347"/>
    </row>
    <row r="66" spans="1:20" ht="7.5" customHeight="1">
      <c r="A66" s="124"/>
      <c r="B66" s="502"/>
      <c r="C66" s="502"/>
      <c r="D66" s="137"/>
      <c r="E66" s="118"/>
      <c r="F66" s="111"/>
      <c r="G66" s="111"/>
      <c r="H66" s="111"/>
      <c r="I66" s="111"/>
      <c r="J66" s="111"/>
      <c r="K66" s="111"/>
      <c r="L66" s="111"/>
      <c r="M66" s="111"/>
      <c r="N66" s="111"/>
      <c r="O66" s="111"/>
      <c r="P66" s="111"/>
      <c r="Q66" s="111"/>
      <c r="R66" s="79"/>
      <c r="S66" s="502"/>
      <c r="T66" s="347"/>
    </row>
    <row r="67" spans="1:20" ht="7.5" customHeight="1">
      <c r="A67" s="124"/>
      <c r="B67" s="502"/>
      <c r="C67" s="502"/>
      <c r="D67" s="137"/>
      <c r="E67" s="118"/>
      <c r="F67" s="111"/>
      <c r="G67" s="111"/>
      <c r="H67" s="111"/>
      <c r="I67" s="111"/>
      <c r="J67" s="111"/>
      <c r="K67" s="111"/>
      <c r="L67" s="111"/>
      <c r="M67" s="111"/>
      <c r="N67" s="111"/>
      <c r="O67" s="111"/>
      <c r="P67" s="111"/>
      <c r="Q67" s="111"/>
      <c r="R67" s="79"/>
      <c r="S67" s="502"/>
      <c r="T67" s="347"/>
    </row>
    <row r="68" spans="1:20" ht="13.5" customHeight="1">
      <c r="A68" s="124"/>
      <c r="B68" s="502"/>
      <c r="C68" s="502"/>
      <c r="D68" s="137"/>
      <c r="E68" s="118"/>
      <c r="F68" s="111"/>
      <c r="G68" s="111"/>
      <c r="H68" s="111"/>
      <c r="I68" s="111"/>
      <c r="J68" s="111"/>
      <c r="K68" s="111"/>
      <c r="L68" s="111"/>
      <c r="M68" s="111"/>
      <c r="N68" s="111"/>
      <c r="O68" s="111"/>
      <c r="P68" s="111"/>
      <c r="Q68" s="111"/>
      <c r="R68" s="79"/>
      <c r="S68" s="502"/>
      <c r="T68" s="347"/>
    </row>
    <row r="69" spans="1:20" ht="7.5" customHeight="1">
      <c r="A69" s="124"/>
      <c r="B69" s="502"/>
      <c r="C69" s="502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532" t="s">
        <v>118</v>
      </c>
      <c r="S69" s="651" t="s">
        <v>763</v>
      </c>
      <c r="T69" s="347"/>
    </row>
    <row r="70" spans="1:20" ht="7.5" customHeight="1">
      <c r="A70" s="124"/>
      <c r="B70" s="502"/>
      <c r="C70" s="502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502"/>
      <c r="S70" s="502"/>
      <c r="T70" s="347"/>
    </row>
    <row r="71" spans="1:20" ht="7.5" customHeight="1">
      <c r="A71" s="124"/>
      <c r="B71" s="502"/>
      <c r="C71" s="502"/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532" t="s">
        <v>118</v>
      </c>
      <c r="S71" s="651" t="s">
        <v>771</v>
      </c>
      <c r="T71" s="347"/>
    </row>
    <row r="72" spans="1:20" ht="7.5" customHeight="1">
      <c r="A72" s="124"/>
      <c r="B72" s="502"/>
      <c r="C72" s="502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502"/>
      <c r="S72" s="502"/>
      <c r="T72" s="347"/>
    </row>
    <row r="73" spans="1:20" ht="10.5" customHeight="1">
      <c r="A73" s="124"/>
      <c r="B73" s="502"/>
      <c r="C73" s="502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346"/>
      <c r="S73" s="502"/>
      <c r="T73" s="347"/>
    </row>
    <row r="74" spans="1:20" ht="7.5" customHeight="1">
      <c r="A74" s="124"/>
      <c r="B74" s="502"/>
      <c r="C74" s="502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532" t="s">
        <v>118</v>
      </c>
      <c r="S74" s="651" t="s">
        <v>772</v>
      </c>
      <c r="T74" s="347"/>
    </row>
    <row r="75" spans="1:20" ht="7.5" customHeight="1">
      <c r="A75" s="124"/>
      <c r="B75" s="502"/>
      <c r="C75" s="502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502"/>
      <c r="S75" s="502"/>
      <c r="T75" s="347"/>
    </row>
    <row r="76" spans="1:20" ht="15.75" customHeight="1">
      <c r="A76" s="124"/>
      <c r="B76" s="502"/>
      <c r="C76" s="502"/>
      <c r="D76" s="566" t="s">
        <v>210</v>
      </c>
      <c r="E76" s="563" t="s">
        <v>122</v>
      </c>
      <c r="F76" s="517">
        <v>2919.1250000000005</v>
      </c>
      <c r="G76" s="503">
        <f>ROUND(F76*mark_up,0)</f>
        <v>12815</v>
      </c>
      <c r="H76" s="625"/>
      <c r="I76" s="635" t="s">
        <v>122</v>
      </c>
      <c r="J76" s="625"/>
      <c r="K76" s="635" t="s">
        <v>122</v>
      </c>
      <c r="L76" s="625"/>
      <c r="M76" s="635" t="s">
        <v>122</v>
      </c>
      <c r="N76" s="625"/>
      <c r="O76" s="635" t="s">
        <v>122</v>
      </c>
      <c r="P76" s="625"/>
      <c r="Q76" s="635" t="s">
        <v>122</v>
      </c>
      <c r="R76" s="79"/>
      <c r="S76" s="502"/>
      <c r="T76" s="347"/>
    </row>
    <row r="77" spans="1:20" ht="7.5" customHeight="1">
      <c r="A77" s="124"/>
      <c r="B77" s="502"/>
      <c r="C77" s="502"/>
      <c r="D77" s="502"/>
      <c r="E77" s="502"/>
      <c r="F77" s="504"/>
      <c r="G77" s="504"/>
      <c r="H77" s="504"/>
      <c r="I77" s="504"/>
      <c r="J77" s="504"/>
      <c r="K77" s="504"/>
      <c r="L77" s="504"/>
      <c r="M77" s="504"/>
      <c r="N77" s="504"/>
      <c r="O77" s="504"/>
      <c r="P77" s="504"/>
      <c r="Q77" s="504"/>
      <c r="R77" s="532" t="s">
        <v>118</v>
      </c>
      <c r="S77" s="651" t="s">
        <v>773</v>
      </c>
      <c r="T77" s="78"/>
    </row>
    <row r="78" spans="1:20" ht="7.5" customHeight="1">
      <c r="A78" s="124"/>
      <c r="B78" s="502"/>
      <c r="C78" s="502"/>
      <c r="D78" s="566" t="s">
        <v>212</v>
      </c>
      <c r="E78" s="563" t="s">
        <v>122</v>
      </c>
      <c r="F78" s="517">
        <v>3430.3500000000008</v>
      </c>
      <c r="G78" s="503">
        <f>ROUND(F78*mark_up,0)</f>
        <v>15059</v>
      </c>
      <c r="H78" s="625"/>
      <c r="I78" s="635" t="s">
        <v>122</v>
      </c>
      <c r="J78" s="625"/>
      <c r="K78" s="635" t="s">
        <v>122</v>
      </c>
      <c r="L78" s="625"/>
      <c r="M78" s="635" t="s">
        <v>122</v>
      </c>
      <c r="N78" s="625"/>
      <c r="O78" s="635" t="s">
        <v>122</v>
      </c>
      <c r="P78" s="625"/>
      <c r="Q78" s="635" t="s">
        <v>122</v>
      </c>
      <c r="R78" s="502"/>
      <c r="S78" s="502"/>
      <c r="T78" s="78"/>
    </row>
    <row r="79" spans="1:20" ht="7.5" customHeight="1">
      <c r="A79" s="124"/>
      <c r="B79" s="502"/>
      <c r="C79" s="502"/>
      <c r="D79" s="502"/>
      <c r="E79" s="502"/>
      <c r="F79" s="504"/>
      <c r="G79" s="504"/>
      <c r="H79" s="504"/>
      <c r="I79" s="504"/>
      <c r="J79" s="504"/>
      <c r="K79" s="504"/>
      <c r="L79" s="504"/>
      <c r="M79" s="504"/>
      <c r="N79" s="504"/>
      <c r="O79" s="504"/>
      <c r="P79" s="504"/>
      <c r="Q79" s="504"/>
      <c r="R79" s="86"/>
      <c r="S79" s="502"/>
      <c r="T79" s="78"/>
    </row>
    <row r="80" spans="1:20" ht="7.5" customHeight="1">
      <c r="A80" s="124"/>
      <c r="B80" s="502"/>
      <c r="C80" s="502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532" t="s">
        <v>118</v>
      </c>
      <c r="S80" s="651" t="s">
        <v>209</v>
      </c>
      <c r="T80" s="78"/>
    </row>
    <row r="81" spans="1:20" ht="7.5" customHeight="1">
      <c r="A81" s="124"/>
      <c r="B81" s="502"/>
      <c r="C81" s="502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502"/>
      <c r="S81" s="502"/>
      <c r="T81" s="78"/>
    </row>
    <row r="82" spans="1:20" ht="7.5" customHeight="1">
      <c r="A82" s="124"/>
      <c r="B82" s="502"/>
      <c r="C82" s="502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80"/>
      <c r="S82" s="502"/>
      <c r="T82" s="78"/>
    </row>
    <row r="83" spans="1:20" ht="7.5" customHeight="1">
      <c r="A83" s="124"/>
      <c r="B83" s="502"/>
      <c r="C83" s="502"/>
      <c r="D83" s="86"/>
      <c r="E83" s="111"/>
      <c r="F83" s="111"/>
      <c r="G83" s="111"/>
      <c r="H83" s="111"/>
      <c r="I83" s="111"/>
      <c r="J83" s="111"/>
      <c r="K83" s="111"/>
      <c r="L83" s="111"/>
      <c r="M83" s="111"/>
      <c r="N83" s="111"/>
      <c r="O83" s="111"/>
      <c r="P83" s="111"/>
      <c r="Q83" s="111"/>
      <c r="R83" s="86"/>
      <c r="S83" s="502"/>
      <c r="T83" s="78"/>
    </row>
    <row r="84" spans="1:20" ht="12" customHeight="1">
      <c r="A84" s="124"/>
      <c r="B84" s="502"/>
      <c r="C84" s="502"/>
      <c r="D84" s="86"/>
      <c r="E84" s="111"/>
      <c r="F84" s="111"/>
      <c r="G84" s="111"/>
      <c r="H84" s="111"/>
      <c r="I84" s="111"/>
      <c r="J84" s="111"/>
      <c r="K84" s="111"/>
      <c r="L84" s="111"/>
      <c r="M84" s="111"/>
      <c r="N84" s="111"/>
      <c r="O84" s="111"/>
      <c r="P84" s="111"/>
      <c r="Q84" s="111"/>
      <c r="R84" s="86"/>
      <c r="S84" s="502"/>
      <c r="T84" s="78"/>
    </row>
    <row r="85" spans="1:20" ht="7.5" customHeight="1">
      <c r="A85" s="124"/>
      <c r="B85" s="502"/>
      <c r="C85" s="502"/>
      <c r="D85" s="86"/>
      <c r="E85" s="111"/>
      <c r="F85" s="111"/>
      <c r="G85" s="111"/>
      <c r="H85" s="111"/>
      <c r="I85" s="111"/>
      <c r="J85" s="111"/>
      <c r="K85" s="111"/>
      <c r="L85" s="111"/>
      <c r="M85" s="111"/>
      <c r="N85" s="111"/>
      <c r="O85" s="111"/>
      <c r="P85" s="111"/>
      <c r="Q85" s="111"/>
      <c r="R85" s="532" t="s">
        <v>118</v>
      </c>
      <c r="S85" s="653" t="s">
        <v>774</v>
      </c>
      <c r="T85" s="78"/>
    </row>
    <row r="86" spans="1:20" ht="7.5" customHeight="1">
      <c r="A86" s="124"/>
      <c r="B86" s="502"/>
      <c r="C86" s="502"/>
      <c r="D86" s="86"/>
      <c r="E86" s="111"/>
      <c r="F86" s="111"/>
      <c r="G86" s="86"/>
      <c r="H86" s="111"/>
      <c r="I86" s="111"/>
      <c r="J86" s="111"/>
      <c r="K86" s="111"/>
      <c r="L86" s="111"/>
      <c r="M86" s="111"/>
      <c r="N86" s="111"/>
      <c r="O86" s="111"/>
      <c r="P86" s="111"/>
      <c r="Q86" s="111"/>
      <c r="R86" s="502"/>
      <c r="S86" s="502"/>
      <c r="T86" s="78"/>
    </row>
    <row r="87" spans="1:20" ht="7.5" customHeight="1">
      <c r="A87" s="124"/>
      <c r="B87" s="502"/>
      <c r="C87" s="502"/>
      <c r="D87" s="111"/>
      <c r="E87" s="111"/>
      <c r="F87" s="111"/>
      <c r="G87" s="86"/>
      <c r="H87" s="111"/>
      <c r="I87" s="111"/>
      <c r="J87" s="111"/>
      <c r="K87" s="111"/>
      <c r="L87" s="111"/>
      <c r="M87" s="111"/>
      <c r="N87" s="111"/>
      <c r="O87" s="111"/>
      <c r="P87" s="111"/>
      <c r="Q87" s="111"/>
      <c r="R87" s="79"/>
      <c r="S87" s="502"/>
      <c r="T87" s="78"/>
    </row>
    <row r="88" spans="1:20" ht="7.5" customHeight="1">
      <c r="A88" s="124"/>
      <c r="B88" s="502"/>
      <c r="C88" s="502"/>
      <c r="D88" s="86"/>
      <c r="E88" s="111"/>
      <c r="F88" s="111"/>
      <c r="G88" s="86"/>
      <c r="H88" s="111"/>
      <c r="I88" s="86"/>
      <c r="J88" s="111"/>
      <c r="K88" s="111"/>
      <c r="L88" s="111"/>
      <c r="M88" s="111"/>
      <c r="N88" s="111"/>
      <c r="O88" s="111"/>
      <c r="P88" s="111"/>
      <c r="Q88" s="111"/>
      <c r="R88" s="79"/>
      <c r="S88" s="502"/>
      <c r="T88" s="78"/>
    </row>
    <row r="89" spans="1:20" ht="7.5" customHeight="1">
      <c r="A89" s="124"/>
      <c r="B89" s="502"/>
      <c r="C89" s="502"/>
      <c r="D89" s="86"/>
      <c r="E89" s="79"/>
      <c r="F89" s="79"/>
      <c r="G89" s="86"/>
      <c r="H89" s="79"/>
      <c r="I89" s="86"/>
      <c r="J89" s="79"/>
      <c r="K89" s="79"/>
      <c r="L89" s="79"/>
      <c r="M89" s="79"/>
      <c r="N89" s="79"/>
      <c r="O89" s="79"/>
      <c r="P89" s="79"/>
      <c r="Q89" s="79"/>
      <c r="R89" s="79"/>
      <c r="S89" s="502"/>
      <c r="T89" s="78"/>
    </row>
    <row r="90" spans="1:20" ht="7.5" customHeight="1">
      <c r="A90" s="124"/>
      <c r="B90" s="502"/>
      <c r="C90" s="565" t="s">
        <v>775</v>
      </c>
      <c r="D90" s="565" t="s">
        <v>776</v>
      </c>
      <c r="E90" s="111"/>
      <c r="F90" s="111"/>
      <c r="G90" s="86"/>
      <c r="H90" s="111"/>
      <c r="I90" s="86"/>
      <c r="J90" s="111"/>
      <c r="K90" s="111"/>
      <c r="L90" s="111"/>
      <c r="M90" s="111"/>
      <c r="N90" s="111"/>
      <c r="O90" s="111"/>
      <c r="P90" s="111"/>
      <c r="Q90" s="111"/>
      <c r="R90" s="532" t="s">
        <v>118</v>
      </c>
      <c r="S90" s="651" t="s">
        <v>766</v>
      </c>
      <c r="T90" s="78"/>
    </row>
    <row r="91" spans="1:20" ht="7.5" customHeight="1">
      <c r="A91" s="124"/>
      <c r="B91" s="502"/>
      <c r="C91" s="502"/>
      <c r="D91" s="502"/>
      <c r="E91" s="111"/>
      <c r="F91" s="111"/>
      <c r="G91" s="111"/>
      <c r="H91" s="111"/>
      <c r="I91" s="86"/>
      <c r="J91" s="111"/>
      <c r="K91" s="111"/>
      <c r="L91" s="111"/>
      <c r="M91" s="111"/>
      <c r="N91" s="111"/>
      <c r="O91" s="111"/>
      <c r="P91" s="111"/>
      <c r="Q91" s="111"/>
      <c r="R91" s="502"/>
      <c r="S91" s="502"/>
      <c r="T91" s="78"/>
    </row>
    <row r="92" spans="1:20" ht="10.5" customHeight="1">
      <c r="A92" s="124"/>
      <c r="B92" s="502"/>
      <c r="C92" s="502"/>
      <c r="D92" s="502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502"/>
      <c r="T92" s="347"/>
    </row>
    <row r="93" spans="1:20" ht="7.5" customHeight="1">
      <c r="A93" s="124"/>
      <c r="B93" s="502"/>
      <c r="C93" s="502"/>
      <c r="D93" s="502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347"/>
    </row>
    <row r="94" spans="1:20" ht="7.5" customHeight="1">
      <c r="A94" s="124"/>
      <c r="B94" s="512" t="s">
        <v>115</v>
      </c>
      <c r="C94" s="514" t="s">
        <v>227</v>
      </c>
      <c r="D94" s="72"/>
      <c r="E94" s="116"/>
      <c r="F94" s="109"/>
      <c r="G94" s="109"/>
      <c r="H94" s="109"/>
      <c r="I94" s="109"/>
      <c r="J94" s="109"/>
      <c r="K94" s="109"/>
      <c r="L94" s="109"/>
      <c r="M94" s="109"/>
      <c r="N94" s="109"/>
      <c r="O94" s="109"/>
      <c r="P94" s="109"/>
      <c r="Q94" s="109"/>
      <c r="R94" s="534" t="s">
        <v>118</v>
      </c>
      <c r="S94" s="652" t="s">
        <v>762</v>
      </c>
      <c r="T94" s="350"/>
    </row>
    <row r="95" spans="1:20" ht="7.5" customHeight="1">
      <c r="A95" s="124"/>
      <c r="B95" s="502"/>
      <c r="C95" s="502"/>
      <c r="D95" s="137"/>
      <c r="E95" s="118"/>
      <c r="F95" s="111"/>
      <c r="G95" s="111"/>
      <c r="H95" s="111"/>
      <c r="I95" s="111"/>
      <c r="J95" s="111"/>
      <c r="K95" s="111"/>
      <c r="L95" s="111"/>
      <c r="M95" s="111"/>
      <c r="N95" s="111"/>
      <c r="O95" s="111"/>
      <c r="P95" s="111"/>
      <c r="Q95" s="111"/>
      <c r="R95" s="502"/>
      <c r="S95" s="502"/>
      <c r="T95" s="350"/>
    </row>
    <row r="96" spans="1:20" ht="7.5" customHeight="1">
      <c r="A96" s="124"/>
      <c r="B96" s="502"/>
      <c r="C96" s="502"/>
      <c r="D96" s="137"/>
      <c r="E96" s="118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79"/>
      <c r="S96" s="502"/>
      <c r="T96" s="350"/>
    </row>
    <row r="97" spans="1:20" ht="7.5" customHeight="1">
      <c r="A97" s="124"/>
      <c r="B97" s="502"/>
      <c r="C97" s="502"/>
      <c r="D97" s="137"/>
      <c r="E97" s="118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79"/>
      <c r="S97" s="502"/>
      <c r="T97" s="350"/>
    </row>
    <row r="98" spans="1:20" ht="7.5" customHeight="1">
      <c r="A98" s="124"/>
      <c r="B98" s="502"/>
      <c r="C98" s="502"/>
      <c r="D98" s="137"/>
      <c r="E98" s="118"/>
      <c r="F98" s="111"/>
      <c r="G98" s="111"/>
      <c r="H98" s="111"/>
      <c r="I98" s="111"/>
      <c r="J98" s="111"/>
      <c r="K98" s="111"/>
      <c r="L98" s="111"/>
      <c r="M98" s="111"/>
      <c r="N98" s="111"/>
      <c r="O98" s="111"/>
      <c r="P98" s="111"/>
      <c r="Q98" s="111"/>
      <c r="R98" s="79"/>
      <c r="S98" s="502"/>
      <c r="T98" s="350"/>
    </row>
    <row r="99" spans="1:20" ht="7.5" customHeight="1">
      <c r="A99" s="124"/>
      <c r="B99" s="502"/>
      <c r="C99" s="502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532" t="s">
        <v>118</v>
      </c>
      <c r="S99" s="651" t="s">
        <v>763</v>
      </c>
      <c r="T99" s="350"/>
    </row>
    <row r="100" spans="1:20" ht="7.5" customHeight="1">
      <c r="A100" s="124"/>
      <c r="B100" s="502"/>
      <c r="C100" s="502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502"/>
      <c r="S100" s="502"/>
      <c r="T100" s="350"/>
    </row>
    <row r="101" spans="1:20" ht="7.5" customHeight="1">
      <c r="A101" s="124"/>
      <c r="B101" s="502"/>
      <c r="C101" s="502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532" t="s">
        <v>118</v>
      </c>
      <c r="S101" s="651" t="s">
        <v>771</v>
      </c>
      <c r="T101" s="350"/>
    </row>
    <row r="102" spans="1:20" ht="7.5" customHeight="1">
      <c r="A102" s="124"/>
      <c r="B102" s="502"/>
      <c r="C102" s="502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502"/>
      <c r="S102" s="502"/>
      <c r="T102" s="350"/>
    </row>
    <row r="103" spans="1:20" ht="7.5" customHeight="1">
      <c r="A103" s="124"/>
      <c r="B103" s="502"/>
      <c r="C103" s="502"/>
      <c r="D103" s="566" t="s">
        <v>210</v>
      </c>
      <c r="E103" s="563" t="s">
        <v>122</v>
      </c>
      <c r="F103" s="517">
        <v>2904.0000000000005</v>
      </c>
      <c r="G103" s="503">
        <f>ROUND(F103*mark_up,0)</f>
        <v>12749</v>
      </c>
      <c r="H103" s="625"/>
      <c r="I103" s="635" t="s">
        <v>122</v>
      </c>
      <c r="J103" s="625"/>
      <c r="K103" s="635" t="s">
        <v>122</v>
      </c>
      <c r="L103" s="625"/>
      <c r="M103" s="635" t="s">
        <v>122</v>
      </c>
      <c r="N103" s="625"/>
      <c r="O103" s="635" t="s">
        <v>122</v>
      </c>
      <c r="P103" s="625"/>
      <c r="Q103" s="635" t="s">
        <v>122</v>
      </c>
      <c r="S103" s="502"/>
      <c r="T103" s="350"/>
    </row>
    <row r="104" spans="1:20" ht="7.5" customHeight="1">
      <c r="A104" s="124"/>
      <c r="B104" s="502"/>
      <c r="C104" s="502"/>
      <c r="D104" s="502"/>
      <c r="E104" s="502"/>
      <c r="F104" s="504"/>
      <c r="G104" s="504"/>
      <c r="H104" s="504"/>
      <c r="I104" s="504"/>
      <c r="J104" s="504"/>
      <c r="K104" s="504"/>
      <c r="L104" s="504"/>
      <c r="M104" s="504"/>
      <c r="N104" s="504"/>
      <c r="O104" s="504"/>
      <c r="P104" s="504"/>
      <c r="Q104" s="504"/>
      <c r="R104" s="532" t="s">
        <v>118</v>
      </c>
      <c r="S104" s="654" t="s">
        <v>229</v>
      </c>
      <c r="T104" s="350"/>
    </row>
    <row r="105" spans="1:20" ht="7.5" customHeight="1">
      <c r="A105" s="124"/>
      <c r="B105" s="502"/>
      <c r="C105" s="502"/>
      <c r="D105" s="566" t="s">
        <v>212</v>
      </c>
      <c r="E105" s="563" t="s">
        <v>122</v>
      </c>
      <c r="F105" s="517">
        <v>3412.2000000000007</v>
      </c>
      <c r="G105" s="503">
        <f>ROUND(F105*mark_up,0)</f>
        <v>14980</v>
      </c>
      <c r="H105" s="625"/>
      <c r="I105" s="635" t="s">
        <v>122</v>
      </c>
      <c r="J105" s="625"/>
      <c r="K105" s="635" t="s">
        <v>122</v>
      </c>
      <c r="L105" s="625"/>
      <c r="M105" s="635" t="s">
        <v>122</v>
      </c>
      <c r="N105" s="625"/>
      <c r="O105" s="635" t="s">
        <v>122</v>
      </c>
      <c r="P105" s="625"/>
      <c r="Q105" s="635" t="s">
        <v>122</v>
      </c>
      <c r="R105" s="502"/>
      <c r="S105" s="502"/>
      <c r="T105" s="350"/>
    </row>
    <row r="106" spans="1:20" ht="7.5" customHeight="1">
      <c r="A106" s="124"/>
      <c r="B106" s="502"/>
      <c r="C106" s="502"/>
      <c r="D106" s="502"/>
      <c r="E106" s="502"/>
      <c r="F106" s="504"/>
      <c r="G106" s="504"/>
      <c r="H106" s="504"/>
      <c r="I106" s="504"/>
      <c r="J106" s="504"/>
      <c r="K106" s="504"/>
      <c r="L106" s="504"/>
      <c r="M106" s="504"/>
      <c r="N106" s="504"/>
      <c r="O106" s="504"/>
      <c r="P106" s="504"/>
      <c r="Q106" s="504"/>
      <c r="S106" s="502"/>
      <c r="T106" s="350"/>
    </row>
    <row r="107" spans="1:20" ht="7.5" customHeight="1">
      <c r="A107" s="124"/>
      <c r="B107" s="502"/>
      <c r="C107" s="502"/>
      <c r="D107" s="137"/>
      <c r="E107" s="118"/>
      <c r="F107" s="111"/>
      <c r="G107" s="79"/>
      <c r="H107" s="79"/>
      <c r="I107" s="79"/>
      <c r="J107" s="532" t="s">
        <v>118</v>
      </c>
      <c r="L107" s="79"/>
      <c r="M107" s="79"/>
      <c r="N107" s="79"/>
      <c r="O107" s="79"/>
      <c r="P107" s="79"/>
      <c r="Q107" s="79"/>
      <c r="S107" s="502"/>
      <c r="T107" s="350"/>
    </row>
    <row r="108" spans="1:20" ht="7.5" customHeight="1">
      <c r="A108" s="124"/>
      <c r="B108" s="502"/>
      <c r="C108" s="502"/>
      <c r="D108" s="137"/>
      <c r="E108" s="118"/>
      <c r="F108" s="111"/>
      <c r="G108" s="79"/>
      <c r="H108" s="79"/>
      <c r="I108" s="79"/>
      <c r="J108" s="502"/>
      <c r="L108" s="79"/>
      <c r="M108" s="79"/>
      <c r="N108" s="79"/>
      <c r="O108" s="79"/>
      <c r="P108" s="79"/>
      <c r="Q108" s="79"/>
      <c r="S108" s="502"/>
      <c r="T108" s="350"/>
    </row>
    <row r="109" spans="1:20" ht="7.5" customHeight="1">
      <c r="A109" s="124"/>
      <c r="B109" s="502"/>
      <c r="C109" s="502"/>
      <c r="D109" s="137"/>
      <c r="E109" s="118"/>
      <c r="F109" s="111"/>
      <c r="G109" s="79"/>
      <c r="H109" s="79"/>
      <c r="I109" s="79"/>
      <c r="J109" s="86"/>
      <c r="L109" s="79"/>
      <c r="N109" s="79"/>
      <c r="O109" s="79"/>
      <c r="P109" s="79"/>
      <c r="Q109" s="79"/>
      <c r="S109" s="502"/>
      <c r="T109" s="350"/>
    </row>
    <row r="110" spans="1:20" ht="7.5" customHeight="1">
      <c r="A110" s="124"/>
      <c r="B110" s="502"/>
      <c r="C110" s="502"/>
      <c r="D110" s="137"/>
      <c r="E110" s="118"/>
      <c r="F110" s="111"/>
      <c r="G110" s="111"/>
      <c r="H110" s="111"/>
      <c r="I110" s="111"/>
      <c r="J110" s="86"/>
      <c r="L110" s="111"/>
      <c r="N110" s="111"/>
      <c r="O110" s="111"/>
      <c r="P110" s="111"/>
      <c r="Q110" s="111"/>
      <c r="R110" s="532" t="s">
        <v>118</v>
      </c>
      <c r="S110" s="653" t="s">
        <v>777</v>
      </c>
      <c r="T110" s="350"/>
    </row>
    <row r="111" spans="1:20" ht="7.5" customHeight="1">
      <c r="A111" s="124"/>
      <c r="B111" s="502"/>
      <c r="C111" s="502"/>
      <c r="D111" s="111"/>
      <c r="E111" s="111"/>
      <c r="F111" s="111"/>
      <c r="G111" s="111"/>
      <c r="H111" s="111"/>
      <c r="I111" s="111"/>
      <c r="J111" s="86"/>
      <c r="L111" s="111"/>
      <c r="N111" s="111"/>
      <c r="O111" s="111"/>
      <c r="P111" s="111"/>
      <c r="Q111" s="111"/>
      <c r="R111" s="502"/>
      <c r="S111" s="502"/>
      <c r="T111" s="248"/>
    </row>
    <row r="112" spans="1:20" ht="7.5" customHeight="1">
      <c r="A112" s="124"/>
      <c r="B112" s="502"/>
      <c r="C112" s="502"/>
      <c r="D112" s="111"/>
      <c r="E112" s="111"/>
      <c r="F112" s="111"/>
      <c r="G112" s="111"/>
      <c r="H112" s="111"/>
      <c r="I112" s="111"/>
      <c r="J112" s="532" t="s">
        <v>118</v>
      </c>
      <c r="L112" s="111"/>
      <c r="N112" s="111"/>
      <c r="O112" s="111"/>
      <c r="P112" s="111"/>
      <c r="Q112" s="111"/>
      <c r="S112" s="502"/>
      <c r="T112" s="248"/>
    </row>
    <row r="113" spans="1:20" ht="7.5" customHeight="1">
      <c r="A113" s="124"/>
      <c r="B113" s="502"/>
      <c r="C113" s="502"/>
      <c r="D113" s="111"/>
      <c r="E113" s="111"/>
      <c r="F113" s="111"/>
      <c r="G113" s="111"/>
      <c r="H113" s="111"/>
      <c r="I113" s="111"/>
      <c r="J113" s="502"/>
      <c r="L113" s="111"/>
      <c r="N113" s="111"/>
      <c r="O113" s="111"/>
      <c r="P113" s="111"/>
      <c r="Q113" s="111"/>
      <c r="S113" s="502"/>
      <c r="T113" s="248"/>
    </row>
    <row r="114" spans="1:20" ht="7.5" customHeight="1">
      <c r="A114" s="124"/>
      <c r="B114" s="502"/>
      <c r="C114" s="502"/>
      <c r="D114" s="86"/>
      <c r="E114" s="111"/>
      <c r="F114" s="111"/>
      <c r="G114" s="111"/>
      <c r="H114" s="111"/>
      <c r="I114" s="111"/>
      <c r="J114" s="79"/>
      <c r="L114" s="111"/>
      <c r="N114" s="111"/>
      <c r="O114" s="111"/>
      <c r="P114" s="111"/>
      <c r="Q114" s="111"/>
      <c r="S114" s="502"/>
      <c r="T114" s="248"/>
    </row>
    <row r="115" spans="1:20" ht="7.5" customHeight="1">
      <c r="A115" s="124"/>
      <c r="B115" s="502"/>
      <c r="C115" s="565" t="s">
        <v>778</v>
      </c>
      <c r="D115" s="565" t="s">
        <v>779</v>
      </c>
      <c r="E115" s="111"/>
      <c r="F115" s="111"/>
      <c r="G115" s="86"/>
      <c r="H115" s="111"/>
      <c r="I115" s="111"/>
      <c r="J115" s="79"/>
      <c r="L115" s="111"/>
      <c r="N115" s="111"/>
      <c r="O115" s="111"/>
      <c r="P115" s="111"/>
      <c r="Q115" s="111"/>
      <c r="S115" s="651" t="s">
        <v>766</v>
      </c>
      <c r="T115" s="248"/>
    </row>
    <row r="116" spans="1:20" ht="7.5" customHeight="1">
      <c r="A116" s="124"/>
      <c r="B116" s="502"/>
      <c r="C116" s="502"/>
      <c r="D116" s="502"/>
      <c r="E116" s="111"/>
      <c r="F116" s="111"/>
      <c r="G116" s="86"/>
      <c r="H116" s="111"/>
      <c r="I116" s="111"/>
      <c r="J116" s="79"/>
      <c r="L116" s="111"/>
      <c r="N116" s="111"/>
      <c r="O116" s="111"/>
      <c r="P116" s="111"/>
      <c r="Q116" s="111"/>
      <c r="S116" s="502"/>
      <c r="T116" s="248"/>
    </row>
    <row r="117" spans="1:20" ht="7.5" customHeight="1">
      <c r="A117" s="124"/>
      <c r="B117" s="502"/>
      <c r="C117" s="502"/>
      <c r="D117" s="502"/>
      <c r="E117" s="132"/>
      <c r="F117" s="132"/>
      <c r="G117" s="86"/>
      <c r="H117" s="132"/>
      <c r="I117" s="132"/>
      <c r="J117" s="532" t="s">
        <v>118</v>
      </c>
      <c r="L117" s="132"/>
      <c r="M117" s="132"/>
      <c r="N117" s="132"/>
      <c r="O117" s="132"/>
      <c r="P117" s="132"/>
      <c r="Q117" s="132"/>
      <c r="R117" s="86"/>
      <c r="S117" s="502"/>
      <c r="T117" s="248"/>
    </row>
    <row r="118" spans="1:20" ht="7.5" customHeight="1">
      <c r="A118" s="124"/>
      <c r="B118" s="502"/>
      <c r="C118" s="502"/>
      <c r="D118" s="502"/>
      <c r="E118" s="79"/>
      <c r="F118" s="79"/>
      <c r="G118" s="218"/>
      <c r="H118" s="79"/>
      <c r="I118" s="79"/>
      <c r="J118" s="502"/>
      <c r="L118" s="79"/>
      <c r="M118" s="79"/>
      <c r="N118" s="79"/>
      <c r="O118" s="79"/>
      <c r="P118" s="79"/>
      <c r="Q118" s="79"/>
      <c r="R118" s="86"/>
      <c r="S118" s="86"/>
      <c r="T118" s="248"/>
    </row>
    <row r="119" spans="1:20" ht="7.5" customHeight="1">
      <c r="A119" s="124"/>
      <c r="B119" s="91"/>
      <c r="C119" s="91"/>
      <c r="D119" s="91"/>
      <c r="E119" s="91"/>
      <c r="F119" s="91"/>
      <c r="G119" s="91"/>
      <c r="H119" s="91"/>
      <c r="I119" s="91"/>
      <c r="J119" s="79"/>
      <c r="K119" s="91"/>
      <c r="L119" s="91"/>
      <c r="M119" s="91"/>
      <c r="N119" s="91"/>
      <c r="O119" s="91"/>
      <c r="P119" s="91"/>
      <c r="Q119" s="91"/>
      <c r="R119" s="127"/>
      <c r="S119" s="127"/>
      <c r="T119" s="248"/>
    </row>
    <row r="120" spans="1:20" ht="11.25" customHeight="1">
      <c r="A120" s="100"/>
      <c r="B120" s="582"/>
      <c r="C120" s="502"/>
      <c r="D120" s="502"/>
      <c r="E120" s="502"/>
      <c r="F120" s="502"/>
      <c r="G120" s="502"/>
      <c r="H120" s="502"/>
      <c r="I120" s="502"/>
      <c r="J120" s="502"/>
      <c r="K120" s="502"/>
      <c r="L120" s="502"/>
      <c r="M120" s="502"/>
      <c r="N120" s="502"/>
      <c r="O120" s="502"/>
      <c r="P120" s="502"/>
      <c r="Q120" s="502"/>
      <c r="R120" s="502"/>
      <c r="S120" s="523" t="s">
        <v>140</v>
      </c>
      <c r="T120" s="248"/>
    </row>
    <row r="121" spans="1:20" ht="11.25" customHeight="1">
      <c r="A121" s="100"/>
      <c r="B121" s="83"/>
      <c r="C121" s="94"/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504"/>
      <c r="T121" s="248"/>
    </row>
    <row r="122" spans="1:20" ht="11.25" customHeight="1">
      <c r="A122" s="100"/>
      <c r="B122" s="528" t="s">
        <v>780</v>
      </c>
      <c r="C122" s="529"/>
      <c r="D122" s="529"/>
      <c r="E122" s="529"/>
      <c r="F122" s="529"/>
      <c r="G122" s="529"/>
      <c r="H122" s="529"/>
      <c r="I122" s="529"/>
      <c r="J122" s="529"/>
      <c r="K122" s="529"/>
      <c r="L122" s="529"/>
      <c r="M122" s="529"/>
      <c r="N122" s="529"/>
      <c r="O122" s="529"/>
      <c r="P122" s="529"/>
      <c r="Q122" s="529"/>
      <c r="R122" s="529"/>
      <c r="S122" s="529"/>
      <c r="T122" s="248"/>
    </row>
    <row r="123" spans="1:20" ht="61.5" customHeight="1">
      <c r="A123" s="100"/>
      <c r="B123" s="530"/>
      <c r="C123" s="513"/>
      <c r="D123" s="51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531" t="s">
        <v>761</v>
      </c>
      <c r="P123" s="513"/>
      <c r="Q123" s="513"/>
      <c r="R123" s="513"/>
      <c r="S123" s="513"/>
      <c r="T123" s="248"/>
    </row>
    <row r="124" spans="1:20" ht="34.5" customHeight="1">
      <c r="A124" s="100"/>
      <c r="B124" s="67" t="s">
        <v>104</v>
      </c>
      <c r="C124" s="67" t="s">
        <v>105</v>
      </c>
      <c r="D124" s="67" t="s">
        <v>106</v>
      </c>
      <c r="E124" s="67" t="s">
        <v>107</v>
      </c>
      <c r="F124" s="68" t="s">
        <v>108</v>
      </c>
      <c r="G124" s="69" t="s">
        <v>109</v>
      </c>
      <c r="H124" s="68" t="s">
        <v>108</v>
      </c>
      <c r="I124" s="69" t="s">
        <v>110</v>
      </c>
      <c r="J124" s="68" t="s">
        <v>108</v>
      </c>
      <c r="K124" s="69" t="s">
        <v>111</v>
      </c>
      <c r="L124" s="68" t="s">
        <v>108</v>
      </c>
      <c r="M124" s="69" t="s">
        <v>112</v>
      </c>
      <c r="N124" s="68" t="s">
        <v>108</v>
      </c>
      <c r="O124" s="69" t="s">
        <v>113</v>
      </c>
      <c r="P124" s="68" t="s">
        <v>108</v>
      </c>
      <c r="Q124" s="69" t="s">
        <v>114</v>
      </c>
      <c r="R124" s="524" t="s">
        <v>1</v>
      </c>
      <c r="S124" s="525"/>
      <c r="T124" s="151"/>
    </row>
    <row r="125" spans="1:20" ht="7.5" customHeight="1">
      <c r="A125" s="100"/>
      <c r="B125" s="512" t="s">
        <v>115</v>
      </c>
      <c r="C125" s="514" t="s">
        <v>231</v>
      </c>
      <c r="D125" s="111"/>
      <c r="E125" s="111"/>
      <c r="F125" s="111"/>
      <c r="G125" s="111"/>
      <c r="H125" s="111"/>
      <c r="I125" s="111"/>
      <c r="J125" s="111"/>
      <c r="K125" s="111"/>
      <c r="L125" s="111"/>
      <c r="M125" s="111"/>
      <c r="N125" s="111"/>
      <c r="O125" s="111"/>
      <c r="P125" s="111"/>
      <c r="Q125" s="111"/>
      <c r="R125" s="534" t="s">
        <v>118</v>
      </c>
      <c r="S125" s="536" t="s">
        <v>762</v>
      </c>
      <c r="T125" s="347"/>
    </row>
    <row r="126" spans="1:20" ht="7.5" customHeight="1">
      <c r="A126" s="100"/>
      <c r="B126" s="502"/>
      <c r="C126" s="502"/>
      <c r="D126" s="79"/>
      <c r="E126" s="79"/>
      <c r="F126" s="111"/>
      <c r="G126" s="79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502"/>
      <c r="S126" s="502"/>
      <c r="T126" s="347"/>
    </row>
    <row r="127" spans="1:20" ht="7.5" customHeight="1">
      <c r="A127" s="100"/>
      <c r="B127" s="502"/>
      <c r="C127" s="502"/>
      <c r="D127" s="79"/>
      <c r="E127" s="79"/>
      <c r="F127" s="111"/>
      <c r="G127" s="79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161"/>
      <c r="S127" s="502"/>
      <c r="T127" s="347"/>
    </row>
    <row r="128" spans="1:20" ht="7.5" customHeight="1">
      <c r="A128" s="100"/>
      <c r="B128" s="502"/>
      <c r="C128" s="502"/>
      <c r="D128" s="79"/>
      <c r="E128" s="118"/>
      <c r="F128" s="111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161"/>
      <c r="S128" s="502"/>
      <c r="T128" s="347"/>
    </row>
    <row r="129" spans="1:20" ht="7.5" customHeight="1">
      <c r="A129" s="100"/>
      <c r="B129" s="502"/>
      <c r="C129" s="502"/>
      <c r="D129" s="79"/>
      <c r="E129" s="118"/>
      <c r="F129" s="111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161"/>
      <c r="S129" s="502"/>
      <c r="T129" s="347"/>
    </row>
    <row r="130" spans="1:20" ht="7.5" customHeight="1">
      <c r="A130" s="100"/>
      <c r="B130" s="502"/>
      <c r="C130" s="502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532" t="s">
        <v>118</v>
      </c>
      <c r="S130" s="536" t="s">
        <v>763</v>
      </c>
      <c r="T130" s="347"/>
    </row>
    <row r="131" spans="1:20" ht="7.5" customHeight="1">
      <c r="A131" s="100"/>
      <c r="B131" s="502"/>
      <c r="C131" s="502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502"/>
      <c r="S131" s="502"/>
      <c r="T131" s="347"/>
    </row>
    <row r="132" spans="1:20" ht="7.5" customHeight="1">
      <c r="A132" s="100"/>
      <c r="B132" s="502"/>
      <c r="C132" s="502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532" t="s">
        <v>118</v>
      </c>
      <c r="S132" s="536" t="s">
        <v>781</v>
      </c>
      <c r="T132" s="347"/>
    </row>
    <row r="133" spans="1:20" ht="7.5" customHeight="1">
      <c r="A133" s="100"/>
      <c r="B133" s="502"/>
      <c r="C133" s="502"/>
      <c r="D133" s="566" t="s">
        <v>233</v>
      </c>
      <c r="E133" s="563" t="s">
        <v>122</v>
      </c>
      <c r="F133" s="517">
        <v>2923.8198000000007</v>
      </c>
      <c r="G133" s="503">
        <f>ROUND(F133*mark_up,0)</f>
        <v>12836</v>
      </c>
      <c r="H133" s="625"/>
      <c r="I133" s="635" t="s">
        <v>122</v>
      </c>
      <c r="J133" s="625"/>
      <c r="K133" s="635" t="s">
        <v>122</v>
      </c>
      <c r="L133" s="625"/>
      <c r="M133" s="635" t="s">
        <v>122</v>
      </c>
      <c r="N133" s="625"/>
      <c r="O133" s="635" t="s">
        <v>122</v>
      </c>
      <c r="P133" s="625"/>
      <c r="Q133" s="635" t="s">
        <v>122</v>
      </c>
      <c r="R133" s="502"/>
      <c r="S133" s="502"/>
      <c r="T133" s="347"/>
    </row>
    <row r="134" spans="1:20" ht="7.5" customHeight="1">
      <c r="A134" s="100"/>
      <c r="B134" s="502"/>
      <c r="C134" s="502"/>
      <c r="D134" s="502"/>
      <c r="E134" s="502"/>
      <c r="F134" s="504"/>
      <c r="G134" s="504"/>
      <c r="H134" s="504"/>
      <c r="I134" s="504"/>
      <c r="J134" s="504"/>
      <c r="K134" s="504"/>
      <c r="L134" s="504"/>
      <c r="M134" s="504"/>
      <c r="N134" s="504"/>
      <c r="O134" s="504"/>
      <c r="P134" s="504"/>
      <c r="Q134" s="504"/>
      <c r="R134" s="163"/>
      <c r="S134" s="502"/>
      <c r="T134" s="347"/>
    </row>
    <row r="135" spans="1:20" ht="7.5" customHeight="1">
      <c r="A135" s="100"/>
      <c r="B135" s="502"/>
      <c r="C135" s="502"/>
      <c r="D135" s="566" t="s">
        <v>234</v>
      </c>
      <c r="E135" s="563" t="s">
        <v>122</v>
      </c>
      <c r="F135" s="517">
        <v>3507.8671375000013</v>
      </c>
      <c r="G135" s="503">
        <f>ROUND(F135*mark_up,0)</f>
        <v>15400</v>
      </c>
      <c r="H135" s="625"/>
      <c r="I135" s="635" t="s">
        <v>122</v>
      </c>
      <c r="J135" s="625"/>
      <c r="K135" s="635" t="s">
        <v>122</v>
      </c>
      <c r="L135" s="625"/>
      <c r="M135" s="635" t="s">
        <v>122</v>
      </c>
      <c r="N135" s="625"/>
      <c r="O135" s="635" t="s">
        <v>122</v>
      </c>
      <c r="P135" s="625"/>
      <c r="Q135" s="635" t="s">
        <v>122</v>
      </c>
      <c r="R135" s="532" t="s">
        <v>118</v>
      </c>
      <c r="S135" s="536" t="s">
        <v>764</v>
      </c>
      <c r="T135" s="347"/>
    </row>
    <row r="136" spans="1:20" ht="7.5" customHeight="1">
      <c r="A136" s="100"/>
      <c r="B136" s="502"/>
      <c r="C136" s="502"/>
      <c r="D136" s="502"/>
      <c r="E136" s="502"/>
      <c r="F136" s="504"/>
      <c r="G136" s="504"/>
      <c r="H136" s="504"/>
      <c r="I136" s="504"/>
      <c r="J136" s="504"/>
      <c r="K136" s="504"/>
      <c r="L136" s="504"/>
      <c r="M136" s="504"/>
      <c r="N136" s="504"/>
      <c r="O136" s="504"/>
      <c r="P136" s="504"/>
      <c r="Q136" s="504"/>
      <c r="R136" s="502"/>
      <c r="S136" s="502"/>
      <c r="T136" s="347"/>
    </row>
    <row r="137" spans="1:20" ht="7.5" customHeight="1">
      <c r="A137" s="100"/>
      <c r="B137" s="502"/>
      <c r="C137" s="502"/>
      <c r="D137" s="137"/>
      <c r="E137" s="79"/>
      <c r="F137" s="111"/>
      <c r="G137" s="111"/>
      <c r="H137" s="111"/>
      <c r="I137" s="111"/>
      <c r="J137" s="111"/>
      <c r="K137" s="111"/>
      <c r="L137" s="111"/>
      <c r="M137" s="111"/>
      <c r="N137" s="111"/>
      <c r="O137" s="111"/>
      <c r="P137" s="111"/>
      <c r="Q137" s="111"/>
      <c r="R137" s="161"/>
      <c r="S137" s="502"/>
      <c r="T137" s="347"/>
    </row>
    <row r="138" spans="1:20" ht="7.5" customHeight="1">
      <c r="A138" s="100"/>
      <c r="B138" s="502"/>
      <c r="C138" s="502"/>
      <c r="D138" s="79"/>
      <c r="E138" s="79"/>
      <c r="F138" s="79"/>
      <c r="G138" s="79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532" t="s">
        <v>118</v>
      </c>
      <c r="S138" s="624" t="s">
        <v>229</v>
      </c>
      <c r="T138" s="347"/>
    </row>
    <row r="139" spans="1:20" ht="7.5" customHeight="1">
      <c r="A139" s="100"/>
      <c r="B139" s="502"/>
      <c r="C139" s="502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502"/>
      <c r="S139" s="502"/>
      <c r="T139" s="347"/>
    </row>
    <row r="140" spans="1:20" ht="7.5" customHeight="1">
      <c r="A140" s="100"/>
      <c r="B140" s="502"/>
      <c r="C140" s="502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161"/>
      <c r="S140" s="502"/>
      <c r="T140" s="347"/>
    </row>
    <row r="141" spans="1:20" ht="7.5" customHeight="1">
      <c r="A141" s="100"/>
      <c r="B141" s="502"/>
      <c r="C141" s="502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351"/>
      <c r="S141" s="502"/>
      <c r="T141" s="347"/>
    </row>
    <row r="142" spans="1:20" ht="7.5" customHeight="1">
      <c r="A142" s="100"/>
      <c r="B142" s="502"/>
      <c r="C142" s="502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351"/>
      <c r="S142" s="502"/>
      <c r="T142" s="347"/>
    </row>
    <row r="143" spans="1:20" ht="7.5" customHeight="1">
      <c r="A143" s="100"/>
      <c r="B143" s="502"/>
      <c r="C143" s="565" t="s">
        <v>782</v>
      </c>
      <c r="D143" s="565" t="s">
        <v>783</v>
      </c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7"/>
      <c r="S143" s="77"/>
      <c r="T143" s="78"/>
    </row>
    <row r="144" spans="1:20" ht="7.5" customHeight="1">
      <c r="A144" s="100"/>
      <c r="B144" s="502"/>
      <c r="C144" s="502"/>
      <c r="D144" s="502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7"/>
      <c r="S144" s="77"/>
      <c r="T144" s="78"/>
    </row>
    <row r="145" spans="1:20" ht="7.5" customHeight="1">
      <c r="A145" s="100"/>
      <c r="B145" s="502"/>
      <c r="C145" s="502"/>
      <c r="D145" s="502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7"/>
      <c r="S145" s="77"/>
      <c r="T145" s="78"/>
    </row>
    <row r="146" spans="1:20" ht="7.5" customHeight="1">
      <c r="A146" s="100"/>
      <c r="B146" s="513"/>
      <c r="C146" s="513"/>
      <c r="D146" s="513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7"/>
      <c r="S146" s="77"/>
      <c r="T146" s="78"/>
    </row>
    <row r="147" spans="1:20" ht="7.5" customHeight="1">
      <c r="A147" s="100"/>
      <c r="B147" s="512" t="s">
        <v>115</v>
      </c>
      <c r="C147" s="514" t="s">
        <v>240</v>
      </c>
      <c r="D147" s="109"/>
      <c r="E147" s="109"/>
      <c r="F147" s="109"/>
      <c r="G147" s="109"/>
      <c r="H147" s="109"/>
      <c r="I147" s="109"/>
      <c r="J147" s="109"/>
      <c r="K147" s="109"/>
      <c r="L147" s="109"/>
      <c r="M147" s="109"/>
      <c r="N147" s="109"/>
      <c r="O147" s="109"/>
      <c r="P147" s="109"/>
      <c r="Q147" s="109"/>
      <c r="R147" s="637" t="s">
        <v>118</v>
      </c>
      <c r="S147" s="645" t="s">
        <v>762</v>
      </c>
      <c r="T147" s="347"/>
    </row>
    <row r="148" spans="1:20" ht="7.5" customHeight="1">
      <c r="A148" s="100"/>
      <c r="B148" s="502"/>
      <c r="C148" s="502"/>
      <c r="D148" s="79"/>
      <c r="E148" s="79"/>
      <c r="F148" s="111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502"/>
      <c r="S148" s="502"/>
      <c r="T148" s="347"/>
    </row>
    <row r="149" spans="1:20" ht="7.5" customHeight="1">
      <c r="A149" s="100"/>
      <c r="B149" s="502"/>
      <c r="C149" s="502"/>
      <c r="D149" s="79"/>
      <c r="E149" s="79"/>
      <c r="F149" s="111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352"/>
      <c r="S149" s="502"/>
      <c r="T149" s="347"/>
    </row>
    <row r="150" spans="1:20" ht="7.5" customHeight="1">
      <c r="A150" s="100"/>
      <c r="B150" s="502"/>
      <c r="C150" s="502"/>
      <c r="D150" s="79"/>
      <c r="E150" s="118"/>
      <c r="F150" s="111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352"/>
      <c r="S150" s="502"/>
      <c r="T150" s="347"/>
    </row>
    <row r="151" spans="1:20" ht="7.5" customHeight="1">
      <c r="A151" s="100"/>
      <c r="B151" s="502"/>
      <c r="C151" s="502"/>
      <c r="D151" s="79"/>
      <c r="E151" s="118"/>
      <c r="F151" s="111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352"/>
      <c r="S151" s="502"/>
      <c r="T151" s="347"/>
    </row>
    <row r="152" spans="1:20" ht="7.5" customHeight="1">
      <c r="A152" s="100"/>
      <c r="B152" s="502"/>
      <c r="C152" s="502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636" t="s">
        <v>118</v>
      </c>
      <c r="S152" s="624" t="s">
        <v>763</v>
      </c>
      <c r="T152" s="347"/>
    </row>
    <row r="153" spans="1:20" ht="7.5" customHeight="1">
      <c r="A153" s="100"/>
      <c r="B153" s="502"/>
      <c r="C153" s="502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502"/>
      <c r="S153" s="502"/>
      <c r="T153" s="347"/>
    </row>
    <row r="154" spans="1:20" ht="7.5" customHeight="1">
      <c r="A154" s="100"/>
      <c r="B154" s="502"/>
      <c r="C154" s="502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636" t="s">
        <v>118</v>
      </c>
      <c r="S154" s="624" t="s">
        <v>781</v>
      </c>
      <c r="T154" s="78"/>
    </row>
    <row r="155" spans="1:20" ht="7.5" customHeight="1">
      <c r="A155" s="100"/>
      <c r="B155" s="502"/>
      <c r="C155" s="502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502"/>
      <c r="S155" s="502"/>
      <c r="T155" s="78"/>
    </row>
    <row r="156" spans="1:20" ht="12.75" customHeight="1">
      <c r="A156" s="100"/>
      <c r="B156" s="502"/>
      <c r="C156" s="502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141"/>
      <c r="S156" s="502"/>
      <c r="T156" s="78"/>
    </row>
    <row r="157" spans="1:20" ht="7.5" customHeight="1">
      <c r="A157" s="100"/>
      <c r="B157" s="502"/>
      <c r="C157" s="502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532" t="s">
        <v>118</v>
      </c>
      <c r="S157" s="510" t="s">
        <v>771</v>
      </c>
      <c r="T157" s="78"/>
    </row>
    <row r="158" spans="1:20" ht="7.5" customHeight="1">
      <c r="A158" s="100"/>
      <c r="B158" s="502"/>
      <c r="C158" s="502"/>
      <c r="D158" s="566" t="s">
        <v>233</v>
      </c>
      <c r="E158" s="563" t="s">
        <v>122</v>
      </c>
      <c r="F158" s="517">
        <v>3763.1000000000008</v>
      </c>
      <c r="G158" s="503">
        <f>ROUND(F158*mark_up,0)</f>
        <v>16520</v>
      </c>
      <c r="H158" s="625"/>
      <c r="I158" s="635" t="s">
        <v>122</v>
      </c>
      <c r="J158" s="625"/>
      <c r="K158" s="635" t="s">
        <v>122</v>
      </c>
      <c r="L158" s="625"/>
      <c r="M158" s="635" t="s">
        <v>122</v>
      </c>
      <c r="N158" s="625"/>
      <c r="O158" s="635" t="s">
        <v>122</v>
      </c>
      <c r="P158" s="625"/>
      <c r="Q158" s="635" t="s">
        <v>122</v>
      </c>
      <c r="R158" s="502"/>
      <c r="S158" s="502"/>
      <c r="T158" s="78"/>
    </row>
    <row r="159" spans="1:20" ht="7.5" customHeight="1">
      <c r="A159" s="100"/>
      <c r="B159" s="502"/>
      <c r="C159" s="502"/>
      <c r="D159" s="502"/>
      <c r="E159" s="502"/>
      <c r="F159" s="504"/>
      <c r="G159" s="504"/>
      <c r="H159" s="504"/>
      <c r="I159" s="504"/>
      <c r="J159" s="504"/>
      <c r="K159" s="504"/>
      <c r="L159" s="504"/>
      <c r="M159" s="504"/>
      <c r="N159" s="504"/>
      <c r="O159" s="504"/>
      <c r="P159" s="504"/>
      <c r="Q159" s="504"/>
      <c r="R159" s="111"/>
      <c r="S159" s="502"/>
      <c r="T159" s="78"/>
    </row>
    <row r="160" spans="1:20" ht="7.5" customHeight="1">
      <c r="A160" s="100"/>
      <c r="B160" s="502"/>
      <c r="C160" s="502"/>
      <c r="D160" s="566" t="s">
        <v>234</v>
      </c>
      <c r="E160" s="563" t="s">
        <v>122</v>
      </c>
      <c r="F160" s="517">
        <v>4356.0000000000009</v>
      </c>
      <c r="G160" s="503">
        <f>ROUND(F160*mark_up,0)</f>
        <v>19123</v>
      </c>
      <c r="H160" s="625"/>
      <c r="I160" s="635" t="s">
        <v>122</v>
      </c>
      <c r="J160" s="625"/>
      <c r="K160" s="635" t="s">
        <v>122</v>
      </c>
      <c r="L160" s="625"/>
      <c r="M160" s="635" t="s">
        <v>122</v>
      </c>
      <c r="N160" s="625"/>
      <c r="O160" s="635" t="s">
        <v>122</v>
      </c>
      <c r="P160" s="625"/>
      <c r="Q160" s="635" t="s">
        <v>122</v>
      </c>
      <c r="R160" s="557" t="s">
        <v>118</v>
      </c>
      <c r="S160" s="624" t="s">
        <v>784</v>
      </c>
      <c r="T160" s="78"/>
    </row>
    <row r="161" spans="1:20" ht="7.5" customHeight="1">
      <c r="A161" s="100"/>
      <c r="B161" s="502"/>
      <c r="C161" s="502"/>
      <c r="D161" s="502"/>
      <c r="E161" s="502"/>
      <c r="F161" s="504"/>
      <c r="G161" s="504"/>
      <c r="H161" s="504"/>
      <c r="I161" s="504"/>
      <c r="J161" s="504"/>
      <c r="K161" s="504"/>
      <c r="L161" s="504"/>
      <c r="M161" s="504"/>
      <c r="N161" s="504"/>
      <c r="O161" s="504"/>
      <c r="P161" s="504"/>
      <c r="Q161" s="504"/>
      <c r="R161" s="502"/>
      <c r="S161" s="502"/>
      <c r="T161" s="78"/>
    </row>
    <row r="162" spans="1:20" ht="7.5" customHeight="1">
      <c r="A162" s="100"/>
      <c r="B162" s="502"/>
      <c r="C162" s="502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352"/>
      <c r="S162" s="502"/>
      <c r="T162" s="78"/>
    </row>
    <row r="163" spans="1:20" ht="7.5" customHeight="1">
      <c r="A163" s="100"/>
      <c r="B163" s="502"/>
      <c r="C163" s="502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S163" s="502"/>
      <c r="T163" s="78"/>
    </row>
    <row r="164" spans="1:20" ht="7.5" customHeight="1">
      <c r="A164" s="100"/>
      <c r="B164" s="502"/>
      <c r="C164" s="502"/>
      <c r="D164" s="111"/>
      <c r="E164" s="111"/>
      <c r="F164" s="111"/>
      <c r="G164" s="111"/>
      <c r="H164" s="111"/>
      <c r="I164" s="111"/>
      <c r="J164" s="111"/>
      <c r="K164" s="111"/>
      <c r="L164" s="111"/>
      <c r="M164" s="111"/>
      <c r="N164" s="111"/>
      <c r="O164" s="111"/>
      <c r="P164" s="111"/>
      <c r="Q164" s="111"/>
      <c r="R164" s="557" t="s">
        <v>118</v>
      </c>
      <c r="S164" s="650" t="s">
        <v>785</v>
      </c>
      <c r="T164" s="78"/>
    </row>
    <row r="165" spans="1:20" ht="7.5" customHeight="1">
      <c r="A165" s="100"/>
      <c r="B165" s="502"/>
      <c r="C165" s="502"/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502"/>
      <c r="S165" s="502"/>
      <c r="T165" s="78"/>
    </row>
    <row r="166" spans="1:20" ht="7.5" customHeight="1">
      <c r="A166" s="100"/>
      <c r="B166" s="502"/>
      <c r="C166" s="502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S166" s="502"/>
      <c r="T166" s="78"/>
    </row>
    <row r="167" spans="1:20" ht="7.5" customHeight="1">
      <c r="A167" s="100"/>
      <c r="B167" s="502"/>
      <c r="C167" s="502"/>
      <c r="D167" s="79"/>
      <c r="E167" s="79"/>
      <c r="F167" s="79"/>
      <c r="G167" s="79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S167" s="502"/>
      <c r="T167" s="78"/>
    </row>
    <row r="168" spans="1:20" ht="7.5" customHeight="1">
      <c r="A168" s="100"/>
      <c r="B168" s="502"/>
      <c r="C168" s="502"/>
      <c r="D168" s="79"/>
      <c r="E168" s="79"/>
      <c r="F168" s="79"/>
      <c r="G168" s="79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636"/>
      <c r="S168" s="502"/>
      <c r="T168" s="78"/>
    </row>
    <row r="169" spans="1:20" ht="7.5" customHeight="1">
      <c r="A169" s="100"/>
      <c r="B169" s="502"/>
      <c r="C169" s="502"/>
      <c r="D169" s="111"/>
      <c r="E169" s="111"/>
      <c r="F169" s="111"/>
      <c r="G169" s="111"/>
      <c r="H169" s="111"/>
      <c r="I169" s="111"/>
      <c r="J169" s="111"/>
      <c r="K169" s="111"/>
      <c r="L169" s="111"/>
      <c r="M169" s="111"/>
      <c r="N169" s="111"/>
      <c r="O169" s="111"/>
      <c r="P169" s="111"/>
      <c r="Q169" s="111"/>
      <c r="R169" s="502"/>
      <c r="S169" s="353"/>
      <c r="T169" s="78"/>
    </row>
    <row r="170" spans="1:20" ht="7.5" customHeight="1">
      <c r="A170" s="100"/>
      <c r="B170" s="502"/>
      <c r="C170" s="565" t="s">
        <v>786</v>
      </c>
      <c r="D170" s="565" t="s">
        <v>787</v>
      </c>
      <c r="E170" s="111"/>
      <c r="F170" s="111"/>
      <c r="G170" s="111"/>
      <c r="H170" s="111"/>
      <c r="I170" s="111"/>
      <c r="J170" s="111"/>
      <c r="K170" s="111"/>
      <c r="L170" s="111"/>
      <c r="M170" s="111"/>
      <c r="N170" s="111"/>
      <c r="O170" s="111"/>
      <c r="P170" s="111"/>
      <c r="Q170" s="111"/>
      <c r="R170" s="532"/>
      <c r="S170" s="571"/>
      <c r="T170" s="78"/>
    </row>
    <row r="171" spans="1:20" ht="7.5" customHeight="1">
      <c r="A171" s="100"/>
      <c r="B171" s="502"/>
      <c r="C171" s="502"/>
      <c r="D171" s="502"/>
      <c r="E171" s="111"/>
      <c r="F171" s="111"/>
      <c r="G171" s="111"/>
      <c r="H171" s="111"/>
      <c r="I171" s="111"/>
      <c r="J171" s="111"/>
      <c r="K171" s="111"/>
      <c r="L171" s="111"/>
      <c r="M171" s="111"/>
      <c r="N171" s="111"/>
      <c r="O171" s="111"/>
      <c r="P171" s="111"/>
      <c r="Q171" s="111"/>
      <c r="R171" s="502"/>
      <c r="S171" s="502"/>
      <c r="T171" s="78"/>
    </row>
    <row r="172" spans="1:20" ht="7.5" customHeight="1">
      <c r="A172" s="100"/>
      <c r="B172" s="502"/>
      <c r="C172" s="502"/>
      <c r="D172" s="502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251"/>
      <c r="S172" s="502"/>
      <c r="T172" s="78"/>
    </row>
    <row r="173" spans="1:20" ht="7.5" customHeight="1">
      <c r="A173" s="100"/>
      <c r="B173" s="513"/>
      <c r="C173" s="513"/>
      <c r="D173" s="513"/>
      <c r="E173" s="114"/>
      <c r="F173" s="114"/>
      <c r="G173" s="114"/>
      <c r="H173" s="114"/>
      <c r="I173" s="114"/>
      <c r="J173" s="114"/>
      <c r="K173" s="114"/>
      <c r="L173" s="114"/>
      <c r="M173" s="114"/>
      <c r="N173" s="114"/>
      <c r="O173" s="114"/>
      <c r="P173" s="114"/>
      <c r="Q173" s="114"/>
      <c r="R173" s="91"/>
      <c r="S173" s="237"/>
      <c r="T173" s="78"/>
    </row>
    <row r="174" spans="1:20" ht="7.5" customHeight="1">
      <c r="A174" s="100"/>
      <c r="B174" s="111"/>
      <c r="C174" s="111"/>
      <c r="D174" s="111"/>
      <c r="E174" s="111"/>
      <c r="F174" s="111"/>
      <c r="G174" s="111"/>
      <c r="H174" s="111"/>
      <c r="I174" s="111"/>
      <c r="J174" s="111"/>
      <c r="K174" s="111"/>
      <c r="L174" s="111"/>
      <c r="M174" s="111"/>
      <c r="N174" s="111"/>
      <c r="O174" s="111"/>
      <c r="P174" s="111"/>
      <c r="Q174" s="111"/>
      <c r="R174" s="346"/>
      <c r="S174" s="178"/>
      <c r="T174" s="78"/>
    </row>
    <row r="175" spans="1:20" ht="7.5" customHeight="1">
      <c r="A175" s="100"/>
      <c r="B175" s="111"/>
      <c r="C175" s="111"/>
      <c r="D175" s="111"/>
      <c r="E175" s="111"/>
      <c r="F175" s="111"/>
      <c r="G175" s="111"/>
      <c r="H175" s="111"/>
      <c r="I175" s="111"/>
      <c r="J175" s="111"/>
      <c r="K175" s="111"/>
      <c r="L175" s="111"/>
      <c r="M175" s="111"/>
      <c r="N175" s="111"/>
      <c r="O175" s="111"/>
      <c r="P175" s="111"/>
      <c r="Q175" s="111"/>
      <c r="R175" s="346"/>
      <c r="S175" s="178"/>
      <c r="T175" s="78"/>
    </row>
    <row r="176" spans="1:20" ht="7.5" customHeight="1">
      <c r="A176" s="100"/>
      <c r="B176" s="111"/>
      <c r="C176" s="111"/>
      <c r="D176" s="111"/>
      <c r="E176" s="111"/>
      <c r="F176" s="111"/>
      <c r="G176" s="111"/>
      <c r="H176" s="111"/>
      <c r="I176" s="111"/>
      <c r="J176" s="111"/>
      <c r="K176" s="111"/>
      <c r="L176" s="111"/>
      <c r="M176" s="111"/>
      <c r="N176" s="111"/>
      <c r="O176" s="111"/>
      <c r="P176" s="111"/>
      <c r="Q176" s="111"/>
      <c r="R176" s="346"/>
      <c r="S176" s="178"/>
      <c r="T176" s="78"/>
    </row>
    <row r="177" spans="1:20" ht="7.5" customHeight="1">
      <c r="A177" s="100"/>
      <c r="B177" s="111"/>
      <c r="C177" s="111"/>
      <c r="D177" s="111"/>
      <c r="E177" s="111"/>
      <c r="F177" s="111"/>
      <c r="G177" s="111"/>
      <c r="H177" s="111"/>
      <c r="I177" s="111"/>
      <c r="J177" s="111"/>
      <c r="K177" s="111"/>
      <c r="L177" s="111"/>
      <c r="M177" s="111"/>
      <c r="N177" s="111"/>
      <c r="O177" s="111"/>
      <c r="P177" s="111"/>
      <c r="Q177" s="111"/>
      <c r="R177" s="346"/>
      <c r="S177" s="178"/>
      <c r="T177" s="78"/>
    </row>
    <row r="178" spans="1:20" ht="7.5" customHeight="1">
      <c r="A178" s="100"/>
      <c r="B178" s="111"/>
      <c r="C178" s="111"/>
      <c r="D178" s="111"/>
      <c r="E178" s="111"/>
      <c r="F178" s="111"/>
      <c r="G178" s="111"/>
      <c r="H178" s="111"/>
      <c r="I178" s="111"/>
      <c r="J178" s="111"/>
      <c r="K178" s="111"/>
      <c r="L178" s="111"/>
      <c r="M178" s="111"/>
      <c r="N178" s="111"/>
      <c r="O178" s="111"/>
      <c r="P178" s="111"/>
      <c r="Q178" s="111"/>
      <c r="R178" s="346"/>
      <c r="S178" s="178"/>
      <c r="T178" s="78"/>
    </row>
    <row r="179" spans="1:20" ht="7.5" customHeight="1">
      <c r="A179" s="100"/>
      <c r="B179" s="111"/>
      <c r="C179" s="111"/>
      <c r="D179" s="111"/>
      <c r="E179" s="111"/>
      <c r="F179" s="111"/>
      <c r="G179" s="111"/>
      <c r="H179" s="111"/>
      <c r="I179" s="111"/>
      <c r="J179" s="111"/>
      <c r="K179" s="111"/>
      <c r="L179" s="111"/>
      <c r="M179" s="111"/>
      <c r="N179" s="111"/>
      <c r="O179" s="111"/>
      <c r="P179" s="111"/>
      <c r="Q179" s="111"/>
      <c r="R179" s="346"/>
      <c r="S179" s="178"/>
      <c r="T179" s="78"/>
    </row>
    <row r="180" spans="1:20" ht="7.5" customHeight="1">
      <c r="A180" s="100"/>
      <c r="B180" s="114"/>
      <c r="C180" s="114"/>
      <c r="D180" s="114"/>
      <c r="E180" s="114"/>
      <c r="F180" s="114"/>
      <c r="G180" s="114"/>
      <c r="H180" s="114"/>
      <c r="I180" s="114"/>
      <c r="J180" s="114"/>
      <c r="K180" s="114"/>
      <c r="L180" s="114"/>
      <c r="M180" s="114"/>
      <c r="N180" s="114"/>
      <c r="O180" s="114"/>
      <c r="P180" s="114"/>
      <c r="Q180" s="114"/>
      <c r="R180" s="354"/>
      <c r="S180" s="180"/>
      <c r="T180" s="78"/>
    </row>
    <row r="181" spans="1:20" ht="11.25" customHeight="1">
      <c r="A181" s="100"/>
      <c r="B181" s="526"/>
      <c r="C181" s="527"/>
      <c r="D181" s="527"/>
      <c r="E181" s="527"/>
      <c r="F181" s="527"/>
      <c r="G181" s="527"/>
      <c r="H181" s="527"/>
      <c r="I181" s="527"/>
      <c r="J181" s="527"/>
      <c r="K181" s="527"/>
      <c r="L181" s="527"/>
      <c r="M181" s="527"/>
      <c r="N181" s="527"/>
      <c r="O181" s="527"/>
      <c r="P181" s="527"/>
      <c r="Q181" s="527"/>
      <c r="R181" s="527"/>
      <c r="S181" s="537" t="s">
        <v>140</v>
      </c>
      <c r="T181" s="78"/>
    </row>
    <row r="182" spans="1:20" ht="11.25" customHeight="1">
      <c r="A182" s="100"/>
      <c r="B182" s="83"/>
      <c r="C182" s="94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504"/>
      <c r="T182" s="150"/>
    </row>
    <row r="183" spans="1:20" ht="11.25" customHeight="1">
      <c r="A183" s="100"/>
      <c r="B183" s="528" t="s">
        <v>788</v>
      </c>
      <c r="C183" s="529"/>
      <c r="D183" s="529"/>
      <c r="E183" s="529"/>
      <c r="F183" s="529"/>
      <c r="G183" s="529"/>
      <c r="H183" s="529"/>
      <c r="I183" s="529"/>
      <c r="J183" s="529"/>
      <c r="K183" s="529"/>
      <c r="L183" s="529"/>
      <c r="M183" s="529"/>
      <c r="N183" s="529"/>
      <c r="O183" s="529"/>
      <c r="P183" s="529"/>
      <c r="Q183" s="529"/>
      <c r="R183" s="529"/>
      <c r="S183" s="529"/>
      <c r="T183" s="78"/>
    </row>
    <row r="184" spans="1:20" ht="61.5" customHeight="1">
      <c r="A184" s="100"/>
      <c r="B184" s="530"/>
      <c r="C184" s="513"/>
      <c r="D184" s="51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531" t="s">
        <v>761</v>
      </c>
      <c r="P184" s="513"/>
      <c r="Q184" s="513"/>
      <c r="R184" s="513"/>
      <c r="S184" s="513"/>
      <c r="T184" s="150"/>
    </row>
    <row r="185" spans="1:20" ht="34.5" customHeight="1">
      <c r="A185" s="100"/>
      <c r="B185" s="67" t="s">
        <v>104</v>
      </c>
      <c r="C185" s="67" t="s">
        <v>105</v>
      </c>
      <c r="D185" s="67" t="s">
        <v>106</v>
      </c>
      <c r="E185" s="67" t="s">
        <v>107</v>
      </c>
      <c r="F185" s="68" t="s">
        <v>108</v>
      </c>
      <c r="G185" s="69" t="s">
        <v>109</v>
      </c>
      <c r="H185" s="68" t="s">
        <v>108</v>
      </c>
      <c r="I185" s="69" t="s">
        <v>110</v>
      </c>
      <c r="J185" s="68" t="s">
        <v>108</v>
      </c>
      <c r="K185" s="69" t="s">
        <v>111</v>
      </c>
      <c r="L185" s="68" t="s">
        <v>108</v>
      </c>
      <c r="M185" s="69" t="s">
        <v>112</v>
      </c>
      <c r="N185" s="68" t="s">
        <v>108</v>
      </c>
      <c r="O185" s="69" t="s">
        <v>113</v>
      </c>
      <c r="P185" s="68" t="s">
        <v>108</v>
      </c>
      <c r="Q185" s="69" t="s">
        <v>114</v>
      </c>
      <c r="R185" s="524" t="s">
        <v>1</v>
      </c>
      <c r="S185" s="525"/>
      <c r="T185" s="151"/>
    </row>
    <row r="186" spans="1:20" ht="7.5" customHeight="1">
      <c r="A186" s="100"/>
      <c r="B186" s="512" t="s">
        <v>115</v>
      </c>
      <c r="C186" s="514" t="s">
        <v>789</v>
      </c>
      <c r="D186" s="72"/>
      <c r="E186" s="116"/>
      <c r="F186" s="109"/>
      <c r="G186" s="109"/>
      <c r="H186" s="109"/>
      <c r="I186" s="109"/>
      <c r="J186" s="109"/>
      <c r="K186" s="109"/>
      <c r="L186" s="109"/>
      <c r="M186" s="109"/>
      <c r="N186" s="109"/>
      <c r="O186" s="109"/>
      <c r="P186" s="109"/>
      <c r="Q186" s="109"/>
      <c r="R186" s="534" t="s">
        <v>118</v>
      </c>
      <c r="S186" s="510" t="s">
        <v>790</v>
      </c>
      <c r="T186" s="347"/>
    </row>
    <row r="187" spans="1:20" ht="7.5" customHeight="1">
      <c r="A187" s="100"/>
      <c r="B187" s="502"/>
      <c r="C187" s="502"/>
      <c r="D187" s="137"/>
      <c r="E187" s="118"/>
      <c r="F187" s="111"/>
      <c r="G187" s="111"/>
      <c r="H187" s="111"/>
      <c r="I187" s="111"/>
      <c r="J187" s="111"/>
      <c r="K187" s="111"/>
      <c r="L187" s="111"/>
      <c r="M187" s="111"/>
      <c r="N187" s="111"/>
      <c r="O187" s="111"/>
      <c r="P187" s="111"/>
      <c r="Q187" s="111"/>
      <c r="R187" s="502"/>
      <c r="S187" s="502"/>
      <c r="T187" s="347"/>
    </row>
    <row r="188" spans="1:20" ht="7.5" customHeight="1">
      <c r="A188" s="100"/>
      <c r="B188" s="502"/>
      <c r="C188" s="502"/>
      <c r="D188" s="79"/>
      <c r="E188" s="79"/>
      <c r="F188" s="111"/>
      <c r="G188" s="111"/>
      <c r="H188" s="111"/>
      <c r="I188" s="111"/>
      <c r="J188" s="111"/>
      <c r="K188" s="111"/>
      <c r="L188" s="111"/>
      <c r="M188" s="111"/>
      <c r="N188" s="111"/>
      <c r="O188" s="111"/>
      <c r="P188" s="111"/>
      <c r="Q188" s="111"/>
      <c r="R188" s="79"/>
      <c r="S188" s="502"/>
      <c r="T188" s="347"/>
    </row>
    <row r="189" spans="1:20" ht="7.5" customHeight="1">
      <c r="A189" s="100"/>
      <c r="B189" s="502"/>
      <c r="C189" s="502"/>
      <c r="D189" s="79"/>
      <c r="E189" s="79"/>
      <c r="F189" s="111"/>
      <c r="G189" s="111"/>
      <c r="H189" s="111"/>
      <c r="I189" s="111"/>
      <c r="J189" s="111"/>
      <c r="K189" s="111"/>
      <c r="L189" s="111"/>
      <c r="M189" s="111"/>
      <c r="N189" s="111"/>
      <c r="O189" s="111"/>
      <c r="P189" s="111"/>
      <c r="Q189" s="111"/>
      <c r="R189" s="532" t="s">
        <v>118</v>
      </c>
      <c r="S189" s="510" t="s">
        <v>763</v>
      </c>
      <c r="T189" s="347"/>
    </row>
    <row r="190" spans="1:20" ht="7.5" customHeight="1">
      <c r="A190" s="100"/>
      <c r="B190" s="502"/>
      <c r="C190" s="502"/>
      <c r="D190" s="137"/>
      <c r="E190" s="118"/>
      <c r="F190" s="111"/>
      <c r="G190" s="111"/>
      <c r="H190" s="111"/>
      <c r="I190" s="111"/>
      <c r="J190" s="111"/>
      <c r="K190" s="111"/>
      <c r="L190" s="111"/>
      <c r="M190" s="111"/>
      <c r="N190" s="111"/>
      <c r="O190" s="111"/>
      <c r="P190" s="111"/>
      <c r="Q190" s="111"/>
      <c r="R190" s="502"/>
      <c r="S190" s="502"/>
      <c r="T190" s="347"/>
    </row>
    <row r="191" spans="1:20" ht="7.5" customHeight="1">
      <c r="A191" s="100"/>
      <c r="B191" s="502"/>
      <c r="C191" s="502"/>
      <c r="D191" s="218"/>
      <c r="E191" s="218"/>
      <c r="F191" s="79"/>
      <c r="G191" s="218"/>
      <c r="H191" s="218"/>
      <c r="I191" s="218"/>
      <c r="J191" s="218"/>
      <c r="K191" s="218"/>
      <c r="L191" s="218"/>
      <c r="M191" s="218"/>
      <c r="N191" s="218"/>
      <c r="O191" s="218"/>
      <c r="P191" s="218"/>
      <c r="Q191" s="218"/>
      <c r="R191" s="532" t="s">
        <v>118</v>
      </c>
      <c r="S191" s="510" t="s">
        <v>781</v>
      </c>
      <c r="T191" s="78"/>
    </row>
    <row r="192" spans="1:20" ht="7.5" customHeight="1">
      <c r="A192" s="100"/>
      <c r="B192" s="502"/>
      <c r="C192" s="502"/>
      <c r="D192" s="566" t="s">
        <v>791</v>
      </c>
      <c r="E192" s="563" t="s">
        <v>122</v>
      </c>
      <c r="F192" s="517">
        <v>2421.7318125000002</v>
      </c>
      <c r="G192" s="503">
        <f>ROUND(F192*mark_up,0)</f>
        <v>10631</v>
      </c>
      <c r="H192" s="625"/>
      <c r="I192" s="635" t="s">
        <v>122</v>
      </c>
      <c r="J192" s="625"/>
      <c r="K192" s="635" t="s">
        <v>122</v>
      </c>
      <c r="L192" s="625"/>
      <c r="M192" s="635" t="s">
        <v>122</v>
      </c>
      <c r="N192" s="625"/>
      <c r="O192" s="635" t="s">
        <v>122</v>
      </c>
      <c r="P192" s="625"/>
      <c r="Q192" s="635" t="s">
        <v>122</v>
      </c>
      <c r="R192" s="502"/>
      <c r="S192" s="502"/>
      <c r="T192" s="78"/>
    </row>
    <row r="193" spans="1:20" ht="7.5" customHeight="1">
      <c r="A193" s="100"/>
      <c r="B193" s="502"/>
      <c r="C193" s="502"/>
      <c r="D193" s="502"/>
      <c r="E193" s="502"/>
      <c r="F193" s="504"/>
      <c r="G193" s="504"/>
      <c r="H193" s="504"/>
      <c r="I193" s="504"/>
      <c r="J193" s="504"/>
      <c r="K193" s="504"/>
      <c r="L193" s="504"/>
      <c r="M193" s="504"/>
      <c r="N193" s="504"/>
      <c r="O193" s="504"/>
      <c r="P193" s="504"/>
      <c r="Q193" s="504"/>
      <c r="R193" s="163"/>
      <c r="S193" s="502"/>
      <c r="T193" s="78"/>
    </row>
    <row r="194" spans="1:20" ht="7.5" customHeight="1">
      <c r="A194" s="100"/>
      <c r="B194" s="502"/>
      <c r="C194" s="502"/>
      <c r="D194" s="566" t="s">
        <v>792</v>
      </c>
      <c r="E194" s="563" t="s">
        <v>122</v>
      </c>
      <c r="F194" s="517">
        <v>2896.5811875000004</v>
      </c>
      <c r="G194" s="503">
        <f>ROUND(F194*mark_up,0)</f>
        <v>12716</v>
      </c>
      <c r="H194" s="625"/>
      <c r="I194" s="635" t="s">
        <v>122</v>
      </c>
      <c r="J194" s="625"/>
      <c r="K194" s="635" t="s">
        <v>122</v>
      </c>
      <c r="L194" s="625"/>
      <c r="M194" s="635" t="s">
        <v>122</v>
      </c>
      <c r="N194" s="625"/>
      <c r="O194" s="635" t="s">
        <v>122</v>
      </c>
      <c r="P194" s="625"/>
      <c r="Q194" s="635" t="s">
        <v>122</v>
      </c>
      <c r="R194" s="532" t="s">
        <v>118</v>
      </c>
      <c r="S194" s="510" t="s">
        <v>793</v>
      </c>
      <c r="T194" s="78"/>
    </row>
    <row r="195" spans="1:20" ht="7.5" customHeight="1">
      <c r="A195" s="100"/>
      <c r="B195" s="502"/>
      <c r="C195" s="502"/>
      <c r="D195" s="502"/>
      <c r="E195" s="502"/>
      <c r="F195" s="504"/>
      <c r="G195" s="504"/>
      <c r="H195" s="504"/>
      <c r="I195" s="504"/>
      <c r="J195" s="504"/>
      <c r="K195" s="504"/>
      <c r="L195" s="504"/>
      <c r="M195" s="504"/>
      <c r="N195" s="504"/>
      <c r="O195" s="504"/>
      <c r="P195" s="504"/>
      <c r="Q195" s="504"/>
      <c r="R195" s="502"/>
      <c r="S195" s="502"/>
      <c r="T195" s="350"/>
    </row>
    <row r="196" spans="1:20" ht="7.5" customHeight="1">
      <c r="A196" s="100"/>
      <c r="B196" s="502"/>
      <c r="C196" s="502"/>
      <c r="D196" s="137"/>
      <c r="E196" s="118"/>
      <c r="F196" s="111"/>
      <c r="G196" s="111"/>
      <c r="H196" s="111"/>
      <c r="I196" s="111"/>
      <c r="J196" s="111"/>
      <c r="K196" s="111"/>
      <c r="L196" s="111"/>
      <c r="M196" s="111"/>
      <c r="N196" s="111"/>
      <c r="O196" s="111"/>
      <c r="P196" s="111"/>
      <c r="Q196" s="111"/>
      <c r="R196" s="145"/>
      <c r="S196" s="502"/>
      <c r="T196" s="350"/>
    </row>
    <row r="197" spans="1:20" ht="7.5" customHeight="1">
      <c r="A197" s="100"/>
      <c r="B197" s="502"/>
      <c r="C197" s="502"/>
      <c r="D197" s="137"/>
      <c r="E197" s="118"/>
      <c r="F197" s="111"/>
      <c r="G197" s="111"/>
      <c r="H197" s="111"/>
      <c r="I197" s="111"/>
      <c r="J197" s="111"/>
      <c r="K197" s="111"/>
      <c r="L197" s="111"/>
      <c r="M197" s="111"/>
      <c r="N197" s="111"/>
      <c r="O197" s="111"/>
      <c r="P197" s="111"/>
      <c r="Q197" s="111"/>
      <c r="R197" s="146"/>
      <c r="S197" s="649" t="s">
        <v>794</v>
      </c>
      <c r="T197" s="350"/>
    </row>
    <row r="198" spans="1:20" ht="7.5" customHeight="1">
      <c r="A198" s="100"/>
      <c r="B198" s="502"/>
      <c r="C198" s="502"/>
      <c r="D198" s="218"/>
      <c r="E198" s="218"/>
      <c r="F198" s="111"/>
      <c r="G198" s="218"/>
      <c r="H198" s="218"/>
      <c r="I198" s="218"/>
      <c r="J198" s="218"/>
      <c r="K198" s="218"/>
      <c r="L198" s="218"/>
      <c r="M198" s="218"/>
      <c r="N198" s="218"/>
      <c r="O198" s="218"/>
      <c r="P198" s="218"/>
      <c r="Q198" s="218"/>
      <c r="R198" s="146"/>
      <c r="S198" s="502"/>
      <c r="T198" s="350"/>
    </row>
    <row r="199" spans="1:20" ht="7.5" customHeight="1">
      <c r="A199" s="100"/>
      <c r="B199" s="502"/>
      <c r="C199" s="502"/>
      <c r="D199" s="218"/>
      <c r="E199" s="218"/>
      <c r="F199" s="111"/>
      <c r="G199" s="218"/>
      <c r="H199" s="218"/>
      <c r="I199" s="218"/>
      <c r="J199" s="218"/>
      <c r="K199" s="218"/>
      <c r="L199" s="218"/>
      <c r="M199" s="218"/>
      <c r="N199" s="218"/>
      <c r="O199" s="218"/>
      <c r="P199" s="218"/>
      <c r="Q199" s="218"/>
      <c r="R199" s="146"/>
      <c r="S199" s="502"/>
      <c r="T199" s="350"/>
    </row>
    <row r="200" spans="1:20" ht="7.5" customHeight="1">
      <c r="A200" s="100"/>
      <c r="B200" s="502"/>
      <c r="C200" s="565" t="s">
        <v>795</v>
      </c>
      <c r="D200" s="565" t="s">
        <v>796</v>
      </c>
      <c r="E200" s="118"/>
      <c r="F200" s="111"/>
      <c r="G200" s="218"/>
      <c r="H200" s="218"/>
      <c r="I200" s="218"/>
      <c r="J200" s="218"/>
      <c r="K200" s="218"/>
      <c r="L200" s="218"/>
      <c r="M200" s="218"/>
      <c r="N200" s="218"/>
      <c r="O200" s="218"/>
      <c r="P200" s="218"/>
      <c r="Q200" s="218"/>
      <c r="R200" s="77"/>
      <c r="S200" s="77"/>
      <c r="T200" s="78"/>
    </row>
    <row r="201" spans="1:20" ht="7.5" customHeight="1">
      <c r="A201" s="100"/>
      <c r="B201" s="502"/>
      <c r="C201" s="502"/>
      <c r="D201" s="502"/>
      <c r="E201" s="118"/>
      <c r="F201" s="111"/>
      <c r="G201" s="79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7"/>
      <c r="S201" s="77"/>
      <c r="T201" s="78"/>
    </row>
    <row r="202" spans="1:20" ht="7.5" customHeight="1">
      <c r="A202" s="100"/>
      <c r="B202" s="502"/>
      <c r="C202" s="502"/>
      <c r="D202" s="502"/>
      <c r="E202" s="111"/>
      <c r="F202" s="111"/>
      <c r="G202" s="111"/>
      <c r="H202" s="111"/>
      <c r="I202" s="111"/>
      <c r="J202" s="111"/>
      <c r="K202" s="111"/>
      <c r="L202" s="111"/>
      <c r="M202" s="111"/>
      <c r="N202" s="111"/>
      <c r="O202" s="111"/>
      <c r="P202" s="111"/>
      <c r="Q202" s="111"/>
      <c r="R202" s="163"/>
      <c r="S202" s="206"/>
      <c r="T202" s="78"/>
    </row>
    <row r="203" spans="1:20" ht="7.5" customHeight="1">
      <c r="A203" s="100"/>
      <c r="B203" s="513"/>
      <c r="C203" s="513"/>
      <c r="D203" s="513"/>
      <c r="E203" s="91"/>
      <c r="F203" s="91"/>
      <c r="G203" s="91"/>
      <c r="H203" s="91"/>
      <c r="I203" s="91"/>
      <c r="J203" s="91"/>
      <c r="K203" s="91"/>
      <c r="L203" s="91"/>
      <c r="M203" s="91"/>
      <c r="N203" s="91"/>
      <c r="O203" s="91"/>
      <c r="P203" s="91"/>
      <c r="Q203" s="91"/>
      <c r="R203" s="91"/>
      <c r="S203" s="90"/>
      <c r="T203" s="78"/>
    </row>
    <row r="204" spans="1:20" ht="7.5" customHeight="1">
      <c r="A204" s="100"/>
      <c r="B204" s="512" t="s">
        <v>115</v>
      </c>
      <c r="C204" s="514" t="s">
        <v>797</v>
      </c>
      <c r="D204" s="515" t="s">
        <v>126</v>
      </c>
      <c r="E204" s="516" t="s">
        <v>122</v>
      </c>
      <c r="F204" s="79"/>
      <c r="G204" s="79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534" t="s">
        <v>118</v>
      </c>
      <c r="S204" s="547" t="s">
        <v>798</v>
      </c>
      <c r="T204" s="347"/>
    </row>
    <row r="205" spans="1:20" ht="7.5" customHeight="1">
      <c r="A205" s="100"/>
      <c r="B205" s="502"/>
      <c r="C205" s="502"/>
      <c r="D205" s="502"/>
      <c r="E205" s="502"/>
      <c r="F205" s="79"/>
      <c r="G205" s="79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502"/>
      <c r="S205" s="502"/>
      <c r="T205" s="347"/>
    </row>
    <row r="206" spans="1:20" ht="7.5" customHeight="1">
      <c r="A206" s="100"/>
      <c r="B206" s="502"/>
      <c r="C206" s="502"/>
      <c r="D206" s="502"/>
      <c r="E206" s="502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163"/>
      <c r="S206" s="502"/>
      <c r="T206" s="347"/>
    </row>
    <row r="207" spans="1:20" ht="7.5" customHeight="1">
      <c r="A207" s="100"/>
      <c r="B207" s="502"/>
      <c r="C207" s="502"/>
      <c r="D207" s="502"/>
      <c r="E207" s="502"/>
      <c r="F207" s="79"/>
      <c r="G207" s="79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355"/>
      <c r="S207" s="502"/>
      <c r="T207" s="347"/>
    </row>
    <row r="208" spans="1:20" ht="7.5" customHeight="1">
      <c r="A208" s="100"/>
      <c r="B208" s="502"/>
      <c r="C208" s="502"/>
      <c r="D208" s="502"/>
      <c r="E208" s="502"/>
      <c r="F208" s="84"/>
      <c r="G208" s="172"/>
      <c r="H208" s="172"/>
      <c r="I208" s="172"/>
      <c r="J208" s="172"/>
      <c r="K208" s="75"/>
      <c r="L208" s="173"/>
      <c r="M208" s="75"/>
      <c r="N208" s="81"/>
      <c r="O208" s="75"/>
      <c r="P208" s="81"/>
      <c r="Q208" s="75"/>
      <c r="R208" s="356"/>
      <c r="S208" s="502"/>
      <c r="T208" s="347"/>
    </row>
    <row r="209" spans="1:20" ht="7.5" customHeight="1">
      <c r="A209" s="100"/>
      <c r="B209" s="502"/>
      <c r="C209" s="502"/>
      <c r="D209" s="502"/>
      <c r="E209" s="502"/>
      <c r="F209" s="119"/>
      <c r="G209" s="172"/>
      <c r="H209" s="172"/>
      <c r="I209" s="172"/>
      <c r="J209" s="172"/>
      <c r="K209" s="75"/>
      <c r="L209" s="119"/>
      <c r="M209" s="75"/>
      <c r="N209" s="81"/>
      <c r="O209" s="75"/>
      <c r="P209" s="81"/>
      <c r="Q209" s="75"/>
      <c r="R209" s="532" t="s">
        <v>118</v>
      </c>
      <c r="S209" s="536" t="s">
        <v>128</v>
      </c>
      <c r="T209" s="347"/>
    </row>
    <row r="210" spans="1:20" ht="7.5" customHeight="1">
      <c r="A210" s="100"/>
      <c r="B210" s="502"/>
      <c r="C210" s="502"/>
      <c r="D210" s="502"/>
      <c r="E210" s="502"/>
      <c r="F210" s="79"/>
      <c r="G210" s="172"/>
      <c r="H210" s="172"/>
      <c r="I210" s="172"/>
      <c r="J210" s="172"/>
      <c r="K210" s="79"/>
      <c r="L210" s="79"/>
      <c r="M210" s="79"/>
      <c r="N210" s="79"/>
      <c r="O210" s="79"/>
      <c r="P210" s="79"/>
      <c r="Q210" s="79"/>
      <c r="R210" s="502"/>
      <c r="S210" s="502"/>
      <c r="T210" s="347"/>
    </row>
    <row r="211" spans="1:20" ht="7.5" customHeight="1">
      <c r="A211" s="100"/>
      <c r="B211" s="502"/>
      <c r="C211" s="502"/>
      <c r="D211" s="502"/>
      <c r="E211" s="502"/>
      <c r="F211" s="79"/>
      <c r="G211" s="79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532" t="s">
        <v>118</v>
      </c>
      <c r="S211" s="536" t="s">
        <v>799</v>
      </c>
      <c r="T211" s="347"/>
    </row>
    <row r="212" spans="1:20" ht="7.5" customHeight="1">
      <c r="A212" s="100"/>
      <c r="B212" s="502"/>
      <c r="C212" s="502"/>
      <c r="D212" s="502"/>
      <c r="E212" s="502"/>
      <c r="F212" s="357"/>
      <c r="G212" s="357"/>
      <c r="H212" s="357"/>
      <c r="I212" s="357"/>
      <c r="J212" s="357"/>
      <c r="K212" s="357"/>
      <c r="L212" s="357"/>
      <c r="M212" s="357"/>
      <c r="N212" s="357"/>
      <c r="O212" s="357"/>
      <c r="P212" s="357"/>
      <c r="Q212" s="357"/>
      <c r="R212" s="502"/>
      <c r="S212" s="502"/>
      <c r="T212" s="347"/>
    </row>
    <row r="213" spans="1:20" ht="7.5" customHeight="1">
      <c r="A213" s="100"/>
      <c r="B213" s="502"/>
      <c r="C213" s="502"/>
      <c r="D213" s="502"/>
      <c r="E213" s="502"/>
      <c r="F213" s="517">
        <v>4894.6012499999988</v>
      </c>
      <c r="G213" s="503">
        <f>ROUND(F213*mark_up,0)</f>
        <v>21487</v>
      </c>
      <c r="H213" s="82"/>
      <c r="I213" s="503" t="s">
        <v>122</v>
      </c>
      <c r="J213" s="517"/>
      <c r="K213" s="503" t="s">
        <v>122</v>
      </c>
      <c r="L213" s="517"/>
      <c r="M213" s="503" t="s">
        <v>122</v>
      </c>
      <c r="N213" s="517"/>
      <c r="O213" s="503" t="s">
        <v>122</v>
      </c>
      <c r="P213" s="517"/>
      <c r="Q213" s="503" t="s">
        <v>122</v>
      </c>
      <c r="R213" s="79"/>
      <c r="S213" s="502"/>
      <c r="T213" s="347"/>
    </row>
    <row r="214" spans="1:20" ht="7.5" customHeight="1">
      <c r="A214" s="100"/>
      <c r="B214" s="502"/>
      <c r="C214" s="502"/>
      <c r="D214" s="502"/>
      <c r="E214" s="502"/>
      <c r="F214" s="504"/>
      <c r="G214" s="504"/>
      <c r="H214" s="103"/>
      <c r="I214" s="504"/>
      <c r="J214" s="504"/>
      <c r="K214" s="504"/>
      <c r="L214" s="504"/>
      <c r="M214" s="504"/>
      <c r="N214" s="504"/>
      <c r="O214" s="504"/>
      <c r="P214" s="504"/>
      <c r="Q214" s="504"/>
      <c r="R214" s="79"/>
      <c r="S214" s="502"/>
      <c r="T214" s="347"/>
    </row>
    <row r="215" spans="1:20" ht="7.5" customHeight="1">
      <c r="A215" s="100"/>
      <c r="B215" s="502"/>
      <c r="C215" s="502"/>
      <c r="D215" s="502"/>
      <c r="E215" s="502"/>
      <c r="F215" s="79"/>
      <c r="G215" s="79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502"/>
      <c r="T215" s="347"/>
    </row>
    <row r="216" spans="1:20" ht="7.5" customHeight="1">
      <c r="A216" s="100"/>
      <c r="B216" s="502"/>
      <c r="C216" s="502"/>
      <c r="D216" s="502"/>
      <c r="E216" s="502"/>
      <c r="F216" s="79"/>
      <c r="G216" s="79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532" t="s">
        <v>118</v>
      </c>
      <c r="S216" s="612" t="s">
        <v>131</v>
      </c>
      <c r="T216" s="78"/>
    </row>
    <row r="217" spans="1:20" ht="7.5" customHeight="1">
      <c r="A217" s="100"/>
      <c r="B217" s="502"/>
      <c r="C217" s="502"/>
      <c r="D217" s="502"/>
      <c r="E217" s="502"/>
      <c r="F217" s="79"/>
      <c r="G217" s="79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502"/>
      <c r="S217" s="570"/>
      <c r="T217" s="78"/>
    </row>
    <row r="218" spans="1:20" ht="7.5" customHeight="1">
      <c r="A218" s="100"/>
      <c r="B218" s="502"/>
      <c r="C218" s="502"/>
      <c r="D218" s="502"/>
      <c r="E218" s="502"/>
      <c r="F218" s="79"/>
      <c r="G218" s="79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570"/>
      <c r="T218" s="78"/>
    </row>
    <row r="219" spans="1:20" ht="7.5" customHeight="1">
      <c r="A219" s="100"/>
      <c r="B219" s="502"/>
      <c r="C219" s="502"/>
      <c r="D219" s="502"/>
      <c r="E219" s="502"/>
      <c r="F219" s="79"/>
      <c r="G219" s="79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532" t="s">
        <v>118</v>
      </c>
      <c r="S219" s="536" t="s">
        <v>132</v>
      </c>
      <c r="T219" s="78"/>
    </row>
    <row r="220" spans="1:20" ht="7.5" customHeight="1">
      <c r="A220" s="78"/>
      <c r="B220" s="502"/>
      <c r="C220" s="502"/>
      <c r="D220" s="502"/>
      <c r="E220" s="502"/>
      <c r="F220" s="79"/>
      <c r="G220" s="79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502"/>
      <c r="S220" s="502"/>
      <c r="T220" s="78"/>
    </row>
    <row r="221" spans="1:20" ht="7.5" customHeight="1">
      <c r="A221" s="78"/>
      <c r="B221" s="502"/>
      <c r="C221" s="565" t="s">
        <v>800</v>
      </c>
      <c r="D221" s="502"/>
      <c r="E221" s="502"/>
      <c r="F221" s="93"/>
      <c r="G221" s="93"/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77"/>
      <c r="S221" s="502"/>
      <c r="T221" s="78"/>
    </row>
    <row r="222" spans="1:20" ht="7.5" customHeight="1">
      <c r="A222" s="78"/>
      <c r="B222" s="502"/>
      <c r="C222" s="502"/>
      <c r="D222" s="502"/>
      <c r="E222" s="502"/>
      <c r="F222" s="93"/>
      <c r="G222" s="93"/>
      <c r="H222" s="93"/>
      <c r="I222" s="93"/>
      <c r="J222" s="93"/>
      <c r="K222" s="93"/>
      <c r="L222" s="93"/>
      <c r="M222" s="93"/>
      <c r="N222" s="93"/>
      <c r="O222" s="93"/>
      <c r="P222" s="93"/>
      <c r="Q222" s="93"/>
      <c r="R222" s="532" t="s">
        <v>118</v>
      </c>
      <c r="S222" s="536" t="s">
        <v>134</v>
      </c>
      <c r="T222" s="78"/>
    </row>
    <row r="223" spans="1:20" ht="7.5" customHeight="1">
      <c r="A223" s="100"/>
      <c r="B223" s="513"/>
      <c r="C223" s="513"/>
      <c r="D223" s="513"/>
      <c r="E223" s="513"/>
      <c r="F223" s="91"/>
      <c r="G223" s="91"/>
      <c r="H223" s="91"/>
      <c r="I223" s="91"/>
      <c r="J223" s="91"/>
      <c r="K223" s="91"/>
      <c r="L223" s="91"/>
      <c r="M223" s="91"/>
      <c r="N223" s="91"/>
      <c r="O223" s="91"/>
      <c r="P223" s="91"/>
      <c r="Q223" s="91"/>
      <c r="R223" s="513"/>
      <c r="S223" s="513"/>
      <c r="T223" s="78"/>
    </row>
    <row r="224" spans="1:20" ht="7.5" customHeight="1">
      <c r="A224" s="100"/>
      <c r="B224" s="79"/>
      <c r="C224" s="79"/>
      <c r="D224" s="79"/>
      <c r="E224" s="79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90"/>
      <c r="T224" s="78"/>
    </row>
    <row r="225" spans="1:20" ht="7.5" customHeight="1">
      <c r="A225" s="100"/>
      <c r="B225" s="79"/>
      <c r="C225" s="79"/>
      <c r="D225" s="79"/>
      <c r="E225" s="79"/>
      <c r="F225" s="79"/>
      <c r="G225" s="79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90"/>
      <c r="T225" s="78"/>
    </row>
    <row r="226" spans="1:20" ht="7.5" customHeight="1">
      <c r="A226" s="100"/>
      <c r="B226" s="79"/>
      <c r="C226" s="79"/>
      <c r="D226" s="79"/>
      <c r="E226" s="79"/>
      <c r="F226" s="79"/>
      <c r="G226" s="79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90"/>
      <c r="T226" s="78"/>
    </row>
    <row r="227" spans="1:20" ht="7.5" customHeight="1">
      <c r="A227" s="100"/>
      <c r="B227" s="79"/>
      <c r="C227" s="79"/>
      <c r="D227" s="79"/>
      <c r="E227" s="79"/>
      <c r="F227" s="79"/>
      <c r="G227" s="79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90"/>
      <c r="T227" s="78"/>
    </row>
    <row r="228" spans="1:20" ht="7.5" customHeight="1">
      <c r="A228" s="100"/>
      <c r="B228" s="79"/>
      <c r="C228" s="79"/>
      <c r="D228" s="79"/>
      <c r="E228" s="79"/>
      <c r="F228" s="79"/>
      <c r="G228" s="79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90"/>
      <c r="T228" s="78"/>
    </row>
    <row r="229" spans="1:20" ht="7.5" customHeight="1">
      <c r="A229" s="100"/>
      <c r="B229" s="79"/>
      <c r="C229" s="79"/>
      <c r="D229" s="79"/>
      <c r="E229" s="79"/>
      <c r="F229" s="79"/>
      <c r="G229" s="79"/>
      <c r="H229" s="79"/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90"/>
      <c r="T229" s="78"/>
    </row>
    <row r="230" spans="1:20" ht="7.5" customHeight="1">
      <c r="A230" s="100"/>
      <c r="B230" s="79"/>
      <c r="C230" s="79"/>
      <c r="D230" s="79"/>
      <c r="E230" s="79"/>
      <c r="F230" s="79"/>
      <c r="G230" s="79"/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90"/>
      <c r="T230" s="78"/>
    </row>
    <row r="231" spans="1:20" ht="7.5" customHeight="1">
      <c r="A231" s="100"/>
      <c r="B231" s="79"/>
      <c r="C231" s="79"/>
      <c r="D231" s="79"/>
      <c r="E231" s="79"/>
      <c r="F231" s="79"/>
      <c r="G231" s="79"/>
      <c r="H231" s="79"/>
      <c r="I231" s="79"/>
      <c r="J231" s="79"/>
      <c r="K231" s="79"/>
      <c r="L231" s="79"/>
      <c r="M231" s="79"/>
      <c r="N231" s="79"/>
      <c r="O231" s="79"/>
      <c r="P231" s="79"/>
      <c r="Q231" s="79"/>
      <c r="R231" s="79"/>
      <c r="S231" s="90"/>
      <c r="T231" s="78"/>
    </row>
    <row r="232" spans="1:20" ht="7.5" customHeight="1">
      <c r="A232" s="100"/>
      <c r="B232" s="79"/>
      <c r="C232" s="79"/>
      <c r="D232" s="79"/>
      <c r="E232" s="79"/>
      <c r="F232" s="79"/>
      <c r="G232" s="79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90"/>
      <c r="T232" s="78"/>
    </row>
    <row r="233" spans="1:20" ht="7.5" customHeight="1">
      <c r="A233" s="100"/>
      <c r="B233" s="79"/>
      <c r="C233" s="79"/>
      <c r="D233" s="79"/>
      <c r="E233" s="79"/>
      <c r="F233" s="79"/>
      <c r="G233" s="79"/>
      <c r="H233" s="79"/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90"/>
      <c r="T233" s="78"/>
    </row>
    <row r="234" spans="1:20" ht="7.5" customHeight="1">
      <c r="A234" s="100"/>
      <c r="B234" s="79"/>
      <c r="C234" s="79"/>
      <c r="D234" s="79"/>
      <c r="E234" s="79"/>
      <c r="F234" s="79"/>
      <c r="G234" s="79"/>
      <c r="H234" s="79"/>
      <c r="I234" s="79"/>
      <c r="J234" s="79"/>
      <c r="K234" s="79"/>
      <c r="L234" s="79"/>
      <c r="M234" s="79"/>
      <c r="N234" s="79"/>
      <c r="O234" s="79"/>
      <c r="P234" s="79"/>
      <c r="Q234" s="79"/>
      <c r="R234" s="79"/>
      <c r="S234" s="90"/>
      <c r="T234" s="78"/>
    </row>
    <row r="235" spans="1:20" ht="7.5" customHeight="1">
      <c r="A235" s="100"/>
      <c r="B235" s="79"/>
      <c r="C235" s="79"/>
      <c r="D235" s="79"/>
      <c r="E235" s="79"/>
      <c r="F235" s="79"/>
      <c r="G235" s="79"/>
      <c r="H235" s="79"/>
      <c r="I235" s="79"/>
      <c r="J235" s="79"/>
      <c r="K235" s="79"/>
      <c r="L235" s="79"/>
      <c r="M235" s="79"/>
      <c r="N235" s="79"/>
      <c r="O235" s="79"/>
      <c r="P235" s="79"/>
      <c r="Q235" s="79"/>
      <c r="R235" s="79"/>
      <c r="S235" s="90"/>
      <c r="T235" s="78"/>
    </row>
    <row r="236" spans="1:20" ht="7.5" customHeight="1">
      <c r="A236" s="100"/>
      <c r="B236" s="79"/>
      <c r="C236" s="79"/>
      <c r="D236" s="79"/>
      <c r="E236" s="79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90"/>
      <c r="T236" s="78"/>
    </row>
    <row r="237" spans="1:20" ht="7.5" customHeight="1">
      <c r="A237" s="100"/>
      <c r="B237" s="79"/>
      <c r="C237" s="79"/>
      <c r="D237" s="79"/>
      <c r="E237" s="79"/>
      <c r="F237" s="79"/>
      <c r="G237" s="79"/>
      <c r="H237" s="79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90"/>
      <c r="T237" s="78"/>
    </row>
    <row r="238" spans="1:20" ht="7.5" customHeight="1">
      <c r="A238" s="100"/>
      <c r="B238" s="79"/>
      <c r="C238" s="79"/>
      <c r="D238" s="79"/>
      <c r="E238" s="79"/>
      <c r="F238" s="79"/>
      <c r="G238" s="79"/>
      <c r="H238" s="79"/>
      <c r="I238" s="79"/>
      <c r="J238" s="79"/>
      <c r="K238" s="79"/>
      <c r="L238" s="79"/>
      <c r="M238" s="79"/>
      <c r="N238" s="79"/>
      <c r="O238" s="79"/>
      <c r="P238" s="79"/>
      <c r="Q238" s="79"/>
      <c r="R238" s="79"/>
      <c r="S238" s="90"/>
      <c r="T238" s="78"/>
    </row>
    <row r="239" spans="1:20" ht="7.5" customHeight="1">
      <c r="A239" s="100"/>
      <c r="B239" s="79"/>
      <c r="C239" s="79"/>
      <c r="D239" s="79"/>
      <c r="E239" s="79"/>
      <c r="F239" s="79"/>
      <c r="G239" s="79"/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90"/>
      <c r="T239" s="78"/>
    </row>
    <row r="240" spans="1:20" ht="7.5" customHeight="1">
      <c r="A240" s="100"/>
      <c r="B240" s="79"/>
      <c r="C240" s="79"/>
      <c r="D240" s="79"/>
      <c r="E240" s="79"/>
      <c r="F240" s="79"/>
      <c r="G240" s="79"/>
      <c r="H240" s="79"/>
      <c r="I240" s="79"/>
      <c r="J240" s="79"/>
      <c r="K240" s="79"/>
      <c r="L240" s="79"/>
      <c r="M240" s="79"/>
      <c r="N240" s="79"/>
      <c r="O240" s="79"/>
      <c r="P240" s="79"/>
      <c r="Q240" s="79"/>
      <c r="R240" s="79"/>
      <c r="S240" s="90"/>
      <c r="T240" s="78"/>
    </row>
    <row r="241" spans="1:20" ht="7.5" customHeight="1">
      <c r="A241" s="100"/>
      <c r="B241" s="79"/>
      <c r="C241" s="79"/>
      <c r="D241" s="79"/>
      <c r="E241" s="79"/>
      <c r="F241" s="79"/>
      <c r="G241" s="79"/>
      <c r="H241" s="79"/>
      <c r="I241" s="79"/>
      <c r="J241" s="79"/>
      <c r="K241" s="79"/>
      <c r="L241" s="79"/>
      <c r="M241" s="79"/>
      <c r="N241" s="79"/>
      <c r="O241" s="79"/>
      <c r="P241" s="79"/>
      <c r="Q241" s="79"/>
      <c r="R241" s="79"/>
      <c r="S241" s="90"/>
      <c r="T241" s="78"/>
    </row>
    <row r="242" spans="1:20" ht="11.25" customHeight="1">
      <c r="A242" s="100"/>
      <c r="B242" s="526"/>
      <c r="C242" s="527"/>
      <c r="D242" s="527"/>
      <c r="E242" s="527"/>
      <c r="F242" s="527"/>
      <c r="G242" s="527"/>
      <c r="H242" s="527"/>
      <c r="I242" s="527"/>
      <c r="J242" s="527"/>
      <c r="K242" s="527"/>
      <c r="L242" s="527"/>
      <c r="M242" s="527"/>
      <c r="N242" s="527"/>
      <c r="O242" s="527"/>
      <c r="P242" s="527"/>
      <c r="Q242" s="527"/>
      <c r="R242" s="527"/>
      <c r="S242" s="537" t="s">
        <v>140</v>
      </c>
      <c r="T242" s="78"/>
    </row>
    <row r="243" spans="1:20" ht="11.25" customHeight="1">
      <c r="A243" s="100"/>
      <c r="B243" s="83"/>
      <c r="C243" s="94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504"/>
      <c r="T243" s="150"/>
    </row>
    <row r="244" spans="1:20" ht="11.25" customHeight="1">
      <c r="A244" s="100"/>
      <c r="B244" s="528" t="s">
        <v>801</v>
      </c>
      <c r="C244" s="529"/>
      <c r="D244" s="529"/>
      <c r="E244" s="529"/>
      <c r="F244" s="529"/>
      <c r="G244" s="529"/>
      <c r="H244" s="529"/>
      <c r="I244" s="529"/>
      <c r="J244" s="529"/>
      <c r="K244" s="529"/>
      <c r="L244" s="529"/>
      <c r="M244" s="529"/>
      <c r="N244" s="529"/>
      <c r="O244" s="529"/>
      <c r="P244" s="529"/>
      <c r="Q244" s="529"/>
      <c r="R244" s="529"/>
      <c r="S244" s="529"/>
      <c r="T244" s="78"/>
    </row>
    <row r="245" spans="1:20" ht="61.5" customHeight="1">
      <c r="A245" s="100"/>
      <c r="B245" s="530"/>
      <c r="C245" s="513"/>
      <c r="D245" s="51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531" t="s">
        <v>761</v>
      </c>
      <c r="P245" s="513"/>
      <c r="Q245" s="513"/>
      <c r="R245" s="513"/>
      <c r="S245" s="513"/>
      <c r="T245" s="150"/>
    </row>
    <row r="246" spans="1:20" ht="34.5" customHeight="1">
      <c r="A246" s="100"/>
      <c r="B246" s="67" t="s">
        <v>104</v>
      </c>
      <c r="C246" s="67" t="s">
        <v>105</v>
      </c>
      <c r="D246" s="67" t="s">
        <v>106</v>
      </c>
      <c r="E246" s="67" t="s">
        <v>107</v>
      </c>
      <c r="F246" s="68" t="s">
        <v>108</v>
      </c>
      <c r="G246" s="69" t="s">
        <v>109</v>
      </c>
      <c r="H246" s="68" t="s">
        <v>108</v>
      </c>
      <c r="I246" s="69" t="s">
        <v>110</v>
      </c>
      <c r="J246" s="68" t="s">
        <v>108</v>
      </c>
      <c r="K246" s="69" t="s">
        <v>111</v>
      </c>
      <c r="L246" s="68" t="s">
        <v>108</v>
      </c>
      <c r="M246" s="69" t="s">
        <v>112</v>
      </c>
      <c r="N246" s="68" t="s">
        <v>108</v>
      </c>
      <c r="O246" s="69" t="s">
        <v>113</v>
      </c>
      <c r="P246" s="68" t="s">
        <v>108</v>
      </c>
      <c r="Q246" s="69" t="s">
        <v>114</v>
      </c>
      <c r="R246" s="524" t="s">
        <v>1</v>
      </c>
      <c r="S246" s="525"/>
      <c r="T246" s="151"/>
    </row>
    <row r="247" spans="1:20" ht="7.5" customHeight="1">
      <c r="A247" s="100"/>
      <c r="B247" s="512" t="s">
        <v>115</v>
      </c>
      <c r="C247" s="514" t="s">
        <v>802</v>
      </c>
      <c r="D247" s="515" t="s">
        <v>136</v>
      </c>
      <c r="E247" s="102"/>
      <c r="F247" s="72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534" t="s">
        <v>118</v>
      </c>
      <c r="S247" s="547" t="s">
        <v>798</v>
      </c>
      <c r="T247" s="78"/>
    </row>
    <row r="248" spans="1:20" ht="7.5" customHeight="1">
      <c r="A248" s="100"/>
      <c r="B248" s="502"/>
      <c r="C248" s="502"/>
      <c r="D248" s="502"/>
      <c r="E248" s="75"/>
      <c r="F248" s="79"/>
      <c r="G248" s="79"/>
      <c r="H248" s="79"/>
      <c r="I248" s="79"/>
      <c r="J248" s="79"/>
      <c r="K248" s="79"/>
      <c r="L248" s="79"/>
      <c r="M248" s="79"/>
      <c r="N248" s="79"/>
      <c r="O248" s="79"/>
      <c r="P248" s="79"/>
      <c r="Q248" s="79"/>
      <c r="R248" s="502"/>
      <c r="S248" s="502"/>
      <c r="T248" s="78"/>
    </row>
    <row r="249" spans="1:20" ht="7.5" customHeight="1">
      <c r="A249" s="100"/>
      <c r="B249" s="502"/>
      <c r="C249" s="502"/>
      <c r="D249" s="502"/>
      <c r="E249" s="75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163"/>
      <c r="S249" s="502"/>
      <c r="T249" s="78"/>
    </row>
    <row r="250" spans="1:20" ht="7.5" customHeight="1">
      <c r="A250" s="100"/>
      <c r="B250" s="502"/>
      <c r="C250" s="502"/>
      <c r="D250" s="502"/>
      <c r="E250" s="75"/>
      <c r="F250" s="75"/>
      <c r="G250" s="75"/>
      <c r="H250" s="75"/>
      <c r="I250" s="75"/>
      <c r="J250" s="75"/>
      <c r="K250" s="75"/>
      <c r="L250" s="75"/>
      <c r="M250" s="75"/>
      <c r="N250" s="75"/>
      <c r="O250" s="75"/>
      <c r="P250" s="75"/>
      <c r="Q250" s="75"/>
      <c r="R250" s="93"/>
      <c r="S250" s="502"/>
      <c r="T250" s="78"/>
    </row>
    <row r="251" spans="1:20" ht="7.5" customHeight="1">
      <c r="A251" s="100"/>
      <c r="B251" s="502"/>
      <c r="C251" s="502"/>
      <c r="D251" s="502"/>
      <c r="E251" s="75"/>
      <c r="F251" s="75"/>
      <c r="G251" s="75"/>
      <c r="H251" s="75"/>
      <c r="I251" s="75"/>
      <c r="J251" s="75"/>
      <c r="K251" s="75"/>
      <c r="L251" s="75"/>
      <c r="M251" s="75"/>
      <c r="N251" s="75"/>
      <c r="O251" s="75"/>
      <c r="P251" s="75"/>
      <c r="Q251" s="75"/>
      <c r="R251" s="93"/>
      <c r="S251" s="513"/>
      <c r="T251" s="78"/>
    </row>
    <row r="252" spans="1:20" ht="7.5" customHeight="1">
      <c r="A252" s="100"/>
      <c r="B252" s="502"/>
      <c r="C252" s="502"/>
      <c r="D252" s="502"/>
      <c r="E252" s="75"/>
      <c r="F252" s="75"/>
      <c r="G252" s="75"/>
      <c r="H252" s="75"/>
      <c r="I252" s="75"/>
      <c r="J252" s="75"/>
      <c r="K252" s="75"/>
      <c r="L252" s="75"/>
      <c r="M252" s="75"/>
      <c r="N252" s="75"/>
      <c r="O252" s="75"/>
      <c r="P252" s="75"/>
      <c r="Q252" s="75"/>
      <c r="R252" s="532" t="s">
        <v>118</v>
      </c>
      <c r="S252" s="536" t="s">
        <v>128</v>
      </c>
      <c r="T252" s="78"/>
    </row>
    <row r="253" spans="1:20" ht="7.5" customHeight="1">
      <c r="A253" s="100"/>
      <c r="B253" s="502"/>
      <c r="C253" s="502"/>
      <c r="D253" s="502"/>
      <c r="E253" s="75"/>
      <c r="F253" s="75"/>
      <c r="G253" s="75"/>
      <c r="H253" s="75"/>
      <c r="I253" s="75"/>
      <c r="J253" s="75"/>
      <c r="K253" s="75"/>
      <c r="L253" s="75"/>
      <c r="M253" s="75"/>
      <c r="N253" s="75"/>
      <c r="O253" s="75"/>
      <c r="P253" s="75"/>
      <c r="Q253" s="75"/>
      <c r="R253" s="502"/>
      <c r="S253" s="502"/>
      <c r="T253" s="78"/>
    </row>
    <row r="254" spans="1:20" ht="7.5" customHeight="1">
      <c r="A254" s="100"/>
      <c r="B254" s="502"/>
      <c r="C254" s="502"/>
      <c r="D254" s="502"/>
      <c r="E254" s="79"/>
      <c r="F254" s="79"/>
      <c r="G254" s="79"/>
      <c r="H254" s="79"/>
      <c r="I254" s="79"/>
      <c r="J254" s="79"/>
      <c r="K254" s="79"/>
      <c r="L254" s="79"/>
      <c r="M254" s="79"/>
      <c r="N254" s="79"/>
      <c r="O254" s="79"/>
      <c r="P254" s="79"/>
      <c r="Q254" s="79"/>
      <c r="R254" s="532" t="s">
        <v>118</v>
      </c>
      <c r="S254" s="536" t="s">
        <v>799</v>
      </c>
      <c r="T254" s="78"/>
    </row>
    <row r="255" spans="1:20" ht="7.5" customHeight="1">
      <c r="A255" s="100"/>
      <c r="B255" s="502"/>
      <c r="C255" s="502"/>
      <c r="D255" s="502"/>
      <c r="E255" s="79"/>
      <c r="F255" s="79"/>
      <c r="G255" s="79"/>
      <c r="H255" s="79"/>
      <c r="I255" s="79"/>
      <c r="J255" s="79"/>
      <c r="K255" s="79"/>
      <c r="L255" s="79"/>
      <c r="M255" s="79"/>
      <c r="N255" s="79"/>
      <c r="O255" s="79"/>
      <c r="P255" s="79"/>
      <c r="Q255" s="79"/>
      <c r="R255" s="502"/>
      <c r="S255" s="502"/>
      <c r="T255" s="78"/>
    </row>
    <row r="256" spans="1:20" ht="7.5" customHeight="1">
      <c r="A256" s="100"/>
      <c r="B256" s="502"/>
      <c r="C256" s="502"/>
      <c r="D256" s="502"/>
      <c r="E256" s="79"/>
      <c r="F256" s="79"/>
      <c r="G256" s="79"/>
      <c r="H256" s="79"/>
      <c r="I256" s="79"/>
      <c r="J256" s="79"/>
      <c r="K256" s="79"/>
      <c r="L256" s="79"/>
      <c r="M256" s="79"/>
      <c r="N256" s="79"/>
      <c r="O256" s="79"/>
      <c r="P256" s="79"/>
      <c r="Q256" s="79"/>
      <c r="R256" s="79"/>
      <c r="S256" s="502"/>
      <c r="T256" s="78"/>
    </row>
    <row r="257" spans="1:20" ht="7.5" customHeight="1">
      <c r="A257" s="100"/>
      <c r="B257" s="502"/>
      <c r="C257" s="502"/>
      <c r="D257" s="502"/>
      <c r="E257" s="79"/>
      <c r="F257" s="79"/>
      <c r="G257" s="79"/>
      <c r="H257" s="79"/>
      <c r="I257" s="79"/>
      <c r="J257" s="79"/>
      <c r="K257" s="79"/>
      <c r="L257" s="79"/>
      <c r="M257" s="79"/>
      <c r="N257" s="79"/>
      <c r="O257" s="79"/>
      <c r="P257" s="79"/>
      <c r="Q257" s="79"/>
      <c r="R257" s="79"/>
      <c r="S257" s="502"/>
      <c r="T257" s="78"/>
    </row>
    <row r="258" spans="1:20" ht="7.5" customHeight="1">
      <c r="A258" s="100"/>
      <c r="B258" s="502"/>
      <c r="C258" s="502"/>
      <c r="D258" s="502"/>
      <c r="E258" s="79"/>
      <c r="F258" s="79"/>
      <c r="G258" s="79"/>
      <c r="H258" s="79"/>
      <c r="I258" s="79"/>
      <c r="J258" s="79"/>
      <c r="K258" s="79"/>
      <c r="L258" s="79"/>
      <c r="M258" s="79"/>
      <c r="N258" s="79"/>
      <c r="O258" s="79"/>
      <c r="P258" s="79"/>
      <c r="Q258" s="79"/>
      <c r="R258" s="79"/>
      <c r="S258" s="502"/>
      <c r="T258" s="78"/>
    </row>
    <row r="259" spans="1:20" ht="7.5" customHeight="1">
      <c r="A259" s="100"/>
      <c r="B259" s="502"/>
      <c r="C259" s="502"/>
      <c r="D259" s="502"/>
      <c r="E259" s="533" t="s">
        <v>122</v>
      </c>
      <c r="F259" s="517">
        <v>6867.0525000000016</v>
      </c>
      <c r="G259" s="503">
        <f>ROUND(F259*mark_up,0)</f>
        <v>30146</v>
      </c>
      <c r="H259" s="82"/>
      <c r="I259" s="503" t="s">
        <v>122</v>
      </c>
      <c r="J259" s="517"/>
      <c r="K259" s="503" t="s">
        <v>122</v>
      </c>
      <c r="L259" s="517"/>
      <c r="M259" s="503" t="s">
        <v>122</v>
      </c>
      <c r="N259" s="517"/>
      <c r="O259" s="503" t="s">
        <v>122</v>
      </c>
      <c r="P259" s="517"/>
      <c r="Q259" s="503" t="s">
        <v>122</v>
      </c>
      <c r="R259" s="532" t="s">
        <v>118</v>
      </c>
      <c r="S259" s="536" t="s">
        <v>137</v>
      </c>
      <c r="T259" s="78"/>
    </row>
    <row r="260" spans="1:20" ht="7.5" customHeight="1">
      <c r="A260" s="100"/>
      <c r="B260" s="502"/>
      <c r="C260" s="502"/>
      <c r="D260" s="502"/>
      <c r="E260" s="502"/>
      <c r="F260" s="504"/>
      <c r="G260" s="504"/>
      <c r="H260" s="103"/>
      <c r="I260" s="504"/>
      <c r="J260" s="504"/>
      <c r="K260" s="504"/>
      <c r="L260" s="504"/>
      <c r="M260" s="504"/>
      <c r="N260" s="504"/>
      <c r="O260" s="504"/>
      <c r="P260" s="504"/>
      <c r="Q260" s="504"/>
      <c r="R260" s="502"/>
      <c r="S260" s="502"/>
      <c r="T260" s="78"/>
    </row>
    <row r="261" spans="1:20" ht="7.5" customHeight="1">
      <c r="A261" s="78"/>
      <c r="B261" s="502"/>
      <c r="C261" s="502"/>
      <c r="D261" s="502"/>
      <c r="E261" s="75"/>
      <c r="F261" s="79"/>
      <c r="G261" s="79"/>
      <c r="H261" s="79"/>
      <c r="I261" s="79"/>
      <c r="J261" s="79"/>
      <c r="K261" s="79"/>
      <c r="L261" s="79"/>
      <c r="M261" s="79"/>
      <c r="N261" s="79"/>
      <c r="O261" s="79"/>
      <c r="P261" s="79"/>
      <c r="Q261" s="79"/>
      <c r="R261" s="80"/>
      <c r="S261" s="502"/>
      <c r="T261" s="78"/>
    </row>
    <row r="262" spans="1:20" ht="7.5" customHeight="1">
      <c r="A262" s="78"/>
      <c r="B262" s="502"/>
      <c r="C262" s="502"/>
      <c r="D262" s="502"/>
      <c r="E262" s="75"/>
      <c r="F262" s="79"/>
      <c r="G262" s="79"/>
      <c r="H262" s="79"/>
      <c r="I262" s="79"/>
      <c r="J262" s="79"/>
      <c r="K262" s="79"/>
      <c r="L262" s="79"/>
      <c r="M262" s="79"/>
      <c r="N262" s="79"/>
      <c r="O262" s="79"/>
      <c r="P262" s="79"/>
      <c r="Q262" s="79"/>
      <c r="R262" s="532" t="s">
        <v>118</v>
      </c>
      <c r="S262" s="536" t="s">
        <v>766</v>
      </c>
      <c r="T262" s="78"/>
    </row>
    <row r="263" spans="1:20" ht="7.5" customHeight="1">
      <c r="A263" s="78"/>
      <c r="B263" s="502"/>
      <c r="C263" s="502"/>
      <c r="D263" s="502"/>
      <c r="E263" s="79"/>
      <c r="F263" s="79"/>
      <c r="G263" s="79"/>
      <c r="H263" s="79"/>
      <c r="I263" s="79"/>
      <c r="J263" s="79"/>
      <c r="K263" s="79"/>
      <c r="L263" s="79"/>
      <c r="M263" s="79"/>
      <c r="N263" s="79"/>
      <c r="O263" s="79"/>
      <c r="P263" s="79"/>
      <c r="Q263" s="79"/>
      <c r="R263" s="502"/>
      <c r="S263" s="502"/>
      <c r="T263" s="78"/>
    </row>
    <row r="264" spans="1:20" ht="7.5" customHeight="1">
      <c r="A264" s="100"/>
      <c r="B264" s="502"/>
      <c r="C264" s="502"/>
      <c r="D264" s="502"/>
      <c r="E264" s="79"/>
      <c r="F264" s="79"/>
      <c r="G264" s="79"/>
      <c r="H264" s="79"/>
      <c r="I264" s="79"/>
      <c r="J264" s="79"/>
      <c r="K264" s="79"/>
      <c r="L264" s="79"/>
      <c r="M264" s="79"/>
      <c r="N264" s="79"/>
      <c r="O264" s="79"/>
      <c r="P264" s="79"/>
      <c r="Q264" s="79"/>
      <c r="R264" s="79"/>
      <c r="S264" s="502"/>
      <c r="T264" s="78"/>
    </row>
    <row r="265" spans="1:20" ht="7.5" customHeight="1">
      <c r="A265" s="100"/>
      <c r="B265" s="502"/>
      <c r="C265" s="502"/>
      <c r="D265" s="502"/>
      <c r="E265" s="79"/>
      <c r="F265" s="79"/>
      <c r="G265" s="79"/>
      <c r="H265" s="79"/>
      <c r="I265" s="79"/>
      <c r="J265" s="79"/>
      <c r="K265" s="79"/>
      <c r="L265" s="79"/>
      <c r="M265" s="79"/>
      <c r="N265" s="79"/>
      <c r="O265" s="79"/>
      <c r="P265" s="79"/>
      <c r="Q265" s="79"/>
      <c r="R265" s="532" t="s">
        <v>118</v>
      </c>
      <c r="S265" s="536" t="s">
        <v>138</v>
      </c>
      <c r="T265" s="78"/>
    </row>
    <row r="266" spans="1:20" ht="7.5" customHeight="1">
      <c r="A266" s="100"/>
      <c r="B266" s="502"/>
      <c r="C266" s="502"/>
      <c r="D266" s="502"/>
      <c r="E266" s="111"/>
      <c r="F266" s="111"/>
      <c r="G266" s="111"/>
      <c r="H266" s="111"/>
      <c r="I266" s="111"/>
      <c r="J266" s="111"/>
      <c r="K266" s="111"/>
      <c r="L266" s="111"/>
      <c r="M266" s="111"/>
      <c r="N266" s="111"/>
      <c r="O266" s="111"/>
      <c r="P266" s="111"/>
      <c r="Q266" s="111"/>
      <c r="R266" s="502"/>
      <c r="S266" s="502"/>
      <c r="T266" s="78"/>
    </row>
    <row r="267" spans="1:20" ht="7.5" customHeight="1">
      <c r="A267" s="100"/>
      <c r="B267" s="502"/>
      <c r="C267" s="502"/>
      <c r="D267" s="502"/>
      <c r="E267" s="132"/>
      <c r="F267" s="132"/>
      <c r="G267" s="132"/>
      <c r="H267" s="132"/>
      <c r="I267" s="132"/>
      <c r="J267" s="132"/>
      <c r="K267" s="132"/>
      <c r="L267" s="132"/>
      <c r="M267" s="132"/>
      <c r="N267" s="132"/>
      <c r="O267" s="132"/>
      <c r="P267" s="132"/>
      <c r="Q267" s="132"/>
      <c r="R267" s="86"/>
      <c r="S267" s="86"/>
      <c r="T267" s="78"/>
    </row>
    <row r="268" spans="1:20" ht="7.5" customHeight="1">
      <c r="A268" s="100"/>
      <c r="B268" s="502"/>
      <c r="C268" s="502"/>
      <c r="D268" s="502"/>
      <c r="E268" s="132"/>
      <c r="F268" s="132"/>
      <c r="G268" s="132"/>
      <c r="H268" s="132"/>
      <c r="I268" s="132"/>
      <c r="J268" s="132"/>
      <c r="K268" s="132"/>
      <c r="L268" s="132"/>
      <c r="M268" s="132"/>
      <c r="N268" s="132"/>
      <c r="O268" s="132"/>
      <c r="P268" s="132"/>
      <c r="Q268" s="132"/>
      <c r="R268" s="86"/>
      <c r="S268" s="86"/>
      <c r="T268" s="78"/>
    </row>
    <row r="269" spans="1:20" ht="7.5" customHeight="1">
      <c r="A269" s="100"/>
      <c r="B269" s="502"/>
      <c r="C269" s="502"/>
      <c r="D269" s="502"/>
      <c r="E269" s="132"/>
      <c r="F269" s="132"/>
      <c r="G269" s="132"/>
      <c r="H269" s="132"/>
      <c r="I269" s="132"/>
      <c r="J269" s="132"/>
      <c r="K269" s="132"/>
      <c r="L269" s="132"/>
      <c r="M269" s="132"/>
      <c r="N269" s="132"/>
      <c r="O269" s="132"/>
      <c r="P269" s="132"/>
      <c r="Q269" s="132"/>
      <c r="R269" s="532"/>
      <c r="S269" s="571"/>
      <c r="T269" s="78"/>
    </row>
    <row r="270" spans="1:20" ht="7.5" customHeight="1">
      <c r="A270" s="100"/>
      <c r="B270" s="502"/>
      <c r="C270" s="565" t="s">
        <v>803</v>
      </c>
      <c r="D270" s="502"/>
      <c r="E270" s="132"/>
      <c r="F270" s="132"/>
      <c r="G270" s="132"/>
      <c r="H270" s="132"/>
      <c r="I270" s="132"/>
      <c r="J270" s="132"/>
      <c r="K270" s="132"/>
      <c r="L270" s="132"/>
      <c r="M270" s="132"/>
      <c r="N270" s="132"/>
      <c r="O270" s="132"/>
      <c r="P270" s="132"/>
      <c r="Q270" s="132"/>
      <c r="R270" s="502"/>
      <c r="S270" s="502"/>
      <c r="T270" s="78"/>
    </row>
    <row r="271" spans="1:20" ht="7.5" customHeight="1">
      <c r="A271" s="100"/>
      <c r="B271" s="502"/>
      <c r="C271" s="502"/>
      <c r="D271" s="502"/>
      <c r="E271" s="79"/>
      <c r="F271" s="79"/>
      <c r="G271" s="79"/>
      <c r="H271" s="79"/>
      <c r="I271" s="79"/>
      <c r="J271" s="79"/>
      <c r="K271" s="79"/>
      <c r="L271" s="79"/>
      <c r="M271" s="79"/>
      <c r="N271" s="79"/>
      <c r="O271" s="79"/>
      <c r="P271" s="79"/>
      <c r="Q271" s="79"/>
      <c r="R271" s="86"/>
      <c r="S271" s="502"/>
      <c r="T271" s="78"/>
    </row>
    <row r="272" spans="1:20" ht="7.5" customHeight="1">
      <c r="A272" s="100"/>
      <c r="B272" s="513"/>
      <c r="C272" s="513"/>
      <c r="D272" s="513"/>
      <c r="E272" s="91"/>
      <c r="F272" s="91"/>
      <c r="G272" s="91"/>
      <c r="H272" s="91"/>
      <c r="I272" s="91"/>
      <c r="J272" s="91"/>
      <c r="K272" s="91"/>
      <c r="L272" s="91"/>
      <c r="M272" s="91"/>
      <c r="N272" s="91"/>
      <c r="O272" s="91"/>
      <c r="P272" s="91"/>
      <c r="Q272" s="91"/>
      <c r="R272" s="91"/>
      <c r="S272" s="129"/>
      <c r="T272" s="78"/>
    </row>
    <row r="273" spans="1:20" ht="7.5" customHeight="1">
      <c r="A273" s="100"/>
      <c r="B273" s="512" t="s">
        <v>115</v>
      </c>
      <c r="C273" s="514" t="s">
        <v>804</v>
      </c>
      <c r="D273" s="515" t="s">
        <v>805</v>
      </c>
      <c r="E273" s="516" t="s">
        <v>122</v>
      </c>
      <c r="F273" s="109"/>
      <c r="G273" s="109"/>
      <c r="H273" s="109"/>
      <c r="I273" s="109"/>
      <c r="J273" s="109"/>
      <c r="K273" s="72"/>
      <c r="L273" s="72"/>
      <c r="M273" s="72"/>
      <c r="N273" s="72"/>
      <c r="O273" s="72"/>
      <c r="P273" s="72"/>
      <c r="Q273" s="72"/>
      <c r="R273" s="534" t="s">
        <v>118</v>
      </c>
      <c r="S273" s="547" t="s">
        <v>798</v>
      </c>
      <c r="T273" s="78"/>
    </row>
    <row r="274" spans="1:20" ht="7.5" customHeight="1">
      <c r="A274" s="100"/>
      <c r="B274" s="502"/>
      <c r="C274" s="502"/>
      <c r="D274" s="502"/>
      <c r="E274" s="502"/>
      <c r="F274" s="111"/>
      <c r="G274" s="111"/>
      <c r="H274" s="111"/>
      <c r="I274" s="111"/>
      <c r="J274" s="111"/>
      <c r="K274" s="79"/>
      <c r="L274" s="79"/>
      <c r="M274" s="79"/>
      <c r="N274" s="79"/>
      <c r="O274" s="79"/>
      <c r="P274" s="79"/>
      <c r="Q274" s="79"/>
      <c r="R274" s="502"/>
      <c r="S274" s="502"/>
      <c r="T274" s="78"/>
    </row>
    <row r="275" spans="1:20" ht="7.5" customHeight="1">
      <c r="A275" s="100"/>
      <c r="B275" s="502"/>
      <c r="C275" s="502"/>
      <c r="D275" s="502"/>
      <c r="E275" s="502"/>
      <c r="F275" s="111"/>
      <c r="G275" s="111"/>
      <c r="H275" s="111"/>
      <c r="I275" s="111"/>
      <c r="J275" s="111"/>
      <c r="K275" s="79"/>
      <c r="L275" s="79"/>
      <c r="M275" s="79"/>
      <c r="N275" s="79"/>
      <c r="O275" s="79"/>
      <c r="P275" s="79"/>
      <c r="Q275" s="79"/>
      <c r="R275" s="79"/>
      <c r="S275" s="502"/>
      <c r="T275" s="78"/>
    </row>
    <row r="276" spans="1:20" ht="7.5" customHeight="1">
      <c r="A276" s="100"/>
      <c r="B276" s="502"/>
      <c r="C276" s="502"/>
      <c r="D276" s="502"/>
      <c r="E276" s="502"/>
      <c r="F276" s="111"/>
      <c r="G276" s="111"/>
      <c r="H276" s="111"/>
      <c r="I276" s="111"/>
      <c r="J276" s="111"/>
      <c r="K276" s="79"/>
      <c r="L276" s="79"/>
      <c r="M276" s="79"/>
      <c r="N276" s="79"/>
      <c r="O276" s="79"/>
      <c r="P276" s="79"/>
      <c r="Q276" s="79"/>
      <c r="R276" s="93"/>
      <c r="S276" s="502"/>
      <c r="T276" s="78"/>
    </row>
    <row r="277" spans="1:20" ht="7.5" customHeight="1">
      <c r="A277" s="100"/>
      <c r="B277" s="502"/>
      <c r="C277" s="502"/>
      <c r="D277" s="502"/>
      <c r="E277" s="502"/>
      <c r="F277" s="111"/>
      <c r="G277" s="111"/>
      <c r="H277" s="111"/>
      <c r="I277" s="111"/>
      <c r="J277" s="111"/>
      <c r="K277" s="79"/>
      <c r="L277" s="79"/>
      <c r="M277" s="79"/>
      <c r="N277" s="79"/>
      <c r="O277" s="79"/>
      <c r="P277" s="79"/>
      <c r="Q277" s="79"/>
      <c r="R277" s="94"/>
      <c r="S277" s="513"/>
      <c r="T277" s="78"/>
    </row>
    <row r="278" spans="1:20" ht="7.5" customHeight="1">
      <c r="A278" s="100"/>
      <c r="B278" s="502"/>
      <c r="C278" s="502"/>
      <c r="D278" s="502"/>
      <c r="E278" s="502"/>
      <c r="F278" s="111"/>
      <c r="G278" s="111"/>
      <c r="H278" s="173"/>
      <c r="I278" s="111"/>
      <c r="J278" s="173"/>
      <c r="K278" s="83"/>
      <c r="L278" s="83"/>
      <c r="M278" s="83"/>
      <c r="N278" s="83"/>
      <c r="O278" s="83"/>
      <c r="P278" s="83"/>
      <c r="Q278" s="83"/>
      <c r="R278" s="532" t="s">
        <v>118</v>
      </c>
      <c r="S278" s="536" t="s">
        <v>806</v>
      </c>
      <c r="T278" s="78"/>
    </row>
    <row r="279" spans="1:20" ht="7.5" customHeight="1">
      <c r="A279" s="100"/>
      <c r="B279" s="502"/>
      <c r="C279" s="502"/>
      <c r="D279" s="502"/>
      <c r="E279" s="502"/>
      <c r="F279" s="111"/>
      <c r="G279" s="111"/>
      <c r="H279" s="111"/>
      <c r="I279" s="111"/>
      <c r="J279" s="111"/>
      <c r="K279" s="79"/>
      <c r="L279" s="79"/>
      <c r="M279" s="79"/>
      <c r="N279" s="79"/>
      <c r="O279" s="79"/>
      <c r="P279" s="79"/>
      <c r="Q279" s="79"/>
      <c r="R279" s="502"/>
      <c r="S279" s="502"/>
      <c r="T279" s="78"/>
    </row>
    <row r="280" spans="1:20" ht="7.5" customHeight="1">
      <c r="A280" s="100"/>
      <c r="B280" s="502"/>
      <c r="C280" s="502"/>
      <c r="D280" s="502"/>
      <c r="E280" s="502"/>
      <c r="F280" s="79"/>
      <c r="G280" s="111"/>
      <c r="H280" s="111"/>
      <c r="I280" s="111"/>
      <c r="J280" s="111"/>
      <c r="K280" s="79"/>
      <c r="L280" s="79"/>
      <c r="M280" s="79"/>
      <c r="N280" s="79"/>
      <c r="O280" s="79"/>
      <c r="P280" s="79"/>
      <c r="Q280" s="79"/>
      <c r="R280" s="532" t="s">
        <v>118</v>
      </c>
      <c r="S280" s="536" t="s">
        <v>807</v>
      </c>
      <c r="T280" s="78"/>
    </row>
    <row r="281" spans="1:20" ht="7.5" customHeight="1">
      <c r="A281" s="100"/>
      <c r="B281" s="502"/>
      <c r="C281" s="502"/>
      <c r="D281" s="502"/>
      <c r="E281" s="502"/>
      <c r="F281" s="79"/>
      <c r="G281" s="79"/>
      <c r="H281" s="79"/>
      <c r="I281" s="79"/>
      <c r="J281" s="79"/>
      <c r="K281" s="79"/>
      <c r="L281" s="79"/>
      <c r="M281" s="79"/>
      <c r="N281" s="79"/>
      <c r="O281" s="79"/>
      <c r="P281" s="79"/>
      <c r="Q281" s="79"/>
      <c r="R281" s="502"/>
      <c r="S281" s="502"/>
      <c r="T281" s="78"/>
    </row>
    <row r="282" spans="1:20" ht="7.5" customHeight="1">
      <c r="A282" s="100"/>
      <c r="B282" s="502"/>
      <c r="C282" s="502"/>
      <c r="D282" s="502"/>
      <c r="E282" s="502"/>
      <c r="F282" s="517">
        <v>4285.22127</v>
      </c>
      <c r="G282" s="503">
        <f>ROUND(F282*mark_up,0)</f>
        <v>18812</v>
      </c>
      <c r="H282" s="503"/>
      <c r="I282" s="625" t="s">
        <v>122</v>
      </c>
      <c r="J282" s="503"/>
      <c r="K282" s="625" t="s">
        <v>122</v>
      </c>
      <c r="L282" s="358"/>
      <c r="M282" s="625" t="s">
        <v>122</v>
      </c>
      <c r="N282" s="358"/>
      <c r="O282" s="625" t="s">
        <v>122</v>
      </c>
      <c r="P282" s="358"/>
      <c r="Q282" s="625" t="s">
        <v>122</v>
      </c>
      <c r="R282" s="163"/>
      <c r="S282" s="502"/>
      <c r="T282" s="78"/>
    </row>
    <row r="283" spans="1:20" ht="7.5" customHeight="1">
      <c r="A283" s="100"/>
      <c r="B283" s="502"/>
      <c r="C283" s="502"/>
      <c r="D283" s="502"/>
      <c r="E283" s="502"/>
      <c r="F283" s="504"/>
      <c r="G283" s="504"/>
      <c r="H283" s="504"/>
      <c r="I283" s="504"/>
      <c r="J283" s="504"/>
      <c r="K283" s="504"/>
      <c r="L283" s="359"/>
      <c r="M283" s="504"/>
      <c r="N283" s="359"/>
      <c r="O283" s="504"/>
      <c r="P283" s="359"/>
      <c r="Q283" s="504"/>
      <c r="R283" s="163"/>
      <c r="S283" s="502"/>
      <c r="T283" s="78"/>
    </row>
    <row r="284" spans="1:20" ht="7.5" customHeight="1">
      <c r="A284" s="100"/>
      <c r="B284" s="502"/>
      <c r="C284" s="502"/>
      <c r="D284" s="502"/>
      <c r="E284" s="502"/>
      <c r="F284" s="111"/>
      <c r="G284" s="111"/>
      <c r="H284" s="111"/>
      <c r="I284" s="111"/>
      <c r="J284" s="111"/>
      <c r="K284" s="75"/>
      <c r="L284" s="79"/>
      <c r="M284" s="79"/>
      <c r="N284" s="79"/>
      <c r="O284" s="79"/>
      <c r="P284" s="79"/>
      <c r="Q284" s="79"/>
      <c r="R284" s="79"/>
      <c r="S284" s="502"/>
      <c r="T284" s="78"/>
    </row>
    <row r="285" spans="1:20" ht="7.5" customHeight="1">
      <c r="A285" s="100"/>
      <c r="B285" s="502"/>
      <c r="C285" s="502"/>
      <c r="D285" s="502"/>
      <c r="E285" s="502"/>
      <c r="F285" s="111"/>
      <c r="G285" s="111"/>
      <c r="H285" s="111"/>
      <c r="I285" s="111"/>
      <c r="J285" s="111"/>
      <c r="K285" s="75"/>
      <c r="L285" s="79"/>
      <c r="M285" s="79"/>
      <c r="N285" s="79"/>
      <c r="O285" s="79"/>
      <c r="P285" s="79"/>
      <c r="Q285" s="79"/>
      <c r="R285" s="532" t="s">
        <v>118</v>
      </c>
      <c r="S285" s="536" t="s">
        <v>808</v>
      </c>
      <c r="T285" s="78"/>
    </row>
    <row r="286" spans="1:20" ht="7.5" customHeight="1">
      <c r="A286" s="100"/>
      <c r="B286" s="502"/>
      <c r="C286" s="502"/>
      <c r="D286" s="502"/>
      <c r="E286" s="502"/>
      <c r="F286" s="111"/>
      <c r="G286" s="111"/>
      <c r="H286" s="111"/>
      <c r="I286" s="111"/>
      <c r="J286" s="111"/>
      <c r="K286" s="111"/>
      <c r="L286" s="111"/>
      <c r="M286" s="111"/>
      <c r="N286" s="111"/>
      <c r="O286" s="111"/>
      <c r="P286" s="111"/>
      <c r="Q286" s="111"/>
      <c r="R286" s="502"/>
      <c r="S286" s="502"/>
      <c r="T286" s="78"/>
    </row>
    <row r="287" spans="1:20" ht="7.5" customHeight="1">
      <c r="A287" s="100"/>
      <c r="B287" s="502"/>
      <c r="C287" s="502"/>
      <c r="D287" s="502"/>
      <c r="E287" s="502"/>
      <c r="F287" s="79"/>
      <c r="G287" s="79"/>
      <c r="H287" s="79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502"/>
      <c r="T287" s="78"/>
    </row>
    <row r="288" spans="1:20" ht="7.5" customHeight="1">
      <c r="A288" s="100"/>
      <c r="B288" s="502"/>
      <c r="C288" s="502"/>
      <c r="D288" s="502"/>
      <c r="E288" s="502"/>
      <c r="F288" s="79"/>
      <c r="G288" s="79"/>
      <c r="H288" s="79"/>
      <c r="I288" s="79"/>
      <c r="J288" s="79"/>
      <c r="K288" s="79"/>
      <c r="L288" s="79"/>
      <c r="M288" s="79"/>
      <c r="N288" s="79"/>
      <c r="O288" s="79"/>
      <c r="P288" s="79"/>
      <c r="Q288" s="79"/>
      <c r="R288" s="79"/>
      <c r="S288" s="502"/>
      <c r="T288" s="78"/>
    </row>
    <row r="289" spans="1:20" ht="7.5" customHeight="1">
      <c r="A289" s="100"/>
      <c r="B289" s="502"/>
      <c r="C289" s="502"/>
      <c r="D289" s="502"/>
      <c r="E289" s="502"/>
      <c r="F289" s="93"/>
      <c r="G289" s="93"/>
      <c r="H289" s="93"/>
      <c r="I289" s="93"/>
      <c r="J289" s="93"/>
      <c r="K289" s="93"/>
      <c r="L289" s="93"/>
      <c r="M289" s="93"/>
      <c r="N289" s="93"/>
      <c r="O289" s="93"/>
      <c r="P289" s="93"/>
      <c r="Q289" s="93"/>
      <c r="R289" s="79"/>
      <c r="S289" s="502"/>
      <c r="T289" s="78"/>
    </row>
    <row r="290" spans="1:20" ht="7.5" customHeight="1">
      <c r="A290" s="100"/>
      <c r="B290" s="502"/>
      <c r="C290" s="565" t="s">
        <v>809</v>
      </c>
      <c r="D290" s="502"/>
      <c r="E290" s="502"/>
      <c r="F290" s="79"/>
      <c r="G290" s="79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532" t="s">
        <v>118</v>
      </c>
      <c r="S290" s="536" t="s">
        <v>810</v>
      </c>
      <c r="T290" s="78"/>
    </row>
    <row r="291" spans="1:20" ht="7.5" customHeight="1">
      <c r="A291" s="100"/>
      <c r="B291" s="502"/>
      <c r="C291" s="502"/>
      <c r="D291" s="502"/>
      <c r="E291" s="502"/>
      <c r="F291" s="79"/>
      <c r="G291" s="79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502"/>
      <c r="S291" s="502"/>
      <c r="T291" s="78"/>
    </row>
    <row r="292" spans="1:20" ht="7.5" customHeight="1">
      <c r="A292" s="100"/>
      <c r="B292" s="502"/>
      <c r="C292" s="502"/>
      <c r="D292" s="502"/>
      <c r="E292" s="502"/>
      <c r="F292" s="79"/>
      <c r="G292" s="79"/>
      <c r="H292" s="79"/>
      <c r="I292" s="79"/>
      <c r="J292" s="79"/>
      <c r="K292" s="79"/>
      <c r="L292" s="79"/>
      <c r="M292" s="79"/>
      <c r="N292" s="79"/>
      <c r="O292" s="79"/>
      <c r="P292" s="79"/>
      <c r="Q292" s="79"/>
      <c r="R292" s="79"/>
      <c r="S292" s="502"/>
      <c r="T292" s="78"/>
    </row>
    <row r="293" spans="1:20" ht="7.5" customHeight="1">
      <c r="A293" s="100"/>
      <c r="B293" s="72"/>
      <c r="C293" s="72"/>
      <c r="D293" s="72"/>
      <c r="E293" s="72"/>
      <c r="F293" s="72"/>
      <c r="G293" s="72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360"/>
      <c r="T293" s="78"/>
    </row>
    <row r="294" spans="1:20" ht="7.5" customHeight="1">
      <c r="A294" s="100"/>
      <c r="B294" s="79"/>
      <c r="C294" s="79"/>
      <c r="D294" s="79"/>
      <c r="E294" s="79"/>
      <c r="F294" s="79"/>
      <c r="G294" s="79"/>
      <c r="H294" s="79"/>
      <c r="I294" s="79"/>
      <c r="J294" s="79"/>
      <c r="K294" s="79"/>
      <c r="L294" s="79"/>
      <c r="M294" s="79"/>
      <c r="N294" s="79"/>
      <c r="O294" s="79"/>
      <c r="P294" s="79"/>
      <c r="Q294" s="79"/>
      <c r="R294" s="79"/>
      <c r="S294" s="90"/>
      <c r="T294" s="78"/>
    </row>
    <row r="295" spans="1:20" ht="7.5" customHeight="1">
      <c r="A295" s="100"/>
      <c r="B295" s="79"/>
      <c r="C295" s="79"/>
      <c r="D295" s="79"/>
      <c r="E295" s="79"/>
      <c r="F295" s="79"/>
      <c r="G295" s="79"/>
      <c r="H295" s="79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90"/>
      <c r="T295" s="78"/>
    </row>
    <row r="296" spans="1:20" ht="7.5" customHeight="1">
      <c r="A296" s="100"/>
      <c r="B296" s="79"/>
      <c r="C296" s="79"/>
      <c r="D296" s="79"/>
      <c r="E296" s="79"/>
      <c r="F296" s="79"/>
      <c r="G296" s="79"/>
      <c r="H296" s="79"/>
      <c r="I296" s="79"/>
      <c r="J296" s="79"/>
      <c r="K296" s="79"/>
      <c r="L296" s="79"/>
      <c r="M296" s="79"/>
      <c r="N296" s="79"/>
      <c r="O296" s="79"/>
      <c r="P296" s="79"/>
      <c r="Q296" s="79"/>
      <c r="R296" s="79"/>
      <c r="S296" s="90"/>
      <c r="T296" s="78"/>
    </row>
    <row r="297" spans="1:20" ht="7.5" customHeight="1">
      <c r="A297" s="100"/>
      <c r="B297" s="79"/>
      <c r="C297" s="79"/>
      <c r="D297" s="79"/>
      <c r="E297" s="79"/>
      <c r="F297" s="79"/>
      <c r="G297" s="79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90"/>
      <c r="T297" s="78"/>
    </row>
    <row r="298" spans="1:20" ht="7.5" customHeight="1">
      <c r="A298" s="100"/>
      <c r="B298" s="79"/>
      <c r="C298" s="79"/>
      <c r="D298" s="79"/>
      <c r="E298" s="79"/>
      <c r="F298" s="79"/>
      <c r="G298" s="79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90"/>
      <c r="T298" s="78"/>
    </row>
    <row r="299" spans="1:20" ht="7.5" customHeight="1">
      <c r="A299" s="100"/>
      <c r="B299" s="79"/>
      <c r="C299" s="79"/>
      <c r="D299" s="79"/>
      <c r="E299" s="79"/>
      <c r="F299" s="79"/>
      <c r="G299" s="79"/>
      <c r="H299" s="79"/>
      <c r="I299" s="79"/>
      <c r="J299" s="79"/>
      <c r="K299" s="79"/>
      <c r="L299" s="79"/>
      <c r="M299" s="79"/>
      <c r="N299" s="79"/>
      <c r="O299" s="79"/>
      <c r="P299" s="79"/>
      <c r="Q299" s="79"/>
      <c r="R299" s="79"/>
      <c r="S299" s="90"/>
      <c r="T299" s="78"/>
    </row>
    <row r="300" spans="1:20" ht="7.5" customHeight="1">
      <c r="A300" s="100"/>
      <c r="B300" s="79"/>
      <c r="C300" s="79"/>
      <c r="D300" s="79"/>
      <c r="E300" s="79"/>
      <c r="F300" s="79"/>
      <c r="G300" s="79"/>
      <c r="H300" s="79"/>
      <c r="I300" s="79"/>
      <c r="J300" s="79"/>
      <c r="K300" s="79"/>
      <c r="L300" s="79"/>
      <c r="M300" s="79"/>
      <c r="N300" s="79"/>
      <c r="O300" s="79"/>
      <c r="P300" s="79"/>
      <c r="Q300" s="79"/>
      <c r="R300" s="79"/>
      <c r="S300" s="90"/>
      <c r="T300" s="78"/>
    </row>
    <row r="301" spans="1:20" ht="7.5" customHeight="1">
      <c r="A301" s="100"/>
      <c r="B301" s="79"/>
      <c r="C301" s="79"/>
      <c r="D301" s="79"/>
      <c r="E301" s="79"/>
      <c r="F301" s="79"/>
      <c r="G301" s="79"/>
      <c r="H301" s="79"/>
      <c r="I301" s="79"/>
      <c r="J301" s="79"/>
      <c r="K301" s="79"/>
      <c r="L301" s="79"/>
      <c r="M301" s="79"/>
      <c r="N301" s="79"/>
      <c r="O301" s="79"/>
      <c r="P301" s="79"/>
      <c r="Q301" s="79"/>
      <c r="R301" s="79"/>
      <c r="S301" s="90"/>
      <c r="T301" s="78"/>
    </row>
    <row r="302" spans="1:20" ht="7.5" customHeight="1">
      <c r="A302" s="100"/>
      <c r="B302" s="91"/>
      <c r="C302" s="91"/>
      <c r="D302" s="91"/>
      <c r="E302" s="91"/>
      <c r="F302" s="91"/>
      <c r="G302" s="91"/>
      <c r="H302" s="91"/>
      <c r="I302" s="91"/>
      <c r="J302" s="91"/>
      <c r="K302" s="91"/>
      <c r="L302" s="91"/>
      <c r="M302" s="91"/>
      <c r="N302" s="91"/>
      <c r="O302" s="91"/>
      <c r="P302" s="91"/>
      <c r="Q302" s="91"/>
      <c r="R302" s="91"/>
      <c r="S302" s="129"/>
      <c r="T302" s="78"/>
    </row>
    <row r="303" spans="1:20" ht="11.25" customHeight="1">
      <c r="A303" s="100"/>
      <c r="B303" s="526"/>
      <c r="C303" s="527"/>
      <c r="D303" s="527"/>
      <c r="E303" s="527"/>
      <c r="F303" s="527"/>
      <c r="G303" s="527"/>
      <c r="H303" s="527"/>
      <c r="I303" s="527"/>
      <c r="J303" s="527"/>
      <c r="K303" s="527"/>
      <c r="L303" s="527"/>
      <c r="M303" s="527"/>
      <c r="N303" s="527"/>
      <c r="O303" s="527"/>
      <c r="P303" s="527"/>
      <c r="Q303" s="527"/>
      <c r="R303" s="527"/>
      <c r="S303" s="537" t="s">
        <v>140</v>
      </c>
      <c r="T303" s="78"/>
    </row>
    <row r="304" spans="1:20" ht="11.25" customHeight="1">
      <c r="A304" s="100"/>
      <c r="B304" s="83"/>
      <c r="C304" s="94"/>
      <c r="D304" s="83"/>
      <c r="E304" s="83"/>
      <c r="F304" s="83"/>
      <c r="G304" s="83"/>
      <c r="H304" s="83"/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504"/>
      <c r="T304" s="150"/>
    </row>
    <row r="305" spans="1:20" ht="11.25" customHeight="1">
      <c r="A305" s="100"/>
      <c r="B305" s="528" t="s">
        <v>811</v>
      </c>
      <c r="C305" s="529"/>
      <c r="D305" s="529"/>
      <c r="E305" s="529"/>
      <c r="F305" s="529"/>
      <c r="G305" s="529"/>
      <c r="H305" s="529"/>
      <c r="I305" s="529"/>
      <c r="J305" s="529"/>
      <c r="K305" s="529"/>
      <c r="L305" s="529"/>
      <c r="M305" s="529"/>
      <c r="N305" s="529"/>
      <c r="O305" s="529"/>
      <c r="P305" s="529"/>
      <c r="Q305" s="529"/>
      <c r="R305" s="529"/>
      <c r="S305" s="529"/>
      <c r="T305" s="78"/>
    </row>
    <row r="306" spans="1:20" ht="61.5" customHeight="1">
      <c r="A306" s="100"/>
      <c r="B306" s="530"/>
      <c r="C306" s="513"/>
      <c r="D306" s="51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531" t="s">
        <v>761</v>
      </c>
      <c r="P306" s="513"/>
      <c r="Q306" s="513"/>
      <c r="R306" s="513"/>
      <c r="S306" s="513"/>
      <c r="T306" s="150"/>
    </row>
    <row r="307" spans="1:20" ht="34.5" customHeight="1">
      <c r="A307" s="100"/>
      <c r="B307" s="67" t="s">
        <v>104</v>
      </c>
      <c r="C307" s="67" t="s">
        <v>105</v>
      </c>
      <c r="D307" s="67" t="s">
        <v>106</v>
      </c>
      <c r="E307" s="67" t="s">
        <v>107</v>
      </c>
      <c r="F307" s="68" t="s">
        <v>108</v>
      </c>
      <c r="G307" s="69" t="s">
        <v>109</v>
      </c>
      <c r="H307" s="68" t="s">
        <v>108</v>
      </c>
      <c r="I307" s="69" t="s">
        <v>110</v>
      </c>
      <c r="J307" s="68" t="s">
        <v>108</v>
      </c>
      <c r="K307" s="69" t="s">
        <v>111</v>
      </c>
      <c r="L307" s="68" t="s">
        <v>108</v>
      </c>
      <c r="M307" s="69" t="s">
        <v>112</v>
      </c>
      <c r="N307" s="68" t="s">
        <v>108</v>
      </c>
      <c r="O307" s="69" t="s">
        <v>113</v>
      </c>
      <c r="P307" s="68" t="s">
        <v>108</v>
      </c>
      <c r="Q307" s="69" t="s">
        <v>114</v>
      </c>
      <c r="R307" s="524" t="s">
        <v>1</v>
      </c>
      <c r="S307" s="525"/>
      <c r="T307" s="151"/>
    </row>
    <row r="308" spans="1:20" ht="7.5" customHeight="1">
      <c r="A308" s="100"/>
      <c r="B308" s="512" t="s">
        <v>115</v>
      </c>
      <c r="C308" s="514" t="s">
        <v>812</v>
      </c>
      <c r="D308" s="515" t="s">
        <v>136</v>
      </c>
      <c r="E308" s="516" t="s">
        <v>122</v>
      </c>
      <c r="F308" s="109"/>
      <c r="G308" s="109"/>
      <c r="H308" s="109"/>
      <c r="I308" s="109"/>
      <c r="J308" s="109"/>
      <c r="K308" s="72"/>
      <c r="L308" s="72"/>
      <c r="M308" s="72"/>
      <c r="N308" s="72"/>
      <c r="O308" s="72"/>
      <c r="P308" s="72"/>
      <c r="Q308" s="72"/>
      <c r="R308" s="534" t="s">
        <v>118</v>
      </c>
      <c r="S308" s="547" t="s">
        <v>798</v>
      </c>
      <c r="T308" s="347"/>
    </row>
    <row r="309" spans="1:20" ht="7.5" customHeight="1">
      <c r="A309" s="100"/>
      <c r="B309" s="502"/>
      <c r="C309" s="502"/>
      <c r="D309" s="502"/>
      <c r="E309" s="502"/>
      <c r="F309" s="111"/>
      <c r="G309" s="111"/>
      <c r="H309" s="111"/>
      <c r="I309" s="111"/>
      <c r="J309" s="111"/>
      <c r="K309" s="79"/>
      <c r="L309" s="79"/>
      <c r="M309" s="79"/>
      <c r="N309" s="79"/>
      <c r="O309" s="79"/>
      <c r="P309" s="79"/>
      <c r="Q309" s="79"/>
      <c r="R309" s="502"/>
      <c r="S309" s="502"/>
      <c r="T309" s="347"/>
    </row>
    <row r="310" spans="1:20" ht="7.5" customHeight="1">
      <c r="A310" s="100"/>
      <c r="B310" s="502"/>
      <c r="C310" s="502"/>
      <c r="D310" s="502"/>
      <c r="E310" s="502"/>
      <c r="F310" s="111"/>
      <c r="G310" s="111"/>
      <c r="H310" s="111"/>
      <c r="I310" s="111"/>
      <c r="J310" s="111"/>
      <c r="K310" s="79"/>
      <c r="L310" s="79"/>
      <c r="M310" s="79"/>
      <c r="N310" s="79"/>
      <c r="O310" s="79"/>
      <c r="P310" s="79"/>
      <c r="Q310" s="79"/>
      <c r="R310" s="79"/>
      <c r="S310" s="502"/>
      <c r="T310" s="347"/>
    </row>
    <row r="311" spans="1:20" ht="7.5" customHeight="1">
      <c r="A311" s="100"/>
      <c r="B311" s="502"/>
      <c r="C311" s="502"/>
      <c r="D311" s="502"/>
      <c r="E311" s="502"/>
      <c r="F311" s="111"/>
      <c r="G311" s="111"/>
      <c r="H311" s="111"/>
      <c r="I311" s="111"/>
      <c r="J311" s="111"/>
      <c r="K311" s="79"/>
      <c r="L311" s="79"/>
      <c r="M311" s="79"/>
      <c r="N311" s="79"/>
      <c r="O311" s="79"/>
      <c r="P311" s="79"/>
      <c r="Q311" s="79"/>
      <c r="R311" s="355"/>
      <c r="S311" s="502"/>
      <c r="T311" s="347"/>
    </row>
    <row r="312" spans="1:20" ht="7.5" customHeight="1">
      <c r="A312" s="100"/>
      <c r="B312" s="502"/>
      <c r="C312" s="502"/>
      <c r="D312" s="502"/>
      <c r="E312" s="502"/>
      <c r="F312" s="111"/>
      <c r="G312" s="111"/>
      <c r="H312" s="111"/>
      <c r="I312" s="111"/>
      <c r="J312" s="111"/>
      <c r="K312" s="79"/>
      <c r="L312" s="79"/>
      <c r="M312" s="79"/>
      <c r="N312" s="79"/>
      <c r="O312" s="79"/>
      <c r="P312" s="79"/>
      <c r="Q312" s="79"/>
      <c r="R312" s="355"/>
      <c r="S312" s="502"/>
      <c r="T312" s="347"/>
    </row>
    <row r="313" spans="1:20" ht="7.5" customHeight="1">
      <c r="A313" s="100"/>
      <c r="B313" s="502"/>
      <c r="C313" s="502"/>
      <c r="D313" s="502"/>
      <c r="E313" s="502"/>
      <c r="F313" s="111"/>
      <c r="G313" s="111"/>
      <c r="H313" s="173"/>
      <c r="I313" s="111"/>
      <c r="J313" s="173"/>
      <c r="K313" s="83"/>
      <c r="L313" s="83"/>
      <c r="M313" s="83"/>
      <c r="N313" s="83"/>
      <c r="O313" s="83"/>
      <c r="P313" s="83"/>
      <c r="Q313" s="83"/>
      <c r="R313" s="532" t="s">
        <v>118</v>
      </c>
      <c r="S313" s="536" t="s">
        <v>806</v>
      </c>
      <c r="T313" s="347"/>
    </row>
    <row r="314" spans="1:20" ht="7.5" customHeight="1">
      <c r="A314" s="100"/>
      <c r="B314" s="502"/>
      <c r="C314" s="502"/>
      <c r="D314" s="502"/>
      <c r="E314" s="502"/>
      <c r="F314" s="111"/>
      <c r="G314" s="111"/>
      <c r="H314" s="225"/>
      <c r="I314" s="111"/>
      <c r="J314" s="225"/>
      <c r="K314" s="79"/>
      <c r="L314" s="79"/>
      <c r="M314" s="79"/>
      <c r="N314" s="79"/>
      <c r="O314" s="79"/>
      <c r="P314" s="79"/>
      <c r="Q314" s="79"/>
      <c r="R314" s="502"/>
      <c r="S314" s="502"/>
      <c r="T314" s="347"/>
    </row>
    <row r="315" spans="1:20" ht="7.5" customHeight="1">
      <c r="A315" s="100"/>
      <c r="B315" s="502"/>
      <c r="C315" s="502"/>
      <c r="D315" s="502"/>
      <c r="E315" s="502"/>
      <c r="F315" s="517">
        <v>6000.8212000000012</v>
      </c>
      <c r="G315" s="86"/>
      <c r="H315" s="86"/>
      <c r="I315" s="86"/>
      <c r="J315" s="86"/>
      <c r="K315" s="86"/>
      <c r="L315" s="86"/>
      <c r="M315" s="86"/>
      <c r="N315" s="86"/>
      <c r="O315" s="86"/>
      <c r="P315" s="86"/>
      <c r="Q315" s="86"/>
      <c r="R315" s="532" t="s">
        <v>118</v>
      </c>
      <c r="S315" s="536" t="s">
        <v>813</v>
      </c>
      <c r="T315" s="347"/>
    </row>
    <row r="316" spans="1:20" ht="7.5" customHeight="1">
      <c r="A316" s="100"/>
      <c r="B316" s="502"/>
      <c r="C316" s="502"/>
      <c r="D316" s="502"/>
      <c r="E316" s="502"/>
      <c r="F316" s="504"/>
      <c r="G316" s="86"/>
      <c r="H316" s="86"/>
      <c r="I316" s="86"/>
      <c r="J316" s="86"/>
      <c r="K316" s="86"/>
      <c r="L316" s="86"/>
      <c r="M316" s="86"/>
      <c r="N316" s="86"/>
      <c r="O316" s="86"/>
      <c r="P316" s="86"/>
      <c r="Q316" s="86"/>
      <c r="R316" s="502"/>
      <c r="S316" s="502"/>
      <c r="T316" s="347"/>
    </row>
    <row r="317" spans="1:20" ht="7.5" customHeight="1">
      <c r="A317" s="100"/>
      <c r="B317" s="502"/>
      <c r="C317" s="502"/>
      <c r="D317" s="502"/>
      <c r="E317" s="502"/>
      <c r="F317" s="111"/>
      <c r="G317" s="503">
        <f>ROUND(F315*mark_up,0)</f>
        <v>26344</v>
      </c>
      <c r="H317" s="503"/>
      <c r="I317" s="625" t="s">
        <v>122</v>
      </c>
      <c r="J317" s="503"/>
      <c r="K317" s="625" t="s">
        <v>122</v>
      </c>
      <c r="L317" s="358"/>
      <c r="M317" s="625" t="s">
        <v>122</v>
      </c>
      <c r="N317" s="358"/>
      <c r="O317" s="625" t="s">
        <v>122</v>
      </c>
      <c r="P317" s="358"/>
      <c r="Q317" s="625" t="s">
        <v>122</v>
      </c>
      <c r="R317" s="163"/>
      <c r="S317" s="502"/>
      <c r="T317" s="347"/>
    </row>
    <row r="318" spans="1:20" ht="7.5" customHeight="1">
      <c r="A318" s="100"/>
      <c r="B318" s="502"/>
      <c r="C318" s="502"/>
      <c r="D318" s="502"/>
      <c r="E318" s="502"/>
      <c r="F318" s="111"/>
      <c r="G318" s="504"/>
      <c r="H318" s="504"/>
      <c r="I318" s="504"/>
      <c r="J318" s="504"/>
      <c r="K318" s="504"/>
      <c r="L318" s="359"/>
      <c r="M318" s="504"/>
      <c r="N318" s="359"/>
      <c r="O318" s="504"/>
      <c r="P318" s="359"/>
      <c r="Q318" s="504"/>
      <c r="R318" s="163"/>
      <c r="S318" s="502"/>
      <c r="T318" s="347"/>
    </row>
    <row r="319" spans="1:20" ht="7.5" customHeight="1">
      <c r="A319" s="100"/>
      <c r="B319" s="502"/>
      <c r="C319" s="502"/>
      <c r="D319" s="502"/>
      <c r="E319" s="502"/>
      <c r="F319" s="111"/>
      <c r="G319" s="86"/>
      <c r="H319" s="86"/>
      <c r="I319" s="86"/>
      <c r="J319" s="86"/>
      <c r="K319" s="86"/>
      <c r="L319" s="86"/>
      <c r="M319" s="86"/>
      <c r="N319" s="86"/>
      <c r="O319" s="86"/>
      <c r="P319" s="86"/>
      <c r="Q319" s="86"/>
      <c r="R319" s="79"/>
      <c r="S319" s="502"/>
      <c r="T319" s="347"/>
    </row>
    <row r="320" spans="1:20" ht="7.5" customHeight="1">
      <c r="A320" s="100"/>
      <c r="B320" s="502"/>
      <c r="C320" s="502"/>
      <c r="D320" s="502"/>
      <c r="E320" s="502"/>
      <c r="F320" s="111"/>
      <c r="G320" s="86"/>
      <c r="H320" s="86"/>
      <c r="I320" s="86"/>
      <c r="J320" s="86"/>
      <c r="K320" s="86"/>
      <c r="L320" s="86"/>
      <c r="M320" s="86"/>
      <c r="N320" s="86"/>
      <c r="O320" s="86"/>
      <c r="P320" s="86"/>
      <c r="Q320" s="86"/>
      <c r="R320" s="532" t="s">
        <v>118</v>
      </c>
      <c r="S320" s="536" t="s">
        <v>808</v>
      </c>
      <c r="T320" s="350"/>
    </row>
    <row r="321" spans="1:20" ht="7.5" customHeight="1">
      <c r="A321" s="100"/>
      <c r="B321" s="502"/>
      <c r="C321" s="502"/>
      <c r="D321" s="502"/>
      <c r="E321" s="502"/>
      <c r="F321" s="111"/>
      <c r="G321" s="86"/>
      <c r="H321" s="86"/>
      <c r="I321" s="86"/>
      <c r="J321" s="86"/>
      <c r="K321" s="86"/>
      <c r="L321" s="86"/>
      <c r="M321" s="86"/>
      <c r="N321" s="86"/>
      <c r="O321" s="86"/>
      <c r="P321" s="86"/>
      <c r="Q321" s="86"/>
      <c r="R321" s="502"/>
      <c r="S321" s="502"/>
      <c r="T321" s="350"/>
    </row>
    <row r="322" spans="1:20" ht="7.5" customHeight="1">
      <c r="A322" s="78"/>
      <c r="B322" s="502"/>
      <c r="C322" s="502"/>
      <c r="D322" s="502"/>
      <c r="E322" s="502"/>
      <c r="F322" s="111"/>
      <c r="G322" s="86"/>
      <c r="H322" s="86"/>
      <c r="I322" s="86"/>
      <c r="J322" s="86"/>
      <c r="K322" s="86"/>
      <c r="L322" s="86"/>
      <c r="M322" s="86"/>
      <c r="N322" s="86"/>
      <c r="O322" s="86"/>
      <c r="P322" s="86"/>
      <c r="Q322" s="86"/>
      <c r="R322" s="79"/>
      <c r="S322" s="502"/>
      <c r="T322" s="350"/>
    </row>
    <row r="323" spans="1:20" ht="7.5" customHeight="1">
      <c r="A323" s="78"/>
      <c r="B323" s="502"/>
      <c r="C323" s="502"/>
      <c r="D323" s="502"/>
      <c r="E323" s="502"/>
      <c r="F323" s="301"/>
      <c r="G323" s="301"/>
      <c r="H323" s="301"/>
      <c r="I323" s="301"/>
      <c r="J323" s="301"/>
      <c r="K323" s="301"/>
      <c r="L323" s="301"/>
      <c r="M323" s="86"/>
      <c r="N323" s="301"/>
      <c r="O323" s="301"/>
      <c r="P323" s="301"/>
      <c r="Q323" s="301"/>
      <c r="R323" s="79"/>
      <c r="S323" s="502"/>
      <c r="T323" s="350"/>
    </row>
    <row r="324" spans="1:20" ht="7.5" customHeight="1">
      <c r="A324" s="78"/>
      <c r="B324" s="502"/>
      <c r="C324" s="502"/>
      <c r="D324" s="502"/>
      <c r="E324" s="502"/>
      <c r="F324" s="301"/>
      <c r="G324" s="301"/>
      <c r="H324" s="301"/>
      <c r="I324" s="301"/>
      <c r="J324" s="301"/>
      <c r="K324" s="301"/>
      <c r="L324" s="301"/>
      <c r="M324" s="86"/>
      <c r="N324" s="301"/>
      <c r="O324" s="301"/>
      <c r="P324" s="301"/>
      <c r="Q324" s="301"/>
      <c r="R324" s="79"/>
      <c r="S324" s="502"/>
      <c r="T324" s="350"/>
    </row>
    <row r="325" spans="1:20" ht="7.5" customHeight="1">
      <c r="A325" s="100"/>
      <c r="B325" s="502"/>
      <c r="C325" s="502"/>
      <c r="D325" s="502"/>
      <c r="E325" s="502"/>
      <c r="F325" s="79"/>
      <c r="G325" s="79"/>
      <c r="H325" s="79"/>
      <c r="I325" s="79"/>
      <c r="J325" s="79"/>
      <c r="K325" s="79"/>
      <c r="L325" s="79"/>
      <c r="M325" s="86"/>
      <c r="N325" s="79"/>
      <c r="O325" s="79"/>
      <c r="P325" s="79"/>
      <c r="Q325" s="79"/>
      <c r="R325" s="532" t="s">
        <v>118</v>
      </c>
      <c r="S325" s="536" t="s">
        <v>810</v>
      </c>
      <c r="T325" s="350"/>
    </row>
    <row r="326" spans="1:20" ht="7.5" customHeight="1">
      <c r="A326" s="100"/>
      <c r="B326" s="502"/>
      <c r="C326" s="565" t="s">
        <v>814</v>
      </c>
      <c r="D326" s="502"/>
      <c r="E326" s="502"/>
      <c r="F326" s="79"/>
      <c r="G326" s="79"/>
      <c r="H326" s="79"/>
      <c r="I326" s="79"/>
      <c r="J326" s="79"/>
      <c r="K326" s="79"/>
      <c r="L326" s="79"/>
      <c r="M326" s="79"/>
      <c r="N326" s="79"/>
      <c r="O326" s="79"/>
      <c r="P326" s="79"/>
      <c r="Q326" s="79"/>
      <c r="R326" s="502"/>
      <c r="S326" s="502"/>
      <c r="T326" s="350"/>
    </row>
    <row r="327" spans="1:20" ht="7.5" customHeight="1">
      <c r="A327" s="100"/>
      <c r="B327" s="502"/>
      <c r="C327" s="502"/>
      <c r="D327" s="502"/>
      <c r="E327" s="502"/>
      <c r="F327" s="91"/>
      <c r="G327" s="79"/>
      <c r="H327" s="79"/>
      <c r="I327" s="79"/>
      <c r="J327" s="79"/>
      <c r="K327" s="79"/>
      <c r="L327" s="79"/>
      <c r="M327" s="79"/>
      <c r="N327" s="79"/>
      <c r="O327" s="79"/>
      <c r="P327" s="91"/>
      <c r="Q327" s="79"/>
      <c r="R327" s="79"/>
      <c r="S327" s="502"/>
      <c r="T327" s="350"/>
    </row>
    <row r="328" spans="1:20" ht="7.5" customHeight="1">
      <c r="A328" s="100"/>
      <c r="B328" s="502"/>
      <c r="C328" s="502"/>
      <c r="D328" s="502"/>
      <c r="E328" s="502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  <c r="Q328" s="86"/>
      <c r="R328" s="86"/>
      <c r="S328" s="86"/>
      <c r="T328" s="350"/>
    </row>
    <row r="329" spans="1:20" ht="7.5" customHeight="1">
      <c r="A329" s="100"/>
      <c r="B329" s="512" t="s">
        <v>115</v>
      </c>
      <c r="C329" s="514" t="s">
        <v>815</v>
      </c>
      <c r="D329" s="516" t="s">
        <v>816</v>
      </c>
      <c r="E329" s="516" t="s">
        <v>122</v>
      </c>
      <c r="F329" s="168"/>
      <c r="G329" s="169"/>
      <c r="H329" s="170"/>
      <c r="I329" s="170"/>
      <c r="J329" s="170"/>
      <c r="K329" s="170"/>
      <c r="L329" s="170"/>
      <c r="M329" s="516"/>
      <c r="N329" s="108"/>
      <c r="O329" s="516"/>
      <c r="P329" s="108"/>
      <c r="Q329" s="102"/>
      <c r="R329" s="648" t="s">
        <v>118</v>
      </c>
      <c r="S329" s="521" t="s">
        <v>817</v>
      </c>
      <c r="T329" s="350"/>
    </row>
    <row r="330" spans="1:20" ht="7.5" customHeight="1">
      <c r="A330" s="100"/>
      <c r="B330" s="502"/>
      <c r="C330" s="502"/>
      <c r="D330" s="502"/>
      <c r="E330" s="502"/>
      <c r="F330" s="84"/>
      <c r="G330" s="172"/>
      <c r="H330" s="173"/>
      <c r="I330" s="173"/>
      <c r="J330" s="173"/>
      <c r="K330" s="173"/>
      <c r="L330" s="173"/>
      <c r="M330" s="502"/>
      <c r="N330" s="81"/>
      <c r="O330" s="502"/>
      <c r="P330" s="81"/>
      <c r="Q330" s="75"/>
      <c r="R330" s="502"/>
      <c r="S330" s="502"/>
      <c r="T330" s="350"/>
    </row>
    <row r="331" spans="1:20" ht="7.5" customHeight="1">
      <c r="A331" s="100"/>
      <c r="B331" s="502"/>
      <c r="C331" s="502"/>
      <c r="D331" s="502"/>
      <c r="E331" s="502"/>
      <c r="F331" s="84"/>
      <c r="G331" s="172"/>
      <c r="H331" s="173"/>
      <c r="I331" s="173"/>
      <c r="J331" s="173"/>
      <c r="K331" s="173"/>
      <c r="L331" s="173"/>
      <c r="M331" s="502"/>
      <c r="N331" s="81"/>
      <c r="O331" s="502"/>
      <c r="P331" s="81"/>
      <c r="Q331" s="75"/>
      <c r="R331" s="361"/>
      <c r="S331" s="502"/>
      <c r="T331" s="350"/>
    </row>
    <row r="332" spans="1:20" ht="7.5" customHeight="1">
      <c r="A332" s="100"/>
      <c r="B332" s="502"/>
      <c r="C332" s="502"/>
      <c r="D332" s="502"/>
      <c r="E332" s="502"/>
      <c r="F332" s="84"/>
      <c r="G332" s="172"/>
      <c r="H332" s="173"/>
      <c r="I332" s="173"/>
      <c r="J332" s="173"/>
      <c r="K332" s="173"/>
      <c r="L332" s="173"/>
      <c r="M332" s="502"/>
      <c r="N332" s="81"/>
      <c r="O332" s="502"/>
      <c r="P332" s="81"/>
      <c r="Q332" s="75"/>
      <c r="R332" s="647" t="s">
        <v>118</v>
      </c>
      <c r="S332" s="510" t="s">
        <v>818</v>
      </c>
      <c r="T332" s="350"/>
    </row>
    <row r="333" spans="1:20" ht="7.5" customHeight="1">
      <c r="A333" s="100"/>
      <c r="B333" s="502"/>
      <c r="C333" s="502"/>
      <c r="D333" s="502"/>
      <c r="E333" s="502"/>
      <c r="F333" s="84"/>
      <c r="G333" s="172"/>
      <c r="H333" s="173"/>
      <c r="I333" s="173"/>
      <c r="J333" s="173"/>
      <c r="K333" s="173"/>
      <c r="L333" s="173"/>
      <c r="M333" s="502"/>
      <c r="N333" s="81"/>
      <c r="O333" s="502"/>
      <c r="P333" s="81"/>
      <c r="Q333" s="75"/>
      <c r="R333" s="502"/>
      <c r="S333" s="502"/>
      <c r="T333" s="350"/>
    </row>
    <row r="334" spans="1:20" ht="7.5" customHeight="1">
      <c r="A334" s="100"/>
      <c r="B334" s="502"/>
      <c r="C334" s="502"/>
      <c r="D334" s="502"/>
      <c r="E334" s="502"/>
      <c r="F334" s="81"/>
      <c r="G334" s="79"/>
      <c r="H334" s="79"/>
      <c r="I334" s="79"/>
      <c r="J334" s="79"/>
      <c r="K334" s="79"/>
      <c r="L334" s="79"/>
      <c r="M334" s="79"/>
      <c r="N334" s="79"/>
      <c r="O334" s="79"/>
      <c r="P334" s="79"/>
      <c r="Q334" s="79"/>
      <c r="R334" s="647" t="s">
        <v>118</v>
      </c>
      <c r="S334" s="510" t="s">
        <v>819</v>
      </c>
      <c r="T334" s="350"/>
    </row>
    <row r="335" spans="1:20" ht="7.5" customHeight="1">
      <c r="A335" s="100"/>
      <c r="B335" s="502"/>
      <c r="C335" s="502"/>
      <c r="D335" s="502"/>
      <c r="E335" s="502"/>
      <c r="F335" s="79"/>
      <c r="G335" s="79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502"/>
      <c r="S335" s="502"/>
      <c r="T335" s="350"/>
    </row>
    <row r="336" spans="1:20" ht="7.5" customHeight="1">
      <c r="A336" s="100"/>
      <c r="B336" s="502"/>
      <c r="C336" s="502"/>
      <c r="D336" s="502"/>
      <c r="E336" s="502"/>
      <c r="F336" s="79"/>
      <c r="G336" s="79"/>
      <c r="H336" s="79"/>
      <c r="I336" s="79"/>
      <c r="J336" s="79"/>
      <c r="K336" s="79"/>
      <c r="L336" s="79"/>
      <c r="M336" s="79"/>
      <c r="N336" s="79"/>
      <c r="O336" s="79"/>
      <c r="P336" s="79"/>
      <c r="Q336" s="79"/>
      <c r="R336" s="163"/>
      <c r="S336" s="502"/>
      <c r="T336" s="350"/>
    </row>
    <row r="337" spans="1:20" ht="7.5" customHeight="1">
      <c r="A337" s="100"/>
      <c r="B337" s="502"/>
      <c r="C337" s="502"/>
      <c r="D337" s="502"/>
      <c r="E337" s="502"/>
      <c r="F337" s="79"/>
      <c r="G337" s="79"/>
      <c r="H337" s="79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502"/>
      <c r="T337" s="350"/>
    </row>
    <row r="338" spans="1:20" ht="7.5" customHeight="1">
      <c r="A338" s="100"/>
      <c r="B338" s="502"/>
      <c r="C338" s="502"/>
      <c r="D338" s="502"/>
      <c r="E338" s="502"/>
      <c r="F338" s="517">
        <v>4068.6250000000009</v>
      </c>
      <c r="G338" s="503">
        <f>ROUND(F338*mark_up,0)</f>
        <v>17861</v>
      </c>
      <c r="H338" s="503"/>
      <c r="I338" s="503" t="s">
        <v>122</v>
      </c>
      <c r="J338" s="503"/>
      <c r="K338" s="503" t="s">
        <v>122</v>
      </c>
      <c r="L338" s="503"/>
      <c r="M338" s="503" t="s">
        <v>122</v>
      </c>
      <c r="N338" s="503"/>
      <c r="O338" s="503" t="s">
        <v>122</v>
      </c>
      <c r="P338" s="503"/>
      <c r="Q338" s="503" t="s">
        <v>122</v>
      </c>
      <c r="R338" s="79"/>
      <c r="S338" s="502"/>
      <c r="T338" s="350"/>
    </row>
    <row r="339" spans="1:20" ht="7.5" customHeight="1">
      <c r="A339" s="100"/>
      <c r="B339" s="502"/>
      <c r="C339" s="502"/>
      <c r="D339" s="502"/>
      <c r="E339" s="502"/>
      <c r="F339" s="504"/>
      <c r="G339" s="504"/>
      <c r="H339" s="504"/>
      <c r="I339" s="504"/>
      <c r="J339" s="504"/>
      <c r="K339" s="504"/>
      <c r="L339" s="504"/>
      <c r="M339" s="504"/>
      <c r="N339" s="504"/>
      <c r="O339" s="504"/>
      <c r="P339" s="504"/>
      <c r="Q339" s="504"/>
      <c r="R339" s="647" t="s">
        <v>118</v>
      </c>
      <c r="S339" s="510" t="s">
        <v>128</v>
      </c>
      <c r="T339" s="350"/>
    </row>
    <row r="340" spans="1:20" ht="7.5" customHeight="1">
      <c r="A340" s="100"/>
      <c r="B340" s="502"/>
      <c r="C340" s="502"/>
      <c r="D340" s="502"/>
      <c r="E340" s="502"/>
      <c r="F340" s="79"/>
      <c r="G340" s="79"/>
      <c r="H340" s="79"/>
      <c r="I340" s="79"/>
      <c r="J340" s="79"/>
      <c r="K340" s="79"/>
      <c r="L340" s="79"/>
      <c r="M340" s="79"/>
      <c r="N340" s="79"/>
      <c r="O340" s="79"/>
      <c r="P340" s="79"/>
      <c r="Q340" s="79"/>
      <c r="R340" s="502"/>
      <c r="S340" s="502"/>
      <c r="T340" s="350"/>
    </row>
    <row r="341" spans="1:20" ht="7.5" customHeight="1">
      <c r="A341" s="100"/>
      <c r="B341" s="502"/>
      <c r="C341" s="502"/>
      <c r="D341" s="502"/>
      <c r="E341" s="502"/>
      <c r="F341" s="84"/>
      <c r="G341" s="126"/>
      <c r="H341" s="85"/>
      <c r="I341" s="85"/>
      <c r="J341" s="85"/>
      <c r="K341" s="85"/>
      <c r="L341" s="85"/>
      <c r="M341" s="75"/>
      <c r="N341" s="81"/>
      <c r="O341" s="75"/>
      <c r="P341" s="81"/>
      <c r="Q341" s="75"/>
      <c r="R341" s="647" t="s">
        <v>118</v>
      </c>
      <c r="S341" s="510" t="s">
        <v>820</v>
      </c>
      <c r="T341" s="350"/>
    </row>
    <row r="342" spans="1:20" ht="7.5" customHeight="1">
      <c r="A342" s="100"/>
      <c r="B342" s="502"/>
      <c r="C342" s="502"/>
      <c r="D342" s="502"/>
      <c r="E342" s="502"/>
      <c r="F342" s="84"/>
      <c r="G342" s="126"/>
      <c r="H342" s="85"/>
      <c r="I342" s="85"/>
      <c r="J342" s="85"/>
      <c r="K342" s="85"/>
      <c r="L342" s="85"/>
      <c r="M342" s="75"/>
      <c r="N342" s="81"/>
      <c r="O342" s="75"/>
      <c r="P342" s="81"/>
      <c r="Q342" s="75"/>
      <c r="R342" s="502"/>
      <c r="S342" s="502"/>
      <c r="T342" s="350"/>
    </row>
    <row r="343" spans="1:20" ht="7.5" customHeight="1">
      <c r="A343" s="100"/>
      <c r="B343" s="502"/>
      <c r="C343" s="502"/>
      <c r="D343" s="502"/>
      <c r="E343" s="502"/>
      <c r="F343" s="111"/>
      <c r="G343" s="111"/>
      <c r="H343" s="111"/>
      <c r="I343" s="111"/>
      <c r="J343" s="111"/>
      <c r="K343" s="111"/>
      <c r="L343" s="111"/>
      <c r="M343" s="111"/>
      <c r="N343" s="111"/>
      <c r="O343" s="111"/>
      <c r="P343" s="111"/>
      <c r="Q343" s="111"/>
      <c r="R343" s="79"/>
      <c r="S343" s="502"/>
      <c r="T343" s="350"/>
    </row>
    <row r="344" spans="1:20" ht="7.5" customHeight="1">
      <c r="A344" s="100"/>
      <c r="B344" s="502"/>
      <c r="C344" s="502"/>
      <c r="D344" s="502"/>
      <c r="E344" s="502"/>
      <c r="F344" s="111"/>
      <c r="G344" s="111"/>
      <c r="H344" s="111"/>
      <c r="I344" s="111"/>
      <c r="J344" s="111"/>
      <c r="K344" s="111"/>
      <c r="L344" s="111"/>
      <c r="M344" s="111"/>
      <c r="N344" s="111"/>
      <c r="O344" s="111"/>
      <c r="P344" s="111"/>
      <c r="Q344" s="111"/>
      <c r="R344" s="79"/>
      <c r="S344" s="502"/>
      <c r="T344" s="350"/>
    </row>
    <row r="345" spans="1:20" ht="7.5" customHeight="1">
      <c r="A345" s="100"/>
      <c r="B345" s="502"/>
      <c r="C345" s="502"/>
      <c r="D345" s="502"/>
      <c r="E345" s="502"/>
      <c r="F345" s="362"/>
      <c r="G345" s="362"/>
      <c r="H345" s="362"/>
      <c r="I345" s="362"/>
      <c r="J345" s="362"/>
      <c r="K345" s="362"/>
      <c r="L345" s="362"/>
      <c r="M345" s="362"/>
      <c r="N345" s="362"/>
      <c r="O345" s="362"/>
      <c r="P345" s="362"/>
      <c r="Q345" s="362"/>
      <c r="R345" s="79"/>
      <c r="S345" s="502"/>
      <c r="T345" s="350"/>
    </row>
    <row r="346" spans="1:20" ht="7.5" customHeight="1">
      <c r="A346" s="100"/>
      <c r="B346" s="502"/>
      <c r="C346" s="502"/>
      <c r="D346" s="502"/>
      <c r="E346" s="502"/>
      <c r="F346" s="362"/>
      <c r="G346" s="362"/>
      <c r="H346" s="362"/>
      <c r="I346" s="362"/>
      <c r="J346" s="362"/>
      <c r="K346" s="362"/>
      <c r="L346" s="362"/>
      <c r="M346" s="362"/>
      <c r="N346" s="362"/>
      <c r="O346" s="362"/>
      <c r="P346" s="362"/>
      <c r="Q346" s="362"/>
      <c r="R346" s="647" t="s">
        <v>118</v>
      </c>
      <c r="S346" s="510" t="s">
        <v>693</v>
      </c>
      <c r="T346" s="350"/>
    </row>
    <row r="347" spans="1:20" ht="7.5" customHeight="1">
      <c r="A347" s="100"/>
      <c r="B347" s="502"/>
      <c r="C347" s="565" t="s">
        <v>821</v>
      </c>
      <c r="D347" s="502"/>
      <c r="E347" s="502"/>
      <c r="F347" s="362"/>
      <c r="G347" s="362"/>
      <c r="H347" s="362"/>
      <c r="I347" s="362"/>
      <c r="J347" s="362"/>
      <c r="K347" s="362"/>
      <c r="L347" s="362"/>
      <c r="M347" s="362"/>
      <c r="N347" s="362"/>
      <c r="O347" s="362"/>
      <c r="P347" s="362"/>
      <c r="Q347" s="362"/>
      <c r="R347" s="502"/>
      <c r="S347" s="502"/>
      <c r="T347" s="350"/>
    </row>
    <row r="348" spans="1:20" ht="7.5" customHeight="1">
      <c r="A348" s="100"/>
      <c r="B348" s="502"/>
      <c r="C348" s="502"/>
      <c r="D348" s="502"/>
      <c r="E348" s="502"/>
      <c r="F348" s="114"/>
      <c r="G348" s="111"/>
      <c r="H348" s="111"/>
      <c r="I348" s="111"/>
      <c r="J348" s="111"/>
      <c r="K348" s="111"/>
      <c r="L348" s="111"/>
      <c r="M348" s="111"/>
      <c r="N348" s="111"/>
      <c r="O348" s="111"/>
      <c r="P348" s="111"/>
      <c r="Q348" s="111"/>
      <c r="R348" s="346"/>
      <c r="S348" s="502"/>
      <c r="T348" s="347"/>
    </row>
    <row r="349" spans="1:20" ht="7.5" customHeight="1">
      <c r="A349" s="100"/>
      <c r="B349" s="513"/>
      <c r="C349" s="513"/>
      <c r="D349" s="513"/>
      <c r="E349" s="513"/>
      <c r="F349" s="91"/>
      <c r="G349" s="91"/>
      <c r="H349" s="91"/>
      <c r="I349" s="91"/>
      <c r="J349" s="91"/>
      <c r="K349" s="91"/>
      <c r="L349" s="91"/>
      <c r="M349" s="91"/>
      <c r="N349" s="91"/>
      <c r="O349" s="91"/>
      <c r="P349" s="91"/>
      <c r="Q349" s="91"/>
      <c r="R349" s="127"/>
      <c r="S349" s="127"/>
      <c r="T349" s="78"/>
    </row>
    <row r="350" spans="1:20" ht="7.5" customHeight="1">
      <c r="A350" s="100"/>
      <c r="B350" s="79"/>
      <c r="C350" s="86"/>
      <c r="D350" s="79"/>
      <c r="E350" s="79"/>
      <c r="F350" s="79"/>
      <c r="G350" s="79"/>
      <c r="H350" s="79"/>
      <c r="I350" s="79"/>
      <c r="J350" s="79"/>
      <c r="K350" s="79"/>
      <c r="L350" s="79"/>
      <c r="M350" s="79"/>
      <c r="N350" s="79"/>
      <c r="O350" s="79"/>
      <c r="P350" s="79"/>
      <c r="Q350" s="79"/>
      <c r="R350" s="86"/>
      <c r="S350" s="86"/>
      <c r="T350" s="78"/>
    </row>
    <row r="351" spans="1:20" ht="7.5" customHeight="1">
      <c r="A351" s="100"/>
      <c r="B351" s="79"/>
      <c r="C351" s="86"/>
      <c r="D351" s="79"/>
      <c r="E351" s="79"/>
      <c r="F351" s="79"/>
      <c r="G351" s="79"/>
      <c r="H351" s="79"/>
      <c r="I351" s="79"/>
      <c r="J351" s="79"/>
      <c r="K351" s="79"/>
      <c r="L351" s="79"/>
      <c r="M351" s="79"/>
      <c r="N351" s="79"/>
      <c r="O351" s="79"/>
      <c r="P351" s="79"/>
      <c r="Q351" s="79"/>
      <c r="R351" s="86"/>
      <c r="S351" s="86"/>
      <c r="T351" s="78"/>
    </row>
    <row r="352" spans="1:20" ht="7.5" customHeight="1">
      <c r="A352" s="100"/>
      <c r="B352" s="79"/>
      <c r="C352" s="86"/>
      <c r="D352" s="79"/>
      <c r="E352" s="79"/>
      <c r="F352" s="79"/>
      <c r="G352" s="79"/>
      <c r="H352" s="79"/>
      <c r="I352" s="79"/>
      <c r="J352" s="79"/>
      <c r="K352" s="79"/>
      <c r="L352" s="79"/>
      <c r="M352" s="79"/>
      <c r="N352" s="79"/>
      <c r="O352" s="79"/>
      <c r="P352" s="79"/>
      <c r="Q352" s="79"/>
      <c r="R352" s="86"/>
      <c r="S352" s="86"/>
      <c r="T352" s="78"/>
    </row>
    <row r="353" spans="1:20" ht="7.5" customHeight="1">
      <c r="A353" s="100"/>
      <c r="B353" s="79"/>
      <c r="C353" s="79"/>
      <c r="D353" s="79"/>
      <c r="E353" s="79"/>
      <c r="F353" s="79"/>
      <c r="G353" s="79"/>
      <c r="H353" s="79"/>
      <c r="I353" s="79"/>
      <c r="J353" s="79"/>
      <c r="K353" s="79"/>
      <c r="L353" s="79"/>
      <c r="M353" s="79"/>
      <c r="N353" s="79"/>
      <c r="O353" s="79"/>
      <c r="P353" s="79"/>
      <c r="Q353" s="79"/>
      <c r="R353" s="79"/>
      <c r="S353" s="90"/>
      <c r="T353" s="78"/>
    </row>
    <row r="354" spans="1:20" ht="7.5" customHeight="1">
      <c r="A354" s="100"/>
      <c r="B354" s="79"/>
      <c r="C354" s="79"/>
      <c r="D354" s="79"/>
      <c r="E354" s="79"/>
      <c r="F354" s="79"/>
      <c r="G354" s="79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90"/>
      <c r="T354" s="78"/>
    </row>
    <row r="355" spans="1:20" ht="7.5" customHeight="1">
      <c r="A355" s="100"/>
      <c r="B355" s="79"/>
      <c r="C355" s="79"/>
      <c r="D355" s="79"/>
      <c r="E355" s="79"/>
      <c r="F355" s="79"/>
      <c r="G355" s="79"/>
      <c r="H355" s="79"/>
      <c r="I355" s="79"/>
      <c r="J355" s="79"/>
      <c r="K355" s="79"/>
      <c r="L355" s="79"/>
      <c r="M355" s="79"/>
      <c r="N355" s="79"/>
      <c r="O355" s="79"/>
      <c r="P355" s="79"/>
      <c r="Q355" s="79"/>
      <c r="R355" s="79"/>
      <c r="S355" s="90"/>
      <c r="T355" s="78"/>
    </row>
    <row r="356" spans="1:20" ht="7.5" customHeight="1">
      <c r="A356" s="100"/>
      <c r="B356" s="79"/>
      <c r="C356" s="79"/>
      <c r="D356" s="79"/>
      <c r="E356" s="79"/>
      <c r="F356" s="79"/>
      <c r="G356" s="79"/>
      <c r="H356" s="79"/>
      <c r="I356" s="79"/>
      <c r="J356" s="79"/>
      <c r="K356" s="79"/>
      <c r="L356" s="79"/>
      <c r="M356" s="79"/>
      <c r="N356" s="79"/>
      <c r="O356" s="79"/>
      <c r="P356" s="79"/>
      <c r="Q356" s="79"/>
      <c r="R356" s="79"/>
      <c r="S356" s="90"/>
      <c r="T356" s="78"/>
    </row>
    <row r="357" spans="1:20" ht="7.5" customHeight="1">
      <c r="A357" s="100"/>
      <c r="B357" s="79"/>
      <c r="C357" s="79"/>
      <c r="D357" s="79"/>
      <c r="E357" s="79"/>
      <c r="F357" s="79"/>
      <c r="G357" s="79"/>
      <c r="H357" s="79"/>
      <c r="I357" s="79"/>
      <c r="J357" s="79"/>
      <c r="K357" s="79"/>
      <c r="L357" s="79"/>
      <c r="M357" s="79"/>
      <c r="N357" s="79"/>
      <c r="O357" s="79"/>
      <c r="P357" s="79"/>
      <c r="Q357" s="79"/>
      <c r="R357" s="79"/>
      <c r="S357" s="90"/>
      <c r="T357" s="78"/>
    </row>
    <row r="358" spans="1:20" ht="7.5" customHeight="1">
      <c r="A358" s="100"/>
      <c r="B358" s="79"/>
      <c r="C358" s="79"/>
      <c r="D358" s="79"/>
      <c r="E358" s="79"/>
      <c r="F358" s="79"/>
      <c r="G358" s="79"/>
      <c r="H358" s="79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90"/>
      <c r="T358" s="78"/>
    </row>
    <row r="359" spans="1:20" ht="7.5" customHeight="1">
      <c r="A359" s="100"/>
      <c r="B359" s="79"/>
      <c r="C359" s="79"/>
      <c r="D359" s="79"/>
      <c r="E359" s="79"/>
      <c r="F359" s="79"/>
      <c r="G359" s="79"/>
      <c r="H359" s="79"/>
      <c r="I359" s="79"/>
      <c r="J359" s="79"/>
      <c r="K359" s="79"/>
      <c r="L359" s="79"/>
      <c r="M359" s="79"/>
      <c r="N359" s="79"/>
      <c r="O359" s="79"/>
      <c r="P359" s="79"/>
      <c r="Q359" s="79"/>
      <c r="R359" s="79"/>
      <c r="S359" s="90"/>
      <c r="T359" s="78"/>
    </row>
    <row r="360" spans="1:20" ht="7.5" customHeight="1">
      <c r="A360" s="100"/>
      <c r="B360" s="79"/>
      <c r="C360" s="79"/>
      <c r="D360" s="79"/>
      <c r="E360" s="79"/>
      <c r="F360" s="79"/>
      <c r="G360" s="79"/>
      <c r="H360" s="79"/>
      <c r="I360" s="79"/>
      <c r="J360" s="79"/>
      <c r="K360" s="79"/>
      <c r="L360" s="79"/>
      <c r="M360" s="79"/>
      <c r="N360" s="79"/>
      <c r="O360" s="79"/>
      <c r="P360" s="79"/>
      <c r="Q360" s="79"/>
      <c r="R360" s="79"/>
      <c r="S360" s="90"/>
      <c r="T360" s="78"/>
    </row>
    <row r="361" spans="1:20" ht="7.5" customHeight="1">
      <c r="A361" s="100"/>
      <c r="B361" s="79"/>
      <c r="C361" s="79"/>
      <c r="D361" s="79"/>
      <c r="E361" s="79"/>
      <c r="F361" s="79"/>
      <c r="G361" s="79"/>
      <c r="H361" s="79"/>
      <c r="I361" s="79"/>
      <c r="J361" s="79"/>
      <c r="K361" s="79"/>
      <c r="L361" s="79"/>
      <c r="M361" s="79"/>
      <c r="N361" s="79"/>
      <c r="O361" s="79"/>
      <c r="P361" s="79"/>
      <c r="Q361" s="79"/>
      <c r="R361" s="79"/>
      <c r="S361" s="90"/>
      <c r="T361" s="78"/>
    </row>
    <row r="362" spans="1:20" ht="7.5" customHeight="1">
      <c r="A362" s="100"/>
      <c r="B362" s="79"/>
      <c r="C362" s="79"/>
      <c r="D362" s="79"/>
      <c r="E362" s="79"/>
      <c r="F362" s="79"/>
      <c r="G362" s="79"/>
      <c r="H362" s="79"/>
      <c r="I362" s="79"/>
      <c r="J362" s="79"/>
      <c r="K362" s="79"/>
      <c r="L362" s="79"/>
      <c r="M362" s="79"/>
      <c r="N362" s="79"/>
      <c r="O362" s="79"/>
      <c r="P362" s="79"/>
      <c r="Q362" s="79"/>
      <c r="R362" s="79"/>
      <c r="S362" s="90"/>
      <c r="T362" s="78"/>
    </row>
    <row r="363" spans="1:20" ht="7.5" customHeight="1">
      <c r="A363" s="100"/>
      <c r="B363" s="79"/>
      <c r="C363" s="79"/>
      <c r="D363" s="79"/>
      <c r="E363" s="79"/>
      <c r="F363" s="79"/>
      <c r="G363" s="79"/>
      <c r="H363" s="79"/>
      <c r="I363" s="79"/>
      <c r="J363" s="79"/>
      <c r="K363" s="79"/>
      <c r="L363" s="79"/>
      <c r="M363" s="79"/>
      <c r="N363" s="79"/>
      <c r="O363" s="79"/>
      <c r="P363" s="79"/>
      <c r="Q363" s="79"/>
      <c r="R363" s="79"/>
      <c r="S363" s="90"/>
      <c r="T363" s="78"/>
    </row>
    <row r="364" spans="1:20" ht="11.25" customHeight="1">
      <c r="A364" s="100"/>
      <c r="B364" s="526"/>
      <c r="C364" s="527"/>
      <c r="D364" s="527"/>
      <c r="E364" s="527"/>
      <c r="F364" s="527"/>
      <c r="G364" s="527"/>
      <c r="H364" s="527"/>
      <c r="I364" s="527"/>
      <c r="J364" s="527"/>
      <c r="K364" s="527"/>
      <c r="L364" s="527"/>
      <c r="M364" s="527"/>
      <c r="N364" s="527"/>
      <c r="O364" s="527"/>
      <c r="P364" s="527"/>
      <c r="Q364" s="527"/>
      <c r="R364" s="527"/>
      <c r="S364" s="537" t="s">
        <v>140</v>
      </c>
      <c r="T364" s="78"/>
    </row>
    <row r="365" spans="1:20" ht="11.25" customHeight="1">
      <c r="A365" s="100"/>
      <c r="B365" s="83"/>
      <c r="C365" s="94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3"/>
      <c r="R365" s="83"/>
      <c r="S365" s="504"/>
      <c r="T365" s="150"/>
    </row>
    <row r="366" spans="1:20" ht="11.25" customHeight="1">
      <c r="A366" s="100"/>
      <c r="B366" s="528" t="s">
        <v>822</v>
      </c>
      <c r="C366" s="529"/>
      <c r="D366" s="529"/>
      <c r="E366" s="529"/>
      <c r="F366" s="529"/>
      <c r="G366" s="529"/>
      <c r="H366" s="529"/>
      <c r="I366" s="529"/>
      <c r="J366" s="529"/>
      <c r="K366" s="529"/>
      <c r="L366" s="529"/>
      <c r="M366" s="529"/>
      <c r="N366" s="529"/>
      <c r="O366" s="529"/>
      <c r="P366" s="529"/>
      <c r="Q366" s="529"/>
      <c r="R366" s="529"/>
      <c r="S366" s="529"/>
      <c r="T366" s="78"/>
    </row>
  </sheetData>
  <sheetProtection algorithmName="SHA-512" hashValue="L06jvDC02j8BoP7CpTnu0FDFI04D9QkqWt8e7NzLIBPpqeJVihS0uMJtb23YOpCyFeDEvGzy150f1xdNgnXw+A==" saltValue="qreRWWAeyjARuunuF5tCYQ==" spinCount="100000" sheet="1" objects="1" scenarios="1"/>
  <mergeCells count="481">
    <mergeCell ref="C147:C169"/>
    <mergeCell ref="K133:K134"/>
    <mergeCell ref="L133:L134"/>
    <mergeCell ref="K103:K104"/>
    <mergeCell ref="L103:L104"/>
    <mergeCell ref="D105:D106"/>
    <mergeCell ref="E105:E106"/>
    <mergeCell ref="F105:F106"/>
    <mergeCell ref="G105:G106"/>
    <mergeCell ref="H105:H106"/>
    <mergeCell ref="I105:I106"/>
    <mergeCell ref="J105:J106"/>
    <mergeCell ref="K105:K106"/>
    <mergeCell ref="L105:L106"/>
    <mergeCell ref="M158:M159"/>
    <mergeCell ref="N158:N159"/>
    <mergeCell ref="D160:D161"/>
    <mergeCell ref="E160:E161"/>
    <mergeCell ref="F160:F161"/>
    <mergeCell ref="G160:G161"/>
    <mergeCell ref="I160:I161"/>
    <mergeCell ref="J160:J161"/>
    <mergeCell ref="K160:K161"/>
    <mergeCell ref="L160:L161"/>
    <mergeCell ref="M160:M161"/>
    <mergeCell ref="N160:N161"/>
    <mergeCell ref="I158:I159"/>
    <mergeCell ref="J158:J159"/>
    <mergeCell ref="K158:K159"/>
    <mergeCell ref="L158:L159"/>
    <mergeCell ref="C21:C24"/>
    <mergeCell ref="D21:D24"/>
    <mergeCell ref="B25:B46"/>
    <mergeCell ref="D33:D34"/>
    <mergeCell ref="E33:E34"/>
    <mergeCell ref="F33:F34"/>
    <mergeCell ref="F35:F36"/>
    <mergeCell ref="D43:D46"/>
    <mergeCell ref="J103:J104"/>
    <mergeCell ref="B94:B118"/>
    <mergeCell ref="C94:C114"/>
    <mergeCell ref="C115:C118"/>
    <mergeCell ref="D115:D118"/>
    <mergeCell ref="C25:C42"/>
    <mergeCell ref="C43:C46"/>
    <mergeCell ref="B64:B93"/>
    <mergeCell ref="D76:D77"/>
    <mergeCell ref="E76:E77"/>
    <mergeCell ref="F76:F77"/>
    <mergeCell ref="F78:F79"/>
    <mergeCell ref="C64:C89"/>
    <mergeCell ref="C90:C93"/>
    <mergeCell ref="M103:M104"/>
    <mergeCell ref="N103:N104"/>
    <mergeCell ref="D90:D93"/>
    <mergeCell ref="D103:D104"/>
    <mergeCell ref="E103:E104"/>
    <mergeCell ref="F103:F104"/>
    <mergeCell ref="G103:G104"/>
    <mergeCell ref="H103:H104"/>
    <mergeCell ref="I103:I104"/>
    <mergeCell ref="M105:M106"/>
    <mergeCell ref="N105:N106"/>
    <mergeCell ref="J107:J108"/>
    <mergeCell ref="J112:J113"/>
    <mergeCell ref="J117:J118"/>
    <mergeCell ref="B125:B146"/>
    <mergeCell ref="C125:C142"/>
    <mergeCell ref="C143:C146"/>
    <mergeCell ref="D143:D146"/>
    <mergeCell ref="K135:K136"/>
    <mergeCell ref="L135:L136"/>
    <mergeCell ref="M135:M136"/>
    <mergeCell ref="N135:N136"/>
    <mergeCell ref="D135:D136"/>
    <mergeCell ref="E135:E136"/>
    <mergeCell ref="F135:F136"/>
    <mergeCell ref="G135:G136"/>
    <mergeCell ref="H135:H136"/>
    <mergeCell ref="I135:I136"/>
    <mergeCell ref="J135:J136"/>
    <mergeCell ref="M133:M134"/>
    <mergeCell ref="N133:N134"/>
    <mergeCell ref="D133:D134"/>
    <mergeCell ref="E133:E134"/>
    <mergeCell ref="R8:R9"/>
    <mergeCell ref="S8:S9"/>
    <mergeCell ref="D10:D11"/>
    <mergeCell ref="E10:E11"/>
    <mergeCell ref="F10:F11"/>
    <mergeCell ref="G10:G11"/>
    <mergeCell ref="H10:H11"/>
    <mergeCell ref="I10:I11"/>
    <mergeCell ref="J10:J11"/>
    <mergeCell ref="K10:K11"/>
    <mergeCell ref="L10:L11"/>
    <mergeCell ref="M10:M11"/>
    <mergeCell ref="N10:N11"/>
    <mergeCell ref="O10:O11"/>
    <mergeCell ref="P10:P11"/>
    <mergeCell ref="Q10:Q11"/>
    <mergeCell ref="D12:D13"/>
    <mergeCell ref="E12:E13"/>
    <mergeCell ref="F12:F13"/>
    <mergeCell ref="G12:G13"/>
    <mergeCell ref="H12:H13"/>
    <mergeCell ref="I12:I13"/>
    <mergeCell ref="J12:J13"/>
    <mergeCell ref="K12:K13"/>
    <mergeCell ref="L12:L13"/>
    <mergeCell ref="M12:M13"/>
    <mergeCell ref="N12:N13"/>
    <mergeCell ref="O12:O13"/>
    <mergeCell ref="R10:R11"/>
    <mergeCell ref="S10:S12"/>
    <mergeCell ref="P12:P13"/>
    <mergeCell ref="Q12:Q13"/>
    <mergeCell ref="R13:R14"/>
    <mergeCell ref="S13:S17"/>
    <mergeCell ref="R18:R19"/>
    <mergeCell ref="S18:S20"/>
    <mergeCell ref="R25:R26"/>
    <mergeCell ref="S25:S29"/>
    <mergeCell ref="R30:R31"/>
    <mergeCell ref="S30:S31"/>
    <mergeCell ref="R32:R33"/>
    <mergeCell ref="S32:S34"/>
    <mergeCell ref="B1:D1"/>
    <mergeCell ref="O1:S1"/>
    <mergeCell ref="R2:S2"/>
    <mergeCell ref="B3:B24"/>
    <mergeCell ref="C3:C20"/>
    <mergeCell ref="R3:R4"/>
    <mergeCell ref="S3:S7"/>
    <mergeCell ref="N33:N34"/>
    <mergeCell ref="O33:O34"/>
    <mergeCell ref="P33:P34"/>
    <mergeCell ref="Q33:Q34"/>
    <mergeCell ref="G33:G34"/>
    <mergeCell ref="H33:H34"/>
    <mergeCell ref="I33:I34"/>
    <mergeCell ref="J33:J34"/>
    <mergeCell ref="K33:K34"/>
    <mergeCell ref="L33:L34"/>
    <mergeCell ref="M33:M34"/>
    <mergeCell ref="N76:N77"/>
    <mergeCell ref="O76:O77"/>
    <mergeCell ref="G76:G77"/>
    <mergeCell ref="H76:H77"/>
    <mergeCell ref="I76:I77"/>
    <mergeCell ref="J76:J77"/>
    <mergeCell ref="K76:K77"/>
    <mergeCell ref="L76:L77"/>
    <mergeCell ref="M76:M77"/>
    <mergeCell ref="L35:L36"/>
    <mergeCell ref="M35:M36"/>
    <mergeCell ref="N35:N36"/>
    <mergeCell ref="O35:O36"/>
    <mergeCell ref="S85:S89"/>
    <mergeCell ref="S90:S92"/>
    <mergeCell ref="S104:S109"/>
    <mergeCell ref="S110:S114"/>
    <mergeCell ref="S115:S117"/>
    <mergeCell ref="S120:S121"/>
    <mergeCell ref="R74:R75"/>
    <mergeCell ref="R77:R78"/>
    <mergeCell ref="S77:S79"/>
    <mergeCell ref="R80:R81"/>
    <mergeCell ref="S80:S84"/>
    <mergeCell ref="R85:R86"/>
    <mergeCell ref="R90:R91"/>
    <mergeCell ref="P103:P104"/>
    <mergeCell ref="Q103:Q104"/>
    <mergeCell ref="O103:O104"/>
    <mergeCell ref="O105:O106"/>
    <mergeCell ref="P105:P106"/>
    <mergeCell ref="Q105:Q106"/>
    <mergeCell ref="R110:R111"/>
    <mergeCell ref="R124:S124"/>
    <mergeCell ref="R94:R95"/>
    <mergeCell ref="S94:S98"/>
    <mergeCell ref="R99:R100"/>
    <mergeCell ref="S99:S100"/>
    <mergeCell ref="R101:R102"/>
    <mergeCell ref="S101:S103"/>
    <mergeCell ref="R104:R105"/>
    <mergeCell ref="P35:P36"/>
    <mergeCell ref="Q35:Q36"/>
    <mergeCell ref="S35:S39"/>
    <mergeCell ref="B59:R59"/>
    <mergeCell ref="B61:S61"/>
    <mergeCell ref="B62:D62"/>
    <mergeCell ref="O62:S62"/>
    <mergeCell ref="D35:D36"/>
    <mergeCell ref="E35:E36"/>
    <mergeCell ref="G35:G36"/>
    <mergeCell ref="H35:H36"/>
    <mergeCell ref="I35:I36"/>
    <mergeCell ref="J35:J36"/>
    <mergeCell ref="K35:K36"/>
    <mergeCell ref="R35:R36"/>
    <mergeCell ref="R40:R41"/>
    <mergeCell ref="S40:S42"/>
    <mergeCell ref="S59:S60"/>
    <mergeCell ref="R63:S63"/>
    <mergeCell ref="R64:R65"/>
    <mergeCell ref="S64:S68"/>
    <mergeCell ref="R69:R70"/>
    <mergeCell ref="S69:S70"/>
    <mergeCell ref="R71:R72"/>
    <mergeCell ref="S71:S73"/>
    <mergeCell ref="S74:S76"/>
    <mergeCell ref="P76:P77"/>
    <mergeCell ref="Q76:Q77"/>
    <mergeCell ref="L78:L79"/>
    <mergeCell ref="M78:M79"/>
    <mergeCell ref="N78:N79"/>
    <mergeCell ref="O78:O79"/>
    <mergeCell ref="P78:P79"/>
    <mergeCell ref="Q78:Q79"/>
    <mergeCell ref="D78:D79"/>
    <mergeCell ref="E78:E79"/>
    <mergeCell ref="G78:G79"/>
    <mergeCell ref="H78:H79"/>
    <mergeCell ref="I78:I79"/>
    <mergeCell ref="J78:J79"/>
    <mergeCell ref="K78:K79"/>
    <mergeCell ref="O133:O134"/>
    <mergeCell ref="P133:P134"/>
    <mergeCell ref="Q133:Q134"/>
    <mergeCell ref="O135:O136"/>
    <mergeCell ref="P135:P136"/>
    <mergeCell ref="Q135:Q136"/>
    <mergeCell ref="R135:R136"/>
    <mergeCell ref="R138:R139"/>
    <mergeCell ref="B120:R120"/>
    <mergeCell ref="B122:S122"/>
    <mergeCell ref="O123:S123"/>
    <mergeCell ref="R125:R126"/>
    <mergeCell ref="S125:S129"/>
    <mergeCell ref="R130:R131"/>
    <mergeCell ref="R132:R133"/>
    <mergeCell ref="F133:F134"/>
    <mergeCell ref="G133:G134"/>
    <mergeCell ref="H133:H134"/>
    <mergeCell ref="I133:I134"/>
    <mergeCell ref="J133:J134"/>
    <mergeCell ref="B123:D123"/>
    <mergeCell ref="R152:R153"/>
    <mergeCell ref="R154:R155"/>
    <mergeCell ref="R157:R158"/>
    <mergeCell ref="S130:S131"/>
    <mergeCell ref="S132:S134"/>
    <mergeCell ref="S135:S137"/>
    <mergeCell ref="S138:S142"/>
    <mergeCell ref="R147:R148"/>
    <mergeCell ref="S147:S151"/>
    <mergeCell ref="S152:S153"/>
    <mergeCell ref="S154:S156"/>
    <mergeCell ref="S157:S159"/>
    <mergeCell ref="O158:O159"/>
    <mergeCell ref="P158:P159"/>
    <mergeCell ref="Q158:Q159"/>
    <mergeCell ref="O160:O161"/>
    <mergeCell ref="P160:P161"/>
    <mergeCell ref="S170:S172"/>
    <mergeCell ref="S181:S182"/>
    <mergeCell ref="Q160:Q161"/>
    <mergeCell ref="R160:R161"/>
    <mergeCell ref="S164:S168"/>
    <mergeCell ref="R170:R171"/>
    <mergeCell ref="B181:R181"/>
    <mergeCell ref="S160:S163"/>
    <mergeCell ref="R164:R165"/>
    <mergeCell ref="R168:R169"/>
    <mergeCell ref="C170:C173"/>
    <mergeCell ref="B147:B173"/>
    <mergeCell ref="D158:D159"/>
    <mergeCell ref="E158:E159"/>
    <mergeCell ref="F158:F159"/>
    <mergeCell ref="G158:G159"/>
    <mergeCell ref="H158:H159"/>
    <mergeCell ref="H160:H161"/>
    <mergeCell ref="D170:D173"/>
    <mergeCell ref="S189:S190"/>
    <mergeCell ref="S191:S193"/>
    <mergeCell ref="S194:S196"/>
    <mergeCell ref="S197:S199"/>
    <mergeCell ref="R222:R223"/>
    <mergeCell ref="B242:R242"/>
    <mergeCell ref="S242:S243"/>
    <mergeCell ref="B244:S244"/>
    <mergeCell ref="S216:S218"/>
    <mergeCell ref="S219:S221"/>
    <mergeCell ref="S222:S223"/>
    <mergeCell ref="B183:S183"/>
    <mergeCell ref="O184:S184"/>
    <mergeCell ref="R185:S185"/>
    <mergeCell ref="B186:B203"/>
    <mergeCell ref="Q192:Q193"/>
    <mergeCell ref="R194:R195"/>
    <mergeCell ref="S186:S188"/>
    <mergeCell ref="S280:S284"/>
    <mergeCell ref="S285:S289"/>
    <mergeCell ref="O213:O214"/>
    <mergeCell ref="G213:G214"/>
    <mergeCell ref="I213:I214"/>
    <mergeCell ref="J213:J214"/>
    <mergeCell ref="K213:K214"/>
    <mergeCell ref="L213:L214"/>
    <mergeCell ref="M213:M214"/>
    <mergeCell ref="N213:N214"/>
    <mergeCell ref="B204:B223"/>
    <mergeCell ref="B247:B272"/>
    <mergeCell ref="C247:C269"/>
    <mergeCell ref="D247:D272"/>
    <mergeCell ref="E259:E260"/>
    <mergeCell ref="F259:F260"/>
    <mergeCell ref="C270:C272"/>
    <mergeCell ref="S303:S304"/>
    <mergeCell ref="R313:R314"/>
    <mergeCell ref="R315:R316"/>
    <mergeCell ref="S278:S279"/>
    <mergeCell ref="S290:S292"/>
    <mergeCell ref="S308:S312"/>
    <mergeCell ref="S313:S314"/>
    <mergeCell ref="S315:S319"/>
    <mergeCell ref="P194:P195"/>
    <mergeCell ref="Q194:Q195"/>
    <mergeCell ref="P213:P214"/>
    <mergeCell ref="Q213:Q214"/>
    <mergeCell ref="R265:R266"/>
    <mergeCell ref="R269:R270"/>
    <mergeCell ref="R246:S246"/>
    <mergeCell ref="R247:R248"/>
    <mergeCell ref="R252:R253"/>
    <mergeCell ref="R254:R255"/>
    <mergeCell ref="S247:S251"/>
    <mergeCell ref="S252:S253"/>
    <mergeCell ref="O245:S245"/>
    <mergeCell ref="R211:R212"/>
    <mergeCell ref="R216:R217"/>
    <mergeCell ref="R219:R220"/>
    <mergeCell ref="R204:R205"/>
    <mergeCell ref="R209:R210"/>
    <mergeCell ref="P259:P260"/>
    <mergeCell ref="Q259:Q260"/>
    <mergeCell ref="R259:R260"/>
    <mergeCell ref="R262:R263"/>
    <mergeCell ref="S204:S208"/>
    <mergeCell ref="S209:S210"/>
    <mergeCell ref="S211:S215"/>
    <mergeCell ref="S269:S271"/>
    <mergeCell ref="S254:S258"/>
    <mergeCell ref="S259:S261"/>
    <mergeCell ref="S262:S264"/>
    <mergeCell ref="S265:S266"/>
    <mergeCell ref="S273:S277"/>
    <mergeCell ref="R186:R187"/>
    <mergeCell ref="R189:R190"/>
    <mergeCell ref="E192:E193"/>
    <mergeCell ref="F192:F193"/>
    <mergeCell ref="G192:G193"/>
    <mergeCell ref="H192:H193"/>
    <mergeCell ref="I192:I193"/>
    <mergeCell ref="J192:J193"/>
    <mergeCell ref="K192:K193"/>
    <mergeCell ref="L192:L193"/>
    <mergeCell ref="M192:M193"/>
    <mergeCell ref="N192:N193"/>
    <mergeCell ref="R191:R192"/>
    <mergeCell ref="O192:O193"/>
    <mergeCell ref="P192:P193"/>
    <mergeCell ref="F194:F195"/>
    <mergeCell ref="G194:G195"/>
    <mergeCell ref="H194:H195"/>
    <mergeCell ref="I194:I195"/>
    <mergeCell ref="J194:J195"/>
    <mergeCell ref="K194:K195"/>
    <mergeCell ref="L194:L195"/>
    <mergeCell ref="M194:M195"/>
    <mergeCell ref="N194:N195"/>
    <mergeCell ref="O194:O195"/>
    <mergeCell ref="C329:C346"/>
    <mergeCell ref="D329:D349"/>
    <mergeCell ref="C347:C349"/>
    <mergeCell ref="E308:E328"/>
    <mergeCell ref="F315:F316"/>
    <mergeCell ref="E329:E349"/>
    <mergeCell ref="F338:F339"/>
    <mergeCell ref="B184:D184"/>
    <mergeCell ref="E194:E195"/>
    <mergeCell ref="C200:C203"/>
    <mergeCell ref="D200:D203"/>
    <mergeCell ref="C204:C220"/>
    <mergeCell ref="D204:D223"/>
    <mergeCell ref="E204:E223"/>
    <mergeCell ref="F213:F214"/>
    <mergeCell ref="C221:C223"/>
    <mergeCell ref="C186:C199"/>
    <mergeCell ref="D192:D193"/>
    <mergeCell ref="D194:D195"/>
    <mergeCell ref="B245:D245"/>
    <mergeCell ref="B273:B292"/>
    <mergeCell ref="C273:C289"/>
    <mergeCell ref="D273:D292"/>
    <mergeCell ref="E273:E292"/>
    <mergeCell ref="F282:F283"/>
    <mergeCell ref="C290:C292"/>
    <mergeCell ref="B308:B328"/>
    <mergeCell ref="R278:R279"/>
    <mergeCell ref="R280:R281"/>
    <mergeCell ref="Q282:Q283"/>
    <mergeCell ref="R285:R286"/>
    <mergeCell ref="R290:R291"/>
    <mergeCell ref="R273:R274"/>
    <mergeCell ref="B303:R303"/>
    <mergeCell ref="B305:S305"/>
    <mergeCell ref="B306:D306"/>
    <mergeCell ref="O306:S306"/>
    <mergeCell ref="R307:S307"/>
    <mergeCell ref="R308:R309"/>
    <mergeCell ref="R325:R326"/>
    <mergeCell ref="C308:C325"/>
    <mergeCell ref="D308:D328"/>
    <mergeCell ref="C326:C328"/>
    <mergeCell ref="I317:I318"/>
    <mergeCell ref="I259:I260"/>
    <mergeCell ref="J259:J260"/>
    <mergeCell ref="K259:K260"/>
    <mergeCell ref="L259:L260"/>
    <mergeCell ref="M259:M260"/>
    <mergeCell ref="N259:N260"/>
    <mergeCell ref="O259:O260"/>
    <mergeCell ref="G259:G260"/>
    <mergeCell ref="G282:G283"/>
    <mergeCell ref="H282:H283"/>
    <mergeCell ref="I282:I283"/>
    <mergeCell ref="J282:J283"/>
    <mergeCell ref="K282:K283"/>
    <mergeCell ref="M282:M283"/>
    <mergeCell ref="O282:O283"/>
    <mergeCell ref="R346:R347"/>
    <mergeCell ref="B364:R364"/>
    <mergeCell ref="S364:S365"/>
    <mergeCell ref="B366:S366"/>
    <mergeCell ref="S346:S348"/>
    <mergeCell ref="R332:R333"/>
    <mergeCell ref="R334:R335"/>
    <mergeCell ref="R339:R340"/>
    <mergeCell ref="R341:R342"/>
    <mergeCell ref="S334:S338"/>
    <mergeCell ref="S339:S340"/>
    <mergeCell ref="S341:S345"/>
    <mergeCell ref="N338:N339"/>
    <mergeCell ref="O338:O339"/>
    <mergeCell ref="P338:P339"/>
    <mergeCell ref="Q338:Q339"/>
    <mergeCell ref="G338:G339"/>
    <mergeCell ref="H338:H339"/>
    <mergeCell ref="I338:I339"/>
    <mergeCell ref="J338:J339"/>
    <mergeCell ref="K338:K339"/>
    <mergeCell ref="L338:L339"/>
    <mergeCell ref="M338:M339"/>
    <mergeCell ref="B329:B349"/>
    <mergeCell ref="S329:S331"/>
    <mergeCell ref="S332:S333"/>
    <mergeCell ref="G317:G318"/>
    <mergeCell ref="H317:H318"/>
    <mergeCell ref="R320:R321"/>
    <mergeCell ref="M329:M333"/>
    <mergeCell ref="O329:O333"/>
    <mergeCell ref="S320:S324"/>
    <mergeCell ref="S325:S327"/>
    <mergeCell ref="R329:R330"/>
    <mergeCell ref="J317:J318"/>
    <mergeCell ref="K317:K318"/>
    <mergeCell ref="M317:M318"/>
    <mergeCell ref="O317:O318"/>
    <mergeCell ref="Q317:Q318"/>
  </mergeCells>
  <conditionalFormatting sqref="A1:XFD1048576">
    <cfRule type="cellIs" dxfId="0" priority="1" operator="equal">
      <formula>0</formula>
    </cfRule>
  </conditionalFormatting>
  <pageMargins left="0.78740157480314954" right="0" top="0" bottom="0" header="0" footer="0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T61"/>
  <sheetViews>
    <sheetView showGridLines="0" topLeftCell="B1" workbookViewId="0">
      <selection activeCell="G13" sqref="G13:G14"/>
    </sheetView>
  </sheetViews>
  <sheetFormatPr defaultColWidth="14.42578125" defaultRowHeight="15" customHeight="1"/>
  <cols>
    <col min="1" max="1" width="12.85546875" style="65" hidden="1" customWidth="1"/>
    <col min="2" max="3" width="14.28515625" style="65" customWidth="1"/>
    <col min="4" max="4" width="11.42578125" style="65" customWidth="1"/>
    <col min="5" max="5" width="6" style="65" customWidth="1"/>
    <col min="6" max="6" width="10.7109375" style="65" hidden="1" customWidth="1"/>
    <col min="7" max="7" width="9.7109375" style="65" customWidth="1"/>
    <col min="8" max="8" width="9.7109375" style="65" hidden="1" customWidth="1"/>
    <col min="9" max="9" width="9.7109375" style="65" customWidth="1"/>
    <col min="10" max="10" width="9.7109375" style="65" hidden="1" customWidth="1"/>
    <col min="11" max="11" width="9.7109375" style="65" customWidth="1"/>
    <col min="12" max="12" width="9.7109375" style="65" hidden="1" customWidth="1"/>
    <col min="13" max="13" width="9.7109375" style="65" customWidth="1"/>
    <col min="14" max="14" width="9.7109375" style="65" hidden="1" customWidth="1"/>
    <col min="15" max="15" width="9.7109375" style="65" customWidth="1"/>
    <col min="16" max="16" width="9.7109375" style="65" hidden="1" customWidth="1"/>
    <col min="17" max="17" width="9.7109375" style="65" customWidth="1"/>
    <col min="18" max="18" width="2" style="65" customWidth="1"/>
    <col min="19" max="19" width="32.7109375" style="65" customWidth="1"/>
    <col min="20" max="20" width="61.5703125" style="65" hidden="1" customWidth="1"/>
    <col min="21" max="16384" width="14.42578125" style="65"/>
  </cols>
  <sheetData>
    <row r="1" spans="1:20" ht="61.5" customHeight="1">
      <c r="A1" s="100"/>
      <c r="B1" s="530"/>
      <c r="C1" s="513"/>
      <c r="D1" s="513"/>
      <c r="E1" s="63"/>
      <c r="F1" s="63"/>
      <c r="G1" s="63"/>
      <c r="H1" s="63"/>
      <c r="I1" s="63"/>
      <c r="J1" s="63"/>
      <c r="K1" s="63"/>
      <c r="L1" s="63"/>
      <c r="M1" s="63"/>
      <c r="N1" s="63"/>
      <c r="O1" s="531" t="s">
        <v>823</v>
      </c>
      <c r="P1" s="513"/>
      <c r="Q1" s="513"/>
      <c r="R1" s="513"/>
      <c r="S1" s="513"/>
      <c r="T1" s="150"/>
    </row>
    <row r="2" spans="1:20" ht="34.5" customHeight="1">
      <c r="A2" s="70"/>
      <c r="B2" s="67" t="s">
        <v>104</v>
      </c>
      <c r="C2" s="67" t="s">
        <v>105</v>
      </c>
      <c r="D2" s="67" t="s">
        <v>106</v>
      </c>
      <c r="E2" s="67" t="s">
        <v>107</v>
      </c>
      <c r="F2" s="68" t="s">
        <v>108</v>
      </c>
      <c r="G2" s="69" t="s">
        <v>109</v>
      </c>
      <c r="H2" s="68" t="s">
        <v>108</v>
      </c>
      <c r="I2" s="69" t="s">
        <v>110</v>
      </c>
      <c r="J2" s="68" t="s">
        <v>108</v>
      </c>
      <c r="K2" s="69" t="s">
        <v>111</v>
      </c>
      <c r="L2" s="68" t="s">
        <v>108</v>
      </c>
      <c r="M2" s="69" t="s">
        <v>112</v>
      </c>
      <c r="N2" s="68" t="s">
        <v>108</v>
      </c>
      <c r="O2" s="69" t="s">
        <v>113</v>
      </c>
      <c r="P2" s="68" t="s">
        <v>108</v>
      </c>
      <c r="Q2" s="69" t="s">
        <v>114</v>
      </c>
      <c r="R2" s="524" t="s">
        <v>1</v>
      </c>
      <c r="S2" s="525"/>
      <c r="T2" s="151"/>
    </row>
    <row r="3" spans="1:20" ht="7.5" customHeight="1">
      <c r="A3" s="228"/>
      <c r="B3" s="551" t="s">
        <v>115</v>
      </c>
      <c r="C3" s="514" t="s">
        <v>824</v>
      </c>
      <c r="D3" s="515" t="s">
        <v>825</v>
      </c>
      <c r="E3" s="516" t="s">
        <v>122</v>
      </c>
      <c r="F3" s="238"/>
      <c r="G3" s="238"/>
      <c r="H3" s="238"/>
      <c r="I3" s="238"/>
      <c r="J3" s="238"/>
      <c r="K3" s="238"/>
      <c r="L3" s="238"/>
      <c r="M3" s="238"/>
      <c r="N3" s="238"/>
      <c r="O3" s="238"/>
      <c r="P3" s="238"/>
      <c r="Q3" s="238"/>
      <c r="R3" s="558" t="s">
        <v>118</v>
      </c>
      <c r="S3" s="579" t="s">
        <v>826</v>
      </c>
      <c r="T3" s="345"/>
    </row>
    <row r="4" spans="1:20" ht="7.5" customHeight="1">
      <c r="A4" s="228"/>
      <c r="B4" s="502"/>
      <c r="C4" s="502"/>
      <c r="D4" s="502"/>
      <c r="E4" s="502"/>
      <c r="F4" s="166"/>
      <c r="G4" s="166"/>
      <c r="H4" s="166"/>
      <c r="I4" s="166"/>
      <c r="J4" s="166"/>
      <c r="K4" s="166"/>
      <c r="L4" s="166"/>
      <c r="M4" s="166"/>
      <c r="N4" s="166"/>
      <c r="O4" s="166"/>
      <c r="P4" s="166"/>
      <c r="Q4" s="166"/>
      <c r="R4" s="502"/>
      <c r="S4" s="502"/>
      <c r="T4" s="345"/>
    </row>
    <row r="5" spans="1:20" ht="7.5" customHeight="1">
      <c r="A5" s="228"/>
      <c r="B5" s="502"/>
      <c r="C5" s="502"/>
      <c r="D5" s="502"/>
      <c r="E5" s="502"/>
      <c r="F5" s="166"/>
      <c r="G5" s="166"/>
      <c r="H5" s="166"/>
      <c r="I5" s="166"/>
      <c r="J5" s="166"/>
      <c r="K5" s="166"/>
      <c r="L5" s="166"/>
      <c r="M5" s="166"/>
      <c r="N5" s="166"/>
      <c r="O5" s="166"/>
      <c r="P5" s="166"/>
      <c r="Q5" s="166"/>
      <c r="R5" s="240"/>
      <c r="S5" s="502"/>
      <c r="T5" s="78"/>
    </row>
    <row r="6" spans="1:20" ht="7.5" customHeight="1">
      <c r="A6" s="139"/>
      <c r="B6" s="502"/>
      <c r="C6" s="502"/>
      <c r="D6" s="502"/>
      <c r="E6" s="502"/>
      <c r="F6" s="166"/>
      <c r="G6" s="166"/>
      <c r="H6" s="166"/>
      <c r="I6" s="166"/>
      <c r="J6" s="166"/>
      <c r="K6" s="166"/>
      <c r="L6" s="166"/>
      <c r="M6" s="166"/>
      <c r="N6" s="166"/>
      <c r="O6" s="166"/>
      <c r="P6" s="166"/>
      <c r="Q6" s="166"/>
      <c r="R6" s="166"/>
      <c r="S6" s="502"/>
      <c r="T6" s="78"/>
    </row>
    <row r="7" spans="1:20" ht="7.5" customHeight="1">
      <c r="A7" s="228"/>
      <c r="B7" s="502"/>
      <c r="C7" s="502"/>
      <c r="D7" s="502"/>
      <c r="E7" s="502"/>
      <c r="F7" s="166"/>
      <c r="G7" s="166"/>
      <c r="H7" s="166"/>
      <c r="I7" s="166"/>
      <c r="J7" s="166"/>
      <c r="K7" s="166"/>
      <c r="L7" s="166"/>
      <c r="M7" s="166"/>
      <c r="N7" s="166"/>
      <c r="O7" s="166"/>
      <c r="P7" s="166"/>
      <c r="Q7" s="166"/>
      <c r="R7" s="166"/>
      <c r="S7" s="502"/>
      <c r="T7" s="78"/>
    </row>
    <row r="8" spans="1:20" ht="7.5" customHeight="1">
      <c r="A8" s="228"/>
      <c r="B8" s="502"/>
      <c r="C8" s="502"/>
      <c r="D8" s="502"/>
      <c r="E8" s="502"/>
      <c r="F8" s="166"/>
      <c r="G8" s="166"/>
      <c r="H8" s="166"/>
      <c r="I8" s="166"/>
      <c r="J8" s="166"/>
      <c r="K8" s="166"/>
      <c r="L8" s="166"/>
      <c r="M8" s="166"/>
      <c r="N8" s="166"/>
      <c r="O8" s="166"/>
      <c r="P8" s="166"/>
      <c r="Q8" s="166"/>
      <c r="R8" s="557" t="s">
        <v>118</v>
      </c>
      <c r="S8" s="571" t="s">
        <v>827</v>
      </c>
      <c r="T8" s="78"/>
    </row>
    <row r="9" spans="1:20" ht="7.5" customHeight="1">
      <c r="A9" s="228"/>
      <c r="B9" s="502"/>
      <c r="C9" s="502"/>
      <c r="D9" s="502"/>
      <c r="E9" s="502"/>
      <c r="F9" s="166"/>
      <c r="G9" s="166"/>
      <c r="H9" s="166"/>
      <c r="I9" s="166"/>
      <c r="J9" s="214"/>
      <c r="K9" s="214"/>
      <c r="L9" s="166"/>
      <c r="M9" s="166"/>
      <c r="N9" s="166"/>
      <c r="O9" s="166"/>
      <c r="P9" s="166"/>
      <c r="Q9" s="166"/>
      <c r="R9" s="502"/>
      <c r="S9" s="502"/>
      <c r="T9" s="78"/>
    </row>
    <row r="10" spans="1:20" ht="7.5" customHeight="1">
      <c r="A10" s="228"/>
      <c r="B10" s="502"/>
      <c r="C10" s="502"/>
      <c r="D10" s="502"/>
      <c r="E10" s="502"/>
      <c r="F10" s="166"/>
      <c r="G10" s="533" t="s">
        <v>245</v>
      </c>
      <c r="H10" s="214"/>
      <c r="I10" s="533" t="s">
        <v>828</v>
      </c>
      <c r="J10" s="166"/>
      <c r="K10" s="166"/>
      <c r="L10" s="166"/>
      <c r="M10" s="166"/>
      <c r="N10" s="166"/>
      <c r="O10" s="166"/>
      <c r="P10" s="166"/>
      <c r="Q10" s="166"/>
      <c r="R10" s="166"/>
      <c r="S10" s="502"/>
      <c r="T10" s="78"/>
    </row>
    <row r="11" spans="1:20" ht="7.5" customHeight="1">
      <c r="A11" s="228"/>
      <c r="B11" s="502"/>
      <c r="C11" s="502"/>
      <c r="D11" s="502"/>
      <c r="E11" s="502"/>
      <c r="F11" s="166"/>
      <c r="G11" s="502"/>
      <c r="H11" s="214"/>
      <c r="I11" s="502"/>
      <c r="J11" s="166"/>
      <c r="K11" s="166"/>
      <c r="L11" s="166"/>
      <c r="M11" s="166"/>
      <c r="N11" s="166"/>
      <c r="O11" s="166"/>
      <c r="P11" s="166"/>
      <c r="Q11" s="166"/>
      <c r="R11" s="166"/>
      <c r="S11" s="502"/>
      <c r="T11" s="78"/>
    </row>
    <row r="12" spans="1:20" ht="7.5" customHeight="1">
      <c r="A12" s="228"/>
      <c r="B12" s="502"/>
      <c r="C12" s="502"/>
      <c r="D12" s="502"/>
      <c r="E12" s="502"/>
      <c r="F12" s="281"/>
      <c r="G12" s="504"/>
      <c r="H12" s="242"/>
      <c r="I12" s="504"/>
      <c r="J12" s="281"/>
      <c r="K12" s="281"/>
      <c r="L12" s="281"/>
      <c r="M12" s="281"/>
      <c r="N12" s="281"/>
      <c r="O12" s="281"/>
      <c r="P12" s="281"/>
      <c r="Q12" s="281"/>
      <c r="R12" s="166"/>
      <c r="S12" s="502"/>
      <c r="T12" s="78"/>
    </row>
    <row r="13" spans="1:20" ht="7.5" customHeight="1">
      <c r="A13" s="228"/>
      <c r="B13" s="502"/>
      <c r="C13" s="502"/>
      <c r="D13" s="502"/>
      <c r="E13" s="502"/>
      <c r="F13" s="501">
        <v>2033.2553472000006</v>
      </c>
      <c r="G13" s="533">
        <f>ROUND(F13*mark_up,0)</f>
        <v>8926</v>
      </c>
      <c r="H13" s="214"/>
      <c r="I13" s="533">
        <f>ROUND(G13*1.20521,0)</f>
        <v>10758</v>
      </c>
      <c r="J13" s="214"/>
      <c r="K13" s="533" t="s">
        <v>122</v>
      </c>
      <c r="L13" s="214"/>
      <c r="M13" s="533" t="s">
        <v>122</v>
      </c>
      <c r="N13" s="214"/>
      <c r="O13" s="533" t="s">
        <v>122</v>
      </c>
      <c r="P13" s="214"/>
      <c r="Q13" s="533" t="s">
        <v>122</v>
      </c>
      <c r="R13" s="557" t="s">
        <v>118</v>
      </c>
      <c r="S13" s="571" t="s">
        <v>829</v>
      </c>
      <c r="T13" s="78"/>
    </row>
    <row r="14" spans="1:20" ht="7.5" customHeight="1">
      <c r="A14" s="228"/>
      <c r="B14" s="502"/>
      <c r="C14" s="502"/>
      <c r="D14" s="502"/>
      <c r="E14" s="502"/>
      <c r="F14" s="504"/>
      <c r="G14" s="504"/>
      <c r="H14" s="242"/>
      <c r="I14" s="504"/>
      <c r="J14" s="242"/>
      <c r="K14" s="504"/>
      <c r="L14" s="242"/>
      <c r="M14" s="504"/>
      <c r="N14" s="242"/>
      <c r="O14" s="504"/>
      <c r="P14" s="242"/>
      <c r="Q14" s="504"/>
      <c r="R14" s="502"/>
      <c r="S14" s="502"/>
      <c r="T14" s="78"/>
    </row>
    <row r="15" spans="1:20" ht="7.5" customHeight="1">
      <c r="A15" s="228"/>
      <c r="B15" s="502"/>
      <c r="C15" s="502"/>
      <c r="D15" s="502"/>
      <c r="E15" s="502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502"/>
      <c r="T15" s="78"/>
    </row>
    <row r="16" spans="1:20" ht="7.5" customHeight="1">
      <c r="A16" s="228"/>
      <c r="B16" s="502"/>
      <c r="C16" s="502"/>
      <c r="D16" s="502"/>
      <c r="E16" s="502"/>
      <c r="F16" s="166"/>
      <c r="G16" s="166"/>
      <c r="H16" s="166"/>
      <c r="I16" s="166"/>
      <c r="J16" s="166"/>
      <c r="K16" s="166"/>
      <c r="L16" s="166"/>
      <c r="M16" s="166"/>
      <c r="N16" s="166"/>
      <c r="O16" s="166"/>
      <c r="P16" s="166"/>
      <c r="Q16" s="166"/>
      <c r="R16" s="557" t="s">
        <v>118</v>
      </c>
      <c r="S16" s="655" t="s">
        <v>830</v>
      </c>
      <c r="T16" s="78"/>
    </row>
    <row r="17" spans="1:20" ht="7.5" customHeight="1">
      <c r="A17" s="228"/>
      <c r="B17" s="502"/>
      <c r="C17" s="502"/>
      <c r="D17" s="502"/>
      <c r="E17" s="502"/>
      <c r="F17" s="166"/>
      <c r="G17" s="166"/>
      <c r="H17" s="166"/>
      <c r="I17" s="166"/>
      <c r="J17" s="166"/>
      <c r="K17" s="166"/>
      <c r="L17" s="166"/>
      <c r="M17" s="166"/>
      <c r="N17" s="166"/>
      <c r="O17" s="166"/>
      <c r="P17" s="166"/>
      <c r="Q17" s="166"/>
      <c r="R17" s="502"/>
      <c r="S17" s="502"/>
      <c r="T17" s="78"/>
    </row>
    <row r="18" spans="1:20" ht="7.5" customHeight="1">
      <c r="A18" s="228"/>
      <c r="B18" s="502"/>
      <c r="C18" s="502"/>
      <c r="D18" s="502"/>
      <c r="E18" s="502"/>
      <c r="F18" s="166"/>
      <c r="G18" s="166"/>
      <c r="H18" s="166"/>
      <c r="I18" s="166"/>
      <c r="J18" s="166"/>
      <c r="K18" s="166"/>
      <c r="L18" s="166"/>
      <c r="M18" s="166"/>
      <c r="N18" s="166"/>
      <c r="O18" s="166"/>
      <c r="P18" s="166"/>
      <c r="Q18" s="166"/>
      <c r="R18" s="166"/>
      <c r="S18" s="502"/>
      <c r="T18" s="347"/>
    </row>
    <row r="19" spans="1:20" ht="7.5" customHeight="1">
      <c r="A19" s="139"/>
      <c r="B19" s="502"/>
      <c r="C19" s="502"/>
      <c r="D19" s="502"/>
      <c r="E19" s="502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6"/>
      <c r="Q19" s="166"/>
      <c r="R19" s="166"/>
      <c r="S19" s="502"/>
      <c r="T19" s="347"/>
    </row>
    <row r="20" spans="1:20" ht="7.5" customHeight="1">
      <c r="A20" s="139"/>
      <c r="B20" s="502"/>
      <c r="C20" s="502"/>
      <c r="D20" s="502"/>
      <c r="E20" s="502"/>
      <c r="F20" s="166"/>
      <c r="G20" s="166"/>
      <c r="H20" s="166"/>
      <c r="I20" s="166"/>
      <c r="J20" s="166"/>
      <c r="K20" s="166"/>
      <c r="L20" s="166"/>
      <c r="M20" s="166"/>
      <c r="N20" s="166"/>
      <c r="O20" s="166"/>
      <c r="P20" s="166"/>
      <c r="Q20" s="166"/>
      <c r="R20" s="166"/>
      <c r="S20" s="502"/>
      <c r="T20" s="347"/>
    </row>
    <row r="21" spans="1:20" ht="7.5" customHeight="1">
      <c r="A21" s="139"/>
      <c r="B21" s="502"/>
      <c r="C21" s="565" t="s">
        <v>831</v>
      </c>
      <c r="D21" s="502"/>
      <c r="E21" s="502"/>
      <c r="F21" s="166"/>
      <c r="G21" s="166"/>
      <c r="H21" s="166"/>
      <c r="I21" s="166"/>
      <c r="J21" s="166"/>
      <c r="K21" s="166"/>
      <c r="L21" s="166"/>
      <c r="M21" s="166"/>
      <c r="N21" s="166"/>
      <c r="O21" s="166"/>
      <c r="P21" s="166"/>
      <c r="Q21" s="166"/>
      <c r="R21" s="166"/>
      <c r="S21" s="502"/>
      <c r="T21" s="347"/>
    </row>
    <row r="22" spans="1:20" ht="7.5" customHeight="1">
      <c r="A22" s="228"/>
      <c r="B22" s="502"/>
      <c r="C22" s="502"/>
      <c r="D22" s="502"/>
      <c r="E22" s="502"/>
      <c r="F22" s="166"/>
      <c r="G22" s="166"/>
      <c r="H22" s="166"/>
      <c r="I22" s="166"/>
      <c r="J22" s="166"/>
      <c r="K22" s="166"/>
      <c r="L22" s="166"/>
      <c r="M22" s="166"/>
      <c r="N22" s="166"/>
      <c r="O22" s="166"/>
      <c r="P22" s="166"/>
      <c r="Q22" s="166"/>
      <c r="R22" s="166"/>
      <c r="S22" s="502"/>
      <c r="T22" s="347"/>
    </row>
    <row r="23" spans="1:20" ht="7.5" customHeight="1">
      <c r="A23" s="228"/>
      <c r="B23" s="513"/>
      <c r="C23" s="513"/>
      <c r="D23" s="513"/>
      <c r="E23" s="513"/>
      <c r="F23" s="232"/>
      <c r="G23" s="232"/>
      <c r="H23" s="232"/>
      <c r="I23" s="232"/>
      <c r="J23" s="232"/>
      <c r="K23" s="232"/>
      <c r="L23" s="232"/>
      <c r="M23" s="232"/>
      <c r="N23" s="232"/>
      <c r="O23" s="232"/>
      <c r="P23" s="232"/>
      <c r="Q23" s="232"/>
      <c r="R23" s="166"/>
      <c r="S23" s="513"/>
      <c r="T23" s="347"/>
    </row>
    <row r="24" spans="1:20" ht="7.5" customHeight="1">
      <c r="A24" s="228"/>
      <c r="B24" s="551" t="s">
        <v>115</v>
      </c>
      <c r="C24" s="656" t="s">
        <v>832</v>
      </c>
      <c r="D24" s="515" t="s">
        <v>825</v>
      </c>
      <c r="E24" s="516" t="s">
        <v>122</v>
      </c>
      <c r="F24" s="238"/>
      <c r="G24" s="238"/>
      <c r="H24" s="238"/>
      <c r="I24" s="238"/>
      <c r="J24" s="238"/>
      <c r="K24" s="238"/>
      <c r="L24" s="238"/>
      <c r="M24" s="238"/>
      <c r="N24" s="238"/>
      <c r="O24" s="238"/>
      <c r="P24" s="238"/>
      <c r="Q24" s="238"/>
      <c r="R24" s="558" t="s">
        <v>118</v>
      </c>
      <c r="S24" s="579" t="s">
        <v>833</v>
      </c>
      <c r="T24" s="347"/>
    </row>
    <row r="25" spans="1:20" ht="7.5" customHeight="1">
      <c r="A25" s="228"/>
      <c r="B25" s="502"/>
      <c r="C25" s="502"/>
      <c r="D25" s="502"/>
      <c r="E25" s="502"/>
      <c r="F25" s="166"/>
      <c r="G25" s="166"/>
      <c r="H25" s="166"/>
      <c r="I25" s="166"/>
      <c r="J25" s="166"/>
      <c r="K25" s="166"/>
      <c r="L25" s="166"/>
      <c r="M25" s="166"/>
      <c r="N25" s="166"/>
      <c r="O25" s="166"/>
      <c r="P25" s="166"/>
      <c r="Q25" s="166"/>
      <c r="R25" s="502"/>
      <c r="S25" s="502"/>
      <c r="T25" s="347"/>
    </row>
    <row r="26" spans="1:20" ht="7.5" customHeight="1">
      <c r="A26" s="228"/>
      <c r="B26" s="502"/>
      <c r="C26" s="502"/>
      <c r="D26" s="502"/>
      <c r="E26" s="502"/>
      <c r="F26" s="145"/>
      <c r="G26" s="145"/>
      <c r="H26" s="145"/>
      <c r="I26" s="145"/>
      <c r="J26" s="145"/>
      <c r="K26" s="145"/>
      <c r="L26" s="145"/>
      <c r="M26" s="145"/>
      <c r="N26" s="145"/>
      <c r="O26" s="145"/>
      <c r="P26" s="145"/>
      <c r="Q26" s="145"/>
      <c r="R26" s="240"/>
      <c r="S26" s="502"/>
      <c r="T26" s="78"/>
    </row>
    <row r="27" spans="1:20" ht="7.5" customHeight="1">
      <c r="A27" s="228"/>
      <c r="B27" s="502"/>
      <c r="C27" s="502"/>
      <c r="D27" s="502"/>
      <c r="E27" s="502"/>
      <c r="F27" s="145"/>
      <c r="G27" s="145"/>
      <c r="H27" s="145"/>
      <c r="I27" s="145"/>
      <c r="J27" s="145"/>
      <c r="K27" s="145"/>
      <c r="L27" s="145"/>
      <c r="M27" s="145"/>
      <c r="N27" s="145"/>
      <c r="O27" s="145"/>
      <c r="P27" s="145"/>
      <c r="Q27" s="145"/>
      <c r="R27" s="166"/>
      <c r="S27" s="502"/>
      <c r="T27" s="78"/>
    </row>
    <row r="28" spans="1:20" ht="7.5" customHeight="1">
      <c r="A28" s="228"/>
      <c r="B28" s="502"/>
      <c r="C28" s="502"/>
      <c r="D28" s="502"/>
      <c r="E28" s="502"/>
      <c r="F28" s="145"/>
      <c r="G28" s="145"/>
      <c r="H28" s="145"/>
      <c r="I28" s="145"/>
      <c r="J28" s="145"/>
      <c r="K28" s="145"/>
      <c r="L28" s="145"/>
      <c r="M28" s="145"/>
      <c r="N28" s="145"/>
      <c r="O28" s="145"/>
      <c r="P28" s="145"/>
      <c r="Q28" s="145"/>
      <c r="R28" s="166"/>
      <c r="S28" s="502"/>
      <c r="T28" s="78"/>
    </row>
    <row r="29" spans="1:20" ht="7.5" customHeight="1">
      <c r="A29" s="228"/>
      <c r="B29" s="502"/>
      <c r="C29" s="502"/>
      <c r="D29" s="502"/>
      <c r="E29" s="502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P29" s="145"/>
      <c r="Q29" s="145"/>
      <c r="R29" s="557" t="s">
        <v>118</v>
      </c>
      <c r="S29" s="571" t="s">
        <v>827</v>
      </c>
      <c r="T29" s="78"/>
    </row>
    <row r="30" spans="1:20" ht="7.5" customHeight="1">
      <c r="A30" s="228"/>
      <c r="B30" s="502"/>
      <c r="C30" s="502"/>
      <c r="D30" s="502"/>
      <c r="E30" s="502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502"/>
      <c r="S30" s="502"/>
      <c r="T30" s="78"/>
    </row>
    <row r="31" spans="1:20" ht="7.5" customHeight="1">
      <c r="A31" s="124"/>
      <c r="B31" s="502"/>
      <c r="C31" s="502"/>
      <c r="D31" s="502"/>
      <c r="E31" s="502"/>
      <c r="F31" s="166"/>
      <c r="G31" s="166"/>
      <c r="H31" s="166"/>
      <c r="I31" s="166"/>
      <c r="J31" s="166"/>
      <c r="K31" s="166"/>
      <c r="L31" s="166"/>
      <c r="M31" s="166"/>
      <c r="N31" s="166"/>
      <c r="O31" s="166"/>
      <c r="P31" s="166"/>
      <c r="Q31" s="166"/>
      <c r="R31" s="166"/>
      <c r="S31" s="502"/>
      <c r="T31" s="78"/>
    </row>
    <row r="32" spans="1:20" ht="7.5" customHeight="1">
      <c r="A32" s="124"/>
      <c r="B32" s="502"/>
      <c r="C32" s="502"/>
      <c r="D32" s="502"/>
      <c r="E32" s="502"/>
      <c r="F32" s="166"/>
      <c r="G32" s="166"/>
      <c r="H32" s="166"/>
      <c r="I32" s="166"/>
      <c r="J32" s="166"/>
      <c r="K32" s="166"/>
      <c r="L32" s="166"/>
      <c r="M32" s="166"/>
      <c r="N32" s="166"/>
      <c r="O32" s="166"/>
      <c r="P32" s="166"/>
      <c r="Q32" s="166"/>
      <c r="R32" s="166"/>
      <c r="S32" s="502"/>
      <c r="T32" s="78"/>
    </row>
    <row r="33" spans="1:20" ht="7.5" customHeight="1">
      <c r="A33" s="228"/>
      <c r="B33" s="502"/>
      <c r="C33" s="502"/>
      <c r="D33" s="502"/>
      <c r="E33" s="502"/>
      <c r="F33" s="166"/>
      <c r="G33" s="166"/>
      <c r="H33" s="214"/>
      <c r="I33" s="166"/>
      <c r="J33" s="214"/>
      <c r="K33" s="214"/>
      <c r="L33" s="166"/>
      <c r="M33" s="166"/>
      <c r="N33" s="166"/>
      <c r="O33" s="166"/>
      <c r="P33" s="166"/>
      <c r="Q33" s="166"/>
      <c r="R33" s="166"/>
      <c r="S33" s="502"/>
      <c r="T33" s="78"/>
    </row>
    <row r="34" spans="1:20" ht="7.5" customHeight="1">
      <c r="A34" s="228"/>
      <c r="B34" s="502"/>
      <c r="C34" s="502"/>
      <c r="D34" s="502"/>
      <c r="E34" s="502"/>
      <c r="F34" s="166"/>
      <c r="G34" s="533" t="s">
        <v>245</v>
      </c>
      <c r="H34" s="166"/>
      <c r="I34" s="533" t="s">
        <v>263</v>
      </c>
      <c r="J34" s="166"/>
      <c r="K34" s="166"/>
      <c r="L34" s="166"/>
      <c r="M34" s="166"/>
      <c r="N34" s="166"/>
      <c r="O34" s="166"/>
      <c r="P34" s="166"/>
      <c r="Q34" s="166"/>
      <c r="R34" s="557" t="s">
        <v>118</v>
      </c>
      <c r="S34" s="571" t="s">
        <v>834</v>
      </c>
      <c r="T34" s="78"/>
    </row>
    <row r="35" spans="1:20" ht="7.5" customHeight="1">
      <c r="A35" s="228"/>
      <c r="B35" s="502"/>
      <c r="C35" s="502"/>
      <c r="D35" s="502"/>
      <c r="E35" s="502"/>
      <c r="F35" s="166"/>
      <c r="G35" s="502"/>
      <c r="H35" s="166"/>
      <c r="I35" s="502"/>
      <c r="J35" s="166"/>
      <c r="K35" s="166"/>
      <c r="L35" s="166"/>
      <c r="M35" s="166"/>
      <c r="N35" s="166"/>
      <c r="O35" s="166"/>
      <c r="P35" s="166"/>
      <c r="Q35" s="166"/>
      <c r="R35" s="502"/>
      <c r="S35" s="502"/>
      <c r="T35" s="151"/>
    </row>
    <row r="36" spans="1:20" ht="7.5" customHeight="1">
      <c r="A36" s="228"/>
      <c r="B36" s="502"/>
      <c r="C36" s="502"/>
      <c r="D36" s="502"/>
      <c r="E36" s="502"/>
      <c r="F36" s="281"/>
      <c r="G36" s="504"/>
      <c r="H36" s="281"/>
      <c r="I36" s="504"/>
      <c r="J36" s="281"/>
      <c r="K36" s="281"/>
      <c r="L36" s="281"/>
      <c r="M36" s="281"/>
      <c r="N36" s="281"/>
      <c r="O36" s="281"/>
      <c r="P36" s="281"/>
      <c r="Q36" s="281"/>
      <c r="R36" s="166"/>
      <c r="S36" s="502"/>
      <c r="T36" s="151"/>
    </row>
    <row r="37" spans="1:20" ht="7.5" customHeight="1">
      <c r="A37" s="228"/>
      <c r="B37" s="502"/>
      <c r="C37" s="502"/>
      <c r="D37" s="502"/>
      <c r="E37" s="502"/>
      <c r="F37" s="501">
        <v>2073.3451200000004</v>
      </c>
      <c r="G37" s="533">
        <f>ROUND(F37*mark_up,0)</f>
        <v>9102</v>
      </c>
      <c r="H37" s="214"/>
      <c r="I37" s="533">
        <f>ROUND(G37*1.20521,0)</f>
        <v>10970</v>
      </c>
      <c r="J37" s="214"/>
      <c r="K37" s="533" t="s">
        <v>122</v>
      </c>
      <c r="L37" s="214"/>
      <c r="M37" s="533" t="s">
        <v>122</v>
      </c>
      <c r="N37" s="214"/>
      <c r="O37" s="533" t="s">
        <v>122</v>
      </c>
      <c r="P37" s="214"/>
      <c r="Q37" s="533" t="s">
        <v>122</v>
      </c>
      <c r="R37" s="166"/>
      <c r="S37" s="502"/>
      <c r="T37" s="78"/>
    </row>
    <row r="38" spans="1:20" ht="7.5" customHeight="1">
      <c r="A38" s="228"/>
      <c r="B38" s="502"/>
      <c r="C38" s="502"/>
      <c r="D38" s="502"/>
      <c r="E38" s="502"/>
      <c r="F38" s="504"/>
      <c r="G38" s="504"/>
      <c r="H38" s="242"/>
      <c r="I38" s="504"/>
      <c r="J38" s="242"/>
      <c r="K38" s="504"/>
      <c r="L38" s="242"/>
      <c r="M38" s="504"/>
      <c r="N38" s="242"/>
      <c r="O38" s="504"/>
      <c r="P38" s="242"/>
      <c r="Q38" s="504"/>
      <c r="R38" s="166"/>
      <c r="S38" s="502"/>
      <c r="T38" s="78"/>
    </row>
    <row r="39" spans="1:20" ht="7.5" customHeight="1">
      <c r="A39" s="228"/>
      <c r="B39" s="502"/>
      <c r="C39" s="502"/>
      <c r="D39" s="502"/>
      <c r="E39" s="502"/>
      <c r="F39" s="145"/>
      <c r="G39" s="145"/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66"/>
      <c r="S39" s="502"/>
      <c r="T39" s="347"/>
    </row>
    <row r="40" spans="1:20" ht="7.5" customHeight="1">
      <c r="A40" s="228"/>
      <c r="B40" s="502"/>
      <c r="C40" s="502"/>
      <c r="D40" s="502"/>
      <c r="E40" s="502"/>
      <c r="F40" s="166"/>
      <c r="G40" s="166"/>
      <c r="H40" s="166"/>
      <c r="I40" s="166"/>
      <c r="J40" s="166"/>
      <c r="K40" s="166"/>
      <c r="L40" s="166"/>
      <c r="M40" s="166"/>
      <c r="N40" s="166"/>
      <c r="O40" s="166"/>
      <c r="P40" s="166"/>
      <c r="Q40" s="166"/>
      <c r="R40" s="557" t="s">
        <v>118</v>
      </c>
      <c r="S40" s="571" t="s">
        <v>835</v>
      </c>
      <c r="T40" s="347"/>
    </row>
    <row r="41" spans="1:20" ht="7.5" customHeight="1">
      <c r="A41" s="228"/>
      <c r="B41" s="502"/>
      <c r="C41" s="502"/>
      <c r="D41" s="502"/>
      <c r="E41" s="502"/>
      <c r="F41" s="166"/>
      <c r="G41" s="166"/>
      <c r="H41" s="166"/>
      <c r="I41" s="166"/>
      <c r="J41" s="166"/>
      <c r="K41" s="166"/>
      <c r="L41" s="166"/>
      <c r="M41" s="166"/>
      <c r="N41" s="166"/>
      <c r="O41" s="166"/>
      <c r="P41" s="166"/>
      <c r="Q41" s="166"/>
      <c r="R41" s="502"/>
      <c r="S41" s="502"/>
      <c r="T41" s="349"/>
    </row>
    <row r="42" spans="1:20" ht="7.5" customHeight="1">
      <c r="A42" s="228"/>
      <c r="B42" s="502"/>
      <c r="C42" s="502"/>
      <c r="D42" s="502"/>
      <c r="E42" s="502"/>
      <c r="F42" s="166"/>
      <c r="G42" s="166"/>
      <c r="H42" s="166"/>
      <c r="I42" s="166"/>
      <c r="J42" s="166"/>
      <c r="K42" s="166"/>
      <c r="L42" s="166"/>
      <c r="M42" s="166"/>
      <c r="N42" s="166"/>
      <c r="O42" s="166"/>
      <c r="P42" s="166"/>
      <c r="Q42" s="166"/>
      <c r="R42" s="166"/>
      <c r="S42" s="502"/>
      <c r="T42" s="347"/>
    </row>
    <row r="43" spans="1:20" ht="7.5" customHeight="1">
      <c r="A43" s="228"/>
      <c r="B43" s="502"/>
      <c r="C43" s="502"/>
      <c r="D43" s="502"/>
      <c r="E43" s="502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502"/>
      <c r="T43" s="347"/>
    </row>
    <row r="44" spans="1:20" ht="7.5" customHeight="1">
      <c r="A44" s="228"/>
      <c r="B44" s="502"/>
      <c r="C44" s="502"/>
      <c r="D44" s="502"/>
      <c r="E44" s="502"/>
      <c r="F44" s="166"/>
      <c r="G44" s="166"/>
      <c r="H44" s="166"/>
      <c r="I44" s="166"/>
      <c r="J44" s="166"/>
      <c r="K44" s="166"/>
      <c r="L44" s="166"/>
      <c r="M44" s="166"/>
      <c r="N44" s="166"/>
      <c r="O44" s="166"/>
      <c r="P44" s="166"/>
      <c r="Q44" s="166"/>
      <c r="R44" s="166"/>
      <c r="S44" s="502"/>
      <c r="T44" s="347"/>
    </row>
    <row r="45" spans="1:20" ht="7.5" customHeight="1">
      <c r="A45" s="228"/>
      <c r="B45" s="502"/>
      <c r="C45" s="502"/>
      <c r="D45" s="502"/>
      <c r="E45" s="502"/>
      <c r="F45" s="166"/>
      <c r="G45" s="166"/>
      <c r="H45" s="166"/>
      <c r="I45" s="166"/>
      <c r="J45" s="166"/>
      <c r="K45" s="166"/>
      <c r="L45" s="166"/>
      <c r="M45" s="166"/>
      <c r="N45" s="166"/>
      <c r="O45" s="166"/>
      <c r="P45" s="166"/>
      <c r="Q45" s="166"/>
      <c r="R45" s="557" t="s">
        <v>118</v>
      </c>
      <c r="S45" s="655" t="s">
        <v>830</v>
      </c>
      <c r="T45" s="347"/>
    </row>
    <row r="46" spans="1:20" ht="7.5" customHeight="1">
      <c r="A46" s="70"/>
      <c r="B46" s="502"/>
      <c r="C46" s="502"/>
      <c r="D46" s="502"/>
      <c r="E46" s="502"/>
      <c r="F46" s="166"/>
      <c r="G46" s="166"/>
      <c r="H46" s="166"/>
      <c r="I46" s="166"/>
      <c r="J46" s="166"/>
      <c r="K46" s="166"/>
      <c r="L46" s="166"/>
      <c r="M46" s="166"/>
      <c r="N46" s="166"/>
      <c r="O46" s="166"/>
      <c r="P46" s="166"/>
      <c r="Q46" s="166"/>
      <c r="R46" s="502"/>
      <c r="S46" s="502"/>
      <c r="T46" s="78"/>
    </row>
    <row r="47" spans="1:20" ht="7.5" customHeight="1">
      <c r="A47" s="70"/>
      <c r="B47" s="502"/>
      <c r="C47" s="502"/>
      <c r="D47" s="502"/>
      <c r="E47" s="502"/>
      <c r="F47" s="166"/>
      <c r="G47" s="166"/>
      <c r="H47" s="166"/>
      <c r="I47" s="166"/>
      <c r="J47" s="166"/>
      <c r="K47" s="166"/>
      <c r="L47" s="166"/>
      <c r="M47" s="166"/>
      <c r="N47" s="166"/>
      <c r="O47" s="166"/>
      <c r="P47" s="166"/>
      <c r="Q47" s="166"/>
      <c r="R47" s="166"/>
      <c r="S47" s="502"/>
      <c r="T47" s="78"/>
    </row>
    <row r="48" spans="1:20" ht="7.5" customHeight="1">
      <c r="A48" s="70"/>
      <c r="B48" s="502"/>
      <c r="C48" s="502"/>
      <c r="D48" s="502"/>
      <c r="E48" s="502"/>
      <c r="F48" s="166"/>
      <c r="G48" s="166"/>
      <c r="H48" s="166"/>
      <c r="I48" s="166"/>
      <c r="J48" s="166"/>
      <c r="K48" s="166"/>
      <c r="L48" s="166"/>
      <c r="M48" s="166"/>
      <c r="N48" s="166"/>
      <c r="O48" s="166"/>
      <c r="P48" s="166"/>
      <c r="Q48" s="166"/>
      <c r="R48" s="166"/>
      <c r="S48" s="502"/>
      <c r="T48" s="78"/>
    </row>
    <row r="49" spans="1:20" ht="7.5" customHeight="1">
      <c r="A49" s="70"/>
      <c r="B49" s="502"/>
      <c r="C49" s="502"/>
      <c r="D49" s="502"/>
      <c r="E49" s="502"/>
      <c r="F49" s="166"/>
      <c r="G49" s="166"/>
      <c r="H49" s="166"/>
      <c r="I49" s="166"/>
      <c r="J49" s="166"/>
      <c r="K49" s="166"/>
      <c r="L49" s="166"/>
      <c r="M49" s="166"/>
      <c r="N49" s="166"/>
      <c r="O49" s="166"/>
      <c r="P49" s="166"/>
      <c r="Q49" s="166"/>
      <c r="R49" s="166"/>
      <c r="S49" s="502"/>
      <c r="T49" s="78"/>
    </row>
    <row r="50" spans="1:20" ht="7.5" customHeight="1">
      <c r="A50" s="70"/>
      <c r="B50" s="502"/>
      <c r="C50" s="565" t="s">
        <v>831</v>
      </c>
      <c r="D50" s="502"/>
      <c r="E50" s="502"/>
      <c r="F50" s="166"/>
      <c r="G50" s="166"/>
      <c r="H50" s="166"/>
      <c r="I50" s="166"/>
      <c r="J50" s="166"/>
      <c r="K50" s="166"/>
      <c r="L50" s="166"/>
      <c r="M50" s="166"/>
      <c r="N50" s="166"/>
      <c r="O50" s="166"/>
      <c r="P50" s="166"/>
      <c r="Q50" s="166"/>
      <c r="R50" s="166"/>
      <c r="S50" s="502"/>
      <c r="T50" s="78"/>
    </row>
    <row r="51" spans="1:20" ht="7.5" customHeight="1">
      <c r="A51" s="70"/>
      <c r="B51" s="502"/>
      <c r="C51" s="502"/>
      <c r="D51" s="502"/>
      <c r="E51" s="502"/>
      <c r="F51" s="166"/>
      <c r="G51" s="166"/>
      <c r="H51" s="166"/>
      <c r="I51" s="166"/>
      <c r="J51" s="166"/>
      <c r="K51" s="166"/>
      <c r="L51" s="166"/>
      <c r="M51" s="166"/>
      <c r="N51" s="166"/>
      <c r="O51" s="166"/>
      <c r="P51" s="166"/>
      <c r="Q51" s="166"/>
      <c r="R51" s="166"/>
      <c r="S51" s="502"/>
      <c r="T51" s="78"/>
    </row>
    <row r="52" spans="1:20" ht="7.5" customHeight="1">
      <c r="A52" s="100"/>
      <c r="B52" s="513"/>
      <c r="C52" s="513"/>
      <c r="D52" s="513"/>
      <c r="E52" s="513"/>
      <c r="F52" s="232"/>
      <c r="G52" s="232"/>
      <c r="H52" s="232"/>
      <c r="I52" s="232"/>
      <c r="J52" s="232"/>
      <c r="K52" s="232"/>
      <c r="L52" s="232"/>
      <c r="M52" s="232"/>
      <c r="N52" s="232"/>
      <c r="O52" s="232"/>
      <c r="P52" s="232"/>
      <c r="Q52" s="232"/>
      <c r="R52" s="232"/>
      <c r="S52" s="513"/>
      <c r="T52" s="78"/>
    </row>
    <row r="53" spans="1:20" ht="7.5" customHeight="1">
      <c r="A53" s="100"/>
      <c r="B53" s="121"/>
      <c r="C53" s="121"/>
      <c r="D53" s="121"/>
      <c r="E53" s="121"/>
      <c r="F53" s="121"/>
      <c r="G53" s="121"/>
      <c r="H53" s="121"/>
      <c r="I53" s="121"/>
      <c r="J53" s="121"/>
      <c r="K53" s="121"/>
      <c r="L53" s="121"/>
      <c r="M53" s="121"/>
      <c r="N53" s="121"/>
      <c r="O53" s="121"/>
      <c r="P53" s="121"/>
      <c r="Q53" s="121"/>
      <c r="R53" s="121"/>
      <c r="S53" s="121"/>
      <c r="T53" s="78"/>
    </row>
    <row r="54" spans="1:20" ht="7.5" customHeight="1">
      <c r="A54" s="100"/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1"/>
      <c r="M54" s="121"/>
      <c r="N54" s="121"/>
      <c r="O54" s="121"/>
      <c r="P54" s="121"/>
      <c r="Q54" s="121"/>
      <c r="R54" s="121"/>
      <c r="S54" s="121"/>
      <c r="T54" s="78"/>
    </row>
    <row r="55" spans="1:20" ht="7.5" customHeight="1">
      <c r="A55" s="100"/>
      <c r="B55" s="121"/>
      <c r="C55" s="121"/>
      <c r="D55" s="121"/>
      <c r="E55" s="121"/>
      <c r="F55" s="121"/>
      <c r="G55" s="121"/>
      <c r="H55" s="121"/>
      <c r="I55" s="121"/>
      <c r="J55" s="121"/>
      <c r="K55" s="121"/>
      <c r="L55" s="121"/>
      <c r="M55" s="121"/>
      <c r="N55" s="121"/>
      <c r="O55" s="121"/>
      <c r="P55" s="121"/>
      <c r="Q55" s="121"/>
      <c r="R55" s="121"/>
      <c r="S55" s="121"/>
      <c r="T55" s="78"/>
    </row>
    <row r="56" spans="1:20" ht="7.5" customHeight="1">
      <c r="A56" s="78"/>
      <c r="B56" s="121"/>
      <c r="C56" s="121"/>
      <c r="D56" s="121"/>
      <c r="E56" s="121"/>
      <c r="F56" s="121"/>
      <c r="G56" s="121"/>
      <c r="H56" s="121"/>
      <c r="I56" s="121"/>
      <c r="J56" s="121"/>
      <c r="K56" s="121"/>
      <c r="L56" s="121"/>
      <c r="M56" s="121"/>
      <c r="N56" s="121"/>
      <c r="O56" s="121"/>
      <c r="P56" s="121"/>
      <c r="Q56" s="121"/>
      <c r="R56" s="121"/>
      <c r="S56" s="121"/>
      <c r="T56" s="78"/>
    </row>
    <row r="57" spans="1:20" ht="7.5" customHeight="1">
      <c r="A57" s="78"/>
      <c r="B57" s="121"/>
      <c r="C57" s="121"/>
      <c r="D57" s="121"/>
      <c r="E57" s="121"/>
      <c r="F57" s="121"/>
      <c r="G57" s="121"/>
      <c r="H57" s="121"/>
      <c r="I57" s="121"/>
      <c r="J57" s="121"/>
      <c r="K57" s="121"/>
      <c r="L57" s="121"/>
      <c r="M57" s="121"/>
      <c r="N57" s="121"/>
      <c r="O57" s="121"/>
      <c r="P57" s="121"/>
      <c r="Q57" s="121"/>
      <c r="R57" s="121"/>
      <c r="S57" s="121"/>
      <c r="T57" s="78"/>
    </row>
    <row r="58" spans="1:20" ht="7.5" customHeight="1">
      <c r="A58" s="78"/>
      <c r="B58" s="122"/>
      <c r="C58" s="122"/>
      <c r="D58" s="122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78"/>
    </row>
    <row r="59" spans="1:20" ht="11.25" customHeight="1">
      <c r="A59" s="100"/>
      <c r="B59" s="526"/>
      <c r="C59" s="527"/>
      <c r="D59" s="527"/>
      <c r="E59" s="527"/>
      <c r="F59" s="527"/>
      <c r="G59" s="527"/>
      <c r="H59" s="527"/>
      <c r="I59" s="527"/>
      <c r="J59" s="527"/>
      <c r="K59" s="527"/>
      <c r="L59" s="527"/>
      <c r="M59" s="527"/>
      <c r="N59" s="527"/>
      <c r="O59" s="527"/>
      <c r="P59" s="527"/>
      <c r="Q59" s="527"/>
      <c r="R59" s="527"/>
      <c r="S59" s="537" t="s">
        <v>140</v>
      </c>
      <c r="T59" s="78"/>
    </row>
    <row r="60" spans="1:20" ht="11.25" customHeight="1">
      <c r="A60" s="100"/>
      <c r="B60" s="83"/>
      <c r="C60" s="94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504"/>
      <c r="T60" s="150"/>
    </row>
    <row r="61" spans="1:20" ht="11.25" customHeight="1">
      <c r="A61" s="100"/>
      <c r="B61" s="528" t="s">
        <v>836</v>
      </c>
      <c r="C61" s="529"/>
      <c r="D61" s="529"/>
      <c r="E61" s="529"/>
      <c r="F61" s="529"/>
      <c r="G61" s="529"/>
      <c r="H61" s="529"/>
      <c r="I61" s="529"/>
      <c r="J61" s="529"/>
      <c r="K61" s="529"/>
      <c r="L61" s="529"/>
      <c r="M61" s="529"/>
      <c r="N61" s="529"/>
      <c r="O61" s="529"/>
      <c r="P61" s="529"/>
      <c r="Q61" s="529"/>
      <c r="R61" s="529"/>
      <c r="S61" s="529"/>
      <c r="T61" s="78"/>
    </row>
  </sheetData>
  <sheetProtection algorithmName="SHA-512" hashValue="2YQDp8QCAdBT3Jk6DvAYXfjF1Cv5bjEUJ1sPsuAIe6V7vck2IGGgyJpHSkhm4coewGmOUzIn1qUuURoFYAugFg==" saltValue="IEQoVSOgtMQ+lVxdRBkBcw==" spinCount="100000" sheet="1" objects="1" scenarios="1"/>
  <mergeCells count="52">
    <mergeCell ref="O1:S1"/>
    <mergeCell ref="R2:S2"/>
    <mergeCell ref="B3:B23"/>
    <mergeCell ref="D3:D23"/>
    <mergeCell ref="E3:E23"/>
    <mergeCell ref="S16:S23"/>
    <mergeCell ref="S13:S15"/>
    <mergeCell ref="R16:R17"/>
    <mergeCell ref="C3:C20"/>
    <mergeCell ref="C21:C23"/>
    <mergeCell ref="R3:R4"/>
    <mergeCell ref="S3:S7"/>
    <mergeCell ref="R8:R9"/>
    <mergeCell ref="S8:S12"/>
    <mergeCell ref="G10:G12"/>
    <mergeCell ref="F37:F38"/>
    <mergeCell ref="G37:G38"/>
    <mergeCell ref="K37:K38"/>
    <mergeCell ref="M37:M38"/>
    <mergeCell ref="B1:D1"/>
    <mergeCell ref="B59:R59"/>
    <mergeCell ref="S59:S60"/>
    <mergeCell ref="B61:S61"/>
    <mergeCell ref="C24:C49"/>
    <mergeCell ref="C50:C52"/>
    <mergeCell ref="B24:B52"/>
    <mergeCell ref="D24:D52"/>
    <mergeCell ref="E24:E52"/>
    <mergeCell ref="I34:I36"/>
    <mergeCell ref="I37:I38"/>
    <mergeCell ref="O37:O38"/>
    <mergeCell ref="Q37:Q38"/>
    <mergeCell ref="R34:R35"/>
    <mergeCell ref="R40:R41"/>
    <mergeCell ref="S40:S44"/>
    <mergeCell ref="G34:G36"/>
    <mergeCell ref="S24:S28"/>
    <mergeCell ref="R29:R30"/>
    <mergeCell ref="S29:S33"/>
    <mergeCell ref="S34:S39"/>
    <mergeCell ref="R45:R46"/>
    <mergeCell ref="S45:S52"/>
    <mergeCell ref="F13:F14"/>
    <mergeCell ref="G13:G14"/>
    <mergeCell ref="I13:I14"/>
    <mergeCell ref="K13:K14"/>
    <mergeCell ref="R24:R25"/>
    <mergeCell ref="M13:M14"/>
    <mergeCell ref="O13:O14"/>
    <mergeCell ref="Q13:Q14"/>
    <mergeCell ref="R13:R14"/>
    <mergeCell ref="I10:I12"/>
  </mergeCells>
  <pageMargins left="0.78740157480314954" right="0" top="0" bottom="0" header="0" footer="0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Z244"/>
  <sheetViews>
    <sheetView showGridLines="0" topLeftCell="B1" workbookViewId="0">
      <selection activeCell="H14" sqref="H14:I15"/>
    </sheetView>
  </sheetViews>
  <sheetFormatPr defaultColWidth="14.42578125" defaultRowHeight="15" customHeight="1"/>
  <cols>
    <col min="1" max="1" width="12.85546875" style="65" hidden="1" customWidth="1"/>
    <col min="2" max="3" width="1.5703125" style="65" customWidth="1"/>
    <col min="4" max="5" width="14.42578125" style="65" customWidth="1"/>
    <col min="6" max="7" width="1.5703125" style="65" customWidth="1"/>
    <col min="8" max="9" width="16.42578125" style="65" customWidth="1"/>
    <col min="10" max="11" width="1.5703125" style="65" customWidth="1"/>
    <col min="12" max="13" width="16.42578125" style="65" customWidth="1"/>
    <col min="14" max="15" width="1.5703125" style="65" customWidth="1"/>
    <col min="16" max="16" width="30.28515625" style="65" customWidth="1"/>
    <col min="17" max="17" width="1.5703125" style="65" customWidth="1"/>
    <col min="18" max="18" width="61.5703125" style="65" customWidth="1"/>
    <col min="19" max="26" width="9.140625" style="65" customWidth="1"/>
    <col min="27" max="16384" width="14.42578125" style="65"/>
  </cols>
  <sheetData>
    <row r="1" spans="1:26" ht="61.5" customHeight="1">
      <c r="A1" s="100"/>
      <c r="B1" s="682"/>
      <c r="C1" s="513"/>
      <c r="D1" s="513"/>
      <c r="E1" s="513"/>
      <c r="F1" s="513"/>
      <c r="G1" s="513"/>
      <c r="H1" s="513"/>
      <c r="I1" s="363"/>
      <c r="J1" s="363"/>
      <c r="K1" s="363"/>
      <c r="L1" s="683" t="s">
        <v>88</v>
      </c>
      <c r="M1" s="513"/>
      <c r="N1" s="513"/>
      <c r="O1" s="513"/>
      <c r="P1" s="513"/>
      <c r="Q1" s="513"/>
      <c r="R1" s="150"/>
      <c r="S1" s="150"/>
      <c r="T1" s="150"/>
      <c r="U1" s="150"/>
      <c r="V1" s="150"/>
      <c r="W1" s="150"/>
      <c r="X1" s="150"/>
      <c r="Y1" s="150"/>
      <c r="Z1" s="150"/>
    </row>
    <row r="2" spans="1:26" ht="34.5" customHeight="1">
      <c r="A2" s="100"/>
      <c r="B2" s="684"/>
      <c r="C2" s="525"/>
      <c r="D2" s="525"/>
      <c r="E2" s="525"/>
      <c r="F2" s="525"/>
      <c r="G2" s="525"/>
      <c r="H2" s="525"/>
      <c r="I2" s="525"/>
      <c r="J2" s="525"/>
      <c r="K2" s="525"/>
      <c r="L2" s="525"/>
      <c r="M2" s="525"/>
      <c r="N2" s="525"/>
      <c r="O2" s="525"/>
      <c r="P2" s="525"/>
      <c r="Q2" s="525"/>
      <c r="R2" s="150"/>
      <c r="S2" s="151"/>
      <c r="T2" s="151"/>
      <c r="U2" s="151"/>
      <c r="V2" s="151"/>
      <c r="W2" s="151"/>
      <c r="X2" s="151"/>
      <c r="Y2" s="151"/>
      <c r="Z2" s="151"/>
    </row>
    <row r="3" spans="1:26" ht="7.5" customHeight="1">
      <c r="A3" s="100"/>
      <c r="B3" s="364"/>
      <c r="C3" s="365"/>
      <c r="D3" s="365"/>
      <c r="E3" s="365"/>
      <c r="F3" s="366"/>
      <c r="G3" s="365"/>
      <c r="H3" s="365"/>
      <c r="I3" s="365"/>
      <c r="J3" s="365"/>
      <c r="K3" s="365"/>
      <c r="L3" s="365"/>
      <c r="M3" s="365"/>
      <c r="N3" s="366"/>
      <c r="O3" s="365"/>
      <c r="P3" s="365"/>
      <c r="Q3" s="367"/>
      <c r="R3" s="150"/>
      <c r="S3" s="151"/>
      <c r="T3" s="151"/>
      <c r="U3" s="151"/>
      <c r="V3" s="151"/>
      <c r="W3" s="151"/>
      <c r="X3" s="151"/>
      <c r="Y3" s="151"/>
      <c r="Z3" s="151"/>
    </row>
    <row r="4" spans="1:26" ht="7.5" customHeight="1">
      <c r="A4" s="368"/>
      <c r="B4" s="369"/>
      <c r="C4" s="680" t="s">
        <v>118</v>
      </c>
      <c r="D4" s="678" t="s">
        <v>837</v>
      </c>
      <c r="E4" s="587"/>
      <c r="F4" s="370"/>
      <c r="G4" s="680"/>
      <c r="H4" s="685" t="s">
        <v>838</v>
      </c>
      <c r="I4" s="502"/>
      <c r="J4" s="502"/>
      <c r="K4" s="502"/>
      <c r="L4" s="502"/>
      <c r="M4" s="587"/>
      <c r="N4" s="370"/>
      <c r="O4" s="680" t="s">
        <v>118</v>
      </c>
      <c r="P4" s="660" t="s">
        <v>839</v>
      </c>
      <c r="Q4" s="371"/>
      <c r="R4" s="150"/>
      <c r="S4" s="151"/>
      <c r="T4" s="151"/>
      <c r="U4" s="151"/>
      <c r="V4" s="151"/>
      <c r="W4" s="151"/>
      <c r="X4" s="151"/>
      <c r="Y4" s="151"/>
      <c r="Z4" s="151"/>
    </row>
    <row r="5" spans="1:26" ht="7.5" customHeight="1">
      <c r="A5" s="368"/>
      <c r="B5" s="369"/>
      <c r="C5" s="504"/>
      <c r="D5" s="504"/>
      <c r="E5" s="591"/>
      <c r="F5" s="370"/>
      <c r="G5" s="504"/>
      <c r="H5" s="504"/>
      <c r="I5" s="504"/>
      <c r="J5" s="504"/>
      <c r="K5" s="504"/>
      <c r="L5" s="504"/>
      <c r="M5" s="591"/>
      <c r="N5" s="370"/>
      <c r="O5" s="504"/>
      <c r="P5" s="591"/>
      <c r="Q5" s="371"/>
      <c r="R5" s="150"/>
      <c r="S5" s="151"/>
      <c r="T5" s="151"/>
      <c r="U5" s="151"/>
      <c r="V5" s="151"/>
      <c r="W5" s="151"/>
      <c r="X5" s="151"/>
      <c r="Y5" s="151"/>
      <c r="Z5" s="151"/>
    </row>
    <row r="6" spans="1:26" ht="7.5" customHeight="1">
      <c r="A6" s="368"/>
      <c r="B6" s="369"/>
      <c r="C6" s="669" t="s">
        <v>840</v>
      </c>
      <c r="D6" s="671" t="s">
        <v>841</v>
      </c>
      <c r="E6" s="502"/>
      <c r="F6" s="192"/>
      <c r="G6" s="669" t="s">
        <v>840</v>
      </c>
      <c r="H6" s="671" t="s">
        <v>842</v>
      </c>
      <c r="I6" s="502"/>
      <c r="J6" s="192"/>
      <c r="K6" s="372"/>
      <c r="L6" s="657" t="s">
        <v>843</v>
      </c>
      <c r="M6" s="502"/>
      <c r="N6" s="192"/>
      <c r="O6" s="372"/>
      <c r="P6" s="661" t="s">
        <v>844</v>
      </c>
      <c r="Q6" s="371"/>
      <c r="R6" s="150"/>
      <c r="S6" s="151"/>
      <c r="T6" s="151"/>
      <c r="U6" s="151"/>
      <c r="V6" s="151"/>
      <c r="W6" s="151"/>
      <c r="X6" s="151"/>
      <c r="Y6" s="151"/>
      <c r="Z6" s="151"/>
    </row>
    <row r="7" spans="1:26" ht="7.5" customHeight="1">
      <c r="A7" s="368"/>
      <c r="B7" s="369"/>
      <c r="C7" s="570"/>
      <c r="D7" s="502"/>
      <c r="E7" s="502"/>
      <c r="F7" s="370"/>
      <c r="G7" s="570"/>
      <c r="H7" s="502"/>
      <c r="I7" s="502"/>
      <c r="J7" s="681"/>
      <c r="K7" s="372"/>
      <c r="L7" s="502"/>
      <c r="M7" s="502"/>
      <c r="N7" s="370"/>
      <c r="O7" s="372"/>
      <c r="P7" s="570"/>
      <c r="Q7" s="371"/>
      <c r="R7" s="150"/>
      <c r="S7" s="151"/>
      <c r="T7" s="151"/>
      <c r="U7" s="151"/>
      <c r="V7" s="151"/>
      <c r="W7" s="151"/>
      <c r="X7" s="151"/>
      <c r="Y7" s="151"/>
      <c r="Z7" s="151"/>
    </row>
    <row r="8" spans="1:26" ht="7.5" customHeight="1">
      <c r="A8" s="368"/>
      <c r="B8" s="369"/>
      <c r="C8" s="668"/>
      <c r="D8" s="657" t="s">
        <v>845</v>
      </c>
      <c r="E8" s="502"/>
      <c r="F8" s="370"/>
      <c r="G8" s="668"/>
      <c r="H8" s="657" t="s">
        <v>844</v>
      </c>
      <c r="I8" s="502"/>
      <c r="J8" s="502"/>
      <c r="K8" s="372"/>
      <c r="L8" s="657" t="s">
        <v>846</v>
      </c>
      <c r="M8" s="502"/>
      <c r="N8" s="370"/>
      <c r="O8" s="679"/>
      <c r="P8" s="661" t="s">
        <v>847</v>
      </c>
      <c r="Q8" s="371"/>
      <c r="R8" s="150"/>
      <c r="S8" s="78"/>
      <c r="T8" s="78"/>
      <c r="U8" s="78"/>
      <c r="V8" s="78"/>
      <c r="W8" s="78"/>
      <c r="X8" s="78"/>
      <c r="Y8" s="78"/>
      <c r="Z8" s="78"/>
    </row>
    <row r="9" spans="1:26" ht="7.5" customHeight="1">
      <c r="A9" s="368"/>
      <c r="B9" s="369"/>
      <c r="C9" s="570"/>
      <c r="D9" s="502"/>
      <c r="E9" s="502"/>
      <c r="F9" s="370"/>
      <c r="G9" s="570"/>
      <c r="H9" s="502"/>
      <c r="I9" s="502"/>
      <c r="J9" s="681"/>
      <c r="K9" s="372"/>
      <c r="L9" s="502"/>
      <c r="M9" s="502"/>
      <c r="N9" s="370"/>
      <c r="O9" s="570"/>
      <c r="P9" s="570"/>
      <c r="Q9" s="371"/>
      <c r="R9" s="150"/>
      <c r="S9" s="78"/>
      <c r="T9" s="78"/>
      <c r="U9" s="78"/>
      <c r="V9" s="78"/>
      <c r="W9" s="78"/>
      <c r="X9" s="78"/>
      <c r="Y9" s="78"/>
      <c r="Z9" s="78"/>
    </row>
    <row r="10" spans="1:26" ht="7.5" customHeight="1">
      <c r="A10" s="368"/>
      <c r="B10" s="369"/>
      <c r="C10" s="668"/>
      <c r="D10" s="657" t="s">
        <v>848</v>
      </c>
      <c r="E10" s="502"/>
      <c r="F10" s="370"/>
      <c r="G10" s="668"/>
      <c r="H10" s="657" t="s">
        <v>847</v>
      </c>
      <c r="I10" s="502"/>
      <c r="J10" s="502"/>
      <c r="K10" s="372"/>
      <c r="L10" s="657" t="s">
        <v>849</v>
      </c>
      <c r="M10" s="502"/>
      <c r="N10" s="370"/>
      <c r="O10" s="668"/>
      <c r="P10" s="661" t="s">
        <v>850</v>
      </c>
      <c r="Q10" s="371"/>
      <c r="R10" s="150"/>
      <c r="S10" s="78"/>
      <c r="T10" s="78"/>
      <c r="U10" s="78"/>
      <c r="V10" s="78"/>
      <c r="W10" s="78"/>
      <c r="X10" s="78"/>
      <c r="Y10" s="78"/>
      <c r="Z10" s="78"/>
    </row>
    <row r="11" spans="1:26" ht="7.5" customHeight="1">
      <c r="A11" s="368"/>
      <c r="B11" s="369"/>
      <c r="C11" s="570"/>
      <c r="D11" s="502"/>
      <c r="E11" s="502"/>
      <c r="F11" s="370"/>
      <c r="G11" s="570"/>
      <c r="H11" s="502"/>
      <c r="I11" s="502"/>
      <c r="J11" s="681"/>
      <c r="K11" s="372"/>
      <c r="L11" s="502"/>
      <c r="M11" s="502"/>
      <c r="N11" s="370"/>
      <c r="O11" s="570"/>
      <c r="P11" s="570"/>
      <c r="Q11" s="371"/>
      <c r="R11" s="150"/>
      <c r="S11" s="78"/>
      <c r="T11" s="78"/>
      <c r="U11" s="78"/>
      <c r="V11" s="78"/>
      <c r="W11" s="78"/>
      <c r="X11" s="78"/>
      <c r="Y11" s="78"/>
      <c r="Z11" s="78"/>
    </row>
    <row r="12" spans="1:26" ht="7.5" customHeight="1">
      <c r="A12" s="368"/>
      <c r="B12" s="369"/>
      <c r="C12" s="668"/>
      <c r="D12" s="657" t="s">
        <v>851</v>
      </c>
      <c r="E12" s="502"/>
      <c r="F12" s="370"/>
      <c r="G12" s="668"/>
      <c r="H12" s="657" t="s">
        <v>850</v>
      </c>
      <c r="I12" s="502"/>
      <c r="J12" s="502"/>
      <c r="K12" s="372"/>
      <c r="L12" s="657" t="s">
        <v>852</v>
      </c>
      <c r="M12" s="502"/>
      <c r="N12" s="370"/>
      <c r="O12" s="668"/>
      <c r="P12" s="661" t="s">
        <v>853</v>
      </c>
      <c r="Q12" s="371"/>
      <c r="R12" s="150"/>
      <c r="S12" s="78"/>
      <c r="T12" s="78"/>
      <c r="U12" s="78"/>
      <c r="V12" s="78"/>
      <c r="W12" s="78"/>
      <c r="X12" s="78"/>
      <c r="Y12" s="78"/>
      <c r="Z12" s="78"/>
    </row>
    <row r="13" spans="1:26" ht="7.5" customHeight="1">
      <c r="A13" s="368"/>
      <c r="B13" s="369"/>
      <c r="C13" s="570"/>
      <c r="D13" s="502"/>
      <c r="E13" s="502"/>
      <c r="F13" s="370"/>
      <c r="G13" s="570"/>
      <c r="H13" s="502"/>
      <c r="I13" s="502"/>
      <c r="J13" s="681"/>
      <c r="K13" s="374"/>
      <c r="L13" s="502"/>
      <c r="M13" s="502"/>
      <c r="N13" s="370"/>
      <c r="O13" s="570"/>
      <c r="P13" s="570"/>
      <c r="Q13" s="371"/>
      <c r="R13" s="150"/>
      <c r="S13" s="78"/>
      <c r="T13" s="78"/>
      <c r="U13" s="78"/>
      <c r="V13" s="78"/>
      <c r="W13" s="78"/>
      <c r="X13" s="78"/>
      <c r="Y13" s="78"/>
      <c r="Z13" s="78"/>
    </row>
    <row r="14" spans="1:26" ht="7.5" customHeight="1">
      <c r="A14" s="368"/>
      <c r="B14" s="369"/>
      <c r="C14" s="668"/>
      <c r="D14" s="657" t="s">
        <v>854</v>
      </c>
      <c r="E14" s="502"/>
      <c r="F14" s="370"/>
      <c r="G14" s="372"/>
      <c r="H14" s="657" t="s">
        <v>853</v>
      </c>
      <c r="I14" s="502"/>
      <c r="J14" s="502"/>
      <c r="K14" s="374"/>
      <c r="L14" s="657" t="s">
        <v>855</v>
      </c>
      <c r="M14" s="502"/>
      <c r="N14" s="370"/>
      <c r="O14" s="668"/>
      <c r="P14" s="661" t="s">
        <v>856</v>
      </c>
      <c r="Q14" s="371"/>
      <c r="R14" s="150"/>
      <c r="S14" s="78"/>
      <c r="T14" s="78"/>
      <c r="U14" s="78"/>
      <c r="V14" s="78"/>
      <c r="W14" s="78"/>
      <c r="X14" s="78"/>
      <c r="Y14" s="78"/>
      <c r="Z14" s="78"/>
    </row>
    <row r="15" spans="1:26" ht="7.5" customHeight="1">
      <c r="A15" s="368"/>
      <c r="B15" s="369"/>
      <c r="C15" s="570"/>
      <c r="D15" s="502"/>
      <c r="E15" s="502"/>
      <c r="F15" s="370"/>
      <c r="G15" s="374"/>
      <c r="H15" s="502"/>
      <c r="I15" s="502"/>
      <c r="J15" s="192"/>
      <c r="K15" s="374"/>
      <c r="L15" s="502"/>
      <c r="M15" s="502"/>
      <c r="N15" s="370"/>
      <c r="O15" s="570"/>
      <c r="P15" s="570"/>
      <c r="Q15" s="371"/>
      <c r="R15" s="150"/>
      <c r="S15" s="78"/>
      <c r="T15" s="78"/>
      <c r="U15" s="78"/>
      <c r="V15" s="78"/>
      <c r="W15" s="78"/>
      <c r="X15" s="78"/>
      <c r="Y15" s="78"/>
      <c r="Z15" s="78"/>
    </row>
    <row r="16" spans="1:26" ht="7.5" customHeight="1">
      <c r="A16" s="368"/>
      <c r="B16" s="369"/>
      <c r="C16" s="668"/>
      <c r="D16" s="657" t="s">
        <v>857</v>
      </c>
      <c r="E16" s="502"/>
      <c r="F16" s="370"/>
      <c r="G16" s="372"/>
      <c r="H16" s="657" t="s">
        <v>856</v>
      </c>
      <c r="I16" s="502"/>
      <c r="J16" s="192"/>
      <c r="K16" s="669" t="s">
        <v>840</v>
      </c>
      <c r="L16" s="671" t="s">
        <v>858</v>
      </c>
      <c r="M16" s="502"/>
      <c r="N16" s="370"/>
      <c r="O16" s="372"/>
      <c r="P16" s="661" t="s">
        <v>859</v>
      </c>
      <c r="Q16" s="371"/>
      <c r="R16" s="150"/>
      <c r="S16" s="78"/>
      <c r="T16" s="78"/>
      <c r="U16" s="78"/>
      <c r="V16" s="78"/>
      <c r="W16" s="78"/>
      <c r="X16" s="78"/>
      <c r="Y16" s="78"/>
      <c r="Z16" s="78"/>
    </row>
    <row r="17" spans="1:26" ht="7.5" customHeight="1">
      <c r="A17" s="368"/>
      <c r="B17" s="369"/>
      <c r="C17" s="570"/>
      <c r="D17" s="502"/>
      <c r="E17" s="502"/>
      <c r="F17" s="370"/>
      <c r="G17" s="372"/>
      <c r="H17" s="502"/>
      <c r="I17" s="502"/>
      <c r="J17" s="192"/>
      <c r="K17" s="670"/>
      <c r="L17" s="502"/>
      <c r="M17" s="502"/>
      <c r="N17" s="370"/>
      <c r="O17" s="372"/>
      <c r="P17" s="570"/>
      <c r="Q17" s="371"/>
      <c r="R17" s="150"/>
      <c r="S17" s="150"/>
      <c r="T17" s="150"/>
      <c r="U17" s="150"/>
      <c r="V17" s="150"/>
      <c r="W17" s="150"/>
      <c r="X17" s="150"/>
      <c r="Y17" s="150"/>
      <c r="Z17" s="150"/>
    </row>
    <row r="18" spans="1:26" ht="7.5" customHeight="1">
      <c r="A18" s="368"/>
      <c r="B18" s="369"/>
      <c r="C18" s="668"/>
      <c r="D18" s="657" t="s">
        <v>860</v>
      </c>
      <c r="E18" s="502"/>
      <c r="F18" s="370"/>
      <c r="G18" s="372"/>
      <c r="H18" s="657" t="s">
        <v>861</v>
      </c>
      <c r="I18" s="502"/>
      <c r="J18" s="191"/>
      <c r="K18" s="372"/>
      <c r="L18" s="657" t="s">
        <v>862</v>
      </c>
      <c r="M18" s="502"/>
      <c r="N18" s="370"/>
      <c r="O18" s="669"/>
      <c r="P18" s="661" t="s">
        <v>863</v>
      </c>
      <c r="Q18" s="371"/>
      <c r="R18" s="150"/>
      <c r="S18" s="78"/>
      <c r="T18" s="78"/>
      <c r="U18" s="78"/>
      <c r="V18" s="78"/>
      <c r="W18" s="78"/>
      <c r="X18" s="78"/>
      <c r="Y18" s="78"/>
      <c r="Z18" s="78"/>
    </row>
    <row r="19" spans="1:26" ht="7.5" customHeight="1">
      <c r="A19" s="368"/>
      <c r="B19" s="369"/>
      <c r="C19" s="570"/>
      <c r="D19" s="502"/>
      <c r="E19" s="502"/>
      <c r="F19" s="370"/>
      <c r="G19" s="372"/>
      <c r="H19" s="502"/>
      <c r="I19" s="502"/>
      <c r="J19" s="191"/>
      <c r="K19" s="372"/>
      <c r="L19" s="502"/>
      <c r="M19" s="502"/>
      <c r="N19" s="370"/>
      <c r="O19" s="570"/>
      <c r="P19" s="570"/>
      <c r="Q19" s="371"/>
      <c r="R19" s="150"/>
      <c r="S19" s="78"/>
      <c r="T19" s="78"/>
      <c r="U19" s="78"/>
      <c r="V19" s="78"/>
      <c r="W19" s="78"/>
      <c r="X19" s="78"/>
      <c r="Y19" s="78"/>
      <c r="Z19" s="78"/>
    </row>
    <row r="20" spans="1:26" ht="7.5" customHeight="1">
      <c r="A20" s="368"/>
      <c r="B20" s="369"/>
      <c r="C20" s="668"/>
      <c r="D20" s="657" t="s">
        <v>864</v>
      </c>
      <c r="E20" s="502"/>
      <c r="F20" s="370"/>
      <c r="G20" s="372"/>
      <c r="H20" s="657" t="s">
        <v>865</v>
      </c>
      <c r="I20" s="502"/>
      <c r="J20" s="191"/>
      <c r="K20" s="372"/>
      <c r="L20" s="657" t="s">
        <v>866</v>
      </c>
      <c r="M20" s="502"/>
      <c r="N20" s="370"/>
      <c r="O20" s="372"/>
      <c r="P20" s="661" t="s">
        <v>867</v>
      </c>
      <c r="Q20" s="371"/>
      <c r="R20" s="150"/>
      <c r="S20" s="78"/>
      <c r="T20" s="78"/>
      <c r="U20" s="78"/>
      <c r="V20" s="78"/>
      <c r="W20" s="78"/>
      <c r="X20" s="78"/>
      <c r="Y20" s="78"/>
      <c r="Z20" s="78"/>
    </row>
    <row r="21" spans="1:26" ht="7.5" customHeight="1">
      <c r="A21" s="368"/>
      <c r="B21" s="369"/>
      <c r="C21" s="570"/>
      <c r="D21" s="502"/>
      <c r="E21" s="502"/>
      <c r="F21" s="370"/>
      <c r="G21" s="372"/>
      <c r="H21" s="502"/>
      <c r="I21" s="502"/>
      <c r="J21" s="191"/>
      <c r="K21" s="372"/>
      <c r="L21" s="502"/>
      <c r="M21" s="502"/>
      <c r="N21" s="370"/>
      <c r="O21" s="372"/>
      <c r="P21" s="570"/>
      <c r="Q21" s="371"/>
      <c r="R21" s="150"/>
      <c r="S21" s="78"/>
      <c r="T21" s="78"/>
      <c r="U21" s="78"/>
      <c r="V21" s="78"/>
      <c r="W21" s="78"/>
      <c r="X21" s="78"/>
      <c r="Y21" s="78"/>
      <c r="Z21" s="78"/>
    </row>
    <row r="22" spans="1:26" ht="7.5" customHeight="1">
      <c r="A22" s="368"/>
      <c r="B22" s="369"/>
      <c r="C22" s="372"/>
      <c r="D22" s="657" t="s">
        <v>868</v>
      </c>
      <c r="E22" s="502"/>
      <c r="F22" s="370"/>
      <c r="G22" s="372"/>
      <c r="H22" s="657" t="s">
        <v>869</v>
      </c>
      <c r="I22" s="502"/>
      <c r="J22" s="191"/>
      <c r="K22" s="372"/>
      <c r="L22" s="657" t="s">
        <v>870</v>
      </c>
      <c r="M22" s="502"/>
      <c r="N22" s="370"/>
      <c r="O22" s="372"/>
      <c r="P22" s="661" t="s">
        <v>871</v>
      </c>
      <c r="Q22" s="371"/>
      <c r="R22" s="150"/>
      <c r="S22" s="78"/>
      <c r="T22" s="78"/>
      <c r="U22" s="78"/>
      <c r="V22" s="78"/>
      <c r="W22" s="78"/>
      <c r="X22" s="78"/>
      <c r="Y22" s="78"/>
      <c r="Z22" s="78"/>
    </row>
    <row r="23" spans="1:26" ht="7.5" customHeight="1">
      <c r="A23" s="368"/>
      <c r="B23" s="369"/>
      <c r="C23" s="372"/>
      <c r="D23" s="502"/>
      <c r="E23" s="502"/>
      <c r="F23" s="370"/>
      <c r="G23" s="372"/>
      <c r="H23" s="502"/>
      <c r="I23" s="502"/>
      <c r="J23" s="191"/>
      <c r="K23" s="372"/>
      <c r="L23" s="502"/>
      <c r="M23" s="502"/>
      <c r="N23" s="370"/>
      <c r="O23" s="372"/>
      <c r="P23" s="570"/>
      <c r="Q23" s="371"/>
      <c r="R23" s="150"/>
      <c r="S23" s="78"/>
      <c r="T23" s="78"/>
      <c r="U23" s="78"/>
      <c r="V23" s="78"/>
      <c r="W23" s="78"/>
      <c r="X23" s="78"/>
      <c r="Y23" s="78"/>
      <c r="Z23" s="78"/>
    </row>
    <row r="24" spans="1:26" ht="7.5" customHeight="1">
      <c r="A24" s="78"/>
      <c r="B24" s="369"/>
      <c r="C24" s="372"/>
      <c r="D24" s="657" t="s">
        <v>862</v>
      </c>
      <c r="E24" s="502"/>
      <c r="F24" s="370"/>
      <c r="G24" s="372"/>
      <c r="H24" s="657" t="s">
        <v>859</v>
      </c>
      <c r="I24" s="502"/>
      <c r="J24" s="191"/>
      <c r="K24" s="372"/>
      <c r="L24" s="657" t="s">
        <v>872</v>
      </c>
      <c r="M24" s="502"/>
      <c r="N24" s="370"/>
      <c r="O24" s="372"/>
      <c r="P24" s="661" t="s">
        <v>862</v>
      </c>
      <c r="Q24" s="371"/>
      <c r="R24" s="150"/>
      <c r="S24" s="78"/>
      <c r="T24" s="78"/>
      <c r="U24" s="78"/>
      <c r="V24" s="78"/>
      <c r="W24" s="78"/>
      <c r="X24" s="78"/>
      <c r="Y24" s="78"/>
      <c r="Z24" s="78"/>
    </row>
    <row r="25" spans="1:26" ht="7.5" customHeight="1">
      <c r="A25" s="150"/>
      <c r="B25" s="369"/>
      <c r="C25" s="372"/>
      <c r="D25" s="502"/>
      <c r="E25" s="502"/>
      <c r="F25" s="370"/>
      <c r="G25" s="372"/>
      <c r="H25" s="502"/>
      <c r="I25" s="502"/>
      <c r="J25" s="191"/>
      <c r="K25" s="375"/>
      <c r="L25" s="502"/>
      <c r="M25" s="502"/>
      <c r="N25" s="370"/>
      <c r="O25" s="374"/>
      <c r="P25" s="570"/>
      <c r="Q25" s="371"/>
      <c r="R25" s="150"/>
      <c r="S25" s="150"/>
      <c r="T25" s="150"/>
      <c r="U25" s="150"/>
      <c r="V25" s="150"/>
      <c r="W25" s="150"/>
      <c r="X25" s="150"/>
      <c r="Y25" s="150"/>
      <c r="Z25" s="150"/>
    </row>
    <row r="26" spans="1:26" ht="7.5" customHeight="1">
      <c r="A26" s="150"/>
      <c r="B26" s="369"/>
      <c r="C26" s="667"/>
      <c r="D26" s="657" t="s">
        <v>873</v>
      </c>
      <c r="E26" s="502"/>
      <c r="F26" s="370"/>
      <c r="G26" s="374"/>
      <c r="H26" s="657" t="s">
        <v>863</v>
      </c>
      <c r="I26" s="502"/>
      <c r="J26" s="191"/>
      <c r="K26" s="375"/>
      <c r="L26" s="657" t="s">
        <v>874</v>
      </c>
      <c r="M26" s="502"/>
      <c r="N26" s="370"/>
      <c r="O26" s="372"/>
      <c r="P26" s="661" t="s">
        <v>866</v>
      </c>
      <c r="Q26" s="371"/>
      <c r="R26" s="150"/>
      <c r="S26" s="150"/>
      <c r="T26" s="150"/>
      <c r="U26" s="150"/>
      <c r="V26" s="150"/>
      <c r="W26" s="150"/>
      <c r="X26" s="150"/>
      <c r="Y26" s="150"/>
      <c r="Z26" s="150"/>
    </row>
    <row r="27" spans="1:26" ht="7.5" customHeight="1">
      <c r="A27" s="150"/>
      <c r="B27" s="369"/>
      <c r="C27" s="502"/>
      <c r="D27" s="502"/>
      <c r="E27" s="502"/>
      <c r="F27" s="370"/>
      <c r="G27" s="374"/>
      <c r="H27" s="502"/>
      <c r="I27" s="502"/>
      <c r="J27" s="191"/>
      <c r="K27" s="372"/>
      <c r="L27" s="502"/>
      <c r="M27" s="502"/>
      <c r="N27" s="370"/>
      <c r="O27" s="372"/>
      <c r="P27" s="570"/>
      <c r="Q27" s="371"/>
      <c r="R27" s="248"/>
      <c r="S27" s="248"/>
      <c r="T27" s="248"/>
      <c r="U27" s="150"/>
      <c r="V27" s="150"/>
      <c r="W27" s="150"/>
      <c r="X27" s="150"/>
      <c r="Y27" s="150"/>
      <c r="Z27" s="150"/>
    </row>
    <row r="28" spans="1:26" ht="7.5" customHeight="1">
      <c r="A28" s="368"/>
      <c r="B28" s="369"/>
      <c r="C28" s="668"/>
      <c r="D28" s="657" t="s">
        <v>875</v>
      </c>
      <c r="E28" s="502"/>
      <c r="F28" s="370"/>
      <c r="G28" s="374"/>
      <c r="H28" s="657" t="s">
        <v>867</v>
      </c>
      <c r="I28" s="502"/>
      <c r="J28" s="192"/>
      <c r="K28" s="372"/>
      <c r="L28" s="657" t="s">
        <v>876</v>
      </c>
      <c r="M28" s="502"/>
      <c r="N28" s="370"/>
      <c r="O28" s="679"/>
      <c r="P28" s="661" t="s">
        <v>877</v>
      </c>
      <c r="Q28" s="371"/>
      <c r="R28" s="248"/>
      <c r="S28" s="248"/>
      <c r="T28" s="248"/>
      <c r="U28" s="150"/>
      <c r="V28" s="150"/>
      <c r="W28" s="150"/>
      <c r="X28" s="150"/>
      <c r="Y28" s="150"/>
      <c r="Z28" s="150"/>
    </row>
    <row r="29" spans="1:26" ht="7.5" customHeight="1">
      <c r="A29" s="368"/>
      <c r="B29" s="369"/>
      <c r="C29" s="570"/>
      <c r="D29" s="502"/>
      <c r="E29" s="502"/>
      <c r="F29" s="370"/>
      <c r="G29" s="374"/>
      <c r="H29" s="502"/>
      <c r="I29" s="502"/>
      <c r="J29" s="192"/>
      <c r="K29" s="374"/>
      <c r="L29" s="502"/>
      <c r="M29" s="502"/>
      <c r="N29" s="370"/>
      <c r="O29" s="570"/>
      <c r="P29" s="570"/>
      <c r="Q29" s="371"/>
      <c r="R29" s="248"/>
      <c r="S29" s="248"/>
      <c r="T29" s="248"/>
      <c r="U29" s="150"/>
      <c r="V29" s="150"/>
      <c r="W29" s="150"/>
      <c r="X29" s="150"/>
      <c r="Y29" s="150"/>
      <c r="Z29" s="150"/>
    </row>
    <row r="30" spans="1:26" ht="7.5" customHeight="1">
      <c r="A30" s="78"/>
      <c r="B30" s="369"/>
      <c r="C30" s="669" t="s">
        <v>840</v>
      </c>
      <c r="D30" s="671" t="s">
        <v>878</v>
      </c>
      <c r="E30" s="502"/>
      <c r="F30" s="370"/>
      <c r="G30" s="374"/>
      <c r="H30" s="657" t="s">
        <v>879</v>
      </c>
      <c r="I30" s="502"/>
      <c r="J30" s="192"/>
      <c r="K30" s="374"/>
      <c r="L30" s="657" t="s">
        <v>880</v>
      </c>
      <c r="M30" s="502"/>
      <c r="N30" s="370"/>
      <c r="O30" s="372"/>
      <c r="P30" s="661" t="s">
        <v>872</v>
      </c>
      <c r="Q30" s="371"/>
      <c r="R30" s="248"/>
      <c r="S30" s="248"/>
      <c r="T30" s="248"/>
      <c r="U30" s="78"/>
      <c r="V30" s="78"/>
      <c r="W30" s="78"/>
      <c r="X30" s="78"/>
      <c r="Y30" s="78"/>
      <c r="Z30" s="78"/>
    </row>
    <row r="31" spans="1:26" ht="7.5" customHeight="1">
      <c r="A31" s="78"/>
      <c r="B31" s="369"/>
      <c r="C31" s="670"/>
      <c r="D31" s="502"/>
      <c r="E31" s="502"/>
      <c r="F31" s="370"/>
      <c r="G31" s="374"/>
      <c r="H31" s="502"/>
      <c r="I31" s="502"/>
      <c r="J31" s="192"/>
      <c r="K31" s="374"/>
      <c r="L31" s="502"/>
      <c r="M31" s="502"/>
      <c r="N31" s="370"/>
      <c r="O31" s="374"/>
      <c r="P31" s="570"/>
      <c r="Q31" s="371"/>
      <c r="R31" s="248"/>
      <c r="S31" s="248"/>
      <c r="T31" s="248"/>
      <c r="U31" s="78"/>
      <c r="V31" s="78"/>
      <c r="W31" s="78"/>
      <c r="X31" s="78"/>
      <c r="Y31" s="78"/>
      <c r="Z31" s="78"/>
    </row>
    <row r="32" spans="1:26" ht="7.5" customHeight="1">
      <c r="A32" s="78"/>
      <c r="B32" s="369"/>
      <c r="C32" s="372"/>
      <c r="D32" s="657" t="s">
        <v>881</v>
      </c>
      <c r="E32" s="502"/>
      <c r="F32" s="370"/>
      <c r="G32" s="374"/>
      <c r="H32" s="657" t="s">
        <v>882</v>
      </c>
      <c r="I32" s="502"/>
      <c r="J32" s="192"/>
      <c r="K32" s="375"/>
      <c r="L32" s="657" t="s">
        <v>883</v>
      </c>
      <c r="M32" s="502"/>
      <c r="N32" s="370"/>
      <c r="O32" s="374"/>
      <c r="P32" s="661" t="s">
        <v>874</v>
      </c>
      <c r="Q32" s="371"/>
      <c r="R32" s="248"/>
      <c r="S32" s="248"/>
      <c r="T32" s="248"/>
      <c r="U32" s="78"/>
      <c r="V32" s="78"/>
      <c r="W32" s="78"/>
      <c r="X32" s="78"/>
      <c r="Y32" s="78"/>
      <c r="Z32" s="78"/>
    </row>
    <row r="33" spans="1:26" ht="7.5" customHeight="1">
      <c r="A33" s="78"/>
      <c r="B33" s="369"/>
      <c r="C33" s="372"/>
      <c r="D33" s="502"/>
      <c r="E33" s="502"/>
      <c r="F33" s="370"/>
      <c r="G33" s="374"/>
      <c r="H33" s="502"/>
      <c r="I33" s="502"/>
      <c r="J33" s="192"/>
      <c r="K33" s="375"/>
      <c r="L33" s="502"/>
      <c r="M33" s="502"/>
      <c r="N33" s="370"/>
      <c r="O33" s="374"/>
      <c r="P33" s="570"/>
      <c r="Q33" s="371"/>
      <c r="R33" s="248"/>
      <c r="S33" s="248"/>
      <c r="T33" s="248"/>
      <c r="U33" s="78"/>
      <c r="V33" s="78"/>
      <c r="W33" s="78"/>
      <c r="X33" s="78"/>
      <c r="Y33" s="78"/>
      <c r="Z33" s="78"/>
    </row>
    <row r="34" spans="1:26" ht="7.5" customHeight="1">
      <c r="A34" s="78"/>
      <c r="B34" s="369"/>
      <c r="C34" s="372"/>
      <c r="D34" s="657" t="s">
        <v>884</v>
      </c>
      <c r="E34" s="502"/>
      <c r="F34" s="370"/>
      <c r="G34" s="374"/>
      <c r="H34" s="657" t="s">
        <v>885</v>
      </c>
      <c r="I34" s="502"/>
      <c r="J34" s="192"/>
      <c r="K34" s="374"/>
      <c r="L34" s="657" t="s">
        <v>886</v>
      </c>
      <c r="M34" s="502"/>
      <c r="N34" s="192"/>
      <c r="O34" s="374"/>
      <c r="P34" s="661" t="s">
        <v>876</v>
      </c>
      <c r="Q34" s="371"/>
      <c r="R34" s="248"/>
      <c r="S34" s="248"/>
      <c r="T34" s="248"/>
      <c r="U34" s="78"/>
      <c r="V34" s="78"/>
      <c r="W34" s="78"/>
      <c r="X34" s="78"/>
      <c r="Y34" s="78"/>
      <c r="Z34" s="78"/>
    </row>
    <row r="35" spans="1:26" ht="7.5" customHeight="1">
      <c r="A35" s="78"/>
      <c r="B35" s="369"/>
      <c r="C35" s="372"/>
      <c r="D35" s="502"/>
      <c r="E35" s="502"/>
      <c r="F35" s="370"/>
      <c r="G35" s="374"/>
      <c r="H35" s="502"/>
      <c r="I35" s="502"/>
      <c r="J35" s="191"/>
      <c r="K35" s="372"/>
      <c r="L35" s="502"/>
      <c r="M35" s="502"/>
      <c r="N35" s="192"/>
      <c r="O35" s="374"/>
      <c r="P35" s="570"/>
      <c r="Q35" s="371"/>
      <c r="R35" s="248"/>
      <c r="S35" s="248"/>
      <c r="T35" s="248"/>
      <c r="U35" s="78"/>
      <c r="V35" s="78"/>
      <c r="W35" s="78"/>
      <c r="X35" s="78"/>
      <c r="Y35" s="78"/>
      <c r="Z35" s="78"/>
    </row>
    <row r="36" spans="1:26" ht="7.5" customHeight="1">
      <c r="A36" s="78"/>
      <c r="B36" s="369"/>
      <c r="C36" s="372"/>
      <c r="D36" s="657" t="s">
        <v>887</v>
      </c>
      <c r="E36" s="570"/>
      <c r="F36" s="192"/>
      <c r="G36" s="372"/>
      <c r="H36" s="657" t="s">
        <v>888</v>
      </c>
      <c r="I36" s="502"/>
      <c r="J36" s="191"/>
      <c r="K36" s="372"/>
      <c r="L36" s="657" t="s">
        <v>889</v>
      </c>
      <c r="M36" s="502"/>
      <c r="N36" s="192"/>
      <c r="O36" s="374"/>
      <c r="P36" s="661" t="s">
        <v>890</v>
      </c>
      <c r="Q36" s="371"/>
      <c r="R36" s="248"/>
      <c r="S36" s="248"/>
      <c r="T36" s="248"/>
      <c r="U36" s="78"/>
      <c r="V36" s="78"/>
      <c r="W36" s="78"/>
      <c r="X36" s="78"/>
      <c r="Y36" s="78"/>
      <c r="Z36" s="78"/>
    </row>
    <row r="37" spans="1:26" ht="7.5" customHeight="1">
      <c r="A37" s="78"/>
      <c r="B37" s="369"/>
      <c r="C37" s="372"/>
      <c r="D37" s="672"/>
      <c r="E37" s="670"/>
      <c r="F37" s="192"/>
      <c r="G37" s="372"/>
      <c r="H37" s="502"/>
      <c r="I37" s="502"/>
      <c r="J37" s="719"/>
      <c r="K37" s="374"/>
      <c r="L37" s="502"/>
      <c r="M37" s="502"/>
      <c r="N37" s="192"/>
      <c r="O37" s="374"/>
      <c r="P37" s="570"/>
      <c r="Q37" s="371"/>
      <c r="R37" s="248"/>
      <c r="S37" s="248"/>
      <c r="T37" s="248"/>
      <c r="U37" s="78"/>
      <c r="V37" s="78"/>
      <c r="W37" s="78"/>
      <c r="X37" s="78"/>
      <c r="Y37" s="78"/>
      <c r="Z37" s="78"/>
    </row>
    <row r="38" spans="1:26" ht="7.5" customHeight="1">
      <c r="A38" s="78"/>
      <c r="B38" s="369"/>
      <c r="C38" s="372"/>
      <c r="D38" s="657" t="s">
        <v>856</v>
      </c>
      <c r="E38" s="372"/>
      <c r="F38" s="192"/>
      <c r="G38" s="372"/>
      <c r="H38" s="657" t="s">
        <v>871</v>
      </c>
      <c r="I38" s="502"/>
      <c r="J38" s="502"/>
      <c r="K38" s="720" t="s">
        <v>840</v>
      </c>
      <c r="L38" s="677" t="s">
        <v>891</v>
      </c>
      <c r="M38" s="502"/>
      <c r="N38" s="192"/>
      <c r="O38" s="374"/>
      <c r="P38" s="661" t="s">
        <v>892</v>
      </c>
      <c r="Q38" s="371"/>
      <c r="R38" s="248"/>
      <c r="S38" s="248"/>
      <c r="T38" s="248"/>
      <c r="U38" s="78"/>
      <c r="V38" s="78"/>
      <c r="W38" s="78"/>
      <c r="X38" s="78"/>
      <c r="Y38" s="78"/>
      <c r="Z38" s="78"/>
    </row>
    <row r="39" spans="1:26" ht="7.5" customHeight="1">
      <c r="A39" s="78"/>
      <c r="B39" s="369"/>
      <c r="C39" s="372"/>
      <c r="D39" s="502"/>
      <c r="E39" s="372"/>
      <c r="F39" s="192"/>
      <c r="G39" s="374"/>
      <c r="H39" s="502"/>
      <c r="I39" s="502"/>
      <c r="J39" s="721"/>
      <c r="K39" s="570"/>
      <c r="L39" s="502"/>
      <c r="M39" s="502"/>
      <c r="N39" s="192"/>
      <c r="O39" s="374"/>
      <c r="P39" s="570"/>
      <c r="Q39" s="371"/>
      <c r="R39" s="150"/>
      <c r="S39" s="150"/>
      <c r="T39" s="78"/>
      <c r="U39" s="78"/>
      <c r="V39" s="78"/>
      <c r="W39" s="78"/>
      <c r="X39" s="78"/>
      <c r="Y39" s="78"/>
      <c r="Z39" s="78"/>
    </row>
    <row r="40" spans="1:26" ht="7.5" customHeight="1">
      <c r="A40" s="78"/>
      <c r="B40" s="369"/>
      <c r="C40" s="372"/>
      <c r="D40" s="657" t="s">
        <v>893</v>
      </c>
      <c r="E40" s="372"/>
      <c r="F40" s="192"/>
      <c r="G40" s="374"/>
      <c r="H40" s="657" t="s">
        <v>890</v>
      </c>
      <c r="I40" s="502"/>
      <c r="J40" s="502"/>
      <c r="K40" s="670"/>
      <c r="L40" s="502"/>
      <c r="M40" s="502"/>
      <c r="N40" s="192"/>
      <c r="O40" s="374"/>
      <c r="P40" s="661" t="s">
        <v>894</v>
      </c>
      <c r="Q40" s="371"/>
      <c r="R40" s="150"/>
      <c r="S40" s="150"/>
      <c r="T40" s="78"/>
      <c r="U40" s="78"/>
      <c r="V40" s="78"/>
      <c r="W40" s="78"/>
      <c r="X40" s="78"/>
      <c r="Y40" s="78"/>
      <c r="Z40" s="78"/>
    </row>
    <row r="41" spans="1:26" ht="7.5" customHeight="1">
      <c r="A41" s="78"/>
      <c r="B41" s="369"/>
      <c r="C41" s="376"/>
      <c r="D41" s="513"/>
      <c r="E41" s="376"/>
      <c r="F41" s="192"/>
      <c r="G41" s="374"/>
      <c r="H41" s="502"/>
      <c r="I41" s="502"/>
      <c r="J41" s="721"/>
      <c r="K41" s="377"/>
      <c r="L41" s="502"/>
      <c r="M41" s="502"/>
      <c r="N41" s="192"/>
      <c r="O41" s="374"/>
      <c r="P41" s="570"/>
      <c r="Q41" s="371"/>
      <c r="R41" s="150"/>
      <c r="S41" s="150"/>
      <c r="T41" s="78"/>
      <c r="U41" s="78"/>
      <c r="V41" s="78"/>
      <c r="W41" s="78"/>
      <c r="X41" s="78"/>
      <c r="Y41" s="78"/>
      <c r="Z41" s="78"/>
    </row>
    <row r="42" spans="1:26" ht="7.5" customHeight="1">
      <c r="A42" s="368"/>
      <c r="B42" s="369"/>
      <c r="C42" s="191"/>
      <c r="D42" s="370"/>
      <c r="E42" s="370"/>
      <c r="F42" s="192"/>
      <c r="G42" s="374"/>
      <c r="H42" s="657" t="s">
        <v>892</v>
      </c>
      <c r="I42" s="502"/>
      <c r="J42" s="502"/>
      <c r="K42" s="378"/>
      <c r="L42" s="513"/>
      <c r="M42" s="513"/>
      <c r="N42" s="192"/>
      <c r="O42" s="374"/>
      <c r="P42" s="661" t="s">
        <v>883</v>
      </c>
      <c r="Q42" s="371"/>
      <c r="R42" s="150"/>
      <c r="S42" s="150"/>
      <c r="T42" s="78"/>
      <c r="U42" s="78"/>
      <c r="V42" s="78"/>
      <c r="W42" s="78"/>
      <c r="X42" s="78"/>
      <c r="Y42" s="78"/>
      <c r="Z42" s="78"/>
    </row>
    <row r="43" spans="1:26" ht="7.5" customHeight="1">
      <c r="A43" s="368"/>
      <c r="B43" s="369"/>
      <c r="C43" s="192"/>
      <c r="D43" s="192"/>
      <c r="E43" s="192"/>
      <c r="F43" s="192"/>
      <c r="G43" s="374"/>
      <c r="H43" s="502"/>
      <c r="I43" s="502"/>
      <c r="J43" s="721"/>
      <c r="K43" s="191"/>
      <c r="L43" s="370"/>
      <c r="M43" s="370"/>
      <c r="N43" s="192"/>
      <c r="O43" s="374"/>
      <c r="P43" s="570"/>
      <c r="Q43" s="371"/>
      <c r="R43" s="150"/>
      <c r="S43" s="150"/>
      <c r="T43" s="78"/>
      <c r="U43" s="78"/>
      <c r="V43" s="78"/>
      <c r="W43" s="78"/>
      <c r="X43" s="78"/>
      <c r="Y43" s="78"/>
      <c r="Z43" s="78"/>
    </row>
    <row r="44" spans="1:26" ht="7.5" customHeight="1">
      <c r="A44" s="368"/>
      <c r="B44" s="369"/>
      <c r="C44" s="370"/>
      <c r="D44" s="370"/>
      <c r="E44" s="370"/>
      <c r="F44" s="192"/>
      <c r="G44" s="374"/>
      <c r="H44" s="657" t="s">
        <v>894</v>
      </c>
      <c r="I44" s="502"/>
      <c r="J44" s="502"/>
      <c r="K44" s="658" t="s">
        <v>118</v>
      </c>
      <c r="L44" s="678" t="s">
        <v>895</v>
      </c>
      <c r="M44" s="587"/>
      <c r="N44" s="192"/>
      <c r="O44" s="374"/>
      <c r="P44" s="661" t="s">
        <v>896</v>
      </c>
      <c r="Q44" s="371"/>
      <c r="R44" s="150"/>
      <c r="S44" s="150"/>
      <c r="T44" s="150"/>
      <c r="U44" s="150"/>
      <c r="V44" s="150"/>
      <c r="W44" s="150"/>
      <c r="X44" s="150"/>
      <c r="Y44" s="150"/>
      <c r="Z44" s="150"/>
    </row>
    <row r="45" spans="1:26" ht="7.5" customHeight="1">
      <c r="A45" s="368"/>
      <c r="B45" s="369"/>
      <c r="C45" s="370"/>
      <c r="D45" s="370"/>
      <c r="E45" s="370"/>
      <c r="F45" s="192"/>
      <c r="G45" s="374"/>
      <c r="H45" s="502"/>
      <c r="I45" s="502"/>
      <c r="J45" s="721"/>
      <c r="K45" s="659"/>
      <c r="L45" s="504"/>
      <c r="M45" s="591"/>
      <c r="N45" s="192"/>
      <c r="O45" s="374"/>
      <c r="P45" s="570"/>
      <c r="Q45" s="371"/>
      <c r="R45" s="150"/>
      <c r="S45" s="150"/>
      <c r="T45" s="150"/>
      <c r="U45" s="150"/>
      <c r="V45" s="150"/>
      <c r="W45" s="150"/>
      <c r="X45" s="150"/>
      <c r="Y45" s="150"/>
      <c r="Z45" s="150"/>
    </row>
    <row r="46" spans="1:26" ht="7.5" customHeight="1">
      <c r="A46" s="368"/>
      <c r="B46" s="369"/>
      <c r="C46" s="192"/>
      <c r="D46" s="370"/>
      <c r="E46" s="370"/>
      <c r="F46" s="192"/>
      <c r="G46" s="374"/>
      <c r="H46" s="657" t="s">
        <v>897</v>
      </c>
      <c r="I46" s="502"/>
      <c r="J46" s="502"/>
      <c r="K46" s="372"/>
      <c r="L46" s="657" t="s">
        <v>898</v>
      </c>
      <c r="M46" s="502"/>
      <c r="N46" s="192"/>
      <c r="O46" s="374"/>
      <c r="P46" s="661" t="s">
        <v>886</v>
      </c>
      <c r="Q46" s="371"/>
      <c r="R46" s="150"/>
      <c r="S46" s="150"/>
      <c r="T46" s="150"/>
      <c r="U46" s="150"/>
      <c r="V46" s="150"/>
      <c r="W46" s="150"/>
      <c r="X46" s="150"/>
      <c r="Y46" s="150"/>
      <c r="Z46" s="150"/>
    </row>
    <row r="47" spans="1:26" ht="7.5" customHeight="1">
      <c r="A47" s="368"/>
      <c r="B47" s="369"/>
      <c r="C47" s="192"/>
      <c r="D47" s="370"/>
      <c r="E47" s="370"/>
      <c r="F47" s="192"/>
      <c r="G47" s="374"/>
      <c r="H47" s="502"/>
      <c r="I47" s="502"/>
      <c r="J47" s="370"/>
      <c r="K47" s="372"/>
      <c r="L47" s="502"/>
      <c r="M47" s="502"/>
      <c r="N47" s="192"/>
      <c r="O47" s="374"/>
      <c r="P47" s="570"/>
      <c r="Q47" s="371"/>
      <c r="R47" s="150"/>
      <c r="S47" s="150"/>
      <c r="T47" s="150"/>
      <c r="U47" s="150"/>
      <c r="V47" s="150"/>
      <c r="W47" s="150"/>
      <c r="X47" s="150"/>
      <c r="Y47" s="150"/>
      <c r="Z47" s="150"/>
    </row>
    <row r="48" spans="1:26" ht="7.5" customHeight="1">
      <c r="A48" s="368"/>
      <c r="B48" s="369"/>
      <c r="C48" s="191"/>
      <c r="D48" s="370"/>
      <c r="E48" s="370"/>
      <c r="F48" s="192"/>
      <c r="G48" s="374"/>
      <c r="H48" s="657" t="s">
        <v>899</v>
      </c>
      <c r="I48" s="502"/>
      <c r="J48" s="721"/>
      <c r="K48" s="374"/>
      <c r="L48" s="657" t="s">
        <v>900</v>
      </c>
      <c r="M48" s="502"/>
      <c r="N48" s="192"/>
      <c r="O48" s="374"/>
      <c r="P48" s="661" t="s">
        <v>889</v>
      </c>
      <c r="Q48" s="371"/>
      <c r="R48" s="150"/>
      <c r="S48" s="150"/>
      <c r="T48" s="150"/>
      <c r="U48" s="150"/>
      <c r="V48" s="150"/>
      <c r="W48" s="150"/>
      <c r="X48" s="150"/>
      <c r="Y48" s="150"/>
      <c r="Z48" s="150"/>
    </row>
    <row r="49" spans="1:26" ht="7.5" customHeight="1">
      <c r="A49" s="368"/>
      <c r="B49" s="369"/>
      <c r="C49" s="191"/>
      <c r="D49" s="370"/>
      <c r="E49" s="370"/>
      <c r="F49" s="192"/>
      <c r="G49" s="374"/>
      <c r="H49" s="502"/>
      <c r="I49" s="502"/>
      <c r="J49" s="502"/>
      <c r="K49" s="374"/>
      <c r="L49" s="502"/>
      <c r="M49" s="502"/>
      <c r="N49" s="192"/>
      <c r="O49" s="374"/>
      <c r="P49" s="570"/>
      <c r="Q49" s="371"/>
      <c r="R49" s="150"/>
      <c r="S49" s="150"/>
      <c r="T49" s="150"/>
      <c r="U49" s="150"/>
      <c r="V49" s="150"/>
      <c r="W49" s="150"/>
      <c r="X49" s="150"/>
      <c r="Y49" s="150"/>
      <c r="Z49" s="150"/>
    </row>
    <row r="50" spans="1:26" ht="7.5" customHeight="1">
      <c r="A50" s="368"/>
      <c r="B50" s="369"/>
      <c r="C50" s="192"/>
      <c r="D50" s="370"/>
      <c r="E50" s="370"/>
      <c r="F50" s="192"/>
      <c r="G50" s="374"/>
      <c r="H50" s="657" t="s">
        <v>901</v>
      </c>
      <c r="I50" s="502"/>
      <c r="J50" s="370"/>
      <c r="K50" s="722" t="s">
        <v>840</v>
      </c>
      <c r="L50" s="677" t="s">
        <v>902</v>
      </c>
      <c r="M50" s="502"/>
      <c r="N50" s="192"/>
      <c r="O50" s="375"/>
      <c r="P50" s="661" t="s">
        <v>852</v>
      </c>
      <c r="Q50" s="371"/>
      <c r="R50" s="150"/>
      <c r="S50" s="150"/>
      <c r="T50" s="150"/>
      <c r="U50" s="150"/>
      <c r="V50" s="150"/>
      <c r="W50" s="150"/>
      <c r="X50" s="150"/>
      <c r="Y50" s="150"/>
      <c r="Z50" s="150"/>
    </row>
    <row r="51" spans="1:26" ht="7.5" customHeight="1">
      <c r="A51" s="368"/>
      <c r="B51" s="369"/>
      <c r="C51" s="192"/>
      <c r="D51" s="370"/>
      <c r="E51" s="370"/>
      <c r="F51" s="192"/>
      <c r="G51" s="374"/>
      <c r="H51" s="502"/>
      <c r="I51" s="502"/>
      <c r="J51" s="370"/>
      <c r="K51" s="502"/>
      <c r="L51" s="502"/>
      <c r="M51" s="502"/>
      <c r="N51" s="192"/>
      <c r="O51" s="375"/>
      <c r="P51" s="570"/>
      <c r="Q51" s="371"/>
      <c r="R51" s="150"/>
      <c r="S51" s="150"/>
      <c r="T51" s="150"/>
      <c r="U51" s="150"/>
      <c r="V51" s="150"/>
      <c r="W51" s="150"/>
      <c r="X51" s="150"/>
      <c r="Y51" s="150"/>
      <c r="Z51" s="150"/>
    </row>
    <row r="52" spans="1:26" ht="7.5" customHeight="1">
      <c r="A52" s="368"/>
      <c r="B52" s="379"/>
      <c r="C52" s="192"/>
      <c r="D52" s="370"/>
      <c r="E52" s="370"/>
      <c r="F52" s="192"/>
      <c r="G52" s="374"/>
      <c r="H52" s="657" t="s">
        <v>903</v>
      </c>
      <c r="I52" s="502"/>
      <c r="J52" s="192"/>
      <c r="K52" s="374"/>
      <c r="L52" s="502"/>
      <c r="M52" s="502"/>
      <c r="N52" s="192"/>
      <c r="O52" s="673" t="s">
        <v>840</v>
      </c>
      <c r="P52" s="674" t="s">
        <v>904</v>
      </c>
      <c r="Q52" s="371"/>
      <c r="R52" s="150"/>
      <c r="S52" s="150"/>
      <c r="T52" s="150"/>
      <c r="U52" s="150"/>
      <c r="V52" s="150"/>
      <c r="W52" s="150"/>
      <c r="X52" s="150"/>
      <c r="Y52" s="150"/>
      <c r="Z52" s="150"/>
    </row>
    <row r="53" spans="1:26" ht="7.5" customHeight="1">
      <c r="A53" s="368"/>
      <c r="B53" s="369"/>
      <c r="C53" s="192"/>
      <c r="D53" s="370"/>
      <c r="E53" s="370"/>
      <c r="F53" s="192"/>
      <c r="G53" s="374"/>
      <c r="H53" s="502"/>
      <c r="I53" s="502"/>
      <c r="J53" s="192"/>
      <c r="K53" s="374"/>
      <c r="L53" s="502"/>
      <c r="M53" s="502"/>
      <c r="N53" s="192"/>
      <c r="O53" s="570"/>
      <c r="P53" s="570"/>
      <c r="Q53" s="371"/>
      <c r="R53" s="150"/>
      <c r="S53" s="150"/>
      <c r="T53" s="150"/>
      <c r="U53" s="150"/>
      <c r="V53" s="150"/>
      <c r="W53" s="150"/>
      <c r="X53" s="150"/>
      <c r="Y53" s="150"/>
      <c r="Z53" s="150"/>
    </row>
    <row r="54" spans="1:26" ht="7.5" customHeight="1">
      <c r="A54" s="368"/>
      <c r="B54" s="369"/>
      <c r="C54" s="192"/>
      <c r="D54" s="370"/>
      <c r="E54" s="370"/>
      <c r="F54" s="192"/>
      <c r="G54" s="374"/>
      <c r="H54" s="657" t="s">
        <v>896</v>
      </c>
      <c r="I54" s="502"/>
      <c r="J54" s="192"/>
      <c r="K54" s="374"/>
      <c r="L54" s="502"/>
      <c r="M54" s="502"/>
      <c r="N54" s="192"/>
      <c r="O54" s="570"/>
      <c r="P54" s="570"/>
      <c r="Q54" s="371"/>
      <c r="R54" s="150"/>
      <c r="S54" s="150"/>
      <c r="T54" s="150"/>
      <c r="U54" s="150"/>
      <c r="V54" s="150"/>
      <c r="W54" s="150"/>
      <c r="X54" s="150"/>
      <c r="Y54" s="150"/>
      <c r="Z54" s="150"/>
    </row>
    <row r="55" spans="1:26" ht="7.5" customHeight="1">
      <c r="A55" s="368"/>
      <c r="B55" s="369"/>
      <c r="C55" s="192"/>
      <c r="D55" s="370"/>
      <c r="E55" s="370"/>
      <c r="F55" s="192"/>
      <c r="G55" s="374"/>
      <c r="H55" s="502"/>
      <c r="I55" s="502"/>
      <c r="J55" s="192"/>
      <c r="K55" s="374"/>
      <c r="L55" s="502"/>
      <c r="M55" s="502"/>
      <c r="N55" s="192"/>
      <c r="O55" s="378"/>
      <c r="P55" s="675"/>
      <c r="Q55" s="371"/>
      <c r="R55" s="150"/>
      <c r="S55" s="150"/>
      <c r="T55" s="150"/>
      <c r="U55" s="150"/>
      <c r="V55" s="150"/>
      <c r="W55" s="150"/>
      <c r="X55" s="150"/>
      <c r="Y55" s="150"/>
      <c r="Z55" s="150"/>
    </row>
    <row r="56" spans="1:26" ht="7.5" customHeight="1">
      <c r="A56" s="368"/>
      <c r="B56" s="369"/>
      <c r="C56" s="192"/>
      <c r="D56" s="370"/>
      <c r="E56" s="370"/>
      <c r="F56" s="192"/>
      <c r="G56" s="372"/>
      <c r="H56" s="657" t="s">
        <v>905</v>
      </c>
      <c r="I56" s="502"/>
      <c r="J56" s="192"/>
      <c r="K56" s="380"/>
      <c r="L56" s="513"/>
      <c r="M56" s="513"/>
      <c r="N56" s="192"/>
      <c r="O56" s="195"/>
      <c r="P56" s="381"/>
      <c r="Q56" s="371"/>
      <c r="R56" s="150"/>
      <c r="S56" s="150"/>
      <c r="T56" s="150"/>
      <c r="U56" s="150"/>
      <c r="V56" s="150"/>
      <c r="W56" s="150"/>
      <c r="X56" s="150"/>
      <c r="Y56" s="150"/>
      <c r="Z56" s="150"/>
    </row>
    <row r="57" spans="1:26" ht="7.5" customHeight="1">
      <c r="A57" s="368"/>
      <c r="B57" s="369"/>
      <c r="C57" s="192"/>
      <c r="D57" s="192"/>
      <c r="E57" s="192"/>
      <c r="F57" s="192"/>
      <c r="G57" s="376"/>
      <c r="H57" s="513"/>
      <c r="I57" s="513"/>
      <c r="J57" s="192"/>
      <c r="K57" s="192"/>
      <c r="L57" s="192"/>
      <c r="M57" s="192"/>
      <c r="N57" s="192"/>
      <c r="O57" s="132"/>
      <c r="P57" s="381"/>
      <c r="Q57" s="371"/>
      <c r="R57" s="150"/>
      <c r="S57" s="150"/>
      <c r="T57" s="150"/>
      <c r="U57" s="150"/>
      <c r="V57" s="150"/>
      <c r="W57" s="150"/>
      <c r="X57" s="150"/>
      <c r="Y57" s="150"/>
      <c r="Z57" s="150"/>
    </row>
    <row r="58" spans="1:26" ht="7.5" customHeight="1">
      <c r="A58" s="368"/>
      <c r="B58" s="382"/>
      <c r="C58" s="382"/>
      <c r="D58" s="382"/>
      <c r="E58" s="382"/>
      <c r="F58" s="382"/>
      <c r="G58" s="192"/>
      <c r="H58" s="192"/>
      <c r="I58" s="192"/>
      <c r="J58" s="192"/>
      <c r="K58" s="192"/>
      <c r="L58" s="192"/>
      <c r="M58" s="192"/>
      <c r="N58" s="192"/>
      <c r="O58" s="383"/>
      <c r="P58" s="384"/>
      <c r="Q58" s="385"/>
      <c r="R58" s="150"/>
      <c r="S58" s="150"/>
      <c r="T58" s="150"/>
      <c r="U58" s="150"/>
      <c r="V58" s="150"/>
      <c r="W58" s="150"/>
      <c r="X58" s="150"/>
      <c r="Y58" s="150"/>
      <c r="Z58" s="150"/>
    </row>
    <row r="59" spans="1:26" ht="11.25" customHeight="1">
      <c r="A59" s="100"/>
      <c r="B59" s="367"/>
      <c r="C59" s="386"/>
      <c r="D59" s="387" t="s">
        <v>102</v>
      </c>
      <c r="E59" s="387"/>
      <c r="F59" s="387"/>
      <c r="G59" s="387"/>
      <c r="H59" s="387"/>
      <c r="I59" s="387"/>
      <c r="J59" s="387"/>
      <c r="K59" s="387"/>
      <c r="L59" s="387"/>
      <c r="M59" s="387"/>
      <c r="N59" s="387"/>
      <c r="O59" s="387"/>
      <c r="P59" s="676" t="s">
        <v>140</v>
      </c>
      <c r="Q59" s="527"/>
      <c r="R59" s="150"/>
      <c r="S59" s="78"/>
      <c r="T59" s="78"/>
      <c r="U59" s="78"/>
      <c r="V59" s="78"/>
      <c r="W59" s="78"/>
      <c r="X59" s="78"/>
      <c r="Y59" s="78"/>
      <c r="Z59" s="78"/>
    </row>
    <row r="60" spans="1:26" ht="11.25" customHeight="1">
      <c r="A60" s="124"/>
      <c r="B60" s="388"/>
      <c r="C60" s="388"/>
      <c r="D60" s="388"/>
      <c r="E60" s="388"/>
      <c r="F60" s="388"/>
      <c r="G60" s="388"/>
      <c r="H60" s="388"/>
      <c r="I60" s="388"/>
      <c r="J60" s="388"/>
      <c r="K60" s="388"/>
      <c r="L60" s="388"/>
      <c r="M60" s="388"/>
      <c r="N60" s="388"/>
      <c r="O60" s="388"/>
      <c r="P60" s="504"/>
      <c r="Q60" s="504"/>
      <c r="R60" s="150"/>
      <c r="S60" s="78"/>
      <c r="T60" s="78"/>
      <c r="U60" s="78"/>
      <c r="V60" s="78"/>
      <c r="W60" s="78"/>
      <c r="X60" s="78"/>
      <c r="Y60" s="78"/>
      <c r="Z60" s="78"/>
    </row>
    <row r="61" spans="1:26" ht="11.25" customHeight="1">
      <c r="A61" s="100"/>
      <c r="B61" s="723" t="s">
        <v>906</v>
      </c>
      <c r="C61" s="502"/>
      <c r="D61" s="502"/>
      <c r="E61" s="502"/>
      <c r="F61" s="502"/>
      <c r="G61" s="502"/>
      <c r="H61" s="502"/>
      <c r="I61" s="502"/>
      <c r="J61" s="502"/>
      <c r="K61" s="502"/>
      <c r="L61" s="502"/>
      <c r="M61" s="502"/>
      <c r="N61" s="502"/>
      <c r="O61" s="502"/>
      <c r="P61" s="502"/>
      <c r="Q61" s="502"/>
      <c r="R61" s="150"/>
      <c r="S61" s="78"/>
      <c r="T61" s="78"/>
      <c r="U61" s="78"/>
      <c r="V61" s="78"/>
      <c r="W61" s="78"/>
      <c r="X61" s="78"/>
      <c r="Y61" s="78"/>
      <c r="Z61" s="78"/>
    </row>
    <row r="62" spans="1:26" ht="61.5" customHeight="1">
      <c r="A62" s="100"/>
      <c r="B62" s="682"/>
      <c r="C62" s="513"/>
      <c r="D62" s="513"/>
      <c r="E62" s="513"/>
      <c r="F62" s="513"/>
      <c r="G62" s="513"/>
      <c r="H62" s="513"/>
      <c r="I62" s="363"/>
      <c r="J62" s="363"/>
      <c r="K62" s="363"/>
      <c r="L62" s="683" t="s">
        <v>88</v>
      </c>
      <c r="M62" s="513"/>
      <c r="N62" s="513"/>
      <c r="O62" s="513"/>
      <c r="P62" s="513"/>
      <c r="Q62" s="513"/>
      <c r="R62" s="150"/>
      <c r="S62" s="150"/>
      <c r="T62" s="150"/>
      <c r="U62" s="150"/>
      <c r="V62" s="150"/>
      <c r="W62" s="150"/>
      <c r="X62" s="150"/>
      <c r="Y62" s="150"/>
      <c r="Z62" s="150"/>
    </row>
    <row r="63" spans="1:26" ht="34.5" customHeight="1">
      <c r="A63" s="100"/>
      <c r="B63" s="684"/>
      <c r="C63" s="525"/>
      <c r="D63" s="525"/>
      <c r="E63" s="525"/>
      <c r="F63" s="525"/>
      <c r="G63" s="525"/>
      <c r="H63" s="525"/>
      <c r="I63" s="525"/>
      <c r="J63" s="525"/>
      <c r="K63" s="525"/>
      <c r="L63" s="525"/>
      <c r="M63" s="525"/>
      <c r="N63" s="525"/>
      <c r="O63" s="525"/>
      <c r="P63" s="525"/>
      <c r="Q63" s="525"/>
      <c r="R63" s="150"/>
      <c r="S63" s="151"/>
      <c r="T63" s="151"/>
      <c r="U63" s="151"/>
      <c r="V63" s="151"/>
      <c r="W63" s="151"/>
      <c r="X63" s="151"/>
      <c r="Y63" s="151"/>
      <c r="Z63" s="151"/>
    </row>
    <row r="64" spans="1:26" ht="7.5" customHeight="1">
      <c r="A64" s="100"/>
      <c r="B64" s="390"/>
      <c r="C64" s="390"/>
      <c r="D64" s="390"/>
      <c r="E64" s="390"/>
      <c r="F64" s="390"/>
      <c r="G64" s="390"/>
      <c r="H64" s="390"/>
      <c r="I64" s="390"/>
      <c r="J64" s="390"/>
      <c r="K64" s="390"/>
      <c r="L64" s="390"/>
      <c r="M64" s="390"/>
      <c r="N64" s="390"/>
      <c r="O64" s="390"/>
      <c r="P64" s="390"/>
      <c r="Q64" s="390"/>
      <c r="R64" s="150"/>
      <c r="S64" s="151"/>
      <c r="T64" s="151"/>
      <c r="U64" s="151"/>
      <c r="V64" s="151"/>
      <c r="W64" s="151"/>
      <c r="X64" s="151"/>
      <c r="Y64" s="151"/>
      <c r="Z64" s="151"/>
    </row>
    <row r="65" spans="1:26" ht="7.5" customHeight="1">
      <c r="A65" s="368"/>
      <c r="B65" s="391"/>
      <c r="C65" s="680" t="s">
        <v>118</v>
      </c>
      <c r="D65" s="678" t="s">
        <v>907</v>
      </c>
      <c r="E65" s="587"/>
      <c r="F65" s="192"/>
      <c r="G65" s="680" t="s">
        <v>118</v>
      </c>
      <c r="H65" s="678" t="s">
        <v>908</v>
      </c>
      <c r="I65" s="587"/>
      <c r="J65" s="391"/>
      <c r="K65" s="665" t="s">
        <v>118</v>
      </c>
      <c r="L65" s="666" t="s">
        <v>909</v>
      </c>
      <c r="M65" s="502"/>
      <c r="N65" s="392"/>
      <c r="O65" s="392"/>
      <c r="P65" s="392"/>
      <c r="Q65" s="391"/>
      <c r="R65" s="150"/>
      <c r="S65" s="151"/>
      <c r="T65" s="151"/>
      <c r="U65" s="151"/>
      <c r="V65" s="151"/>
      <c r="W65" s="151"/>
      <c r="X65" s="151"/>
      <c r="Y65" s="151"/>
      <c r="Z65" s="151"/>
    </row>
    <row r="66" spans="1:26" ht="7.5" customHeight="1">
      <c r="A66" s="368"/>
      <c r="B66" s="391"/>
      <c r="C66" s="504"/>
      <c r="D66" s="504"/>
      <c r="E66" s="591"/>
      <c r="F66" s="192"/>
      <c r="G66" s="504"/>
      <c r="H66" s="504"/>
      <c r="I66" s="591"/>
      <c r="J66" s="391"/>
      <c r="K66" s="504"/>
      <c r="L66" s="504"/>
      <c r="M66" s="504"/>
      <c r="N66" s="392"/>
      <c r="O66" s="392"/>
      <c r="P66" s="392"/>
      <c r="Q66" s="391"/>
      <c r="R66" s="150"/>
      <c r="S66" s="151"/>
      <c r="T66" s="151"/>
      <c r="U66" s="151"/>
      <c r="V66" s="151"/>
      <c r="W66" s="151"/>
      <c r="X66" s="151"/>
      <c r="Y66" s="151"/>
      <c r="Z66" s="151"/>
    </row>
    <row r="67" spans="1:26" ht="7.5" customHeight="1">
      <c r="A67" s="368"/>
      <c r="B67" s="391"/>
      <c r="C67" s="374"/>
      <c r="D67" s="657" t="s">
        <v>910</v>
      </c>
      <c r="E67" s="570"/>
      <c r="F67" s="192"/>
      <c r="G67" s="374"/>
      <c r="H67" s="657" t="s">
        <v>911</v>
      </c>
      <c r="I67" s="502"/>
      <c r="J67" s="391"/>
      <c r="K67" s="724" t="s">
        <v>840</v>
      </c>
      <c r="L67" s="725" t="s">
        <v>912</v>
      </c>
      <c r="M67" s="393"/>
      <c r="N67" s="391"/>
      <c r="O67" s="391"/>
      <c r="P67" s="391"/>
      <c r="Q67" s="391"/>
      <c r="R67" s="150"/>
      <c r="S67" s="151"/>
      <c r="T67" s="151"/>
      <c r="U67" s="151"/>
      <c r="V67" s="151"/>
      <c r="W67" s="151"/>
      <c r="X67" s="151"/>
      <c r="Y67" s="151"/>
      <c r="Z67" s="151"/>
    </row>
    <row r="68" spans="1:26" ht="7.5" customHeight="1">
      <c r="A68" s="368"/>
      <c r="B68" s="391"/>
      <c r="C68" s="374"/>
      <c r="D68" s="672"/>
      <c r="E68" s="670"/>
      <c r="F68" s="192"/>
      <c r="G68" s="374"/>
      <c r="H68" s="502"/>
      <c r="I68" s="502"/>
      <c r="J68" s="391"/>
      <c r="K68" s="542"/>
      <c r="L68" s="542"/>
      <c r="M68" s="394"/>
      <c r="N68" s="391"/>
      <c r="Q68" s="391"/>
      <c r="R68" s="150"/>
      <c r="S68" s="151"/>
      <c r="T68" s="151"/>
      <c r="U68" s="151"/>
      <c r="V68" s="151"/>
      <c r="W68" s="151"/>
      <c r="X68" s="151"/>
      <c r="Y68" s="151"/>
      <c r="Z68" s="151"/>
    </row>
    <row r="69" spans="1:26" ht="7.5" customHeight="1">
      <c r="A69" s="368"/>
      <c r="B69" s="391"/>
      <c r="C69" s="374"/>
      <c r="D69" s="657" t="s">
        <v>913</v>
      </c>
      <c r="E69" s="570"/>
      <c r="F69" s="192"/>
      <c r="G69" s="374"/>
      <c r="H69" s="657" t="s">
        <v>914</v>
      </c>
      <c r="I69" s="502"/>
      <c r="J69" s="391"/>
      <c r="K69" s="691" t="s">
        <v>915</v>
      </c>
      <c r="L69" s="576"/>
      <c r="M69" s="576"/>
      <c r="N69" s="391"/>
      <c r="Q69" s="391"/>
      <c r="R69" s="150"/>
      <c r="S69" s="78"/>
      <c r="T69" s="78"/>
      <c r="U69" s="78"/>
      <c r="V69" s="78"/>
      <c r="W69" s="78"/>
      <c r="X69" s="78"/>
      <c r="Y69" s="78"/>
      <c r="Z69" s="78"/>
    </row>
    <row r="70" spans="1:26" ht="7.5" customHeight="1">
      <c r="A70" s="368"/>
      <c r="B70" s="391"/>
      <c r="C70" s="374"/>
      <c r="D70" s="672"/>
      <c r="E70" s="670"/>
      <c r="F70" s="192"/>
      <c r="G70" s="374"/>
      <c r="H70" s="502"/>
      <c r="I70" s="502"/>
      <c r="J70" s="391"/>
      <c r="K70" s="577"/>
      <c r="L70" s="502"/>
      <c r="M70" s="502"/>
      <c r="N70" s="391"/>
      <c r="Q70" s="391"/>
      <c r="R70" s="395"/>
      <c r="S70" s="78"/>
      <c r="T70" s="78"/>
      <c r="U70" s="78"/>
      <c r="V70" s="78"/>
      <c r="W70" s="78"/>
      <c r="X70" s="78"/>
      <c r="Y70" s="78"/>
      <c r="Z70" s="78"/>
    </row>
    <row r="71" spans="1:26" ht="7.5" customHeight="1">
      <c r="A71" s="368"/>
      <c r="B71" s="391"/>
      <c r="C71" s="374"/>
      <c r="D71" s="657" t="s">
        <v>916</v>
      </c>
      <c r="E71" s="502"/>
      <c r="F71" s="192"/>
      <c r="G71" s="374"/>
      <c r="H71" s="657" t="s">
        <v>917</v>
      </c>
      <c r="I71" s="502"/>
      <c r="J71" s="391"/>
      <c r="K71" s="691" t="s">
        <v>918</v>
      </c>
      <c r="L71" s="576"/>
      <c r="M71" s="576"/>
      <c r="N71" s="391"/>
      <c r="Q71" s="391"/>
      <c r="R71" s="395"/>
      <c r="S71" s="78"/>
      <c r="T71" s="78"/>
      <c r="U71" s="78"/>
      <c r="V71" s="78"/>
      <c r="W71" s="78"/>
      <c r="X71" s="78"/>
      <c r="Y71" s="78"/>
      <c r="Z71" s="78"/>
    </row>
    <row r="72" spans="1:26" ht="7.5" customHeight="1">
      <c r="A72" s="368"/>
      <c r="B72" s="391"/>
      <c r="C72" s="374"/>
      <c r="D72" s="502"/>
      <c r="E72" s="502"/>
      <c r="F72" s="192"/>
      <c r="G72" s="380"/>
      <c r="H72" s="513"/>
      <c r="I72" s="513"/>
      <c r="J72" s="391"/>
      <c r="K72" s="577"/>
      <c r="L72" s="502"/>
      <c r="M72" s="502"/>
      <c r="N72" s="391"/>
      <c r="Q72" s="391"/>
      <c r="R72" s="395"/>
      <c r="S72" s="78"/>
      <c r="T72" s="78"/>
      <c r="U72" s="78"/>
      <c r="V72" s="78"/>
      <c r="W72" s="78"/>
      <c r="X72" s="78"/>
      <c r="Y72" s="78"/>
      <c r="Z72" s="78"/>
    </row>
    <row r="73" spans="1:26" ht="7.5" customHeight="1">
      <c r="A73" s="368"/>
      <c r="B73" s="391"/>
      <c r="C73" s="374"/>
      <c r="D73" s="657" t="s">
        <v>919</v>
      </c>
      <c r="E73" s="570"/>
      <c r="F73" s="192"/>
      <c r="G73" s="192"/>
      <c r="H73" s="370"/>
      <c r="I73" s="370"/>
      <c r="J73" s="391"/>
      <c r="K73" s="288"/>
      <c r="L73" s="288"/>
      <c r="M73" s="288"/>
      <c r="N73" s="391"/>
      <c r="Q73" s="391"/>
      <c r="R73" s="395"/>
      <c r="S73" s="78"/>
      <c r="T73" s="78"/>
      <c r="U73" s="78"/>
      <c r="V73" s="78"/>
      <c r="W73" s="78"/>
      <c r="X73" s="78"/>
      <c r="Y73" s="78"/>
      <c r="Z73" s="78"/>
    </row>
    <row r="74" spans="1:26" ht="7.5" customHeight="1">
      <c r="A74" s="368"/>
      <c r="B74" s="391"/>
      <c r="C74" s="374"/>
      <c r="D74" s="672"/>
      <c r="E74" s="670"/>
      <c r="F74" s="192"/>
      <c r="G74" s="680" t="s">
        <v>118</v>
      </c>
      <c r="H74" s="678" t="s">
        <v>920</v>
      </c>
      <c r="I74" s="587"/>
      <c r="J74" s="391"/>
      <c r="K74" s="665" t="s">
        <v>118</v>
      </c>
      <c r="L74" s="666" t="s">
        <v>921</v>
      </c>
      <c r="M74" s="587"/>
      <c r="N74" s="391"/>
      <c r="Q74" s="391"/>
      <c r="R74" s="395"/>
      <c r="S74" s="78"/>
      <c r="T74" s="78"/>
      <c r="U74" s="78"/>
      <c r="V74" s="78"/>
      <c r="W74" s="78"/>
      <c r="X74" s="78"/>
      <c r="Y74" s="78"/>
      <c r="Z74" s="78"/>
    </row>
    <row r="75" spans="1:26" ht="7.5" customHeight="1">
      <c r="A75" s="368"/>
      <c r="B75" s="391"/>
      <c r="C75" s="374"/>
      <c r="D75" s="657" t="s">
        <v>922</v>
      </c>
      <c r="E75" s="502"/>
      <c r="F75" s="192"/>
      <c r="G75" s="504"/>
      <c r="H75" s="504"/>
      <c r="I75" s="591"/>
      <c r="J75" s="391"/>
      <c r="K75" s="504"/>
      <c r="L75" s="504"/>
      <c r="M75" s="591"/>
      <c r="N75" s="391"/>
      <c r="Q75" s="391"/>
      <c r="R75" s="395"/>
      <c r="S75" s="78"/>
      <c r="T75" s="78"/>
      <c r="U75" s="78"/>
      <c r="V75" s="78"/>
      <c r="W75" s="78"/>
      <c r="X75" s="78"/>
      <c r="Y75" s="78"/>
      <c r="Z75" s="78"/>
    </row>
    <row r="76" spans="1:26" ht="7.5" customHeight="1">
      <c r="A76" s="368"/>
      <c r="B76" s="391"/>
      <c r="C76" s="374"/>
      <c r="D76" s="502"/>
      <c r="E76" s="502"/>
      <c r="F76" s="192"/>
      <c r="G76" s="372"/>
      <c r="H76" s="657" t="s">
        <v>923</v>
      </c>
      <c r="I76" s="502"/>
      <c r="J76" s="391"/>
      <c r="K76" s="662" t="s">
        <v>924</v>
      </c>
      <c r="L76" s="576"/>
      <c r="M76" s="576"/>
      <c r="N76" s="391"/>
      <c r="Q76" s="391"/>
      <c r="R76" s="395"/>
      <c r="S76" s="78"/>
      <c r="T76" s="78"/>
      <c r="U76" s="78"/>
      <c r="V76" s="78"/>
      <c r="W76" s="78"/>
      <c r="X76" s="78"/>
      <c r="Y76" s="78"/>
      <c r="Z76" s="78"/>
    </row>
    <row r="77" spans="1:26" ht="7.5" customHeight="1">
      <c r="A77" s="368"/>
      <c r="B77" s="391"/>
      <c r="C77" s="374"/>
      <c r="D77" s="657" t="s">
        <v>925</v>
      </c>
      <c r="E77" s="570"/>
      <c r="F77" s="192"/>
      <c r="G77" s="372"/>
      <c r="H77" s="502"/>
      <c r="I77" s="502"/>
      <c r="J77" s="391"/>
      <c r="K77" s="577"/>
      <c r="L77" s="502"/>
      <c r="M77" s="502"/>
      <c r="N77" s="391"/>
      <c r="Q77" s="391"/>
      <c r="R77" s="395"/>
      <c r="S77" s="78"/>
      <c r="T77" s="78"/>
      <c r="U77" s="78"/>
      <c r="V77" s="78"/>
      <c r="W77" s="78"/>
      <c r="X77" s="78"/>
      <c r="Y77" s="78"/>
      <c r="Z77" s="78"/>
    </row>
    <row r="78" spans="1:26" ht="7.5" customHeight="1">
      <c r="A78" s="368"/>
      <c r="B78" s="391"/>
      <c r="C78" s="375"/>
      <c r="D78" s="672"/>
      <c r="E78" s="670"/>
      <c r="F78" s="192"/>
      <c r="G78" s="372"/>
      <c r="H78" s="657" t="s">
        <v>926</v>
      </c>
      <c r="I78" s="502"/>
      <c r="J78" s="391"/>
      <c r="K78" s="662" t="s">
        <v>927</v>
      </c>
      <c r="L78" s="576"/>
      <c r="M78" s="576"/>
      <c r="N78" s="391"/>
      <c r="Q78" s="391"/>
      <c r="R78" s="395"/>
      <c r="S78" s="150"/>
      <c r="T78" s="150"/>
      <c r="U78" s="150"/>
      <c r="V78" s="150"/>
      <c r="W78" s="150"/>
      <c r="X78" s="150"/>
      <c r="Y78" s="150"/>
      <c r="Z78" s="150"/>
    </row>
    <row r="79" spans="1:26" ht="7.5" customHeight="1">
      <c r="A79" s="368"/>
      <c r="B79" s="391"/>
      <c r="C79" s="375"/>
      <c r="D79" s="657" t="s">
        <v>928</v>
      </c>
      <c r="E79" s="570"/>
      <c r="F79" s="192"/>
      <c r="G79" s="372"/>
      <c r="H79" s="502"/>
      <c r="I79" s="502"/>
      <c r="J79" s="391"/>
      <c r="K79" s="577"/>
      <c r="L79" s="502"/>
      <c r="M79" s="502"/>
      <c r="N79" s="391"/>
      <c r="Q79" s="391"/>
      <c r="R79" s="395"/>
      <c r="S79" s="78"/>
      <c r="T79" s="78"/>
      <c r="U79" s="78"/>
      <c r="V79" s="78"/>
      <c r="W79" s="78"/>
      <c r="X79" s="78"/>
      <c r="Y79" s="78"/>
      <c r="Z79" s="78"/>
    </row>
    <row r="80" spans="1:26" ht="7.5" customHeight="1">
      <c r="A80" s="368"/>
      <c r="B80" s="391"/>
      <c r="C80" s="718"/>
      <c r="D80" s="672"/>
      <c r="E80" s="670"/>
      <c r="F80" s="192"/>
      <c r="G80" s="374"/>
      <c r="H80" s="657" t="s">
        <v>929</v>
      </c>
      <c r="I80" s="502"/>
      <c r="J80" s="391"/>
      <c r="K80" s="662" t="s">
        <v>930</v>
      </c>
      <c r="L80" s="576"/>
      <c r="M80" s="576"/>
      <c r="N80" s="391"/>
      <c r="Q80" s="391"/>
      <c r="R80" s="395"/>
      <c r="S80" s="78"/>
      <c r="T80" s="78"/>
      <c r="U80" s="78"/>
      <c r="V80" s="78"/>
      <c r="W80" s="78"/>
      <c r="X80" s="78"/>
      <c r="Y80" s="78"/>
      <c r="Z80" s="78"/>
    </row>
    <row r="81" spans="1:26" ht="7.5" customHeight="1">
      <c r="A81" s="368"/>
      <c r="B81" s="391"/>
      <c r="C81" s="570"/>
      <c r="D81" s="657" t="s">
        <v>931</v>
      </c>
      <c r="E81" s="570"/>
      <c r="F81" s="192"/>
      <c r="G81" s="380"/>
      <c r="H81" s="513"/>
      <c r="I81" s="513"/>
      <c r="J81" s="391"/>
      <c r="K81" s="577"/>
      <c r="L81" s="502"/>
      <c r="M81" s="502"/>
      <c r="N81" s="391"/>
      <c r="Q81" s="391"/>
      <c r="R81" s="395"/>
      <c r="S81" s="78"/>
      <c r="T81" s="78"/>
      <c r="U81" s="78"/>
      <c r="V81" s="78"/>
      <c r="W81" s="78"/>
      <c r="X81" s="78"/>
      <c r="Y81" s="78"/>
      <c r="Z81" s="78"/>
    </row>
    <row r="82" spans="1:26" ht="7.5" customHeight="1">
      <c r="A82" s="368"/>
      <c r="B82" s="391"/>
      <c r="C82" s="718"/>
      <c r="D82" s="672"/>
      <c r="E82" s="670"/>
      <c r="F82" s="192"/>
      <c r="G82" s="192"/>
      <c r="H82" s="370"/>
      <c r="I82" s="370"/>
      <c r="J82" s="391"/>
      <c r="K82" s="662" t="s">
        <v>932</v>
      </c>
      <c r="L82" s="576"/>
      <c r="M82" s="576"/>
      <c r="N82" s="391"/>
      <c r="Q82" s="391"/>
      <c r="R82" s="395"/>
      <c r="S82" s="78"/>
      <c r="T82" s="78"/>
      <c r="U82" s="78"/>
      <c r="V82" s="78"/>
      <c r="W82" s="78"/>
      <c r="X82" s="78"/>
      <c r="Y82" s="78"/>
      <c r="Z82" s="78"/>
    </row>
    <row r="83" spans="1:26" ht="7.5" customHeight="1">
      <c r="A83" s="368"/>
      <c r="B83" s="391"/>
      <c r="C83" s="570"/>
      <c r="D83" s="657" t="s">
        <v>933</v>
      </c>
      <c r="E83" s="502"/>
      <c r="F83" s="192"/>
      <c r="G83" s="680" t="s">
        <v>118</v>
      </c>
      <c r="H83" s="678" t="s">
        <v>934</v>
      </c>
      <c r="I83" s="587"/>
      <c r="J83" s="391"/>
      <c r="K83" s="577"/>
      <c r="L83" s="502"/>
      <c r="M83" s="502"/>
      <c r="N83" s="391"/>
      <c r="Q83" s="391"/>
      <c r="R83" s="78"/>
      <c r="S83" s="78"/>
      <c r="T83" s="78"/>
      <c r="U83" s="78"/>
      <c r="V83" s="78"/>
      <c r="W83" s="78"/>
      <c r="X83" s="78"/>
      <c r="Y83" s="78"/>
      <c r="Z83" s="78"/>
    </row>
    <row r="84" spans="1:26" ht="7.5" customHeight="1">
      <c r="A84" s="368"/>
      <c r="B84" s="391"/>
      <c r="C84" s="718"/>
      <c r="D84" s="502"/>
      <c r="E84" s="502"/>
      <c r="F84" s="192"/>
      <c r="G84" s="504"/>
      <c r="H84" s="504"/>
      <c r="I84" s="591"/>
      <c r="J84" s="391"/>
      <c r="K84" s="662" t="s">
        <v>935</v>
      </c>
      <c r="L84" s="576"/>
      <c r="M84" s="576"/>
      <c r="N84" s="391"/>
      <c r="Q84" s="391"/>
      <c r="R84" s="78"/>
      <c r="S84" s="78"/>
      <c r="T84" s="78"/>
      <c r="U84" s="78"/>
      <c r="V84" s="78"/>
      <c r="W84" s="78"/>
      <c r="X84" s="78"/>
      <c r="Y84" s="78"/>
      <c r="Z84" s="78"/>
    </row>
    <row r="85" spans="1:26" ht="7.5" customHeight="1">
      <c r="A85" s="368"/>
      <c r="B85" s="391"/>
      <c r="C85" s="570"/>
      <c r="D85" s="657" t="s">
        <v>936</v>
      </c>
      <c r="E85" s="502"/>
      <c r="F85" s="192"/>
      <c r="G85" s="372"/>
      <c r="H85" s="696" t="s">
        <v>937</v>
      </c>
      <c r="I85" s="502"/>
      <c r="J85" s="391"/>
      <c r="K85" s="577"/>
      <c r="L85" s="502"/>
      <c r="M85" s="502"/>
      <c r="N85" s="391"/>
      <c r="Q85" s="391"/>
      <c r="R85" s="78"/>
      <c r="S85" s="78"/>
      <c r="T85" s="78"/>
      <c r="U85" s="78"/>
      <c r="V85" s="78"/>
      <c r="W85" s="78"/>
      <c r="X85" s="78"/>
      <c r="Y85" s="78"/>
      <c r="Z85" s="78"/>
    </row>
    <row r="86" spans="1:26" ht="7.5" customHeight="1">
      <c r="A86" s="368"/>
      <c r="B86" s="391"/>
      <c r="C86" s="668"/>
      <c r="D86" s="502"/>
      <c r="E86" s="502"/>
      <c r="F86" s="192"/>
      <c r="G86" s="372"/>
      <c r="H86" s="502"/>
      <c r="I86" s="502"/>
      <c r="J86" s="391"/>
      <c r="K86" s="662" t="s">
        <v>938</v>
      </c>
      <c r="L86" s="576"/>
      <c r="M86" s="576"/>
      <c r="N86" s="391"/>
      <c r="Q86" s="391"/>
      <c r="R86" s="78"/>
      <c r="S86" s="78"/>
      <c r="T86" s="78"/>
      <c r="U86" s="78"/>
      <c r="V86" s="150"/>
      <c r="W86" s="150"/>
      <c r="X86" s="150"/>
      <c r="Y86" s="150"/>
      <c r="Z86" s="150"/>
    </row>
    <row r="87" spans="1:26" ht="7.5" customHeight="1">
      <c r="A87" s="368"/>
      <c r="B87" s="391"/>
      <c r="C87" s="570"/>
      <c r="D87" s="657" t="s">
        <v>939</v>
      </c>
      <c r="E87" s="502"/>
      <c r="F87" s="192"/>
      <c r="G87" s="372"/>
      <c r="H87" s="696" t="s">
        <v>940</v>
      </c>
      <c r="I87" s="502"/>
      <c r="J87" s="391"/>
      <c r="K87" s="577"/>
      <c r="L87" s="502"/>
      <c r="M87" s="502"/>
      <c r="N87" s="391"/>
      <c r="Q87" s="391"/>
      <c r="R87" s="78"/>
      <c r="S87" s="78"/>
      <c r="T87" s="78"/>
      <c r="U87" s="78"/>
      <c r="V87" s="150"/>
      <c r="W87" s="150"/>
      <c r="X87" s="150"/>
      <c r="Y87" s="150"/>
      <c r="Z87" s="150"/>
    </row>
    <row r="88" spans="1:26" ht="7.5" customHeight="1">
      <c r="A88" s="368"/>
      <c r="B88" s="391"/>
      <c r="C88" s="697"/>
      <c r="D88" s="502"/>
      <c r="E88" s="502"/>
      <c r="F88" s="192"/>
      <c r="G88" s="372"/>
      <c r="H88" s="502"/>
      <c r="I88" s="502"/>
      <c r="J88" s="391"/>
      <c r="K88" s="662" t="s">
        <v>941</v>
      </c>
      <c r="L88" s="576"/>
      <c r="M88" s="576"/>
      <c r="N88" s="391"/>
      <c r="Q88" s="391"/>
      <c r="R88" s="78"/>
      <c r="S88" s="78"/>
      <c r="T88" s="78"/>
      <c r="U88" s="78"/>
      <c r="V88" s="150"/>
      <c r="W88" s="150"/>
      <c r="X88" s="150"/>
      <c r="Y88" s="150"/>
      <c r="Z88" s="150"/>
    </row>
    <row r="89" spans="1:26" ht="7.5" customHeight="1">
      <c r="A89" s="368"/>
      <c r="B89" s="391"/>
      <c r="C89" s="570"/>
      <c r="D89" s="657" t="s">
        <v>942</v>
      </c>
      <c r="E89" s="502"/>
      <c r="F89" s="192"/>
      <c r="G89" s="372"/>
      <c r="H89" s="696" t="s">
        <v>943</v>
      </c>
      <c r="I89" s="502"/>
      <c r="J89" s="391"/>
      <c r="K89" s="577"/>
      <c r="L89" s="502"/>
      <c r="M89" s="502"/>
      <c r="N89" s="391"/>
      <c r="Q89" s="391"/>
      <c r="R89" s="78"/>
      <c r="S89" s="78"/>
      <c r="T89" s="78"/>
      <c r="U89" s="78"/>
      <c r="V89" s="150"/>
      <c r="W89" s="150"/>
      <c r="X89" s="150"/>
      <c r="Y89" s="150"/>
      <c r="Z89" s="150"/>
    </row>
    <row r="90" spans="1:26" ht="7.5" customHeight="1">
      <c r="A90" s="368"/>
      <c r="B90" s="391"/>
      <c r="C90" s="697"/>
      <c r="D90" s="502"/>
      <c r="E90" s="502"/>
      <c r="F90" s="192"/>
      <c r="G90" s="372"/>
      <c r="H90" s="502"/>
      <c r="I90" s="502"/>
      <c r="J90" s="391"/>
      <c r="K90" s="662" t="s">
        <v>944</v>
      </c>
      <c r="L90" s="576"/>
      <c r="M90" s="576"/>
      <c r="N90" s="391"/>
      <c r="Q90" s="391"/>
      <c r="R90" s="78"/>
      <c r="S90" s="78"/>
      <c r="T90" s="78"/>
      <c r="U90" s="78"/>
      <c r="V90" s="150"/>
      <c r="W90" s="150"/>
      <c r="X90" s="150"/>
      <c r="Y90" s="150"/>
      <c r="Z90" s="150"/>
    </row>
    <row r="91" spans="1:26" ht="7.5" customHeight="1">
      <c r="A91" s="368"/>
      <c r="B91" s="391"/>
      <c r="C91" s="570"/>
      <c r="D91" s="657" t="s">
        <v>945</v>
      </c>
      <c r="E91" s="502"/>
      <c r="F91" s="192"/>
      <c r="G91" s="372"/>
      <c r="H91" s="696" t="s">
        <v>946</v>
      </c>
      <c r="I91" s="502"/>
      <c r="J91" s="391"/>
      <c r="K91" s="577"/>
      <c r="L91" s="502"/>
      <c r="M91" s="502"/>
      <c r="N91" s="391"/>
      <c r="Q91" s="391"/>
      <c r="R91" s="78"/>
      <c r="S91" s="78"/>
      <c r="T91" s="78"/>
      <c r="U91" s="78"/>
      <c r="V91" s="78"/>
      <c r="W91" s="78"/>
      <c r="X91" s="78"/>
      <c r="Y91" s="78"/>
      <c r="Z91" s="78"/>
    </row>
    <row r="92" spans="1:26" ht="7.5" customHeight="1">
      <c r="A92" s="368"/>
      <c r="B92" s="391"/>
      <c r="C92" s="697"/>
      <c r="D92" s="502"/>
      <c r="E92" s="502"/>
      <c r="F92" s="192"/>
      <c r="G92" s="376"/>
      <c r="H92" s="513"/>
      <c r="I92" s="513"/>
      <c r="J92" s="391"/>
      <c r="K92" s="663" t="s">
        <v>840</v>
      </c>
      <c r="L92" s="664" t="s">
        <v>947</v>
      </c>
      <c r="M92" s="502"/>
      <c r="N92" s="391"/>
      <c r="Q92" s="391"/>
      <c r="R92" s="78"/>
      <c r="S92" s="78"/>
      <c r="T92" s="78"/>
      <c r="U92" s="78"/>
      <c r="V92" s="78"/>
      <c r="W92" s="78"/>
      <c r="X92" s="78"/>
      <c r="Y92" s="78"/>
      <c r="Z92" s="78"/>
    </row>
    <row r="93" spans="1:26" ht="7.5" customHeight="1">
      <c r="A93" s="368"/>
      <c r="B93" s="391"/>
      <c r="C93" s="570"/>
      <c r="D93" s="657" t="s">
        <v>948</v>
      </c>
      <c r="E93" s="502"/>
      <c r="F93" s="192"/>
      <c r="G93" s="370"/>
      <c r="H93" s="370"/>
      <c r="I93" s="370"/>
      <c r="J93" s="391"/>
      <c r="K93" s="577"/>
      <c r="L93" s="502"/>
      <c r="M93" s="502"/>
      <c r="N93" s="391"/>
      <c r="Q93" s="391"/>
      <c r="R93" s="78"/>
      <c r="S93" s="78"/>
      <c r="T93" s="78"/>
      <c r="U93" s="78"/>
      <c r="V93" s="78"/>
      <c r="W93" s="78"/>
      <c r="X93" s="78"/>
      <c r="Y93" s="78"/>
      <c r="Z93" s="78"/>
    </row>
    <row r="94" spans="1:26" ht="7.5" customHeight="1">
      <c r="A94" s="368"/>
      <c r="B94" s="391"/>
      <c r="C94" s="377"/>
      <c r="D94" s="502"/>
      <c r="E94" s="502"/>
      <c r="F94" s="192"/>
      <c r="G94" s="658" t="s">
        <v>118</v>
      </c>
      <c r="H94" s="678" t="s">
        <v>949</v>
      </c>
      <c r="I94" s="587"/>
      <c r="J94" s="391"/>
      <c r="K94" s="398"/>
      <c r="L94" s="502"/>
      <c r="M94" s="502"/>
      <c r="N94" s="391"/>
      <c r="O94" s="399"/>
      <c r="P94" s="399"/>
      <c r="Q94" s="391"/>
      <c r="R94" s="78"/>
      <c r="S94" s="78"/>
      <c r="T94" s="78"/>
      <c r="U94" s="78"/>
      <c r="V94" s="78"/>
      <c r="W94" s="78"/>
      <c r="X94" s="78"/>
      <c r="Y94" s="78"/>
      <c r="Z94" s="78"/>
    </row>
    <row r="95" spans="1:26" ht="7.5" customHeight="1">
      <c r="A95" s="368"/>
      <c r="B95" s="391"/>
      <c r="C95" s="698" t="s">
        <v>840</v>
      </c>
      <c r="D95" s="699" t="s">
        <v>950</v>
      </c>
      <c r="E95" s="502"/>
      <c r="F95" s="192"/>
      <c r="G95" s="659"/>
      <c r="H95" s="504"/>
      <c r="I95" s="591"/>
      <c r="J95" s="391"/>
      <c r="K95" s="396"/>
      <c r="L95" s="502"/>
      <c r="M95" s="502"/>
      <c r="N95" s="391"/>
      <c r="Q95" s="400"/>
      <c r="R95" s="347"/>
      <c r="S95" s="78"/>
      <c r="T95" s="78"/>
      <c r="U95" s="78"/>
      <c r="V95" s="78"/>
      <c r="W95" s="78"/>
      <c r="X95" s="78"/>
      <c r="Y95" s="78"/>
      <c r="Z95" s="78"/>
    </row>
    <row r="96" spans="1:26" ht="7.5" customHeight="1">
      <c r="A96" s="368"/>
      <c r="B96" s="391"/>
      <c r="C96" s="502"/>
      <c r="D96" s="502"/>
      <c r="E96" s="502"/>
      <c r="F96" s="192"/>
      <c r="G96" s="372"/>
      <c r="H96" s="657" t="s">
        <v>951</v>
      </c>
      <c r="I96" s="502"/>
      <c r="J96" s="391"/>
      <c r="K96" s="401"/>
      <c r="L96" s="502"/>
      <c r="M96" s="502"/>
      <c r="N96" s="391"/>
      <c r="Q96" s="402"/>
      <c r="R96" s="347"/>
      <c r="S96" s="78"/>
      <c r="T96" s="78"/>
      <c r="U96" s="78"/>
      <c r="V96" s="78"/>
      <c r="W96" s="78"/>
      <c r="X96" s="78"/>
      <c r="Y96" s="78"/>
      <c r="Z96" s="78"/>
    </row>
    <row r="97" spans="1:26" ht="7.5" customHeight="1">
      <c r="A97" s="368"/>
      <c r="B97" s="391"/>
      <c r="C97" s="372"/>
      <c r="D97" s="502"/>
      <c r="E97" s="502"/>
      <c r="F97" s="192"/>
      <c r="G97" s="372"/>
      <c r="H97" s="502"/>
      <c r="I97" s="502"/>
      <c r="J97" s="391"/>
      <c r="K97" s="403"/>
      <c r="L97" s="502"/>
      <c r="M97" s="502"/>
      <c r="N97" s="391"/>
      <c r="Q97" s="402"/>
      <c r="R97" s="347"/>
      <c r="S97" s="78"/>
      <c r="T97" s="78"/>
      <c r="U97" s="78"/>
      <c r="V97" s="78"/>
      <c r="W97" s="78"/>
      <c r="X97" s="78"/>
      <c r="Y97" s="78"/>
      <c r="Z97" s="78"/>
    </row>
    <row r="98" spans="1:26" ht="7.5" customHeight="1">
      <c r="A98" s="368"/>
      <c r="B98" s="391"/>
      <c r="C98" s="372"/>
      <c r="D98" s="502"/>
      <c r="E98" s="502"/>
      <c r="F98" s="192"/>
      <c r="G98" s="375"/>
      <c r="H98" s="657" t="s">
        <v>952</v>
      </c>
      <c r="I98" s="502"/>
      <c r="J98" s="391"/>
      <c r="K98" s="404"/>
      <c r="L98" s="404"/>
      <c r="M98" s="404"/>
      <c r="N98" s="391"/>
      <c r="Q98" s="405"/>
      <c r="R98" s="347"/>
      <c r="S98" s="78"/>
      <c r="T98" s="78"/>
      <c r="U98" s="78"/>
      <c r="V98" s="78"/>
      <c r="W98" s="78"/>
      <c r="X98" s="78"/>
      <c r="Y98" s="78"/>
      <c r="Z98" s="78"/>
    </row>
    <row r="99" spans="1:26" ht="7.5" customHeight="1">
      <c r="A99" s="368"/>
      <c r="B99" s="391"/>
      <c r="C99" s="372"/>
      <c r="D99" s="502"/>
      <c r="E99" s="502"/>
      <c r="F99" s="192"/>
      <c r="G99" s="374"/>
      <c r="H99" s="502"/>
      <c r="I99" s="502"/>
      <c r="J99" s="391"/>
      <c r="K99" s="406"/>
      <c r="L99" s="406"/>
      <c r="M99" s="406"/>
      <c r="N99" s="391"/>
      <c r="Q99" s="407"/>
      <c r="R99" s="347"/>
      <c r="S99" s="78"/>
      <c r="T99" s="78"/>
      <c r="U99" s="78"/>
      <c r="V99" s="78"/>
      <c r="W99" s="78"/>
      <c r="X99" s="78"/>
      <c r="Y99" s="78"/>
      <c r="Z99" s="78"/>
    </row>
    <row r="100" spans="1:26" ht="7.5" customHeight="1">
      <c r="A100" s="368"/>
      <c r="B100" s="391"/>
      <c r="C100" s="374"/>
      <c r="D100" s="502"/>
      <c r="E100" s="502"/>
      <c r="F100" s="192"/>
      <c r="G100" s="372"/>
      <c r="H100" s="657" t="s">
        <v>953</v>
      </c>
      <c r="I100" s="502"/>
      <c r="J100" s="391"/>
      <c r="K100" s="406"/>
      <c r="L100" s="406"/>
      <c r="M100" s="406"/>
      <c r="N100" s="391"/>
      <c r="Q100" s="407"/>
      <c r="R100" s="347"/>
      <c r="S100" s="78"/>
      <c r="T100" s="78"/>
      <c r="U100" s="78"/>
      <c r="V100" s="78"/>
      <c r="W100" s="78"/>
      <c r="X100" s="78"/>
      <c r="Y100" s="78"/>
      <c r="Z100" s="78"/>
    </row>
    <row r="101" spans="1:26" ht="7.5" customHeight="1">
      <c r="A101" s="368"/>
      <c r="B101" s="391"/>
      <c r="C101" s="380"/>
      <c r="D101" s="513"/>
      <c r="E101" s="513"/>
      <c r="F101" s="192"/>
      <c r="G101" s="376"/>
      <c r="H101" s="513"/>
      <c r="I101" s="513"/>
      <c r="J101" s="391"/>
      <c r="K101" s="406"/>
      <c r="L101" s="406"/>
      <c r="M101" s="406"/>
      <c r="N101" s="391"/>
      <c r="Q101" s="407"/>
      <c r="R101" s="347"/>
      <c r="S101" s="78"/>
      <c r="T101" s="78"/>
      <c r="U101" s="78"/>
      <c r="V101" s="78"/>
      <c r="W101" s="78"/>
      <c r="X101" s="78"/>
      <c r="Y101" s="78"/>
      <c r="Z101" s="78"/>
    </row>
    <row r="102" spans="1:26" ht="7.5" customHeight="1">
      <c r="A102" s="368"/>
      <c r="B102" s="391"/>
      <c r="F102" s="391"/>
      <c r="G102" s="235"/>
      <c r="H102" s="688"/>
      <c r="I102" s="576"/>
      <c r="J102" s="391"/>
      <c r="K102" s="406"/>
      <c r="L102" s="406"/>
      <c r="M102" s="406"/>
      <c r="N102" s="391"/>
      <c r="Q102" s="407"/>
      <c r="R102" s="347"/>
      <c r="S102" s="78"/>
      <c r="T102" s="78"/>
      <c r="U102" s="78"/>
      <c r="V102" s="78"/>
      <c r="W102" s="78"/>
      <c r="X102" s="78"/>
      <c r="Y102" s="78"/>
      <c r="Z102" s="78"/>
    </row>
    <row r="103" spans="1:26" ht="7.5" customHeight="1">
      <c r="A103" s="368"/>
      <c r="B103" s="391"/>
      <c r="C103" s="391"/>
      <c r="D103" s="391"/>
      <c r="E103" s="391"/>
      <c r="F103" s="391"/>
      <c r="G103" s="234"/>
      <c r="H103" s="577"/>
      <c r="I103" s="502"/>
      <c r="J103" s="391"/>
      <c r="K103" s="406"/>
      <c r="L103" s="406"/>
      <c r="M103" s="406"/>
      <c r="N103" s="391"/>
      <c r="Q103" s="407"/>
      <c r="R103" s="347"/>
      <c r="S103" s="78"/>
      <c r="T103" s="78"/>
      <c r="U103" s="78"/>
      <c r="V103" s="78"/>
      <c r="W103" s="78"/>
      <c r="X103" s="78"/>
      <c r="Y103" s="78"/>
      <c r="Z103" s="78"/>
    </row>
    <row r="104" spans="1:26" ht="7.5" customHeight="1">
      <c r="A104" s="368"/>
      <c r="B104" s="391"/>
      <c r="C104" s="391"/>
      <c r="D104" s="391"/>
      <c r="E104" s="391"/>
      <c r="F104" s="391"/>
      <c r="G104" s="132"/>
      <c r="H104" s="689"/>
      <c r="I104" s="502"/>
      <c r="J104" s="391"/>
      <c r="K104" s="399"/>
      <c r="L104" s="399"/>
      <c r="M104" s="399"/>
      <c r="N104" s="391"/>
      <c r="Q104" s="407"/>
      <c r="R104" s="347"/>
      <c r="S104" s="78"/>
      <c r="T104" s="78"/>
      <c r="U104" s="78"/>
      <c r="V104" s="78"/>
      <c r="W104" s="78"/>
      <c r="X104" s="78"/>
      <c r="Y104" s="78"/>
      <c r="Z104" s="78"/>
    </row>
    <row r="105" spans="1:26" ht="7.5" customHeight="1">
      <c r="A105" s="368"/>
      <c r="B105" s="391"/>
      <c r="C105" s="391"/>
      <c r="D105" s="391"/>
      <c r="E105" s="391"/>
      <c r="F105" s="391"/>
      <c r="G105" s="132"/>
      <c r="H105" s="502"/>
      <c r="I105" s="502"/>
      <c r="J105" s="391"/>
      <c r="K105" s="371"/>
      <c r="L105" s="371"/>
      <c r="M105" s="371"/>
      <c r="N105" s="391"/>
      <c r="Q105" s="407"/>
      <c r="R105" s="347"/>
      <c r="S105" s="150"/>
      <c r="T105" s="150"/>
      <c r="U105" s="150"/>
      <c r="V105" s="150"/>
      <c r="W105" s="150"/>
      <c r="X105" s="150"/>
      <c r="Y105" s="150"/>
      <c r="Z105" s="150"/>
    </row>
    <row r="106" spans="1:26" ht="7.5" customHeight="1">
      <c r="A106" s="368"/>
      <c r="B106" s="391"/>
      <c r="C106" s="391"/>
      <c r="D106" s="391"/>
      <c r="E106" s="391"/>
      <c r="F106" s="391"/>
      <c r="G106" s="400"/>
      <c r="H106" s="400"/>
      <c r="I106" s="400"/>
      <c r="J106" s="391"/>
      <c r="K106" s="371"/>
      <c r="L106" s="371"/>
      <c r="M106" s="371"/>
      <c r="N106" s="391"/>
      <c r="Q106" s="407"/>
      <c r="R106" s="347"/>
      <c r="S106" s="150"/>
      <c r="T106" s="150"/>
      <c r="U106" s="150"/>
      <c r="V106" s="150"/>
      <c r="W106" s="150"/>
      <c r="X106" s="150"/>
      <c r="Y106" s="150"/>
      <c r="Z106" s="150"/>
    </row>
    <row r="107" spans="1:26" ht="7.5" customHeight="1">
      <c r="A107" s="368"/>
      <c r="B107" s="391"/>
      <c r="C107" s="371"/>
      <c r="D107" s="371"/>
      <c r="E107" s="391"/>
      <c r="F107" s="391"/>
      <c r="G107" s="400"/>
      <c r="H107" s="400"/>
      <c r="I107" s="400"/>
      <c r="J107" s="391"/>
      <c r="K107" s="371"/>
      <c r="L107" s="371"/>
      <c r="M107" s="371"/>
      <c r="N107" s="391"/>
      <c r="Q107" s="407"/>
      <c r="R107" s="347"/>
      <c r="S107" s="150"/>
      <c r="T107" s="150"/>
      <c r="U107" s="150"/>
      <c r="V107" s="150"/>
      <c r="W107" s="150"/>
      <c r="X107" s="150"/>
      <c r="Y107" s="150"/>
      <c r="Z107" s="150"/>
    </row>
    <row r="108" spans="1:26" ht="7.5" customHeight="1">
      <c r="A108" s="368"/>
      <c r="B108" s="391"/>
      <c r="C108" s="371"/>
      <c r="D108" s="371"/>
      <c r="E108" s="391"/>
      <c r="F108" s="391"/>
      <c r="G108" s="391"/>
      <c r="H108" s="391"/>
      <c r="I108" s="391"/>
      <c r="J108" s="391"/>
      <c r="K108" s="371"/>
      <c r="L108" s="371"/>
      <c r="M108" s="371"/>
      <c r="N108" s="391"/>
      <c r="O108" s="86"/>
      <c r="P108" s="86"/>
      <c r="Q108" s="407"/>
      <c r="R108" s="347"/>
      <c r="S108" s="150"/>
      <c r="T108" s="150"/>
      <c r="U108" s="150"/>
      <c r="V108" s="150"/>
      <c r="W108" s="150"/>
      <c r="X108" s="150"/>
      <c r="Y108" s="150"/>
      <c r="Z108" s="150"/>
    </row>
    <row r="109" spans="1:26" ht="7.5" customHeight="1">
      <c r="A109" s="368"/>
      <c r="B109" s="391"/>
      <c r="C109" s="371"/>
      <c r="D109" s="371"/>
      <c r="E109" s="391"/>
      <c r="F109" s="391"/>
      <c r="G109" s="391"/>
      <c r="H109" s="391"/>
      <c r="I109" s="391"/>
      <c r="J109" s="391"/>
      <c r="K109" s="371"/>
      <c r="L109" s="371"/>
      <c r="M109" s="371"/>
      <c r="N109" s="391"/>
      <c r="Q109" s="408"/>
      <c r="R109" s="349"/>
      <c r="S109" s="150"/>
      <c r="T109" s="150"/>
      <c r="U109" s="150"/>
      <c r="V109" s="150"/>
      <c r="W109" s="150"/>
      <c r="X109" s="150"/>
      <c r="Y109" s="150"/>
      <c r="Z109" s="150"/>
    </row>
    <row r="110" spans="1:26" ht="7.5" customHeight="1">
      <c r="A110" s="368"/>
      <c r="B110" s="391"/>
      <c r="C110" s="371"/>
      <c r="D110" s="371"/>
      <c r="E110" s="391"/>
      <c r="F110" s="391"/>
      <c r="G110" s="391"/>
      <c r="H110" s="391"/>
      <c r="I110" s="391"/>
      <c r="J110" s="391"/>
      <c r="K110" s="371"/>
      <c r="L110" s="371"/>
      <c r="M110" s="371"/>
      <c r="N110" s="391"/>
      <c r="Q110" s="408"/>
      <c r="R110" s="349"/>
      <c r="S110" s="150"/>
      <c r="T110" s="150"/>
      <c r="U110" s="150"/>
      <c r="V110" s="150"/>
      <c r="W110" s="150"/>
      <c r="X110" s="150"/>
      <c r="Y110" s="150"/>
      <c r="Z110" s="150"/>
    </row>
    <row r="111" spans="1:26" ht="7.5" customHeight="1">
      <c r="A111" s="368"/>
      <c r="B111" s="391"/>
      <c r="C111" s="371"/>
      <c r="D111" s="371"/>
      <c r="E111" s="371"/>
      <c r="F111" s="391"/>
      <c r="G111" s="371"/>
      <c r="H111" s="371"/>
      <c r="I111" s="371"/>
      <c r="J111" s="391"/>
      <c r="K111" s="371"/>
      <c r="N111" s="148"/>
      <c r="Q111" s="408"/>
      <c r="R111" s="349"/>
      <c r="S111" s="150"/>
      <c r="T111" s="150"/>
      <c r="U111" s="150"/>
      <c r="V111" s="150"/>
      <c r="W111" s="150"/>
      <c r="X111" s="150"/>
      <c r="Y111" s="150"/>
      <c r="Z111" s="150"/>
    </row>
    <row r="112" spans="1:26" ht="7.5" customHeight="1">
      <c r="A112" s="368"/>
      <c r="B112" s="391"/>
      <c r="C112" s="371"/>
      <c r="D112" s="371"/>
      <c r="E112" s="371"/>
      <c r="F112" s="391"/>
      <c r="G112" s="371"/>
      <c r="H112" s="371"/>
      <c r="I112" s="371"/>
      <c r="J112" s="371"/>
      <c r="K112" s="371"/>
      <c r="N112" s="148"/>
      <c r="Q112" s="408"/>
      <c r="R112" s="349"/>
      <c r="S112" s="150"/>
      <c r="T112" s="150"/>
      <c r="U112" s="150"/>
      <c r="V112" s="150"/>
      <c r="W112" s="150"/>
      <c r="X112" s="150"/>
      <c r="Y112" s="150"/>
      <c r="Z112" s="150"/>
    </row>
    <row r="113" spans="1:26" ht="7.5" customHeight="1">
      <c r="A113" s="368"/>
      <c r="B113" s="391"/>
      <c r="C113" s="391"/>
      <c r="D113" s="391"/>
      <c r="E113" s="391"/>
      <c r="F113" s="391"/>
      <c r="G113" s="371"/>
      <c r="H113" s="371"/>
      <c r="I113" s="371"/>
      <c r="J113" s="371"/>
      <c r="K113" s="371"/>
      <c r="N113" s="148"/>
      <c r="Q113" s="408"/>
      <c r="R113" s="349"/>
      <c r="S113" s="150"/>
      <c r="T113" s="150"/>
      <c r="U113" s="150"/>
      <c r="V113" s="150"/>
      <c r="W113" s="150"/>
      <c r="X113" s="150"/>
      <c r="Y113" s="150"/>
      <c r="Z113" s="150"/>
    </row>
    <row r="114" spans="1:26" ht="7.5" customHeight="1">
      <c r="A114" s="368"/>
      <c r="B114" s="391"/>
      <c r="C114" s="391"/>
      <c r="D114" s="391"/>
      <c r="E114" s="391"/>
      <c r="F114" s="391"/>
      <c r="G114" s="371"/>
      <c r="H114" s="371"/>
      <c r="I114" s="371"/>
      <c r="J114" s="371"/>
      <c r="K114" s="371"/>
      <c r="N114" s="148"/>
      <c r="Q114" s="408"/>
      <c r="R114" s="349"/>
      <c r="S114" s="150"/>
      <c r="T114" s="150"/>
      <c r="U114" s="150"/>
      <c r="V114" s="150"/>
      <c r="W114" s="150"/>
      <c r="X114" s="150"/>
      <c r="Y114" s="150"/>
      <c r="Z114" s="150"/>
    </row>
    <row r="115" spans="1:26" ht="7.5" customHeight="1">
      <c r="A115" s="368"/>
      <c r="B115" s="391"/>
      <c r="C115" s="391"/>
      <c r="D115" s="391"/>
      <c r="E115" s="391"/>
      <c r="F115" s="391"/>
      <c r="G115" s="371"/>
      <c r="H115" s="371"/>
      <c r="I115" s="371"/>
      <c r="J115" s="371"/>
      <c r="K115" s="371"/>
      <c r="L115" s="371"/>
      <c r="M115" s="371"/>
      <c r="N115" s="371"/>
      <c r="Q115" s="408"/>
      <c r="R115" s="150"/>
      <c r="S115" s="150"/>
      <c r="T115" s="150"/>
      <c r="U115" s="150"/>
      <c r="V115" s="150"/>
      <c r="W115" s="150"/>
      <c r="X115" s="150"/>
      <c r="Y115" s="150"/>
      <c r="Z115" s="150"/>
    </row>
    <row r="116" spans="1:26" ht="7.5" customHeight="1">
      <c r="A116" s="368"/>
      <c r="B116" s="391"/>
      <c r="C116" s="391"/>
      <c r="D116" s="391"/>
      <c r="E116" s="391"/>
      <c r="F116" s="391"/>
      <c r="G116" s="391"/>
      <c r="H116" s="391"/>
      <c r="I116" s="371"/>
      <c r="J116" s="371"/>
      <c r="K116" s="371"/>
      <c r="L116" s="371"/>
      <c r="M116" s="371"/>
      <c r="N116" s="371"/>
      <c r="Q116" s="408"/>
      <c r="R116" s="150"/>
      <c r="S116" s="150"/>
      <c r="T116" s="150"/>
      <c r="U116" s="150"/>
      <c r="V116" s="150"/>
      <c r="W116" s="150"/>
      <c r="X116" s="150"/>
      <c r="Y116" s="150"/>
      <c r="Z116" s="150"/>
    </row>
    <row r="117" spans="1:26" ht="7.5" customHeight="1">
      <c r="A117" s="368"/>
      <c r="B117" s="391"/>
      <c r="C117" s="391"/>
      <c r="D117" s="391"/>
      <c r="E117" s="391"/>
      <c r="F117" s="391"/>
      <c r="G117" s="391"/>
      <c r="H117" s="391"/>
      <c r="I117" s="391"/>
      <c r="J117" s="391"/>
      <c r="K117" s="391"/>
      <c r="L117" s="391"/>
      <c r="M117" s="391"/>
      <c r="N117" s="83"/>
      <c r="O117" s="132"/>
      <c r="P117" s="408"/>
      <c r="Q117" s="408"/>
      <c r="R117" s="150"/>
      <c r="S117" s="150"/>
      <c r="T117" s="150"/>
      <c r="U117" s="150"/>
      <c r="V117" s="150"/>
      <c r="W117" s="150"/>
      <c r="X117" s="150"/>
      <c r="Y117" s="150"/>
      <c r="Z117" s="150"/>
    </row>
    <row r="118" spans="1:26" ht="7.5" customHeight="1">
      <c r="A118" s="100"/>
      <c r="B118" s="369"/>
      <c r="C118" s="369"/>
      <c r="D118" s="369"/>
      <c r="E118" s="369"/>
      <c r="F118" s="369"/>
      <c r="G118" s="369"/>
      <c r="H118" s="369"/>
      <c r="I118" s="369"/>
      <c r="J118" s="369"/>
      <c r="K118" s="369"/>
      <c r="L118" s="369"/>
      <c r="M118" s="369"/>
      <c r="N118" s="409"/>
      <c r="O118" s="132"/>
      <c r="P118" s="408"/>
      <c r="Q118" s="408"/>
      <c r="R118" s="150"/>
      <c r="S118" s="150"/>
      <c r="T118" s="150"/>
      <c r="U118" s="150"/>
      <c r="V118" s="150"/>
      <c r="W118" s="150"/>
      <c r="X118" s="150"/>
      <c r="Y118" s="150"/>
      <c r="Z118" s="150"/>
    </row>
    <row r="119" spans="1:26" ht="7.5" customHeight="1">
      <c r="A119" s="100"/>
      <c r="B119" s="369"/>
      <c r="C119" s="369"/>
      <c r="D119" s="382"/>
      <c r="E119" s="382"/>
      <c r="F119" s="382"/>
      <c r="G119" s="382"/>
      <c r="H119" s="382"/>
      <c r="I119" s="382"/>
      <c r="J119" s="382"/>
      <c r="K119" s="382"/>
      <c r="L119" s="382"/>
      <c r="M119" s="382"/>
      <c r="N119" s="382"/>
      <c r="O119" s="382"/>
      <c r="P119" s="382"/>
      <c r="Q119" s="382"/>
      <c r="R119" s="150"/>
      <c r="S119" s="150"/>
      <c r="T119" s="150"/>
      <c r="U119" s="150"/>
      <c r="V119" s="150"/>
      <c r="W119" s="150"/>
      <c r="X119" s="150"/>
      <c r="Y119" s="150"/>
      <c r="Z119" s="150"/>
    </row>
    <row r="120" spans="1:26" ht="11.25" customHeight="1">
      <c r="A120" s="410"/>
      <c r="B120" s="411"/>
      <c r="C120" s="386"/>
      <c r="D120" s="412" t="s">
        <v>102</v>
      </c>
      <c r="E120" s="412"/>
      <c r="F120" s="412"/>
      <c r="G120" s="412"/>
      <c r="H120" s="412"/>
      <c r="I120" s="412"/>
      <c r="J120" s="412"/>
      <c r="K120" s="412"/>
      <c r="L120" s="412"/>
      <c r="M120" s="412"/>
      <c r="N120" s="412"/>
      <c r="O120" s="412"/>
      <c r="P120" s="676" t="s">
        <v>140</v>
      </c>
      <c r="Q120" s="527"/>
      <c r="R120" s="78"/>
      <c r="S120" s="78"/>
      <c r="T120" s="78"/>
      <c r="U120" s="78"/>
      <c r="V120" s="78"/>
      <c r="W120" s="78"/>
      <c r="X120" s="78"/>
      <c r="Y120" s="78"/>
      <c r="Z120" s="78"/>
    </row>
    <row r="121" spans="1:26" ht="11.25" customHeight="1">
      <c r="A121" s="368"/>
      <c r="B121" s="389"/>
      <c r="C121" s="389"/>
      <c r="D121" s="389"/>
      <c r="E121" s="389"/>
      <c r="F121" s="389"/>
      <c r="G121" s="389"/>
      <c r="H121" s="389"/>
      <c r="I121" s="389"/>
      <c r="J121" s="389"/>
      <c r="K121" s="389"/>
      <c r="L121" s="389"/>
      <c r="M121" s="389"/>
      <c r="N121" s="389"/>
      <c r="O121" s="389"/>
      <c r="P121" s="504"/>
      <c r="Q121" s="504"/>
      <c r="R121" s="78"/>
      <c r="S121" s="78"/>
      <c r="T121" s="78"/>
      <c r="U121" s="78"/>
      <c r="V121" s="78"/>
      <c r="W121" s="78"/>
      <c r="X121" s="78"/>
      <c r="Y121" s="78"/>
      <c r="Z121" s="78"/>
    </row>
    <row r="122" spans="1:26" ht="11.25" customHeight="1">
      <c r="A122" s="368"/>
      <c r="B122" s="690" t="s">
        <v>954</v>
      </c>
      <c r="C122" s="529"/>
      <c r="D122" s="529"/>
      <c r="E122" s="529"/>
      <c r="F122" s="529"/>
      <c r="G122" s="529"/>
      <c r="H122" s="529"/>
      <c r="I122" s="529"/>
      <c r="J122" s="529"/>
      <c r="K122" s="529"/>
      <c r="L122" s="529"/>
      <c r="M122" s="529"/>
      <c r="N122" s="529"/>
      <c r="O122" s="529"/>
      <c r="P122" s="529"/>
      <c r="Q122" s="529"/>
      <c r="R122" s="78"/>
      <c r="S122" s="78"/>
      <c r="T122" s="78"/>
      <c r="U122" s="78"/>
      <c r="V122" s="78"/>
      <c r="W122" s="78"/>
      <c r="X122" s="78"/>
      <c r="Y122" s="78"/>
      <c r="Z122" s="78"/>
    </row>
    <row r="123" spans="1:26" ht="61.5" customHeight="1">
      <c r="A123" s="100"/>
      <c r="B123" s="682"/>
      <c r="C123" s="513"/>
      <c r="D123" s="513"/>
      <c r="E123" s="513"/>
      <c r="F123" s="513"/>
      <c r="G123" s="513"/>
      <c r="H123" s="513"/>
      <c r="I123" s="363"/>
      <c r="J123" s="363"/>
      <c r="K123" s="363"/>
      <c r="L123" s="683" t="s">
        <v>88</v>
      </c>
      <c r="M123" s="513"/>
      <c r="N123" s="513"/>
      <c r="O123" s="513"/>
      <c r="P123" s="513"/>
      <c r="Q123" s="513"/>
      <c r="R123" s="150"/>
      <c r="S123" s="150"/>
      <c r="T123" s="150"/>
      <c r="U123" s="150"/>
      <c r="V123" s="150"/>
      <c r="W123" s="150"/>
      <c r="X123" s="150"/>
      <c r="Y123" s="150"/>
      <c r="Z123" s="150"/>
    </row>
    <row r="124" spans="1:26" ht="34.5" customHeight="1">
      <c r="A124" s="100"/>
      <c r="B124" s="684"/>
      <c r="C124" s="525"/>
      <c r="D124" s="525"/>
      <c r="E124" s="525"/>
      <c r="F124" s="525"/>
      <c r="G124" s="525"/>
      <c r="H124" s="525"/>
      <c r="I124" s="525"/>
      <c r="J124" s="525"/>
      <c r="K124" s="525"/>
      <c r="L124" s="525"/>
      <c r="M124" s="525"/>
      <c r="N124" s="525"/>
      <c r="O124" s="525"/>
      <c r="P124" s="525"/>
      <c r="Q124" s="525"/>
      <c r="R124" s="150"/>
      <c r="S124" s="151"/>
      <c r="T124" s="151"/>
      <c r="U124" s="151"/>
      <c r="V124" s="151"/>
      <c r="W124" s="151"/>
      <c r="X124" s="151"/>
      <c r="Y124" s="151"/>
      <c r="Z124" s="151"/>
    </row>
    <row r="125" spans="1:26" ht="7.5" customHeight="1">
      <c r="A125" s="100"/>
      <c r="B125" s="192"/>
      <c r="C125" s="413"/>
      <c r="D125" s="413"/>
      <c r="E125" s="413"/>
      <c r="F125" s="414"/>
      <c r="G125" s="413"/>
      <c r="H125" s="413"/>
      <c r="I125" s="413"/>
      <c r="J125" s="192"/>
      <c r="K125" s="192"/>
      <c r="L125" s="192"/>
      <c r="M125" s="192"/>
      <c r="N125" s="192"/>
      <c r="O125" s="192"/>
      <c r="P125" s="192"/>
      <c r="Q125" s="192"/>
      <c r="R125" s="150"/>
      <c r="S125" s="151"/>
      <c r="T125" s="151"/>
      <c r="U125" s="151"/>
      <c r="V125" s="151"/>
      <c r="W125" s="151"/>
      <c r="X125" s="151"/>
      <c r="Y125" s="151"/>
      <c r="Z125" s="151"/>
    </row>
    <row r="126" spans="1:26" ht="7.5" customHeight="1">
      <c r="A126" s="368"/>
      <c r="B126" s="192"/>
      <c r="C126" s="686" t="s">
        <v>118</v>
      </c>
      <c r="D126" s="678" t="s">
        <v>955</v>
      </c>
      <c r="E126" s="587"/>
      <c r="F126" s="165"/>
      <c r="G126" s="686" t="s">
        <v>118</v>
      </c>
      <c r="H126" s="710" t="s">
        <v>956</v>
      </c>
      <c r="I126" s="587"/>
      <c r="J126" s="165"/>
      <c r="K126" s="686" t="s">
        <v>118</v>
      </c>
      <c r="L126" s="710" t="s">
        <v>111</v>
      </c>
      <c r="M126" s="587"/>
      <c r="N126" s="165"/>
      <c r="O126" s="658" t="s">
        <v>118</v>
      </c>
      <c r="P126" s="660" t="s">
        <v>957</v>
      </c>
      <c r="Q126" s="192"/>
      <c r="R126" s="150"/>
      <c r="S126" s="151"/>
      <c r="T126" s="151"/>
      <c r="U126" s="151"/>
      <c r="V126" s="151"/>
      <c r="W126" s="151"/>
      <c r="X126" s="151"/>
      <c r="Y126" s="151"/>
      <c r="Z126" s="151"/>
    </row>
    <row r="127" spans="1:26" ht="7.5" customHeight="1">
      <c r="A127" s="368"/>
      <c r="B127" s="192"/>
      <c r="C127" s="659"/>
      <c r="D127" s="504"/>
      <c r="E127" s="591"/>
      <c r="F127" s="165"/>
      <c r="G127" s="659"/>
      <c r="H127" s="504"/>
      <c r="I127" s="591"/>
      <c r="J127" s="165"/>
      <c r="K127" s="659"/>
      <c r="L127" s="504"/>
      <c r="M127" s="591"/>
      <c r="N127" s="165"/>
      <c r="O127" s="659"/>
      <c r="P127" s="591"/>
      <c r="Q127" s="192"/>
      <c r="R127" s="150"/>
      <c r="S127" s="151"/>
      <c r="T127" s="151"/>
      <c r="U127" s="151"/>
      <c r="V127" s="151"/>
      <c r="W127" s="151"/>
      <c r="X127" s="151"/>
      <c r="Y127" s="151"/>
      <c r="Z127" s="151"/>
    </row>
    <row r="128" spans="1:26" ht="7.5" customHeight="1">
      <c r="A128" s="368"/>
      <c r="B128" s="192"/>
      <c r="C128" s="667" t="s">
        <v>958</v>
      </c>
      <c r="D128" s="502"/>
      <c r="E128" s="502"/>
      <c r="F128" s="192"/>
      <c r="G128" s="687" t="s">
        <v>840</v>
      </c>
      <c r="H128" s="671" t="s">
        <v>959</v>
      </c>
      <c r="I128" s="502"/>
      <c r="J128" s="192"/>
      <c r="K128" s="706" t="s">
        <v>840</v>
      </c>
      <c r="L128" s="671" t="s">
        <v>111</v>
      </c>
      <c r="M128" s="502"/>
      <c r="N128" s="192"/>
      <c r="O128" s="657" t="s">
        <v>960</v>
      </c>
      <c r="P128" s="502"/>
      <c r="Q128" s="192"/>
      <c r="R128" s="150"/>
      <c r="S128" s="151"/>
      <c r="T128" s="151"/>
      <c r="U128" s="151"/>
      <c r="V128" s="151"/>
      <c r="W128" s="151"/>
      <c r="X128" s="151"/>
      <c r="Y128" s="151"/>
      <c r="Z128" s="151"/>
    </row>
    <row r="129" spans="1:26" ht="7.5" customHeight="1">
      <c r="A129" s="368"/>
      <c r="B129" s="192"/>
      <c r="C129" s="502"/>
      <c r="D129" s="502"/>
      <c r="E129" s="502"/>
      <c r="F129" s="192"/>
      <c r="G129" s="570"/>
      <c r="H129" s="502"/>
      <c r="I129" s="502"/>
      <c r="J129" s="192"/>
      <c r="K129" s="570"/>
      <c r="L129" s="502"/>
      <c r="M129" s="502"/>
      <c r="N129" s="192"/>
      <c r="O129" s="502"/>
      <c r="P129" s="502"/>
      <c r="Q129" s="192"/>
      <c r="R129" s="150"/>
      <c r="S129" s="78"/>
      <c r="T129" s="78"/>
      <c r="U129" s="78"/>
      <c r="V129" s="78"/>
      <c r="W129" s="78"/>
      <c r="X129" s="78"/>
      <c r="Y129" s="78"/>
      <c r="Z129" s="78"/>
    </row>
    <row r="130" spans="1:26" ht="7.5" customHeight="1">
      <c r="A130" s="368"/>
      <c r="B130" s="192"/>
      <c r="C130" s="667" t="s">
        <v>961</v>
      </c>
      <c r="D130" s="502"/>
      <c r="E130" s="502"/>
      <c r="F130" s="192"/>
      <c r="G130" s="570"/>
      <c r="H130" s="657" t="s">
        <v>844</v>
      </c>
      <c r="I130" s="502"/>
      <c r="J130" s="192"/>
      <c r="K130" s="415"/>
      <c r="L130" s="657" t="s">
        <v>962</v>
      </c>
      <c r="M130" s="502"/>
      <c r="N130" s="192"/>
      <c r="O130" s="657" t="s">
        <v>963</v>
      </c>
      <c r="P130" s="502"/>
      <c r="Q130" s="192"/>
      <c r="R130" s="395"/>
      <c r="S130" s="78"/>
      <c r="T130" s="78"/>
      <c r="U130" s="78"/>
      <c r="V130" s="78"/>
      <c r="W130" s="78"/>
      <c r="X130" s="78"/>
      <c r="Y130" s="78"/>
      <c r="Z130" s="78"/>
    </row>
    <row r="131" spans="1:26" ht="7.5" customHeight="1">
      <c r="A131" s="368"/>
      <c r="B131" s="192"/>
      <c r="C131" s="502"/>
      <c r="D131" s="502"/>
      <c r="E131" s="502"/>
      <c r="F131" s="192"/>
      <c r="G131" s="416"/>
      <c r="H131" s="502"/>
      <c r="I131" s="502"/>
      <c r="J131" s="192"/>
      <c r="K131" s="415"/>
      <c r="L131" s="502"/>
      <c r="M131" s="502"/>
      <c r="N131" s="192"/>
      <c r="O131" s="502"/>
      <c r="P131" s="502"/>
      <c r="Q131" s="192"/>
      <c r="R131" s="395"/>
      <c r="S131" s="78"/>
      <c r="T131" s="78"/>
      <c r="U131" s="78"/>
      <c r="V131" s="78"/>
      <c r="W131" s="78"/>
      <c r="X131" s="78"/>
      <c r="Y131" s="78"/>
      <c r="Z131" s="78"/>
    </row>
    <row r="132" spans="1:26" ht="7.5" customHeight="1">
      <c r="A132" s="368"/>
      <c r="B132" s="192"/>
      <c r="C132" s="667" t="s">
        <v>964</v>
      </c>
      <c r="D132" s="502"/>
      <c r="E132" s="502"/>
      <c r="F132" s="192"/>
      <c r="G132" s="416"/>
      <c r="H132" s="657" t="s">
        <v>965</v>
      </c>
      <c r="I132" s="502"/>
      <c r="J132" s="192"/>
      <c r="K132" s="415"/>
      <c r="L132" s="657" t="s">
        <v>966</v>
      </c>
      <c r="M132" s="502"/>
      <c r="N132" s="192"/>
      <c r="O132" s="657" t="s">
        <v>967</v>
      </c>
      <c r="P132" s="502"/>
      <c r="Q132" s="192"/>
      <c r="R132" s="395"/>
      <c r="S132" s="78"/>
      <c r="T132" s="78"/>
      <c r="U132" s="78"/>
      <c r="V132" s="78"/>
      <c r="W132" s="78"/>
      <c r="X132" s="78"/>
      <c r="Y132" s="78"/>
      <c r="Z132" s="78"/>
    </row>
    <row r="133" spans="1:26" ht="7.5" customHeight="1">
      <c r="A133" s="368"/>
      <c r="B133" s="192"/>
      <c r="C133" s="502"/>
      <c r="D133" s="502"/>
      <c r="E133" s="502"/>
      <c r="F133" s="192"/>
      <c r="G133" s="416"/>
      <c r="H133" s="502"/>
      <c r="I133" s="502"/>
      <c r="J133" s="192"/>
      <c r="K133" s="415"/>
      <c r="L133" s="502"/>
      <c r="M133" s="502"/>
      <c r="N133" s="192"/>
      <c r="O133" s="502"/>
      <c r="P133" s="502"/>
      <c r="Q133" s="192"/>
      <c r="R133" s="395"/>
      <c r="S133" s="78"/>
      <c r="T133" s="78"/>
      <c r="U133" s="78"/>
      <c r="V133" s="78"/>
      <c r="W133" s="78"/>
      <c r="X133" s="78"/>
      <c r="Y133" s="78"/>
      <c r="Z133" s="78"/>
    </row>
    <row r="134" spans="1:26" ht="7.5" customHeight="1">
      <c r="A134" s="368"/>
      <c r="B134" s="192"/>
      <c r="C134" s="667" t="s">
        <v>968</v>
      </c>
      <c r="D134" s="502"/>
      <c r="E134" s="502"/>
      <c r="F134" s="192"/>
      <c r="G134" s="416"/>
      <c r="H134" s="657" t="s">
        <v>969</v>
      </c>
      <c r="I134" s="502"/>
      <c r="J134" s="192"/>
      <c r="K134" s="415"/>
      <c r="L134" s="657" t="s">
        <v>970</v>
      </c>
      <c r="M134" s="502"/>
      <c r="N134" s="192"/>
      <c r="O134" s="657" t="s">
        <v>971</v>
      </c>
      <c r="P134" s="502"/>
      <c r="Q134" s="192"/>
      <c r="R134" s="395"/>
      <c r="S134" s="78"/>
      <c r="T134" s="78"/>
      <c r="U134" s="78"/>
      <c r="V134" s="78"/>
      <c r="W134" s="78"/>
      <c r="X134" s="78"/>
      <c r="Y134" s="78"/>
      <c r="Z134" s="78"/>
    </row>
    <row r="135" spans="1:26" ht="7.5" customHeight="1">
      <c r="A135" s="368"/>
      <c r="B135" s="192"/>
      <c r="C135" s="502"/>
      <c r="D135" s="502"/>
      <c r="E135" s="502"/>
      <c r="F135" s="192"/>
      <c r="G135" s="416"/>
      <c r="H135" s="502"/>
      <c r="I135" s="502"/>
      <c r="J135" s="192"/>
      <c r="K135" s="415"/>
      <c r="L135" s="502"/>
      <c r="M135" s="502"/>
      <c r="N135" s="192"/>
      <c r="O135" s="502"/>
      <c r="P135" s="502"/>
      <c r="Q135" s="192"/>
      <c r="R135" s="395"/>
      <c r="S135" s="78"/>
      <c r="T135" s="78"/>
      <c r="U135" s="78"/>
      <c r="V135" s="78"/>
      <c r="W135" s="78"/>
      <c r="X135" s="78"/>
      <c r="Y135" s="78"/>
      <c r="Z135" s="78"/>
    </row>
    <row r="136" spans="1:26" ht="7.5" customHeight="1">
      <c r="A136" s="368"/>
      <c r="B136" s="192"/>
      <c r="C136" s="667" t="s">
        <v>972</v>
      </c>
      <c r="D136" s="502"/>
      <c r="E136" s="502"/>
      <c r="F136" s="192"/>
      <c r="G136" s="416"/>
      <c r="H136" s="657" t="s">
        <v>973</v>
      </c>
      <c r="I136" s="502"/>
      <c r="J136" s="192"/>
      <c r="K136" s="417"/>
      <c r="L136" s="657" t="s">
        <v>974</v>
      </c>
      <c r="M136" s="502"/>
      <c r="N136" s="192"/>
      <c r="O136" s="657" t="s">
        <v>975</v>
      </c>
      <c r="P136" s="502"/>
      <c r="Q136" s="192"/>
      <c r="R136" s="395"/>
      <c r="S136" s="78"/>
      <c r="T136" s="78"/>
      <c r="U136" s="78"/>
      <c r="V136" s="78"/>
      <c r="W136" s="78"/>
      <c r="X136" s="78"/>
      <c r="Y136" s="78"/>
      <c r="Z136" s="78"/>
    </row>
    <row r="137" spans="1:26" ht="7.5" customHeight="1">
      <c r="A137" s="368"/>
      <c r="B137" s="192"/>
      <c r="C137" s="502"/>
      <c r="D137" s="502"/>
      <c r="E137" s="502"/>
      <c r="F137" s="192"/>
      <c r="G137" s="416"/>
      <c r="H137" s="502"/>
      <c r="I137" s="502"/>
      <c r="J137" s="192"/>
      <c r="K137" s="417"/>
      <c r="L137" s="502"/>
      <c r="M137" s="502"/>
      <c r="N137" s="192"/>
      <c r="O137" s="502"/>
      <c r="P137" s="502"/>
      <c r="Q137" s="192"/>
      <c r="R137" s="395"/>
      <c r="S137" s="395"/>
      <c r="T137" s="78"/>
      <c r="U137" s="78"/>
      <c r="V137" s="78"/>
      <c r="W137" s="78"/>
      <c r="X137" s="78"/>
      <c r="Y137" s="78"/>
      <c r="Z137" s="395"/>
    </row>
    <row r="138" spans="1:26" ht="7.5" customHeight="1">
      <c r="A138" s="150"/>
      <c r="B138" s="192"/>
      <c r="C138" s="667" t="s">
        <v>976</v>
      </c>
      <c r="D138" s="502"/>
      <c r="E138" s="502"/>
      <c r="F138" s="192"/>
      <c r="G138" s="416"/>
      <c r="H138" s="657" t="s">
        <v>977</v>
      </c>
      <c r="I138" s="502"/>
      <c r="J138" s="192"/>
      <c r="K138" s="418"/>
      <c r="L138" s="657" t="s">
        <v>978</v>
      </c>
      <c r="M138" s="502"/>
      <c r="N138" s="192"/>
      <c r="O138" s="657" t="s">
        <v>979</v>
      </c>
      <c r="P138" s="502"/>
      <c r="Q138" s="192"/>
      <c r="R138" s="395"/>
      <c r="S138" s="395"/>
      <c r="T138" s="150"/>
      <c r="U138" s="150"/>
      <c r="V138" s="150"/>
      <c r="W138" s="150"/>
      <c r="X138" s="150"/>
      <c r="Y138" s="150"/>
      <c r="Z138" s="395"/>
    </row>
    <row r="139" spans="1:26" ht="7.5" customHeight="1">
      <c r="A139" s="78"/>
      <c r="B139" s="192"/>
      <c r="C139" s="502"/>
      <c r="D139" s="502"/>
      <c r="E139" s="502"/>
      <c r="F139" s="192"/>
      <c r="G139" s="416"/>
      <c r="H139" s="502"/>
      <c r="I139" s="502"/>
      <c r="J139" s="192"/>
      <c r="K139" s="418"/>
      <c r="L139" s="502"/>
      <c r="M139" s="502"/>
      <c r="N139" s="192"/>
      <c r="O139" s="502"/>
      <c r="P139" s="502"/>
      <c r="Q139" s="192"/>
      <c r="R139" s="395"/>
      <c r="S139" s="395"/>
      <c r="T139" s="78"/>
      <c r="U139" s="78"/>
      <c r="V139" s="78"/>
      <c r="W139" s="78"/>
      <c r="X139" s="78"/>
      <c r="Y139" s="78"/>
      <c r="Z139" s="395"/>
    </row>
    <row r="140" spans="1:26" ht="7.5" customHeight="1">
      <c r="A140" s="78"/>
      <c r="B140" s="192"/>
      <c r="C140" s="667" t="s">
        <v>980</v>
      </c>
      <c r="D140" s="502"/>
      <c r="E140" s="502"/>
      <c r="F140" s="192"/>
      <c r="G140" s="416"/>
      <c r="H140" s="657" t="s">
        <v>981</v>
      </c>
      <c r="I140" s="502"/>
      <c r="J140" s="192"/>
      <c r="K140" s="418"/>
      <c r="L140" s="657" t="s">
        <v>982</v>
      </c>
      <c r="M140" s="502"/>
      <c r="N140" s="192"/>
      <c r="O140" s="657" t="s">
        <v>983</v>
      </c>
      <c r="P140" s="502"/>
      <c r="Q140" s="192"/>
      <c r="R140" s="395"/>
      <c r="S140" s="395"/>
      <c r="T140" s="78"/>
      <c r="U140" s="78"/>
      <c r="V140" s="78"/>
      <c r="W140" s="78"/>
      <c r="X140" s="78"/>
      <c r="Y140" s="78"/>
      <c r="Z140" s="395"/>
    </row>
    <row r="141" spans="1:26" ht="7.5" customHeight="1">
      <c r="A141" s="78"/>
      <c r="B141" s="192"/>
      <c r="C141" s="502"/>
      <c r="D141" s="502"/>
      <c r="E141" s="502"/>
      <c r="F141" s="192"/>
      <c r="G141" s="416"/>
      <c r="H141" s="502"/>
      <c r="I141" s="502"/>
      <c r="J141" s="192"/>
      <c r="K141" s="418"/>
      <c r="L141" s="502"/>
      <c r="M141" s="502"/>
      <c r="N141" s="192"/>
      <c r="O141" s="502"/>
      <c r="P141" s="502"/>
      <c r="Q141" s="192"/>
      <c r="R141" s="395"/>
      <c r="S141" s="395"/>
      <c r="T141" s="78"/>
      <c r="U141" s="78"/>
      <c r="V141" s="78"/>
      <c r="W141" s="78"/>
      <c r="X141" s="78"/>
      <c r="Y141" s="78"/>
      <c r="Z141" s="395"/>
    </row>
    <row r="142" spans="1:26" ht="7.5" customHeight="1">
      <c r="A142" s="78"/>
      <c r="B142" s="192"/>
      <c r="C142" s="667" t="s">
        <v>984</v>
      </c>
      <c r="D142" s="502"/>
      <c r="E142" s="502"/>
      <c r="F142" s="192"/>
      <c r="G142" s="687" t="s">
        <v>840</v>
      </c>
      <c r="H142" s="671" t="s">
        <v>985</v>
      </c>
      <c r="I142" s="502"/>
      <c r="J142" s="192"/>
      <c r="K142" s="418"/>
      <c r="L142" s="657" t="s">
        <v>986</v>
      </c>
      <c r="M142" s="502"/>
      <c r="N142" s="192"/>
      <c r="O142" s="657" t="s">
        <v>987</v>
      </c>
      <c r="P142" s="502"/>
      <c r="Q142" s="192"/>
      <c r="R142" s="395"/>
      <c r="S142" s="395"/>
      <c r="T142" s="78"/>
      <c r="U142" s="78"/>
      <c r="V142" s="78"/>
      <c r="W142" s="78"/>
      <c r="X142" s="78"/>
      <c r="Y142" s="78"/>
      <c r="Z142" s="395"/>
    </row>
    <row r="143" spans="1:26" ht="7.5" customHeight="1">
      <c r="A143" s="78"/>
      <c r="B143" s="192"/>
      <c r="C143" s="502"/>
      <c r="D143" s="502"/>
      <c r="E143" s="502"/>
      <c r="F143" s="192"/>
      <c r="G143" s="570"/>
      <c r="H143" s="502"/>
      <c r="I143" s="502"/>
      <c r="J143" s="192"/>
      <c r="K143" s="373"/>
      <c r="L143" s="502"/>
      <c r="M143" s="502"/>
      <c r="N143" s="192"/>
      <c r="O143" s="502"/>
      <c r="P143" s="502"/>
      <c r="Q143" s="192"/>
      <c r="R143" s="395"/>
      <c r="S143" s="395"/>
      <c r="T143" s="78"/>
      <c r="U143" s="78"/>
      <c r="V143" s="78"/>
      <c r="W143" s="78"/>
      <c r="X143" s="78"/>
      <c r="Y143" s="78"/>
      <c r="Z143" s="395"/>
    </row>
    <row r="144" spans="1:26" ht="7.5" customHeight="1">
      <c r="A144" s="78"/>
      <c r="B144" s="192"/>
      <c r="C144" s="667" t="s">
        <v>988</v>
      </c>
      <c r="D144" s="502"/>
      <c r="E144" s="502"/>
      <c r="F144" s="192"/>
      <c r="G144" s="418"/>
      <c r="H144" s="657" t="s">
        <v>989</v>
      </c>
      <c r="I144" s="502"/>
      <c r="J144" s="192"/>
      <c r="K144" s="419"/>
      <c r="L144" s="691" t="s">
        <v>990</v>
      </c>
      <c r="M144" s="576"/>
      <c r="N144" s="192"/>
      <c r="O144" s="657" t="s">
        <v>991</v>
      </c>
      <c r="P144" s="502"/>
      <c r="Q144" s="192"/>
      <c r="R144" s="395"/>
      <c r="S144" s="395"/>
      <c r="T144" s="78"/>
      <c r="U144" s="78"/>
      <c r="V144" s="78"/>
      <c r="W144" s="78"/>
      <c r="X144" s="78"/>
      <c r="Y144" s="78"/>
      <c r="Z144" s="395"/>
    </row>
    <row r="145" spans="1:26" ht="7.5" customHeight="1">
      <c r="A145" s="78"/>
      <c r="B145" s="192"/>
      <c r="C145" s="502"/>
      <c r="D145" s="502"/>
      <c r="E145" s="502"/>
      <c r="F145" s="192"/>
      <c r="G145" s="418"/>
      <c r="H145" s="502"/>
      <c r="I145" s="502"/>
      <c r="J145" s="192"/>
      <c r="K145" s="419"/>
      <c r="L145" s="577"/>
      <c r="M145" s="502"/>
      <c r="N145" s="192"/>
      <c r="O145" s="502"/>
      <c r="P145" s="502"/>
      <c r="Q145" s="192"/>
      <c r="R145" s="395"/>
      <c r="S145" s="395"/>
      <c r="T145" s="78"/>
      <c r="U145" s="78"/>
      <c r="V145" s="78"/>
      <c r="W145" s="78"/>
      <c r="X145" s="78"/>
      <c r="Y145" s="78"/>
      <c r="Z145" s="395"/>
    </row>
    <row r="146" spans="1:26" ht="7.5" customHeight="1">
      <c r="A146" s="150"/>
      <c r="B146" s="192"/>
      <c r="C146" s="667" t="s">
        <v>992</v>
      </c>
      <c r="D146" s="502"/>
      <c r="E146" s="502"/>
      <c r="F146" s="192"/>
      <c r="G146" s="418"/>
      <c r="H146" s="657" t="s">
        <v>993</v>
      </c>
      <c r="I146" s="502"/>
      <c r="J146" s="192"/>
      <c r="K146" s="706" t="s">
        <v>840</v>
      </c>
      <c r="L146" s="707" t="s">
        <v>994</v>
      </c>
      <c r="M146" s="397"/>
      <c r="N146" s="192"/>
      <c r="O146" s="657" t="s">
        <v>995</v>
      </c>
      <c r="P146" s="502"/>
      <c r="Q146" s="192"/>
      <c r="R146" s="248"/>
      <c r="S146" s="248"/>
      <c r="T146" s="248"/>
      <c r="U146" s="150"/>
      <c r="V146" s="150"/>
      <c r="W146" s="150"/>
      <c r="X146" s="150"/>
      <c r="Y146" s="150"/>
      <c r="Z146" s="395"/>
    </row>
    <row r="147" spans="1:26" ht="7.5" customHeight="1">
      <c r="A147" s="150"/>
      <c r="B147" s="192"/>
      <c r="C147" s="513"/>
      <c r="D147" s="513"/>
      <c r="E147" s="513"/>
      <c r="F147" s="192"/>
      <c r="G147" s="418"/>
      <c r="H147" s="502"/>
      <c r="I147" s="502"/>
      <c r="J147" s="192"/>
      <c r="K147" s="570"/>
      <c r="L147" s="570"/>
      <c r="M147" s="418"/>
      <c r="N147" s="192"/>
      <c r="O147" s="502"/>
      <c r="P147" s="502"/>
      <c r="Q147" s="192"/>
      <c r="R147" s="248"/>
      <c r="S147" s="248"/>
      <c r="T147" s="248"/>
      <c r="U147" s="150"/>
      <c r="V147" s="150"/>
      <c r="W147" s="150"/>
      <c r="X147" s="150"/>
      <c r="Y147" s="150"/>
      <c r="Z147" s="395"/>
    </row>
    <row r="148" spans="1:26" ht="7.5" customHeight="1">
      <c r="A148" s="342"/>
      <c r="B148" s="192"/>
      <c r="C148" s="192"/>
      <c r="D148" s="192"/>
      <c r="E148" s="192"/>
      <c r="F148" s="192"/>
      <c r="G148" s="687" t="s">
        <v>840</v>
      </c>
      <c r="H148" s="671" t="s">
        <v>996</v>
      </c>
      <c r="I148" s="502"/>
      <c r="J148" s="192"/>
      <c r="K148" s="418"/>
      <c r="L148" s="657" t="s">
        <v>997</v>
      </c>
      <c r="M148" s="502"/>
      <c r="N148" s="192"/>
      <c r="O148" s="657" t="s">
        <v>998</v>
      </c>
      <c r="P148" s="502"/>
      <c r="Q148" s="192"/>
      <c r="R148" s="248"/>
      <c r="S148" s="248"/>
      <c r="T148" s="248"/>
      <c r="U148" s="150"/>
      <c r="V148" s="150"/>
      <c r="W148" s="150"/>
      <c r="X148" s="150"/>
      <c r="Y148" s="150"/>
      <c r="Z148" s="395"/>
    </row>
    <row r="149" spans="1:26" ht="7.5" customHeight="1">
      <c r="A149" s="150"/>
      <c r="B149" s="192"/>
      <c r="C149" s="686" t="s">
        <v>118</v>
      </c>
      <c r="D149" s="678" t="s">
        <v>999</v>
      </c>
      <c r="E149" s="587"/>
      <c r="F149" s="192"/>
      <c r="G149" s="570"/>
      <c r="H149" s="502"/>
      <c r="I149" s="502"/>
      <c r="J149" s="192"/>
      <c r="K149" s="373"/>
      <c r="L149" s="502"/>
      <c r="M149" s="502"/>
      <c r="N149" s="192"/>
      <c r="O149" s="513"/>
      <c r="P149" s="513"/>
      <c r="Q149" s="192"/>
      <c r="R149" s="248"/>
      <c r="S149" s="248"/>
      <c r="T149" s="248"/>
      <c r="U149" s="150"/>
      <c r="V149" s="150"/>
      <c r="W149" s="150"/>
      <c r="X149" s="150"/>
      <c r="Y149" s="150"/>
      <c r="Z149" s="395"/>
    </row>
    <row r="150" spans="1:26" ht="7.5" customHeight="1">
      <c r="A150" s="368"/>
      <c r="B150" s="192"/>
      <c r="C150" s="659"/>
      <c r="D150" s="504"/>
      <c r="E150" s="591"/>
      <c r="F150" s="192"/>
      <c r="G150" s="570"/>
      <c r="H150" s="657" t="s">
        <v>844</v>
      </c>
      <c r="I150" s="502"/>
      <c r="J150" s="192"/>
      <c r="K150" s="374"/>
      <c r="L150" s="657" t="s">
        <v>1000</v>
      </c>
      <c r="M150" s="502"/>
      <c r="N150" s="192"/>
      <c r="Q150" s="192"/>
      <c r="R150" s="248"/>
      <c r="S150" s="248"/>
      <c r="T150" s="248"/>
      <c r="U150" s="150"/>
      <c r="V150" s="150"/>
      <c r="W150" s="150"/>
      <c r="X150" s="150"/>
      <c r="Y150" s="150"/>
      <c r="Z150" s="395"/>
    </row>
    <row r="151" spans="1:26" ht="7.5" customHeight="1">
      <c r="A151" s="368"/>
      <c r="B151" s="192"/>
      <c r="C151" s="667" t="s">
        <v>1001</v>
      </c>
      <c r="D151" s="502"/>
      <c r="E151" s="502"/>
      <c r="F151" s="192"/>
      <c r="G151" s="418"/>
      <c r="H151" s="502"/>
      <c r="I151" s="502"/>
      <c r="J151" s="192"/>
      <c r="K151" s="380"/>
      <c r="L151" s="513"/>
      <c r="M151" s="513"/>
      <c r="N151" s="192"/>
      <c r="O151" s="680" t="s">
        <v>118</v>
      </c>
      <c r="P151" s="660" t="s">
        <v>1002</v>
      </c>
      <c r="Q151" s="192"/>
      <c r="R151" s="248"/>
      <c r="S151" s="248"/>
      <c r="T151" s="248"/>
      <c r="U151" s="78"/>
      <c r="V151" s="78"/>
      <c r="W151" s="78"/>
      <c r="X151" s="78"/>
      <c r="Y151" s="78"/>
      <c r="Z151" s="395"/>
    </row>
    <row r="152" spans="1:26" ht="7.5" customHeight="1">
      <c r="A152" s="368"/>
      <c r="B152" s="192"/>
      <c r="C152" s="502"/>
      <c r="D152" s="502"/>
      <c r="E152" s="502"/>
      <c r="F152" s="192"/>
      <c r="G152" s="416"/>
      <c r="H152" s="657" t="s">
        <v>1003</v>
      </c>
      <c r="I152" s="502"/>
      <c r="J152" s="192"/>
      <c r="N152" s="192"/>
      <c r="O152" s="504"/>
      <c r="P152" s="591"/>
      <c r="Q152" s="132"/>
      <c r="R152" s="248"/>
      <c r="S152" s="248"/>
      <c r="T152" s="248"/>
      <c r="U152" s="78"/>
      <c r="V152" s="78"/>
      <c r="W152" s="78"/>
      <c r="X152" s="78"/>
      <c r="Y152" s="78"/>
      <c r="Z152" s="395"/>
    </row>
    <row r="153" spans="1:26" ht="7.5" customHeight="1">
      <c r="A153" s="368"/>
      <c r="B153" s="192"/>
      <c r="C153" s="667" t="s">
        <v>1004</v>
      </c>
      <c r="D153" s="502"/>
      <c r="E153" s="502"/>
      <c r="G153" s="416"/>
      <c r="H153" s="502"/>
      <c r="I153" s="502"/>
      <c r="J153" s="192"/>
      <c r="K153" s="665" t="s">
        <v>118</v>
      </c>
      <c r="L153" s="710" t="s">
        <v>1005</v>
      </c>
      <c r="M153" s="587"/>
      <c r="N153" s="192"/>
      <c r="O153" s="657" t="s">
        <v>1006</v>
      </c>
      <c r="P153" s="502"/>
      <c r="Q153" s="420"/>
      <c r="R153" s="248"/>
      <c r="S153" s="248"/>
      <c r="T153" s="248"/>
      <c r="U153" s="78"/>
      <c r="V153" s="78"/>
      <c r="W153" s="78"/>
      <c r="X153" s="78"/>
      <c r="Y153" s="78"/>
      <c r="Z153" s="395"/>
    </row>
    <row r="154" spans="1:26" ht="7.5" customHeight="1">
      <c r="A154" s="368"/>
      <c r="B154" s="192"/>
      <c r="C154" s="502"/>
      <c r="D154" s="502"/>
      <c r="E154" s="502"/>
      <c r="G154" s="416"/>
      <c r="H154" s="657" t="s">
        <v>965</v>
      </c>
      <c r="I154" s="502"/>
      <c r="J154" s="192"/>
      <c r="K154" s="504"/>
      <c r="L154" s="504"/>
      <c r="M154" s="591"/>
      <c r="N154" s="192"/>
      <c r="O154" s="513"/>
      <c r="P154" s="513"/>
      <c r="R154" s="248"/>
      <c r="S154" s="248"/>
      <c r="T154" s="248"/>
      <c r="U154" s="78"/>
      <c r="V154" s="78"/>
      <c r="W154" s="78"/>
      <c r="X154" s="78"/>
      <c r="Y154" s="78"/>
      <c r="Z154" s="395"/>
    </row>
    <row r="155" spans="1:26" ht="7.5" customHeight="1">
      <c r="A155" s="368"/>
      <c r="B155" s="192"/>
      <c r="C155" s="667" t="s">
        <v>1007</v>
      </c>
      <c r="D155" s="502"/>
      <c r="E155" s="502"/>
      <c r="G155" s="416"/>
      <c r="H155" s="502"/>
      <c r="I155" s="502"/>
      <c r="J155" s="192"/>
      <c r="K155" s="421"/>
      <c r="L155" s="708" t="s">
        <v>1008</v>
      </c>
      <c r="M155" s="502"/>
      <c r="N155" s="192"/>
      <c r="O155" s="422"/>
      <c r="R155" s="248"/>
      <c r="S155" s="248"/>
      <c r="T155" s="248"/>
      <c r="U155" s="78"/>
      <c r="V155" s="78"/>
      <c r="W155" s="78"/>
      <c r="X155" s="78"/>
      <c r="Y155" s="78"/>
      <c r="Z155" s="395"/>
    </row>
    <row r="156" spans="1:26" ht="7.5" customHeight="1">
      <c r="A156" s="368"/>
      <c r="B156" s="192"/>
      <c r="C156" s="502"/>
      <c r="D156" s="502"/>
      <c r="E156" s="502"/>
      <c r="G156" s="416"/>
      <c r="H156" s="657" t="s">
        <v>1009</v>
      </c>
      <c r="I156" s="502"/>
      <c r="J156" s="192"/>
      <c r="K156" s="421"/>
      <c r="L156" s="502"/>
      <c r="M156" s="502"/>
      <c r="N156" s="192"/>
      <c r="O156" s="422"/>
      <c r="P156" s="422"/>
      <c r="Q156" s="423"/>
      <c r="R156" s="248"/>
      <c r="S156" s="248"/>
      <c r="T156" s="248"/>
      <c r="U156" s="78"/>
      <c r="V156" s="78"/>
      <c r="W156" s="78"/>
      <c r="X156" s="78"/>
      <c r="Y156" s="78"/>
      <c r="Z156" s="395"/>
    </row>
    <row r="157" spans="1:26" ht="7.5" customHeight="1">
      <c r="A157" s="368"/>
      <c r="B157" s="192"/>
      <c r="C157" s="667" t="s">
        <v>1010</v>
      </c>
      <c r="D157" s="502"/>
      <c r="E157" s="502"/>
      <c r="G157" s="416"/>
      <c r="H157" s="502"/>
      <c r="I157" s="502"/>
      <c r="J157" s="192"/>
      <c r="K157" s="421"/>
      <c r="L157" s="708" t="s">
        <v>1011</v>
      </c>
      <c r="M157" s="502"/>
      <c r="N157" s="192"/>
      <c r="Q157" s="423"/>
      <c r="R157" s="248"/>
      <c r="S157" s="248"/>
      <c r="T157" s="248"/>
      <c r="U157" s="78"/>
      <c r="V157" s="350"/>
      <c r="W157" s="350"/>
      <c r="X157" s="350"/>
      <c r="Y157" s="78"/>
      <c r="Z157" s="395"/>
    </row>
    <row r="158" spans="1:26" ht="7.5" customHeight="1">
      <c r="A158" s="368"/>
      <c r="B158" s="192"/>
      <c r="C158" s="502"/>
      <c r="D158" s="502"/>
      <c r="E158" s="502"/>
      <c r="G158" s="416"/>
      <c r="H158" s="657" t="s">
        <v>1012</v>
      </c>
      <c r="I158" s="502"/>
      <c r="J158" s="192"/>
      <c r="K158" s="421"/>
      <c r="L158" s="502"/>
      <c r="M158" s="502"/>
      <c r="N158" s="192"/>
      <c r="Q158" s="423"/>
      <c r="R158" s="248"/>
      <c r="S158" s="248"/>
      <c r="T158" s="248"/>
      <c r="U158" s="78"/>
      <c r="V158" s="350"/>
      <c r="W158" s="350"/>
      <c r="X158" s="350"/>
      <c r="Y158" s="78"/>
      <c r="Z158" s="395"/>
    </row>
    <row r="159" spans="1:26" ht="7.5" customHeight="1">
      <c r="A159" s="368"/>
      <c r="B159" s="192"/>
      <c r="C159" s="667" t="s">
        <v>1013</v>
      </c>
      <c r="D159" s="502"/>
      <c r="E159" s="502"/>
      <c r="G159" s="416"/>
      <c r="H159" s="502"/>
      <c r="I159" s="502"/>
      <c r="J159" s="192"/>
      <c r="K159" s="421"/>
      <c r="L159" s="708" t="s">
        <v>1014</v>
      </c>
      <c r="M159" s="502"/>
      <c r="N159" s="192"/>
      <c r="Q159" s="423"/>
      <c r="R159" s="248"/>
      <c r="S159" s="248"/>
      <c r="T159" s="248"/>
      <c r="U159" s="78"/>
      <c r="V159" s="350"/>
      <c r="W159" s="350"/>
      <c r="X159" s="350"/>
      <c r="Y159" s="78"/>
      <c r="Z159" s="395"/>
    </row>
    <row r="160" spans="1:26" ht="7.5" customHeight="1">
      <c r="A160" s="368"/>
      <c r="B160" s="192"/>
      <c r="C160" s="502"/>
      <c r="D160" s="502"/>
      <c r="E160" s="502"/>
      <c r="G160" s="416"/>
      <c r="H160" s="657" t="s">
        <v>871</v>
      </c>
      <c r="I160" s="502"/>
      <c r="J160" s="192"/>
      <c r="K160" s="421"/>
      <c r="L160" s="502"/>
      <c r="M160" s="502"/>
      <c r="N160" s="192"/>
      <c r="Q160" s="423"/>
      <c r="R160" s="248"/>
      <c r="S160" s="248"/>
      <c r="T160" s="248"/>
      <c r="U160" s="78"/>
      <c r="V160" s="350"/>
      <c r="W160" s="350"/>
      <c r="X160" s="350"/>
      <c r="Y160" s="78"/>
      <c r="Z160" s="395"/>
    </row>
    <row r="161" spans="1:26" ht="7.5" customHeight="1">
      <c r="A161" s="368"/>
      <c r="B161" s="192"/>
      <c r="C161" s="667" t="s">
        <v>1015</v>
      </c>
      <c r="D161" s="502"/>
      <c r="E161" s="502"/>
      <c r="G161" s="424"/>
      <c r="H161" s="513"/>
      <c r="I161" s="513"/>
      <c r="J161" s="192"/>
      <c r="K161" s="421"/>
      <c r="L161" s="708" t="s">
        <v>1016</v>
      </c>
      <c r="M161" s="502"/>
      <c r="N161" s="192"/>
      <c r="Q161" s="423"/>
      <c r="R161" s="248"/>
      <c r="S161" s="248"/>
      <c r="T161" s="248"/>
      <c r="U161" s="78"/>
      <c r="V161" s="350"/>
      <c r="W161" s="350"/>
      <c r="X161" s="350"/>
      <c r="Y161" s="78"/>
      <c r="Z161" s="395"/>
    </row>
    <row r="162" spans="1:26" ht="7.5" customHeight="1">
      <c r="A162" s="368"/>
      <c r="B162" s="192"/>
      <c r="C162" s="502"/>
      <c r="D162" s="502"/>
      <c r="E162" s="502"/>
      <c r="J162" s="192"/>
      <c r="K162" s="421"/>
      <c r="L162" s="502"/>
      <c r="M162" s="502"/>
      <c r="N162" s="192"/>
      <c r="Q162" s="423"/>
      <c r="R162" s="248"/>
      <c r="S162" s="248"/>
      <c r="T162" s="248"/>
      <c r="U162" s="78"/>
      <c r="V162" s="350"/>
      <c r="W162" s="350"/>
      <c r="X162" s="350"/>
      <c r="Y162" s="78"/>
      <c r="Z162" s="395"/>
    </row>
    <row r="163" spans="1:26" ht="7.5" customHeight="1">
      <c r="A163" s="368"/>
      <c r="B163" s="192"/>
      <c r="C163" s="715" t="s">
        <v>840</v>
      </c>
      <c r="D163" s="716" t="s">
        <v>1017</v>
      </c>
      <c r="E163" s="502"/>
      <c r="G163" s="192"/>
      <c r="H163" s="192"/>
      <c r="I163" s="192"/>
      <c r="J163" s="192"/>
      <c r="K163" s="421"/>
      <c r="L163" s="708" t="s">
        <v>1018</v>
      </c>
      <c r="M163" s="502"/>
      <c r="N163" s="192"/>
      <c r="Q163" s="423"/>
      <c r="R163" s="248"/>
      <c r="S163" s="248"/>
      <c r="T163" s="248"/>
      <c r="U163" s="78"/>
      <c r="V163" s="350"/>
      <c r="W163" s="350"/>
      <c r="X163" s="350"/>
      <c r="Y163" s="78"/>
      <c r="Z163" s="395"/>
    </row>
    <row r="164" spans="1:26" ht="7.5" customHeight="1">
      <c r="A164" s="368"/>
      <c r="B164" s="369"/>
      <c r="C164" s="570"/>
      <c r="D164" s="502"/>
      <c r="E164" s="502"/>
      <c r="K164" s="421"/>
      <c r="L164" s="502"/>
      <c r="M164" s="502"/>
      <c r="N164" s="192"/>
      <c r="Q164" s="423"/>
      <c r="R164" s="248"/>
      <c r="S164" s="248"/>
      <c r="T164" s="248"/>
      <c r="U164" s="78"/>
      <c r="V164" s="350"/>
      <c r="W164" s="350"/>
      <c r="X164" s="350"/>
      <c r="Y164" s="78"/>
      <c r="Z164" s="395"/>
    </row>
    <row r="165" spans="1:26" ht="7.5" customHeight="1">
      <c r="A165" s="368"/>
      <c r="B165" s="369"/>
      <c r="C165" s="375"/>
      <c r="D165" s="502"/>
      <c r="E165" s="502"/>
      <c r="K165" s="711" t="s">
        <v>840</v>
      </c>
      <c r="L165" s="709" t="s">
        <v>1019</v>
      </c>
      <c r="M165" s="502"/>
      <c r="N165" s="192"/>
      <c r="O165" s="86"/>
      <c r="P165" s="86"/>
      <c r="Q165" s="423"/>
      <c r="R165" s="248"/>
      <c r="S165" s="248"/>
      <c r="T165" s="248"/>
      <c r="U165" s="150"/>
      <c r="V165" s="350"/>
      <c r="W165" s="350"/>
      <c r="X165" s="350"/>
      <c r="Y165" s="150"/>
      <c r="Z165" s="395"/>
    </row>
    <row r="166" spans="1:26" ht="7.5" customHeight="1">
      <c r="A166" s="368"/>
      <c r="B166" s="369"/>
      <c r="C166" s="375"/>
      <c r="D166" s="502"/>
      <c r="E166" s="502"/>
      <c r="K166" s="502"/>
      <c r="L166" s="502"/>
      <c r="M166" s="502"/>
      <c r="N166" s="192"/>
      <c r="O166" s="132"/>
      <c r="P166" s="425"/>
      <c r="Q166" s="408"/>
      <c r="R166" s="426"/>
      <c r="S166" s="395"/>
      <c r="T166" s="150"/>
      <c r="U166" s="150"/>
      <c r="V166" s="350"/>
      <c r="W166" s="350"/>
      <c r="X166" s="350"/>
      <c r="Y166" s="150"/>
      <c r="Z166" s="395"/>
    </row>
    <row r="167" spans="1:26" ht="7.5" customHeight="1">
      <c r="A167" s="368"/>
      <c r="B167" s="369"/>
      <c r="C167" s="380"/>
      <c r="D167" s="513"/>
      <c r="E167" s="513"/>
      <c r="G167" s="371"/>
      <c r="H167" s="371"/>
      <c r="I167" s="371"/>
      <c r="K167" s="375"/>
      <c r="L167" s="502"/>
      <c r="M167" s="502"/>
      <c r="N167" s="192"/>
      <c r="O167" s="132"/>
      <c r="P167" s="425"/>
      <c r="Q167" s="408"/>
      <c r="R167" s="426"/>
      <c r="S167" s="395"/>
      <c r="T167" s="150"/>
      <c r="U167" s="150"/>
      <c r="V167" s="350"/>
      <c r="W167" s="350"/>
      <c r="X167" s="350"/>
      <c r="Y167" s="150"/>
      <c r="Z167" s="395"/>
    </row>
    <row r="168" spans="1:26" ht="7.5" customHeight="1">
      <c r="A168" s="368"/>
      <c r="B168" s="369"/>
      <c r="G168" s="371"/>
      <c r="H168" s="371"/>
      <c r="I168" s="371"/>
      <c r="K168" s="375"/>
      <c r="L168" s="502"/>
      <c r="M168" s="502"/>
      <c r="N168" s="192"/>
      <c r="O168" s="422"/>
      <c r="P168" s="422"/>
      <c r="Q168" s="408"/>
      <c r="R168" s="426"/>
      <c r="S168" s="395"/>
      <c r="T168" s="150"/>
      <c r="U168" s="150"/>
      <c r="V168" s="150"/>
      <c r="W168" s="150"/>
      <c r="X168" s="150"/>
      <c r="Y168" s="150"/>
      <c r="Z168" s="395"/>
    </row>
    <row r="169" spans="1:26" ht="7.5" customHeight="1">
      <c r="A169" s="368"/>
      <c r="B169" s="369"/>
      <c r="G169" s="371"/>
      <c r="H169" s="371"/>
      <c r="I169" s="371"/>
      <c r="K169" s="427"/>
      <c r="L169" s="513"/>
      <c r="M169" s="513"/>
      <c r="N169" s="192"/>
      <c r="O169" s="422"/>
      <c r="P169" s="422"/>
      <c r="Q169" s="408"/>
      <c r="R169" s="426"/>
      <c r="S169" s="395"/>
      <c r="T169" s="150"/>
      <c r="U169" s="150"/>
      <c r="V169" s="150"/>
      <c r="W169" s="150"/>
      <c r="X169" s="150"/>
      <c r="Y169" s="150"/>
      <c r="Z169" s="395"/>
    </row>
    <row r="170" spans="1:26" ht="7.5" customHeight="1">
      <c r="A170" s="368"/>
      <c r="B170" s="369"/>
      <c r="C170" s="371"/>
      <c r="G170" s="371"/>
      <c r="H170" s="371"/>
      <c r="I170" s="371"/>
      <c r="N170" s="428"/>
      <c r="O170" s="422"/>
      <c r="P170" s="422"/>
      <c r="Q170" s="408"/>
      <c r="R170" s="426"/>
      <c r="S170" s="395"/>
      <c r="T170" s="150"/>
      <c r="U170" s="150"/>
      <c r="V170" s="150"/>
      <c r="W170" s="150"/>
      <c r="X170" s="150"/>
      <c r="Y170" s="150"/>
      <c r="Z170" s="395"/>
    </row>
    <row r="171" spans="1:26" ht="7.5" customHeight="1">
      <c r="A171" s="368"/>
      <c r="B171" s="369"/>
      <c r="C171" s="371"/>
      <c r="G171" s="371"/>
      <c r="H171" s="371"/>
      <c r="I171" s="371"/>
      <c r="N171" s="428"/>
      <c r="O171" s="422"/>
      <c r="P171" s="422"/>
      <c r="Q171" s="408"/>
      <c r="R171" s="426"/>
      <c r="S171" s="395"/>
      <c r="T171" s="150"/>
      <c r="U171" s="150"/>
      <c r="V171" s="150"/>
      <c r="W171" s="150"/>
      <c r="X171" s="395"/>
      <c r="Y171" s="395"/>
      <c r="Z171" s="395"/>
    </row>
    <row r="172" spans="1:26" ht="7.5" customHeight="1">
      <c r="A172" s="368"/>
      <c r="B172" s="369"/>
      <c r="C172" s="371"/>
      <c r="G172" s="371"/>
      <c r="H172" s="371"/>
      <c r="I172" s="371"/>
      <c r="J172" s="86"/>
      <c r="K172" s="132"/>
      <c r="L172" s="425"/>
      <c r="M172" s="425"/>
      <c r="N172" s="428"/>
      <c r="O172" s="422"/>
      <c r="P172" s="422"/>
      <c r="Q172" s="408"/>
      <c r="R172" s="426"/>
      <c r="S172" s="395"/>
      <c r="T172" s="150"/>
      <c r="U172" s="150"/>
      <c r="V172" s="150"/>
      <c r="W172" s="150"/>
      <c r="X172" s="395"/>
      <c r="Y172" s="395"/>
      <c r="Z172" s="395"/>
    </row>
    <row r="173" spans="1:26" ht="7.5" customHeight="1">
      <c r="A173" s="368"/>
      <c r="B173" s="369"/>
      <c r="C173" s="371"/>
      <c r="D173" s="371"/>
      <c r="E173" s="371"/>
      <c r="F173" s="371"/>
      <c r="G173" s="371"/>
      <c r="H173" s="371"/>
      <c r="I173" s="371"/>
      <c r="J173" s="371"/>
      <c r="K173" s="371"/>
      <c r="L173" s="371"/>
      <c r="M173" s="428"/>
      <c r="N173" s="428"/>
      <c r="O173" s="429"/>
      <c r="P173" s="430"/>
      <c r="Q173" s="408"/>
      <c r="R173" s="426"/>
      <c r="S173" s="395"/>
      <c r="T173" s="150"/>
      <c r="U173" s="150"/>
      <c r="V173" s="150"/>
      <c r="W173" s="150"/>
      <c r="X173" s="395"/>
      <c r="Y173" s="395"/>
      <c r="Z173" s="395"/>
    </row>
    <row r="174" spans="1:26" ht="7.5" customHeight="1">
      <c r="A174" s="368"/>
      <c r="B174" s="369"/>
      <c r="C174" s="717" t="s">
        <v>118</v>
      </c>
      <c r="D174" s="704" t="s">
        <v>1020</v>
      </c>
      <c r="E174" s="529"/>
      <c r="F174" s="529"/>
      <c r="G174" s="529"/>
      <c r="H174" s="529"/>
      <c r="I174" s="529"/>
      <c r="J174" s="529"/>
      <c r="K174" s="529"/>
      <c r="L174" s="529"/>
      <c r="M174" s="529"/>
      <c r="N174" s="529"/>
      <c r="O174" s="529"/>
      <c r="P174" s="529"/>
      <c r="Q174" s="371"/>
      <c r="R174" s="395"/>
      <c r="S174" s="395"/>
      <c r="T174" s="150"/>
      <c r="U174" s="150"/>
      <c r="V174" s="150"/>
      <c r="W174" s="150"/>
      <c r="X174" s="395"/>
      <c r="Y174" s="395"/>
      <c r="Z174" s="395"/>
    </row>
    <row r="175" spans="1:26" ht="7.5" customHeight="1">
      <c r="A175" s="368"/>
      <c r="B175" s="369"/>
      <c r="C175" s="542"/>
      <c r="D175" s="577"/>
      <c r="E175" s="502"/>
      <c r="F175" s="502"/>
      <c r="G175" s="502"/>
      <c r="H175" s="502"/>
      <c r="I175" s="502"/>
      <c r="J175" s="502"/>
      <c r="K175" s="502"/>
      <c r="L175" s="502"/>
      <c r="M175" s="502"/>
      <c r="N175" s="502"/>
      <c r="O175" s="502"/>
      <c r="P175" s="502"/>
      <c r="Q175" s="371"/>
      <c r="R175" s="395"/>
      <c r="S175" s="395"/>
      <c r="T175" s="150"/>
      <c r="U175" s="150"/>
      <c r="V175" s="150"/>
      <c r="W175" s="150"/>
      <c r="X175" s="395"/>
      <c r="Y175" s="395"/>
      <c r="Z175" s="395"/>
    </row>
    <row r="176" spans="1:26" ht="7.5" customHeight="1">
      <c r="A176" s="368"/>
      <c r="B176" s="431"/>
      <c r="C176" s="712" t="s">
        <v>118</v>
      </c>
      <c r="D176" s="705" t="s">
        <v>1021</v>
      </c>
      <c r="E176" s="576"/>
      <c r="F176" s="576"/>
      <c r="G176" s="576"/>
      <c r="H176" s="576"/>
      <c r="I176" s="576"/>
      <c r="J176" s="576"/>
      <c r="K176" s="576"/>
      <c r="L176" s="576"/>
      <c r="M176" s="576"/>
      <c r="N176" s="576"/>
      <c r="O176" s="576"/>
      <c r="P176" s="576"/>
      <c r="Q176" s="371"/>
      <c r="R176" s="395"/>
      <c r="S176" s="395"/>
      <c r="T176" s="150"/>
      <c r="U176" s="150"/>
      <c r="V176" s="150"/>
      <c r="W176" s="150"/>
      <c r="X176" s="395"/>
      <c r="Y176" s="395"/>
      <c r="Z176" s="395"/>
    </row>
    <row r="177" spans="1:26" ht="7.5" customHeight="1">
      <c r="A177" s="368"/>
      <c r="B177" s="379"/>
      <c r="C177" s="542"/>
      <c r="D177" s="577"/>
      <c r="E177" s="502"/>
      <c r="F177" s="502"/>
      <c r="G177" s="502"/>
      <c r="H177" s="502"/>
      <c r="I177" s="502"/>
      <c r="J177" s="502"/>
      <c r="K177" s="502"/>
      <c r="L177" s="502"/>
      <c r="M177" s="502"/>
      <c r="N177" s="502"/>
      <c r="O177" s="502"/>
      <c r="P177" s="502"/>
      <c r="Q177" s="371"/>
      <c r="R177" s="395"/>
      <c r="S177" s="395"/>
      <c r="T177" s="150"/>
      <c r="U177" s="150"/>
      <c r="V177" s="150"/>
      <c r="W177" s="150"/>
      <c r="X177" s="395"/>
      <c r="Y177" s="395"/>
      <c r="Z177" s="395"/>
    </row>
    <row r="178" spans="1:26" ht="7.5" customHeight="1">
      <c r="A178" s="368"/>
      <c r="B178" s="431"/>
      <c r="C178" s="432"/>
      <c r="D178" s="577"/>
      <c r="E178" s="502"/>
      <c r="F178" s="502"/>
      <c r="G178" s="502"/>
      <c r="H178" s="502"/>
      <c r="I178" s="502"/>
      <c r="J178" s="502"/>
      <c r="K178" s="502"/>
      <c r="L178" s="502"/>
      <c r="M178" s="502"/>
      <c r="N178" s="502"/>
      <c r="O178" s="502"/>
      <c r="P178" s="502"/>
      <c r="Q178" s="371"/>
      <c r="R178" s="395"/>
      <c r="S178" s="395"/>
      <c r="T178" s="150"/>
      <c r="U178" s="150"/>
      <c r="V178" s="150"/>
      <c r="W178" s="150"/>
      <c r="X178" s="395"/>
      <c r="Y178" s="395"/>
      <c r="Z178" s="395"/>
    </row>
    <row r="179" spans="1:26" ht="7.5" customHeight="1">
      <c r="A179" s="100"/>
      <c r="B179" s="371"/>
      <c r="C179" s="433"/>
      <c r="D179" s="692"/>
      <c r="E179" s="513"/>
      <c r="F179" s="513"/>
      <c r="G179" s="513"/>
      <c r="H179" s="513"/>
      <c r="I179" s="513"/>
      <c r="J179" s="513"/>
      <c r="K179" s="513"/>
      <c r="L179" s="513"/>
      <c r="M179" s="513"/>
      <c r="N179" s="513"/>
      <c r="O179" s="513"/>
      <c r="P179" s="513"/>
      <c r="Q179" s="371"/>
      <c r="R179" s="395"/>
      <c r="S179" s="395"/>
      <c r="T179" s="395"/>
      <c r="U179" s="150"/>
      <c r="V179" s="150"/>
      <c r="W179" s="150"/>
      <c r="X179" s="395"/>
      <c r="Y179" s="395"/>
      <c r="Z179" s="395"/>
    </row>
    <row r="180" spans="1:26" ht="7.5" customHeight="1">
      <c r="A180" s="100"/>
      <c r="B180" s="364"/>
      <c r="C180" s="434"/>
      <c r="D180" s="435"/>
      <c r="E180" s="435"/>
      <c r="F180" s="435"/>
      <c r="G180" s="435"/>
      <c r="H180" s="435"/>
      <c r="I180" s="435"/>
      <c r="J180" s="435"/>
      <c r="K180" s="385"/>
      <c r="L180" s="385"/>
      <c r="M180" s="385"/>
      <c r="N180" s="435"/>
      <c r="O180" s="435"/>
      <c r="P180" s="436"/>
      <c r="Q180" s="371"/>
      <c r="R180" s="395"/>
      <c r="S180" s="395"/>
      <c r="T180" s="395"/>
      <c r="U180" s="150"/>
      <c r="V180" s="150"/>
      <c r="W180" s="150"/>
      <c r="X180" s="395"/>
      <c r="Y180" s="395"/>
      <c r="Z180" s="395"/>
    </row>
    <row r="181" spans="1:26" ht="11.25" customHeight="1">
      <c r="A181" s="410"/>
      <c r="B181" s="411"/>
      <c r="C181" s="386"/>
      <c r="D181" s="412" t="s">
        <v>102</v>
      </c>
      <c r="E181" s="412"/>
      <c r="F181" s="412"/>
      <c r="G181" s="412"/>
      <c r="H181" s="412"/>
      <c r="I181" s="412"/>
      <c r="J181" s="412"/>
      <c r="K181" s="412"/>
      <c r="L181" s="412"/>
      <c r="M181" s="412"/>
      <c r="N181" s="412"/>
      <c r="O181" s="412"/>
      <c r="P181" s="676" t="s">
        <v>140</v>
      </c>
      <c r="Q181" s="527"/>
      <c r="R181" s="395"/>
      <c r="S181" s="395"/>
      <c r="T181" s="395"/>
      <c r="U181" s="78"/>
      <c r="V181" s="78"/>
      <c r="W181" s="78"/>
      <c r="X181" s="395"/>
      <c r="Y181" s="395"/>
      <c r="Z181" s="395"/>
    </row>
    <row r="182" spans="1:26" ht="11.25" customHeight="1">
      <c r="A182" s="368"/>
      <c r="B182" s="389"/>
      <c r="C182" s="389"/>
      <c r="D182" s="389"/>
      <c r="E182" s="389"/>
      <c r="F182" s="389"/>
      <c r="G182" s="389"/>
      <c r="H182" s="389"/>
      <c r="I182" s="389"/>
      <c r="J182" s="389"/>
      <c r="K182" s="389"/>
      <c r="L182" s="389"/>
      <c r="M182" s="389"/>
      <c r="N182" s="389"/>
      <c r="O182" s="389"/>
      <c r="P182" s="504"/>
      <c r="Q182" s="504"/>
      <c r="R182" s="395"/>
      <c r="S182" s="395"/>
      <c r="T182" s="395"/>
      <c r="U182" s="78"/>
      <c r="V182" s="78"/>
      <c r="W182" s="78"/>
      <c r="X182" s="395"/>
      <c r="Y182" s="395"/>
      <c r="Z182" s="395"/>
    </row>
    <row r="183" spans="1:26" ht="11.25" customHeight="1">
      <c r="A183" s="368"/>
      <c r="B183" s="690" t="s">
        <v>1022</v>
      </c>
      <c r="C183" s="529"/>
      <c r="D183" s="529"/>
      <c r="E183" s="529"/>
      <c r="F183" s="529"/>
      <c r="G183" s="529"/>
      <c r="H183" s="529"/>
      <c r="I183" s="529"/>
      <c r="J183" s="529"/>
      <c r="K183" s="529"/>
      <c r="L183" s="529"/>
      <c r="M183" s="529"/>
      <c r="N183" s="529"/>
      <c r="O183" s="529"/>
      <c r="P183" s="529"/>
      <c r="Q183" s="529"/>
      <c r="R183" s="395"/>
      <c r="S183" s="395"/>
      <c r="T183" s="395"/>
      <c r="U183" s="78"/>
      <c r="V183" s="78"/>
      <c r="W183" s="78"/>
      <c r="X183" s="395"/>
      <c r="Y183" s="395"/>
      <c r="Z183" s="395"/>
    </row>
    <row r="184" spans="1:26" ht="61.5" customHeight="1">
      <c r="A184" s="100"/>
      <c r="B184" s="682"/>
      <c r="C184" s="513"/>
      <c r="D184" s="513"/>
      <c r="E184" s="513"/>
      <c r="F184" s="513"/>
      <c r="G184" s="513"/>
      <c r="H184" s="513"/>
      <c r="I184" s="363"/>
      <c r="J184" s="363"/>
      <c r="K184" s="363"/>
      <c r="L184" s="683" t="s">
        <v>1023</v>
      </c>
      <c r="M184" s="513"/>
      <c r="N184" s="513"/>
      <c r="O184" s="513"/>
      <c r="P184" s="513"/>
      <c r="Q184" s="513"/>
      <c r="R184" s="150"/>
      <c r="S184" s="150"/>
      <c r="T184" s="150"/>
      <c r="U184" s="150"/>
      <c r="V184" s="150"/>
      <c r="W184" s="150"/>
      <c r="X184" s="150"/>
      <c r="Y184" s="150"/>
      <c r="Z184" s="150"/>
    </row>
    <row r="185" spans="1:26" ht="34.5" customHeight="1">
      <c r="A185" s="100"/>
      <c r="B185" s="684"/>
      <c r="C185" s="525"/>
      <c r="D185" s="525"/>
      <c r="E185" s="525"/>
      <c r="F185" s="525"/>
      <c r="G185" s="525"/>
      <c r="H185" s="525"/>
      <c r="I185" s="525"/>
      <c r="J185" s="525"/>
      <c r="K185" s="525"/>
      <c r="L185" s="525"/>
      <c r="M185" s="525"/>
      <c r="N185" s="525"/>
      <c r="O185" s="525"/>
      <c r="P185" s="525"/>
      <c r="Q185" s="525"/>
      <c r="R185" s="150"/>
      <c r="S185" s="151"/>
      <c r="T185" s="151"/>
      <c r="U185" s="151"/>
      <c r="V185" s="151"/>
      <c r="W185" s="151"/>
      <c r="X185" s="151"/>
      <c r="Y185" s="151"/>
      <c r="Z185" s="151"/>
    </row>
    <row r="186" spans="1:26" ht="7.5" customHeight="1">
      <c r="A186" s="100"/>
      <c r="B186" s="390"/>
      <c r="C186" s="390"/>
      <c r="D186" s="390"/>
      <c r="E186" s="390"/>
      <c r="F186" s="390"/>
      <c r="G186" s="390"/>
      <c r="H186" s="390"/>
      <c r="I186" s="390"/>
      <c r="J186" s="390"/>
      <c r="K186" s="390"/>
      <c r="L186" s="390"/>
      <c r="M186" s="390"/>
      <c r="N186" s="390"/>
      <c r="O186" s="437"/>
      <c r="P186" s="437"/>
      <c r="Q186" s="437"/>
      <c r="R186" s="150"/>
      <c r="S186" s="151"/>
      <c r="T186" s="151"/>
      <c r="U186" s="151"/>
      <c r="V186" s="151"/>
      <c r="W186" s="151"/>
      <c r="X186" s="151"/>
      <c r="Y186" s="151"/>
      <c r="Z186" s="151"/>
    </row>
    <row r="187" spans="1:26" ht="7.5" customHeight="1">
      <c r="A187" s="368"/>
      <c r="B187" s="391"/>
      <c r="C187" s="665" t="s">
        <v>118</v>
      </c>
      <c r="D187" s="666" t="s">
        <v>1024</v>
      </c>
      <c r="E187" s="587"/>
      <c r="F187" s="391"/>
      <c r="G187" s="665" t="s">
        <v>118</v>
      </c>
      <c r="H187" s="666" t="s">
        <v>957</v>
      </c>
      <c r="I187" s="587"/>
      <c r="J187" s="391"/>
      <c r="K187" s="665" t="s">
        <v>118</v>
      </c>
      <c r="L187" s="666" t="s">
        <v>999</v>
      </c>
      <c r="M187" s="587"/>
      <c r="N187" s="391"/>
      <c r="O187" s="665" t="s">
        <v>118</v>
      </c>
      <c r="P187" s="666" t="s">
        <v>1025</v>
      </c>
      <c r="Q187" s="587"/>
      <c r="R187" s="349"/>
      <c r="S187" s="151"/>
      <c r="T187" s="151"/>
      <c r="U187" s="151"/>
      <c r="V187" s="151"/>
      <c r="W187" s="151"/>
      <c r="X187" s="151"/>
      <c r="Y187" s="151"/>
      <c r="Z187" s="151"/>
    </row>
    <row r="188" spans="1:26" ht="7.5" customHeight="1">
      <c r="A188" s="368"/>
      <c r="B188" s="391"/>
      <c r="C188" s="504"/>
      <c r="D188" s="504"/>
      <c r="E188" s="591"/>
      <c r="F188" s="391"/>
      <c r="G188" s="504"/>
      <c r="H188" s="504"/>
      <c r="I188" s="591"/>
      <c r="J188" s="391"/>
      <c r="K188" s="504"/>
      <c r="L188" s="504"/>
      <c r="M188" s="591"/>
      <c r="N188" s="391"/>
      <c r="O188" s="504"/>
      <c r="P188" s="504"/>
      <c r="Q188" s="591"/>
      <c r="R188" s="349"/>
      <c r="S188" s="151"/>
      <c r="T188" s="151"/>
      <c r="U188" s="151"/>
      <c r="V188" s="151"/>
      <c r="W188" s="151"/>
      <c r="X188" s="151"/>
      <c r="Y188" s="151"/>
      <c r="Z188" s="151"/>
    </row>
    <row r="189" spans="1:26" ht="7.5" customHeight="1">
      <c r="A189" s="368"/>
      <c r="B189" s="391"/>
      <c r="C189" s="399"/>
      <c r="D189" s="399"/>
      <c r="E189" s="399"/>
      <c r="F189" s="391"/>
      <c r="G189" s="399"/>
      <c r="H189" s="399"/>
      <c r="I189" s="371"/>
      <c r="J189" s="391"/>
      <c r="K189" s="364"/>
      <c r="L189" s="364"/>
      <c r="M189" s="438"/>
      <c r="N189" s="391"/>
      <c r="O189" s="399"/>
      <c r="P189" s="399"/>
      <c r="Q189" s="399"/>
      <c r="R189" s="150"/>
      <c r="S189" s="151"/>
      <c r="T189" s="151"/>
      <c r="U189" s="151"/>
      <c r="V189" s="151"/>
      <c r="W189" s="151"/>
      <c r="X189" s="151"/>
      <c r="Y189" s="151"/>
      <c r="Z189" s="151"/>
    </row>
    <row r="190" spans="1:26" ht="7.5" customHeight="1">
      <c r="A190" s="368"/>
      <c r="B190" s="391"/>
      <c r="C190" s="439"/>
      <c r="D190" s="714" t="s">
        <v>1026</v>
      </c>
      <c r="E190" s="439"/>
      <c r="F190" s="391"/>
      <c r="G190" s="440"/>
      <c r="H190" s="691" t="s">
        <v>1027</v>
      </c>
      <c r="I190" s="576"/>
      <c r="J190" s="391"/>
      <c r="K190" s="441"/>
      <c r="L190" s="691" t="s">
        <v>1028</v>
      </c>
      <c r="M190" s="576"/>
      <c r="N190" s="391"/>
      <c r="O190" s="440"/>
      <c r="P190" s="700" t="s">
        <v>1029</v>
      </c>
      <c r="Q190" s="576"/>
      <c r="R190" s="150"/>
      <c r="S190" s="151"/>
      <c r="T190" s="151"/>
      <c r="U190" s="151"/>
      <c r="V190" s="151"/>
      <c r="W190" s="151"/>
      <c r="X190" s="151"/>
      <c r="Y190" s="151"/>
      <c r="Z190" s="151"/>
    </row>
    <row r="191" spans="1:26" ht="7.5" customHeight="1">
      <c r="A191" s="368"/>
      <c r="B191" s="391"/>
      <c r="C191" s="439"/>
      <c r="D191" s="542"/>
      <c r="E191" s="439"/>
      <c r="F191" s="391"/>
      <c r="G191" s="440"/>
      <c r="H191" s="577"/>
      <c r="I191" s="502"/>
      <c r="J191" s="391"/>
      <c r="K191" s="441"/>
      <c r="L191" s="577"/>
      <c r="M191" s="502"/>
      <c r="N191" s="391"/>
      <c r="O191" s="440"/>
      <c r="P191" s="577"/>
      <c r="Q191" s="502"/>
      <c r="R191" s="150"/>
      <c r="S191" s="78"/>
      <c r="T191" s="78"/>
      <c r="U191" s="78"/>
      <c r="V191" s="78"/>
      <c r="W191" s="78"/>
      <c r="X191" s="78"/>
      <c r="Y191" s="78"/>
      <c r="Z191" s="78"/>
    </row>
    <row r="192" spans="1:26" ht="7.5" customHeight="1">
      <c r="A192" s="368"/>
      <c r="B192" s="391"/>
      <c r="C192" s="439"/>
      <c r="D192" s="691" t="s">
        <v>1030</v>
      </c>
      <c r="E192" s="576"/>
      <c r="F192" s="391"/>
      <c r="G192" s="440"/>
      <c r="H192" s="691" t="s">
        <v>1031</v>
      </c>
      <c r="I192" s="576"/>
      <c r="J192" s="391"/>
      <c r="K192" s="439"/>
      <c r="L192" s="691" t="s">
        <v>1032</v>
      </c>
      <c r="M192" s="576"/>
      <c r="N192" s="391"/>
      <c r="O192" s="440"/>
      <c r="P192" s="700" t="s">
        <v>1033</v>
      </c>
      <c r="Q192" s="576"/>
      <c r="R192" s="150"/>
      <c r="S192" s="78"/>
      <c r="T192" s="78"/>
      <c r="U192" s="78"/>
      <c r="V192" s="78"/>
      <c r="W192" s="78"/>
      <c r="X192" s="78"/>
      <c r="Y192" s="78"/>
      <c r="Z192" s="78"/>
    </row>
    <row r="193" spans="1:26" ht="7.5" customHeight="1">
      <c r="A193" s="368"/>
      <c r="B193" s="391"/>
      <c r="C193" s="442"/>
      <c r="D193" s="692"/>
      <c r="E193" s="513"/>
      <c r="F193" s="391"/>
      <c r="G193" s="440"/>
      <c r="H193" s="577"/>
      <c r="I193" s="502"/>
      <c r="J193" s="391"/>
      <c r="K193" s="439"/>
      <c r="L193" s="577"/>
      <c r="M193" s="502"/>
      <c r="N193" s="391"/>
      <c r="O193" s="440"/>
      <c r="P193" s="577"/>
      <c r="Q193" s="502"/>
      <c r="R193" s="150"/>
      <c r="S193" s="78"/>
      <c r="T193" s="78"/>
      <c r="U193" s="78"/>
      <c r="V193" s="78"/>
      <c r="W193" s="78"/>
      <c r="X193" s="78"/>
      <c r="Y193" s="78"/>
      <c r="Z193" s="78"/>
    </row>
    <row r="194" spans="1:26" ht="7.5" customHeight="1">
      <c r="A194" s="368"/>
      <c r="B194" s="391"/>
      <c r="C194" s="391"/>
      <c r="D194" s="391"/>
      <c r="E194" s="391"/>
      <c r="F194" s="391"/>
      <c r="G194" s="440"/>
      <c r="H194" s="691" t="s">
        <v>1034</v>
      </c>
      <c r="I194" s="576"/>
      <c r="J194" s="391"/>
      <c r="K194" s="439"/>
      <c r="L194" s="691" t="s">
        <v>1035</v>
      </c>
      <c r="M194" s="576"/>
      <c r="N194" s="391"/>
      <c r="O194" s="440"/>
      <c r="P194" s="700" t="s">
        <v>1036</v>
      </c>
      <c r="Q194" s="576"/>
      <c r="R194" s="150"/>
      <c r="S194" s="78"/>
      <c r="T194" s="78"/>
      <c r="U194" s="78"/>
      <c r="V194" s="78"/>
      <c r="W194" s="78"/>
      <c r="X194" s="78"/>
      <c r="Y194" s="78"/>
      <c r="Z194" s="78"/>
    </row>
    <row r="195" spans="1:26" ht="7.5" customHeight="1">
      <c r="A195" s="368"/>
      <c r="B195" s="391"/>
      <c r="C195" s="391"/>
      <c r="D195" s="391"/>
      <c r="E195" s="391"/>
      <c r="F195" s="391"/>
      <c r="G195" s="440"/>
      <c r="H195" s="577"/>
      <c r="I195" s="502"/>
      <c r="J195" s="391"/>
      <c r="K195" s="439"/>
      <c r="L195" s="577"/>
      <c r="M195" s="502"/>
      <c r="N195" s="391"/>
      <c r="O195" s="440"/>
      <c r="P195" s="577"/>
      <c r="Q195" s="502"/>
      <c r="R195" s="150"/>
      <c r="S195" s="78"/>
      <c r="T195" s="78"/>
      <c r="U195" s="78"/>
      <c r="V195" s="78"/>
      <c r="W195" s="78"/>
      <c r="X195" s="78"/>
      <c r="Y195" s="78"/>
      <c r="Z195" s="78"/>
    </row>
    <row r="196" spans="1:26" ht="7.5" customHeight="1">
      <c r="A196" s="368"/>
      <c r="B196" s="391"/>
      <c r="C196" s="665" t="s">
        <v>118</v>
      </c>
      <c r="D196" s="666" t="s">
        <v>1037</v>
      </c>
      <c r="E196" s="587"/>
      <c r="F196" s="391"/>
      <c r="G196" s="440"/>
      <c r="H196" s="691" t="s">
        <v>1038</v>
      </c>
      <c r="I196" s="576"/>
      <c r="J196" s="391"/>
      <c r="K196" s="439"/>
      <c r="L196" s="691" t="s">
        <v>1039</v>
      </c>
      <c r="M196" s="576"/>
      <c r="N196" s="391"/>
      <c r="O196" s="440"/>
      <c r="P196" s="700" t="s">
        <v>1040</v>
      </c>
      <c r="Q196" s="576"/>
      <c r="R196" s="150"/>
      <c r="S196" s="78"/>
      <c r="T196" s="78"/>
      <c r="U196" s="78"/>
      <c r="V196" s="78"/>
      <c r="W196" s="78"/>
      <c r="X196" s="78"/>
      <c r="Y196" s="78"/>
      <c r="Z196" s="78"/>
    </row>
    <row r="197" spans="1:26" ht="7.5" customHeight="1">
      <c r="A197" s="368"/>
      <c r="B197" s="391"/>
      <c r="C197" s="504"/>
      <c r="D197" s="504"/>
      <c r="E197" s="591"/>
      <c r="F197" s="391"/>
      <c r="G197" s="440"/>
      <c r="H197" s="577"/>
      <c r="I197" s="502"/>
      <c r="J197" s="391"/>
      <c r="K197" s="439"/>
      <c r="L197" s="577"/>
      <c r="M197" s="502"/>
      <c r="N197" s="391"/>
      <c r="O197" s="440"/>
      <c r="P197" s="577"/>
      <c r="Q197" s="502"/>
      <c r="R197" s="150"/>
      <c r="S197" s="78"/>
      <c r="T197" s="78"/>
      <c r="U197" s="78"/>
      <c r="V197" s="78"/>
      <c r="W197" s="78"/>
      <c r="X197" s="78"/>
      <c r="Y197" s="78"/>
      <c r="Z197" s="78"/>
    </row>
    <row r="198" spans="1:26" ht="7.5" customHeight="1">
      <c r="A198" s="368"/>
      <c r="B198" s="391"/>
      <c r="C198" s="399"/>
      <c r="D198" s="399"/>
      <c r="E198" s="399"/>
      <c r="F198" s="391"/>
      <c r="G198" s="440"/>
      <c r="H198" s="691" t="s">
        <v>1041</v>
      </c>
      <c r="I198" s="576"/>
      <c r="J198" s="391"/>
      <c r="K198" s="439"/>
      <c r="L198" s="691" t="s">
        <v>1042</v>
      </c>
      <c r="M198" s="576"/>
      <c r="N198" s="391"/>
      <c r="O198" s="440"/>
      <c r="P198" s="700" t="s">
        <v>1043</v>
      </c>
      <c r="Q198" s="576"/>
      <c r="R198" s="150"/>
      <c r="S198" s="78"/>
      <c r="T198" s="78"/>
      <c r="U198" s="78"/>
      <c r="V198" s="78"/>
      <c r="W198" s="78"/>
      <c r="X198" s="78"/>
      <c r="Y198" s="78"/>
      <c r="Z198" s="78"/>
    </row>
    <row r="199" spans="1:26" ht="7.5" customHeight="1">
      <c r="A199" s="368"/>
      <c r="B199" s="391"/>
      <c r="C199" s="374"/>
      <c r="D199" s="693" t="s">
        <v>1044</v>
      </c>
      <c r="E199" s="502"/>
      <c r="F199" s="391"/>
      <c r="G199" s="443"/>
      <c r="H199" s="692"/>
      <c r="I199" s="513"/>
      <c r="J199" s="391"/>
      <c r="K199" s="439"/>
      <c r="L199" s="577"/>
      <c r="M199" s="502"/>
      <c r="N199" s="391"/>
      <c r="O199" s="440"/>
      <c r="P199" s="577"/>
      <c r="Q199" s="502"/>
      <c r="R199" s="150"/>
      <c r="S199" s="78"/>
      <c r="T199" s="78"/>
      <c r="U199" s="78"/>
      <c r="V199" s="78"/>
      <c r="W199" s="78"/>
      <c r="X199" s="78"/>
      <c r="Y199" s="78"/>
      <c r="Z199" s="78"/>
    </row>
    <row r="200" spans="1:26" ht="7.5" customHeight="1">
      <c r="A200" s="368"/>
      <c r="B200" s="391"/>
      <c r="C200" s="374"/>
      <c r="D200" s="502"/>
      <c r="E200" s="502"/>
      <c r="F200" s="391"/>
      <c r="G200" s="371"/>
      <c r="H200" s="371"/>
      <c r="I200" s="371"/>
      <c r="J200" s="391"/>
      <c r="K200" s="439"/>
      <c r="L200" s="691" t="s">
        <v>1045</v>
      </c>
      <c r="M200" s="576"/>
      <c r="N200" s="391"/>
      <c r="O200" s="695" t="s">
        <v>840</v>
      </c>
      <c r="P200" s="701" t="s">
        <v>1046</v>
      </c>
      <c r="Q200" s="576"/>
      <c r="R200" s="150"/>
      <c r="S200" s="150"/>
      <c r="T200" s="150"/>
      <c r="U200" s="150"/>
      <c r="V200" s="150"/>
      <c r="W200" s="150"/>
      <c r="X200" s="150"/>
      <c r="Y200" s="150"/>
      <c r="Z200" s="150"/>
    </row>
    <row r="201" spans="1:26" ht="7.5" customHeight="1">
      <c r="A201" s="368"/>
      <c r="B201" s="391"/>
      <c r="C201" s="374"/>
      <c r="D201" s="693" t="s">
        <v>1047</v>
      </c>
      <c r="E201" s="502"/>
      <c r="F201" s="391"/>
      <c r="G201" s="399"/>
      <c r="H201" s="399"/>
      <c r="I201" s="399"/>
      <c r="J201" s="391"/>
      <c r="K201" s="439"/>
      <c r="L201" s="577"/>
      <c r="M201" s="502"/>
      <c r="N201" s="391"/>
      <c r="O201" s="542"/>
      <c r="P201" s="577"/>
      <c r="Q201" s="502"/>
      <c r="R201" s="78"/>
      <c r="S201" s="78"/>
      <c r="T201" s="78"/>
      <c r="U201" s="78"/>
      <c r="V201" s="78"/>
      <c r="W201" s="78"/>
      <c r="X201" s="78"/>
      <c r="Y201" s="78"/>
      <c r="Z201" s="78"/>
    </row>
    <row r="202" spans="1:26" ht="7.5" customHeight="1">
      <c r="A202" s="368"/>
      <c r="B202" s="391"/>
      <c r="C202" s="374"/>
      <c r="D202" s="502"/>
      <c r="E202" s="502"/>
      <c r="F202" s="391"/>
      <c r="G202" s="665" t="s">
        <v>118</v>
      </c>
      <c r="H202" s="694" t="s">
        <v>1048</v>
      </c>
      <c r="I202" s="587"/>
      <c r="J202" s="391"/>
      <c r="K202" s="695" t="s">
        <v>840</v>
      </c>
      <c r="L202" s="702" t="s">
        <v>1017</v>
      </c>
      <c r="M202" s="576"/>
      <c r="N202" s="391"/>
      <c r="O202" s="440"/>
      <c r="P202" s="577"/>
      <c r="Q202" s="502"/>
      <c r="R202" s="78"/>
      <c r="S202" s="78"/>
      <c r="T202" s="78"/>
      <c r="U202" s="78"/>
      <c r="V202" s="78"/>
      <c r="W202" s="78"/>
      <c r="X202" s="78"/>
      <c r="Y202" s="78"/>
      <c r="Z202" s="78"/>
    </row>
    <row r="203" spans="1:26" ht="7.5" customHeight="1">
      <c r="A203" s="368"/>
      <c r="B203" s="391"/>
      <c r="C203" s="374"/>
      <c r="D203" s="693" t="s">
        <v>1049</v>
      </c>
      <c r="E203" s="502"/>
      <c r="F203" s="391"/>
      <c r="G203" s="504"/>
      <c r="H203" s="504"/>
      <c r="I203" s="591"/>
      <c r="J203" s="391"/>
      <c r="K203" s="542"/>
      <c r="L203" s="577"/>
      <c r="M203" s="502"/>
      <c r="N203" s="391"/>
      <c r="O203" s="441"/>
      <c r="P203" s="577"/>
      <c r="Q203" s="502"/>
      <c r="R203" s="78"/>
      <c r="S203" s="78"/>
      <c r="T203" s="78"/>
      <c r="U203" s="78"/>
      <c r="V203" s="78"/>
      <c r="W203" s="78"/>
      <c r="X203" s="78"/>
      <c r="Y203" s="78"/>
      <c r="Z203" s="78"/>
    </row>
    <row r="204" spans="1:26" ht="7.5" customHeight="1">
      <c r="A204" s="368"/>
      <c r="B204" s="391"/>
      <c r="C204" s="374"/>
      <c r="D204" s="502"/>
      <c r="E204" s="502"/>
      <c r="F204" s="391"/>
      <c r="G204" s="399"/>
      <c r="H204" s="399"/>
      <c r="I204" s="399"/>
      <c r="J204" s="391"/>
      <c r="K204" s="444"/>
      <c r="L204" s="577"/>
      <c r="M204" s="502"/>
      <c r="N204" s="391"/>
      <c r="O204" s="441"/>
      <c r="P204" s="577"/>
      <c r="Q204" s="502"/>
      <c r="R204" s="150"/>
      <c r="S204" s="78"/>
      <c r="T204" s="78"/>
      <c r="U204" s="78"/>
      <c r="V204" s="78"/>
      <c r="W204" s="78"/>
      <c r="X204" s="78"/>
      <c r="Y204" s="78"/>
      <c r="Z204" s="78"/>
    </row>
    <row r="205" spans="1:26" ht="7.5" customHeight="1">
      <c r="A205" s="368"/>
      <c r="B205" s="391"/>
      <c r="C205" s="374"/>
      <c r="D205" s="693" t="s">
        <v>1050</v>
      </c>
      <c r="E205" s="502"/>
      <c r="F205" s="391"/>
      <c r="G205" s="703" t="s">
        <v>1051</v>
      </c>
      <c r="H205" s="576"/>
      <c r="I205" s="576"/>
      <c r="J205" s="391"/>
      <c r="K205" s="445"/>
      <c r="L205" s="692"/>
      <c r="M205" s="513"/>
      <c r="N205" s="391"/>
      <c r="O205" s="441"/>
      <c r="P205" s="577"/>
      <c r="Q205" s="502"/>
      <c r="R205" s="150"/>
      <c r="S205" s="78"/>
      <c r="T205" s="78"/>
      <c r="U205" s="78"/>
      <c r="V205" s="78"/>
      <c r="W205" s="78"/>
      <c r="X205" s="78"/>
      <c r="Y205" s="78"/>
      <c r="Z205" s="78"/>
    </row>
    <row r="206" spans="1:26" ht="7.5" customHeight="1">
      <c r="A206" s="368"/>
      <c r="B206" s="391"/>
      <c r="C206" s="380"/>
      <c r="D206" s="513"/>
      <c r="E206" s="513"/>
      <c r="F206" s="391"/>
      <c r="G206" s="692"/>
      <c r="H206" s="513"/>
      <c r="I206" s="513"/>
      <c r="J206" s="391"/>
      <c r="K206" s="446"/>
      <c r="L206" s="447"/>
      <c r="M206" s="447"/>
      <c r="N206" s="391"/>
      <c r="O206" s="441"/>
      <c r="P206" s="577"/>
      <c r="Q206" s="502"/>
      <c r="R206" s="78"/>
      <c r="S206" s="78"/>
      <c r="T206" s="78"/>
      <c r="U206" s="78"/>
      <c r="V206" s="78"/>
      <c r="W206" s="78"/>
      <c r="X206" s="78"/>
      <c r="Y206" s="78"/>
      <c r="Z206" s="78"/>
    </row>
    <row r="207" spans="1:26" ht="7.5" customHeight="1">
      <c r="A207" s="368"/>
      <c r="B207" s="391"/>
      <c r="C207" s="391"/>
      <c r="D207" s="391"/>
      <c r="E207" s="391"/>
      <c r="F207" s="391"/>
      <c r="G207" s="399"/>
      <c r="H207" s="399"/>
      <c r="I207" s="399"/>
      <c r="J207" s="391"/>
      <c r="K207" s="446"/>
      <c r="L207" s="447"/>
      <c r="M207" s="447"/>
      <c r="N207" s="391"/>
      <c r="O207" s="441"/>
      <c r="P207" s="577"/>
      <c r="Q207" s="502"/>
      <c r="R207" s="78"/>
      <c r="S207" s="78"/>
      <c r="T207" s="78"/>
      <c r="U207" s="78"/>
      <c r="V207" s="78"/>
      <c r="W207" s="78"/>
      <c r="X207" s="78"/>
      <c r="Y207" s="78"/>
      <c r="Z207" s="78"/>
    </row>
    <row r="208" spans="1:26" ht="7.5" customHeight="1">
      <c r="A208" s="368"/>
      <c r="B208" s="391"/>
      <c r="C208" s="391"/>
      <c r="D208" s="391"/>
      <c r="E208" s="391"/>
      <c r="F208" s="391"/>
      <c r="G208" s="371"/>
      <c r="H208" s="371"/>
      <c r="I208" s="371"/>
      <c r="J208" s="391"/>
      <c r="K208" s="399"/>
      <c r="L208" s="399"/>
      <c r="M208" s="438"/>
      <c r="N208" s="391"/>
      <c r="O208" s="448"/>
      <c r="P208" s="692"/>
      <c r="Q208" s="513"/>
      <c r="R208" s="150"/>
      <c r="S208" s="150"/>
      <c r="T208" s="150"/>
      <c r="U208" s="150"/>
      <c r="V208" s="150"/>
      <c r="W208" s="150"/>
      <c r="X208" s="150"/>
      <c r="Y208" s="150"/>
      <c r="Z208" s="150"/>
    </row>
    <row r="209" spans="1:26" ht="7.5" customHeight="1">
      <c r="A209" s="368"/>
      <c r="B209" s="391"/>
      <c r="C209" s="391"/>
      <c r="D209" s="391"/>
      <c r="E209" s="391"/>
      <c r="F209" s="391"/>
      <c r="G209" s="371"/>
      <c r="H209" s="371"/>
      <c r="I209" s="371"/>
      <c r="J209" s="391"/>
      <c r="K209" s="371"/>
      <c r="L209" s="371"/>
      <c r="M209" s="438"/>
      <c r="N209" s="391"/>
      <c r="O209" s="449"/>
      <c r="P209" s="450"/>
      <c r="Q209" s="450"/>
      <c r="R209" s="150"/>
      <c r="S209" s="150"/>
      <c r="T209" s="150"/>
      <c r="U209" s="150"/>
      <c r="V209" s="150"/>
      <c r="W209" s="150"/>
      <c r="X209" s="150"/>
      <c r="Y209" s="150"/>
      <c r="Z209" s="150"/>
    </row>
    <row r="210" spans="1:26" ht="7.5" customHeight="1">
      <c r="A210" s="368"/>
      <c r="B210" s="391"/>
      <c r="C210" s="391"/>
      <c r="D210" s="391"/>
      <c r="E210" s="391"/>
      <c r="F210" s="391"/>
      <c r="G210" s="371"/>
      <c r="H210" s="371"/>
      <c r="I210" s="371"/>
      <c r="J210" s="391"/>
      <c r="K210" s="371"/>
      <c r="L210" s="371"/>
      <c r="M210" s="438"/>
      <c r="N210" s="391"/>
      <c r="O210" s="449"/>
      <c r="P210" s="450"/>
      <c r="Q210" s="450"/>
      <c r="R210" s="150"/>
      <c r="S210" s="150"/>
      <c r="T210" s="150"/>
      <c r="U210" s="150"/>
      <c r="V210" s="150"/>
      <c r="W210" s="150"/>
      <c r="X210" s="150"/>
      <c r="Y210" s="150"/>
      <c r="Z210" s="150"/>
    </row>
    <row r="211" spans="1:26" ht="7.5" customHeight="1">
      <c r="A211" s="368"/>
      <c r="B211" s="391"/>
      <c r="C211" s="391"/>
      <c r="D211" s="391"/>
      <c r="E211" s="391"/>
      <c r="F211" s="391"/>
      <c r="G211" s="371"/>
      <c r="H211" s="371"/>
      <c r="I211" s="371"/>
      <c r="J211" s="391"/>
      <c r="K211" s="371"/>
      <c r="L211" s="371"/>
      <c r="M211" s="438"/>
      <c r="N211" s="391"/>
      <c r="O211" s="449"/>
      <c r="P211" s="450"/>
      <c r="Q211" s="450"/>
      <c r="R211" s="150"/>
      <c r="S211" s="150"/>
      <c r="T211" s="150"/>
      <c r="U211" s="150"/>
      <c r="V211" s="150"/>
      <c r="W211" s="150"/>
      <c r="X211" s="150"/>
      <c r="Y211" s="150"/>
      <c r="Z211" s="150"/>
    </row>
    <row r="212" spans="1:26" ht="7.5" customHeight="1">
      <c r="A212" s="368"/>
      <c r="B212" s="391"/>
      <c r="C212" s="391"/>
      <c r="D212" s="391"/>
      <c r="E212" s="391"/>
      <c r="F212" s="391"/>
      <c r="G212" s="371"/>
      <c r="H212" s="371"/>
      <c r="I212" s="371"/>
      <c r="J212" s="391"/>
      <c r="K212" s="371"/>
      <c r="L212" s="371"/>
      <c r="M212" s="438"/>
      <c r="N212" s="391"/>
      <c r="O212" s="371"/>
      <c r="P212" s="371"/>
      <c r="Q212" s="371"/>
      <c r="R212" s="78"/>
      <c r="S212" s="78"/>
      <c r="T212" s="78"/>
      <c r="U212" s="78"/>
      <c r="V212" s="78"/>
      <c r="W212" s="150"/>
      <c r="X212" s="150"/>
      <c r="Y212" s="150"/>
      <c r="Z212" s="150"/>
    </row>
    <row r="213" spans="1:26" ht="7.5" customHeight="1">
      <c r="A213" s="368"/>
      <c r="B213" s="391"/>
      <c r="C213" s="391"/>
      <c r="D213" s="391"/>
      <c r="E213" s="391"/>
      <c r="F213" s="391"/>
      <c r="G213" s="399"/>
      <c r="H213" s="399"/>
      <c r="I213" s="399"/>
      <c r="J213" s="391"/>
      <c r="K213" s="399"/>
      <c r="L213" s="399"/>
      <c r="M213" s="438"/>
      <c r="N213" s="391"/>
      <c r="O213" s="399"/>
      <c r="P213" s="399"/>
      <c r="Q213" s="399"/>
      <c r="R213" s="78"/>
      <c r="S213" s="78"/>
      <c r="T213" s="78"/>
      <c r="U213" s="78"/>
      <c r="V213" s="78"/>
      <c r="W213" s="78"/>
      <c r="X213" s="78"/>
      <c r="Y213" s="78"/>
      <c r="Z213" s="78"/>
    </row>
    <row r="214" spans="1:26" ht="7.5" customHeight="1">
      <c r="A214" s="368"/>
      <c r="B214" s="391"/>
      <c r="C214" s="391"/>
      <c r="D214" s="391"/>
      <c r="E214" s="391"/>
      <c r="F214" s="391"/>
      <c r="G214" s="399"/>
      <c r="H214" s="399"/>
      <c r="I214" s="399"/>
      <c r="J214" s="391"/>
      <c r="K214" s="399"/>
      <c r="L214" s="399"/>
      <c r="M214" s="438"/>
      <c r="N214" s="391"/>
      <c r="O214" s="399"/>
      <c r="P214" s="399"/>
      <c r="Q214" s="399"/>
      <c r="R214" s="78"/>
      <c r="S214" s="78"/>
      <c r="T214" s="78"/>
      <c r="U214" s="78"/>
      <c r="V214" s="78"/>
      <c r="W214" s="78"/>
      <c r="X214" s="78"/>
      <c r="Y214" s="78"/>
      <c r="Z214" s="78"/>
    </row>
    <row r="215" spans="1:26" ht="7.5" customHeight="1">
      <c r="A215" s="368"/>
      <c r="B215" s="391"/>
      <c r="C215" s="391"/>
      <c r="D215" s="391"/>
      <c r="E215" s="391"/>
      <c r="F215" s="391"/>
      <c r="G215" s="399"/>
      <c r="H215" s="399"/>
      <c r="I215" s="399"/>
      <c r="J215" s="391"/>
      <c r="K215" s="399"/>
      <c r="L215" s="399"/>
      <c r="M215" s="438"/>
      <c r="N215" s="391"/>
      <c r="O215" s="399"/>
      <c r="P215" s="399"/>
      <c r="Q215" s="399"/>
      <c r="R215" s="78"/>
      <c r="S215" s="78"/>
      <c r="T215" s="78"/>
      <c r="U215" s="78"/>
      <c r="V215" s="78"/>
      <c r="W215" s="78"/>
      <c r="X215" s="78"/>
      <c r="Y215" s="78"/>
      <c r="Z215" s="78"/>
    </row>
    <row r="216" spans="1:26" ht="7.5" customHeight="1">
      <c r="A216" s="368"/>
      <c r="B216" s="391"/>
      <c r="C216" s="391"/>
      <c r="D216" s="391"/>
      <c r="E216" s="391"/>
      <c r="F216" s="391"/>
      <c r="G216" s="399"/>
      <c r="H216" s="399"/>
      <c r="I216" s="399"/>
      <c r="J216" s="391"/>
      <c r="K216" s="399"/>
      <c r="L216" s="399"/>
      <c r="M216" s="438"/>
      <c r="N216" s="391"/>
      <c r="O216" s="399"/>
      <c r="P216" s="399"/>
      <c r="Q216" s="399"/>
      <c r="R216" s="150"/>
      <c r="S216" s="150"/>
      <c r="T216" s="150"/>
      <c r="U216" s="150"/>
      <c r="V216" s="150"/>
      <c r="W216" s="78"/>
      <c r="X216" s="78"/>
      <c r="Y216" s="78"/>
      <c r="Z216" s="78"/>
    </row>
    <row r="217" spans="1:26" ht="7.5" customHeight="1">
      <c r="A217" s="368"/>
      <c r="B217" s="391"/>
      <c r="C217" s="192"/>
      <c r="D217" s="713"/>
      <c r="E217" s="502"/>
      <c r="F217" s="391"/>
      <c r="G217" s="399"/>
      <c r="H217" s="399"/>
      <c r="I217" s="399"/>
      <c r="J217" s="391"/>
      <c r="K217" s="399"/>
      <c r="L217" s="399"/>
      <c r="M217" s="438"/>
      <c r="N217" s="391"/>
      <c r="O217" s="399"/>
      <c r="P217" s="399"/>
      <c r="Q217" s="399"/>
      <c r="R217" s="150"/>
      <c r="S217" s="150"/>
      <c r="T217" s="150"/>
      <c r="U217" s="150"/>
      <c r="V217" s="150"/>
      <c r="W217" s="78"/>
      <c r="X217" s="78"/>
      <c r="Y217" s="78"/>
      <c r="Z217" s="78"/>
    </row>
    <row r="218" spans="1:26" ht="7.5" customHeight="1">
      <c r="A218" s="368"/>
      <c r="B218" s="391"/>
      <c r="C218" s="192"/>
      <c r="D218" s="502"/>
      <c r="E218" s="502"/>
      <c r="F218" s="391"/>
      <c r="G218" s="399"/>
      <c r="H218" s="399"/>
      <c r="I218" s="399"/>
      <c r="J218" s="391"/>
      <c r="K218" s="399"/>
      <c r="L218" s="399"/>
      <c r="M218" s="438"/>
      <c r="N218" s="391"/>
      <c r="O218" s="399"/>
      <c r="P218" s="399"/>
      <c r="Q218" s="399"/>
      <c r="R218" s="150"/>
      <c r="S218" s="150"/>
      <c r="T218" s="150"/>
      <c r="U218" s="150"/>
      <c r="V218" s="150"/>
      <c r="W218" s="78"/>
      <c r="X218" s="78"/>
      <c r="Y218" s="78"/>
      <c r="Z218" s="78"/>
    </row>
    <row r="219" spans="1:26" ht="7.5" customHeight="1">
      <c r="A219" s="368"/>
      <c r="B219" s="391"/>
      <c r="C219" s="192"/>
      <c r="D219" s="713"/>
      <c r="E219" s="502"/>
      <c r="F219" s="391"/>
      <c r="G219" s="399"/>
      <c r="H219" s="399"/>
      <c r="I219" s="399"/>
      <c r="J219" s="391"/>
      <c r="K219" s="399"/>
      <c r="L219" s="399"/>
      <c r="M219" s="438"/>
      <c r="N219" s="391"/>
      <c r="O219" s="399"/>
      <c r="P219" s="399"/>
      <c r="Q219" s="399"/>
      <c r="R219" s="150"/>
      <c r="S219" s="150"/>
      <c r="T219" s="150"/>
      <c r="U219" s="150"/>
      <c r="V219" s="150"/>
      <c r="W219" s="78"/>
      <c r="X219" s="78"/>
      <c r="Y219" s="78"/>
      <c r="Z219" s="78"/>
    </row>
    <row r="220" spans="1:26" ht="7.5" customHeight="1">
      <c r="A220" s="368"/>
      <c r="B220" s="391"/>
      <c r="C220" s="192"/>
      <c r="D220" s="502"/>
      <c r="E220" s="502"/>
      <c r="F220" s="391"/>
      <c r="G220" s="399"/>
      <c r="H220" s="399"/>
      <c r="I220" s="399"/>
      <c r="J220" s="391"/>
      <c r="K220" s="399"/>
      <c r="L220" s="399"/>
      <c r="M220" s="438"/>
      <c r="N220" s="391"/>
      <c r="O220" s="399"/>
      <c r="P220" s="399"/>
      <c r="Q220" s="399"/>
      <c r="R220" s="150"/>
      <c r="S220" s="150"/>
      <c r="T220" s="150"/>
      <c r="U220" s="150"/>
      <c r="V220" s="150"/>
      <c r="W220" s="78"/>
      <c r="X220" s="78"/>
      <c r="Y220" s="78"/>
      <c r="Z220" s="78"/>
    </row>
    <row r="221" spans="1:26" ht="7.5" customHeight="1">
      <c r="A221" s="368"/>
      <c r="B221" s="391"/>
      <c r="C221" s="192"/>
      <c r="D221" s="713"/>
      <c r="E221" s="502"/>
      <c r="F221" s="391"/>
      <c r="G221" s="399"/>
      <c r="H221" s="399"/>
      <c r="I221" s="399"/>
      <c r="J221" s="391"/>
      <c r="K221" s="399"/>
      <c r="L221" s="399"/>
      <c r="M221" s="438"/>
      <c r="N221" s="391"/>
      <c r="O221" s="399"/>
      <c r="P221" s="399"/>
      <c r="Q221" s="391"/>
      <c r="R221" s="150"/>
      <c r="S221" s="150"/>
      <c r="T221" s="150"/>
      <c r="U221" s="150"/>
      <c r="V221" s="150"/>
      <c r="W221" s="78"/>
      <c r="X221" s="78"/>
      <c r="Y221" s="78"/>
      <c r="Z221" s="78"/>
    </row>
    <row r="222" spans="1:26" ht="7.5" customHeight="1">
      <c r="A222" s="368"/>
      <c r="B222" s="391"/>
      <c r="C222" s="192"/>
      <c r="D222" s="502"/>
      <c r="E222" s="502"/>
      <c r="F222" s="391"/>
      <c r="G222" s="399"/>
      <c r="H222" s="399"/>
      <c r="I222" s="399"/>
      <c r="J222" s="391"/>
      <c r="K222" s="399"/>
      <c r="L222" s="399"/>
      <c r="M222" s="438"/>
      <c r="N222" s="391"/>
      <c r="O222" s="399"/>
      <c r="P222" s="399"/>
      <c r="Q222" s="391"/>
      <c r="R222" s="150"/>
      <c r="S222" s="150"/>
      <c r="T222" s="150"/>
      <c r="U222" s="150"/>
      <c r="V222" s="150"/>
      <c r="W222" s="78"/>
      <c r="X222" s="78"/>
      <c r="Y222" s="78"/>
      <c r="Z222" s="78"/>
    </row>
    <row r="223" spans="1:26" ht="7.5" customHeight="1">
      <c r="A223" s="368"/>
      <c r="B223" s="391"/>
      <c r="C223" s="192"/>
      <c r="D223" s="713"/>
      <c r="E223" s="502"/>
      <c r="F223" s="391"/>
      <c r="G223" s="399"/>
      <c r="H223" s="399"/>
      <c r="I223" s="399"/>
      <c r="J223" s="391"/>
      <c r="K223" s="399"/>
      <c r="L223" s="399"/>
      <c r="M223" s="438"/>
      <c r="N223" s="399"/>
      <c r="O223" s="399"/>
      <c r="P223" s="399"/>
      <c r="Q223" s="399"/>
      <c r="R223" s="150"/>
      <c r="S223" s="150"/>
      <c r="T223" s="150"/>
      <c r="U223" s="150"/>
      <c r="V223" s="150"/>
      <c r="W223" s="78"/>
      <c r="X223" s="78"/>
      <c r="Y223" s="78"/>
      <c r="Z223" s="78"/>
    </row>
    <row r="224" spans="1:26" ht="7.5" customHeight="1">
      <c r="A224" s="368"/>
      <c r="B224" s="391"/>
      <c r="C224" s="192"/>
      <c r="D224" s="502"/>
      <c r="E224" s="502"/>
      <c r="F224" s="391"/>
      <c r="G224" s="399"/>
      <c r="H224" s="399"/>
      <c r="I224" s="399"/>
      <c r="J224" s="391"/>
      <c r="K224" s="399"/>
      <c r="L224" s="399"/>
      <c r="M224" s="438"/>
      <c r="N224" s="399"/>
      <c r="O224" s="399"/>
      <c r="P224" s="399"/>
      <c r="Q224" s="399"/>
      <c r="R224" s="150"/>
      <c r="S224" s="150"/>
      <c r="T224" s="150"/>
      <c r="U224" s="150"/>
      <c r="V224" s="150"/>
      <c r="W224" s="78"/>
      <c r="X224" s="78"/>
      <c r="Y224" s="78"/>
      <c r="Z224" s="78"/>
    </row>
    <row r="225" spans="1:26" ht="7.5" customHeight="1">
      <c r="A225" s="368"/>
      <c r="B225" s="391"/>
      <c r="C225" s="192"/>
      <c r="D225" s="713"/>
      <c r="E225" s="502"/>
      <c r="F225" s="391"/>
      <c r="G225" s="399"/>
      <c r="H225" s="399"/>
      <c r="I225" s="399"/>
      <c r="J225" s="391"/>
      <c r="K225" s="399"/>
      <c r="L225" s="399"/>
      <c r="M225" s="438"/>
      <c r="N225" s="399"/>
      <c r="O225" s="399"/>
      <c r="P225" s="399"/>
      <c r="Q225" s="399"/>
      <c r="R225" s="150"/>
      <c r="S225" s="150"/>
      <c r="T225" s="150"/>
      <c r="U225" s="150"/>
      <c r="V225" s="150"/>
      <c r="W225" s="78"/>
      <c r="X225" s="78"/>
      <c r="Y225" s="78"/>
      <c r="Z225" s="78"/>
    </row>
    <row r="226" spans="1:26" ht="7.5" customHeight="1">
      <c r="A226" s="368"/>
      <c r="B226" s="391"/>
      <c r="C226" s="192"/>
      <c r="D226" s="502"/>
      <c r="E226" s="502"/>
      <c r="F226" s="391"/>
      <c r="G226" s="399"/>
      <c r="H226" s="399"/>
      <c r="I226" s="399"/>
      <c r="J226" s="391"/>
      <c r="K226" s="399"/>
      <c r="L226" s="399"/>
      <c r="M226" s="438"/>
      <c r="N226" s="399"/>
      <c r="O226" s="399"/>
      <c r="P226" s="399"/>
      <c r="Q226" s="399"/>
      <c r="R226" s="150"/>
      <c r="S226" s="150"/>
      <c r="T226" s="150"/>
      <c r="U226" s="150"/>
      <c r="V226" s="150"/>
      <c r="W226" s="78"/>
      <c r="X226" s="78"/>
      <c r="Y226" s="78"/>
      <c r="Z226" s="78"/>
    </row>
    <row r="227" spans="1:26" ht="7.5" customHeight="1">
      <c r="A227" s="368"/>
      <c r="B227" s="391"/>
      <c r="C227" s="192"/>
      <c r="D227" s="713"/>
      <c r="E227" s="502"/>
      <c r="F227" s="391"/>
      <c r="G227" s="371"/>
      <c r="H227" s="371"/>
      <c r="I227" s="371"/>
      <c r="J227" s="391"/>
      <c r="K227" s="371"/>
      <c r="L227" s="371"/>
      <c r="M227" s="438"/>
      <c r="N227" s="371"/>
      <c r="O227" s="371"/>
      <c r="P227" s="371"/>
      <c r="Q227" s="371"/>
      <c r="R227" s="150"/>
      <c r="S227" s="150"/>
      <c r="T227" s="150"/>
      <c r="U227" s="150"/>
      <c r="V227" s="150"/>
      <c r="W227" s="150"/>
      <c r="X227" s="150"/>
      <c r="Y227" s="150"/>
      <c r="Z227" s="150"/>
    </row>
    <row r="228" spans="1:26" ht="7.5" customHeight="1">
      <c r="A228" s="368"/>
      <c r="B228" s="391"/>
      <c r="C228" s="192"/>
      <c r="D228" s="502"/>
      <c r="E228" s="502"/>
      <c r="F228" s="391"/>
      <c r="G228" s="371"/>
      <c r="H228" s="371"/>
      <c r="I228" s="371"/>
      <c r="J228" s="391"/>
      <c r="K228" s="438"/>
      <c r="L228" s="438"/>
      <c r="M228" s="438"/>
      <c r="N228" s="371"/>
      <c r="O228" s="371"/>
      <c r="P228" s="371"/>
      <c r="Q228" s="371"/>
      <c r="R228" s="150"/>
      <c r="S228" s="150"/>
      <c r="T228" s="150"/>
      <c r="U228" s="150"/>
      <c r="V228" s="150"/>
      <c r="W228" s="150"/>
      <c r="X228" s="150"/>
      <c r="Y228" s="150"/>
      <c r="Z228" s="150"/>
    </row>
    <row r="229" spans="1:26" ht="7.5" customHeight="1">
      <c r="A229" s="368"/>
      <c r="B229" s="391"/>
      <c r="C229" s="399"/>
      <c r="D229" s="399"/>
      <c r="E229" s="399"/>
      <c r="F229" s="391"/>
      <c r="G229" s="371"/>
      <c r="H229" s="371"/>
      <c r="I229" s="371"/>
      <c r="J229" s="391"/>
      <c r="K229" s="438"/>
      <c r="L229" s="438"/>
      <c r="M229" s="438"/>
      <c r="N229" s="371"/>
      <c r="O229" s="371"/>
      <c r="P229" s="371"/>
      <c r="Q229" s="371"/>
      <c r="R229" s="150"/>
      <c r="S229" s="150"/>
      <c r="T229" s="150"/>
      <c r="U229" s="150"/>
      <c r="V229" s="150"/>
      <c r="W229" s="150"/>
      <c r="X229" s="150"/>
      <c r="Y229" s="150"/>
      <c r="Z229" s="150"/>
    </row>
    <row r="230" spans="1:26" ht="7.5" customHeight="1">
      <c r="A230" s="368"/>
      <c r="B230" s="391"/>
      <c r="C230" s="371"/>
      <c r="D230" s="371"/>
      <c r="E230" s="399"/>
      <c r="F230" s="391"/>
      <c r="G230" s="371"/>
      <c r="H230" s="371"/>
      <c r="I230" s="371"/>
      <c r="J230" s="391"/>
      <c r="K230" s="438"/>
      <c r="L230" s="438"/>
      <c r="M230" s="438"/>
      <c r="N230" s="371"/>
      <c r="O230" s="371"/>
      <c r="P230" s="371"/>
      <c r="Q230" s="371"/>
      <c r="R230" s="150"/>
      <c r="S230" s="150"/>
      <c r="T230" s="150"/>
      <c r="U230" s="150"/>
      <c r="V230" s="150"/>
      <c r="W230" s="150"/>
      <c r="X230" s="150"/>
      <c r="Y230" s="150"/>
      <c r="Z230" s="150"/>
    </row>
    <row r="231" spans="1:26" ht="7.5" customHeight="1">
      <c r="A231" s="368"/>
      <c r="B231" s="391"/>
      <c r="C231" s="371"/>
      <c r="D231" s="371"/>
      <c r="E231" s="399"/>
      <c r="F231" s="391"/>
      <c r="G231" s="371"/>
      <c r="H231" s="371"/>
      <c r="I231" s="371"/>
      <c r="J231" s="391"/>
      <c r="K231" s="438"/>
      <c r="L231" s="438"/>
      <c r="M231" s="438"/>
      <c r="N231" s="371"/>
      <c r="O231" s="371"/>
      <c r="P231" s="371"/>
      <c r="Q231" s="371"/>
      <c r="R231" s="150"/>
      <c r="S231" s="150"/>
      <c r="T231" s="150"/>
      <c r="U231" s="150"/>
      <c r="V231" s="150"/>
      <c r="W231" s="150"/>
      <c r="X231" s="150"/>
      <c r="Y231" s="150"/>
      <c r="Z231" s="150"/>
    </row>
    <row r="232" spans="1:26" ht="7.5" customHeight="1">
      <c r="A232" s="368"/>
      <c r="B232" s="391"/>
      <c r="C232" s="371"/>
      <c r="D232" s="371"/>
      <c r="E232" s="371"/>
      <c r="F232" s="391"/>
      <c r="G232" s="371"/>
      <c r="H232" s="371"/>
      <c r="I232" s="371"/>
      <c r="J232" s="391"/>
      <c r="K232" s="438"/>
      <c r="L232" s="438"/>
      <c r="M232" s="438"/>
      <c r="N232" s="371"/>
      <c r="O232" s="371"/>
      <c r="P232" s="371"/>
      <c r="Q232" s="371"/>
      <c r="R232" s="150"/>
      <c r="S232" s="150"/>
      <c r="T232" s="150"/>
      <c r="U232" s="150"/>
      <c r="V232" s="150"/>
      <c r="W232" s="150"/>
      <c r="X232" s="150"/>
      <c r="Y232" s="150"/>
      <c r="Z232" s="150"/>
    </row>
    <row r="233" spans="1:26" ht="7.5" customHeight="1">
      <c r="A233" s="368"/>
      <c r="B233" s="391"/>
      <c r="C233" s="371"/>
      <c r="D233" s="371"/>
      <c r="E233" s="371"/>
      <c r="F233" s="391"/>
      <c r="G233" s="371"/>
      <c r="H233" s="371"/>
      <c r="I233" s="371"/>
      <c r="J233" s="391"/>
      <c r="K233" s="438"/>
      <c r="L233" s="438"/>
      <c r="M233" s="438"/>
      <c r="N233" s="371"/>
      <c r="O233" s="371"/>
      <c r="P233" s="371"/>
      <c r="Q233" s="371"/>
      <c r="R233" s="150"/>
      <c r="S233" s="150"/>
      <c r="T233" s="150"/>
      <c r="U233" s="150"/>
      <c r="V233" s="150"/>
      <c r="W233" s="150"/>
      <c r="X233" s="150"/>
      <c r="Y233" s="150"/>
      <c r="Z233" s="150"/>
    </row>
    <row r="234" spans="1:26" ht="7.5" customHeight="1">
      <c r="A234" s="368"/>
      <c r="B234" s="391"/>
      <c r="C234" s="371"/>
      <c r="D234" s="371"/>
      <c r="E234" s="371"/>
      <c r="F234" s="391"/>
      <c r="G234" s="371"/>
      <c r="H234" s="371"/>
      <c r="I234" s="371"/>
      <c r="J234" s="391"/>
      <c r="K234" s="438"/>
      <c r="L234" s="438"/>
      <c r="M234" s="438"/>
      <c r="N234" s="371"/>
      <c r="O234" s="371"/>
      <c r="P234" s="371"/>
      <c r="Q234" s="371"/>
      <c r="R234" s="150"/>
      <c r="S234" s="150"/>
      <c r="T234" s="150"/>
      <c r="U234" s="150"/>
      <c r="V234" s="150"/>
      <c r="W234" s="150"/>
      <c r="X234" s="150"/>
      <c r="Y234" s="150"/>
      <c r="Z234" s="150"/>
    </row>
    <row r="235" spans="1:26" ht="7.5" customHeight="1">
      <c r="A235" s="368"/>
      <c r="B235" s="391"/>
      <c r="C235" s="371"/>
      <c r="D235" s="371"/>
      <c r="E235" s="371"/>
      <c r="F235" s="391"/>
      <c r="G235" s="371"/>
      <c r="H235" s="371"/>
      <c r="I235" s="371"/>
      <c r="J235" s="391"/>
      <c r="K235" s="438"/>
      <c r="L235" s="438"/>
      <c r="M235" s="438"/>
      <c r="N235" s="371"/>
      <c r="O235" s="371"/>
      <c r="P235" s="371"/>
      <c r="Q235" s="371"/>
      <c r="R235" s="150"/>
      <c r="S235" s="150"/>
      <c r="T235" s="150"/>
      <c r="U235" s="150"/>
      <c r="V235" s="150"/>
      <c r="W235" s="150"/>
      <c r="X235" s="150"/>
      <c r="Y235" s="150"/>
      <c r="Z235" s="150"/>
    </row>
    <row r="236" spans="1:26" ht="7.5" customHeight="1">
      <c r="A236" s="368"/>
      <c r="B236" s="391"/>
      <c r="C236" s="371"/>
      <c r="D236" s="371"/>
      <c r="E236" s="371"/>
      <c r="F236" s="391"/>
      <c r="G236" s="371"/>
      <c r="H236" s="371"/>
      <c r="I236" s="371"/>
      <c r="J236" s="391"/>
      <c r="K236" s="438"/>
      <c r="L236" s="438"/>
      <c r="M236" s="438"/>
      <c r="N236" s="371"/>
      <c r="O236" s="371"/>
      <c r="P236" s="371"/>
      <c r="Q236" s="371"/>
      <c r="R236" s="150"/>
      <c r="S236" s="150"/>
      <c r="T236" s="150"/>
      <c r="U236" s="150"/>
      <c r="V236" s="150"/>
      <c r="W236" s="150"/>
      <c r="X236" s="150"/>
      <c r="Y236" s="150"/>
      <c r="Z236" s="150"/>
    </row>
    <row r="237" spans="1:26" ht="7.5" customHeight="1">
      <c r="A237" s="368"/>
      <c r="B237" s="391"/>
      <c r="C237" s="371"/>
      <c r="D237" s="371"/>
      <c r="E237" s="371"/>
      <c r="F237" s="391"/>
      <c r="G237" s="371"/>
      <c r="H237" s="371"/>
      <c r="I237" s="371"/>
      <c r="J237" s="391"/>
      <c r="K237" s="438"/>
      <c r="L237" s="438"/>
      <c r="M237" s="438"/>
      <c r="N237" s="371"/>
      <c r="O237" s="371"/>
      <c r="P237" s="371"/>
      <c r="Q237" s="371"/>
      <c r="R237" s="150"/>
      <c r="S237" s="150"/>
      <c r="T237" s="150"/>
      <c r="U237" s="150"/>
      <c r="V237" s="150"/>
      <c r="W237" s="150"/>
      <c r="X237" s="150"/>
      <c r="Y237" s="150"/>
      <c r="Z237" s="150"/>
    </row>
    <row r="238" spans="1:26" ht="7.5" customHeight="1">
      <c r="A238" s="368"/>
      <c r="B238" s="391"/>
      <c r="C238" s="371"/>
      <c r="D238" s="371"/>
      <c r="E238" s="371"/>
      <c r="F238" s="391"/>
      <c r="G238" s="371"/>
      <c r="H238" s="371"/>
      <c r="I238" s="371"/>
      <c r="J238" s="391"/>
      <c r="K238" s="438"/>
      <c r="L238" s="438"/>
      <c r="M238" s="438"/>
      <c r="N238" s="371"/>
      <c r="O238" s="371"/>
      <c r="P238" s="371"/>
      <c r="Q238" s="371"/>
      <c r="R238" s="150"/>
      <c r="S238" s="150"/>
      <c r="T238" s="150"/>
      <c r="U238" s="150"/>
      <c r="V238" s="150"/>
      <c r="W238" s="150"/>
      <c r="X238" s="150"/>
      <c r="Y238" s="150"/>
      <c r="Z238" s="150"/>
    </row>
    <row r="239" spans="1:26" ht="7.5" customHeight="1">
      <c r="A239" s="368"/>
      <c r="B239" s="391"/>
      <c r="C239" s="371"/>
      <c r="D239" s="371"/>
      <c r="E239" s="371"/>
      <c r="F239" s="391"/>
      <c r="G239" s="371"/>
      <c r="H239" s="371"/>
      <c r="I239" s="371"/>
      <c r="J239" s="391"/>
      <c r="K239" s="438"/>
      <c r="L239" s="438"/>
      <c r="M239" s="438"/>
      <c r="N239" s="371"/>
      <c r="O239" s="371"/>
      <c r="P239" s="371"/>
      <c r="Q239" s="371"/>
      <c r="R239" s="150"/>
      <c r="S239" s="150"/>
      <c r="T239" s="150"/>
      <c r="U239" s="150"/>
      <c r="V239" s="150"/>
      <c r="W239" s="150"/>
      <c r="X239" s="150"/>
      <c r="Y239" s="150"/>
      <c r="Z239" s="150"/>
    </row>
    <row r="240" spans="1:26" ht="7.5" customHeight="1">
      <c r="A240" s="368"/>
      <c r="B240" s="391"/>
      <c r="C240" s="371"/>
      <c r="D240" s="371"/>
      <c r="E240" s="371"/>
      <c r="F240" s="391"/>
      <c r="G240" s="371"/>
      <c r="H240" s="371"/>
      <c r="I240" s="371"/>
      <c r="J240" s="391"/>
      <c r="K240" s="438"/>
      <c r="L240" s="438"/>
      <c r="M240" s="438"/>
      <c r="N240" s="371"/>
      <c r="O240" s="371"/>
      <c r="P240" s="371"/>
      <c r="Q240" s="371"/>
      <c r="R240" s="150"/>
      <c r="S240" s="150"/>
      <c r="T240" s="150"/>
      <c r="U240" s="150"/>
      <c r="V240" s="150"/>
      <c r="W240" s="150"/>
      <c r="X240" s="150"/>
      <c r="Y240" s="150"/>
      <c r="Z240" s="150"/>
    </row>
    <row r="241" spans="1:26" ht="7.5" customHeight="1">
      <c r="A241" s="368"/>
      <c r="B241" s="369"/>
      <c r="C241" s="371"/>
      <c r="D241" s="371"/>
      <c r="E241" s="371"/>
      <c r="F241" s="369"/>
      <c r="G241" s="369"/>
      <c r="K241" s="438"/>
      <c r="L241" s="438"/>
      <c r="M241" s="438"/>
      <c r="O241" s="371"/>
      <c r="P241" s="371"/>
      <c r="Q241" s="371"/>
      <c r="R241" s="150"/>
      <c r="S241" s="150"/>
      <c r="T241" s="150"/>
      <c r="U241" s="150"/>
      <c r="V241" s="150"/>
      <c r="W241" s="150"/>
      <c r="X241" s="150"/>
      <c r="Y241" s="150"/>
      <c r="Z241" s="150"/>
    </row>
    <row r="242" spans="1:26" ht="11.25" customHeight="1">
      <c r="A242" s="124"/>
      <c r="B242" s="367"/>
      <c r="C242" s="386"/>
      <c r="D242" s="387" t="s">
        <v>102</v>
      </c>
      <c r="E242" s="387"/>
      <c r="F242" s="387"/>
      <c r="G242" s="387"/>
      <c r="H242" s="387"/>
      <c r="I242" s="387"/>
      <c r="J242" s="387"/>
      <c r="K242" s="387"/>
      <c r="L242" s="387"/>
      <c r="M242" s="387"/>
      <c r="N242" s="387"/>
      <c r="O242" s="387"/>
      <c r="P242" s="676" t="s">
        <v>140</v>
      </c>
      <c r="Q242" s="527"/>
      <c r="R242" s="150"/>
      <c r="S242" s="78"/>
      <c r="T242" s="78"/>
      <c r="U242" s="78"/>
      <c r="V242" s="78"/>
      <c r="W242" s="78"/>
      <c r="X242" s="78"/>
      <c r="Y242" s="78"/>
      <c r="Z242" s="78"/>
    </row>
    <row r="243" spans="1:26" ht="11.25" customHeight="1">
      <c r="A243" s="100"/>
      <c r="B243" s="389"/>
      <c r="C243" s="389"/>
      <c r="D243" s="389"/>
      <c r="E243" s="389"/>
      <c r="F243" s="389"/>
      <c r="G243" s="389"/>
      <c r="H243" s="389"/>
      <c r="I243" s="389"/>
      <c r="J243" s="389"/>
      <c r="K243" s="389"/>
      <c r="L243" s="389"/>
      <c r="M243" s="389"/>
      <c r="N243" s="389"/>
      <c r="O243" s="389"/>
      <c r="P243" s="504"/>
      <c r="Q243" s="504"/>
      <c r="R243" s="150"/>
      <c r="S243" s="78"/>
      <c r="T243" s="78"/>
      <c r="U243" s="78"/>
      <c r="V243" s="78"/>
      <c r="W243" s="78"/>
      <c r="X243" s="78"/>
      <c r="Y243" s="78"/>
      <c r="Z243" s="78"/>
    </row>
    <row r="244" spans="1:26" ht="11.25" customHeight="1">
      <c r="A244" s="100"/>
      <c r="B244" s="690" t="s">
        <v>1052</v>
      </c>
      <c r="C244" s="529"/>
      <c r="D244" s="529"/>
      <c r="E244" s="529"/>
      <c r="F244" s="529"/>
      <c r="G244" s="529"/>
      <c r="H244" s="529"/>
      <c r="I244" s="529"/>
      <c r="J244" s="529"/>
      <c r="K244" s="529"/>
      <c r="L244" s="529"/>
      <c r="M244" s="529"/>
      <c r="N244" s="529"/>
      <c r="O244" s="529"/>
      <c r="P244" s="529"/>
      <c r="Q244" s="529"/>
      <c r="R244" s="150"/>
      <c r="S244" s="78"/>
      <c r="T244" s="78"/>
      <c r="U244" s="78"/>
      <c r="V244" s="78"/>
      <c r="W244" s="78"/>
      <c r="X244" s="78"/>
      <c r="Y244" s="78"/>
      <c r="Z244" s="78"/>
    </row>
  </sheetData>
  <sheetProtection algorithmName="SHA-512" hashValue="+dFZS/XL1ZNiiJ4kqLOgsJI+7tyBurKVtZx1vH0MJcmCGrMoE7ltOKPOb073jVkt2NDj5gjwknDt3vcH/RJdZA==" saltValue="uVmW/KUZY23O0LPEGY89uw==" spinCount="100000" sheet="1" objects="1" scenarios="1"/>
  <mergeCells count="351">
    <mergeCell ref="K69:M70"/>
    <mergeCell ref="D69:E70"/>
    <mergeCell ref="D71:E72"/>
    <mergeCell ref="H71:I72"/>
    <mergeCell ref="K71:M72"/>
    <mergeCell ref="K50:K51"/>
    <mergeCell ref="H52:I53"/>
    <mergeCell ref="H54:I55"/>
    <mergeCell ref="H56:I57"/>
    <mergeCell ref="B61:Q61"/>
    <mergeCell ref="L62:Q62"/>
    <mergeCell ref="D65:E66"/>
    <mergeCell ref="D67:E68"/>
    <mergeCell ref="H67:I68"/>
    <mergeCell ref="K67:K68"/>
    <mergeCell ref="L67:L68"/>
    <mergeCell ref="J39:J40"/>
    <mergeCell ref="H40:I41"/>
    <mergeCell ref="J41:J42"/>
    <mergeCell ref="J43:J44"/>
    <mergeCell ref="H44:I45"/>
    <mergeCell ref="K44:K45"/>
    <mergeCell ref="J45:J46"/>
    <mergeCell ref="H46:I47"/>
    <mergeCell ref="H48:I49"/>
    <mergeCell ref="J48:J49"/>
    <mergeCell ref="C80:C81"/>
    <mergeCell ref="D81:E82"/>
    <mergeCell ref="C82:C83"/>
    <mergeCell ref="G83:G84"/>
    <mergeCell ref="C84:C85"/>
    <mergeCell ref="D73:E74"/>
    <mergeCell ref="G74:G75"/>
    <mergeCell ref="D75:E76"/>
    <mergeCell ref="H36:I37"/>
    <mergeCell ref="H38:I39"/>
    <mergeCell ref="H50:I51"/>
    <mergeCell ref="H69:I70"/>
    <mergeCell ref="D89:E90"/>
    <mergeCell ref="D91:E92"/>
    <mergeCell ref="D83:E84"/>
    <mergeCell ref="D85:E86"/>
    <mergeCell ref="C86:C87"/>
    <mergeCell ref="D87:E88"/>
    <mergeCell ref="C88:C89"/>
    <mergeCell ref="C90:C91"/>
    <mergeCell ref="K90:M91"/>
    <mergeCell ref="D219:E220"/>
    <mergeCell ref="D221:E222"/>
    <mergeCell ref="D223:E224"/>
    <mergeCell ref="D225:E226"/>
    <mergeCell ref="D227:E228"/>
    <mergeCell ref="D187:E188"/>
    <mergeCell ref="D190:D191"/>
    <mergeCell ref="D192:E193"/>
    <mergeCell ref="C196:C197"/>
    <mergeCell ref="D196:E197"/>
    <mergeCell ref="D199:E200"/>
    <mergeCell ref="D217:E218"/>
    <mergeCell ref="L136:M137"/>
    <mergeCell ref="O136:P137"/>
    <mergeCell ref="L138:M139"/>
    <mergeCell ref="O138:P139"/>
    <mergeCell ref="L140:M141"/>
    <mergeCell ref="O140:P141"/>
    <mergeCell ref="O142:P143"/>
    <mergeCell ref="C176:C177"/>
    <mergeCell ref="C187:C188"/>
    <mergeCell ref="C151:E152"/>
    <mergeCell ref="C153:E154"/>
    <mergeCell ref="C155:E156"/>
    <mergeCell ref="C157:E158"/>
    <mergeCell ref="C159:E160"/>
    <mergeCell ref="C161:E162"/>
    <mergeCell ref="C163:C164"/>
    <mergeCell ref="D163:E167"/>
    <mergeCell ref="C174:C175"/>
    <mergeCell ref="C136:E137"/>
    <mergeCell ref="C138:E139"/>
    <mergeCell ref="C140:E141"/>
    <mergeCell ref="C142:E143"/>
    <mergeCell ref="C144:E145"/>
    <mergeCell ref="C146:E147"/>
    <mergeCell ref="P242:Q243"/>
    <mergeCell ref="L142:M143"/>
    <mergeCell ref="L144:M145"/>
    <mergeCell ref="K146:K147"/>
    <mergeCell ref="L146:L147"/>
    <mergeCell ref="L148:M149"/>
    <mergeCell ref="O148:P149"/>
    <mergeCell ref="L150:M151"/>
    <mergeCell ref="L163:M164"/>
    <mergeCell ref="L165:M169"/>
    <mergeCell ref="K153:K154"/>
    <mergeCell ref="L153:M154"/>
    <mergeCell ref="L155:M156"/>
    <mergeCell ref="L157:M158"/>
    <mergeCell ref="L159:M160"/>
    <mergeCell ref="L161:M162"/>
    <mergeCell ref="K165:K166"/>
    <mergeCell ref="O144:P145"/>
    <mergeCell ref="O146:P147"/>
    <mergeCell ref="H152:I153"/>
    <mergeCell ref="H154:I155"/>
    <mergeCell ref="H156:I157"/>
    <mergeCell ref="H158:I159"/>
    <mergeCell ref="H160:I161"/>
    <mergeCell ref="D174:P175"/>
    <mergeCell ref="L187:M188"/>
    <mergeCell ref="O187:O188"/>
    <mergeCell ref="D176:P179"/>
    <mergeCell ref="P181:Q182"/>
    <mergeCell ref="B183:Q183"/>
    <mergeCell ref="B184:H184"/>
    <mergeCell ref="L184:Q184"/>
    <mergeCell ref="B185:Q185"/>
    <mergeCell ref="G187:G188"/>
    <mergeCell ref="P187:Q188"/>
    <mergeCell ref="H187:I188"/>
    <mergeCell ref="K187:K188"/>
    <mergeCell ref="O151:O152"/>
    <mergeCell ref="P151:P152"/>
    <mergeCell ref="O153:P154"/>
    <mergeCell ref="H190:I191"/>
    <mergeCell ref="L190:M191"/>
    <mergeCell ref="P190:Q191"/>
    <mergeCell ref="L192:M193"/>
    <mergeCell ref="P192:Q193"/>
    <mergeCell ref="L196:M197"/>
    <mergeCell ref="L198:M199"/>
    <mergeCell ref="L200:M201"/>
    <mergeCell ref="O200:O201"/>
    <mergeCell ref="P200:Q208"/>
    <mergeCell ref="L202:M205"/>
    <mergeCell ref="H192:I193"/>
    <mergeCell ref="H194:I195"/>
    <mergeCell ref="L194:M195"/>
    <mergeCell ref="P194:Q195"/>
    <mergeCell ref="H196:I197"/>
    <mergeCell ref="P196:Q197"/>
    <mergeCell ref="P198:Q199"/>
    <mergeCell ref="G205:I206"/>
    <mergeCell ref="B244:Q244"/>
    <mergeCell ref="H198:I199"/>
    <mergeCell ref="D201:E202"/>
    <mergeCell ref="G202:G203"/>
    <mergeCell ref="H202:I203"/>
    <mergeCell ref="K202:K203"/>
    <mergeCell ref="D203:E204"/>
    <mergeCell ref="D205:E206"/>
    <mergeCell ref="H74:I75"/>
    <mergeCell ref="H76:I77"/>
    <mergeCell ref="H78:I79"/>
    <mergeCell ref="H80:I81"/>
    <mergeCell ref="H83:I84"/>
    <mergeCell ref="H85:I86"/>
    <mergeCell ref="H87:I88"/>
    <mergeCell ref="H94:I95"/>
    <mergeCell ref="H96:I97"/>
    <mergeCell ref="H89:I90"/>
    <mergeCell ref="H91:I92"/>
    <mergeCell ref="C92:C93"/>
    <mergeCell ref="D93:E94"/>
    <mergeCell ref="G94:G95"/>
    <mergeCell ref="C95:C96"/>
    <mergeCell ref="D95:E101"/>
    <mergeCell ref="H98:I99"/>
    <mergeCell ref="H100:I101"/>
    <mergeCell ref="H102:I103"/>
    <mergeCell ref="H104:I105"/>
    <mergeCell ref="B122:Q122"/>
    <mergeCell ref="L123:Q123"/>
    <mergeCell ref="B124:Q124"/>
    <mergeCell ref="G126:G127"/>
    <mergeCell ref="G128:G130"/>
    <mergeCell ref="H130:I131"/>
    <mergeCell ref="C130:E131"/>
    <mergeCell ref="K126:K127"/>
    <mergeCell ref="K128:K129"/>
    <mergeCell ref="B123:H123"/>
    <mergeCell ref="C126:C127"/>
    <mergeCell ref="D126:E127"/>
    <mergeCell ref="H126:I127"/>
    <mergeCell ref="L126:M127"/>
    <mergeCell ref="H128:I129"/>
    <mergeCell ref="L128:M129"/>
    <mergeCell ref="C128:E129"/>
    <mergeCell ref="H132:I133"/>
    <mergeCell ref="H134:I135"/>
    <mergeCell ref="H136:I137"/>
    <mergeCell ref="H138:I139"/>
    <mergeCell ref="C149:C150"/>
    <mergeCell ref="D149:E150"/>
    <mergeCell ref="H140:I141"/>
    <mergeCell ref="G142:G143"/>
    <mergeCell ref="H142:I143"/>
    <mergeCell ref="H144:I145"/>
    <mergeCell ref="H146:I147"/>
    <mergeCell ref="G148:G150"/>
    <mergeCell ref="H148:I149"/>
    <mergeCell ref="H150:I151"/>
    <mergeCell ref="C132:E133"/>
    <mergeCell ref="C134:E135"/>
    <mergeCell ref="B1:H1"/>
    <mergeCell ref="L1:Q1"/>
    <mergeCell ref="B2:Q2"/>
    <mergeCell ref="C4:C5"/>
    <mergeCell ref="D4:E5"/>
    <mergeCell ref="G4:G5"/>
    <mergeCell ref="H4:M5"/>
    <mergeCell ref="G6:G7"/>
    <mergeCell ref="G8:G9"/>
    <mergeCell ref="L6:M7"/>
    <mergeCell ref="L8:M9"/>
    <mergeCell ref="C6:C7"/>
    <mergeCell ref="L12:M13"/>
    <mergeCell ref="L14:M15"/>
    <mergeCell ref="C8:C9"/>
    <mergeCell ref="C10:C11"/>
    <mergeCell ref="C12:C13"/>
    <mergeCell ref="C14:C15"/>
    <mergeCell ref="O12:O13"/>
    <mergeCell ref="P12:P13"/>
    <mergeCell ref="O14:O15"/>
    <mergeCell ref="P14:P15"/>
    <mergeCell ref="O4:O5"/>
    <mergeCell ref="P4:P5"/>
    <mergeCell ref="P6:P7"/>
    <mergeCell ref="O8:O9"/>
    <mergeCell ref="P8:P9"/>
    <mergeCell ref="O10:O11"/>
    <mergeCell ref="P10:P11"/>
    <mergeCell ref="D12:E13"/>
    <mergeCell ref="D14:E15"/>
    <mergeCell ref="H14:I15"/>
    <mergeCell ref="D6:E7"/>
    <mergeCell ref="H6:I7"/>
    <mergeCell ref="J7:J8"/>
    <mergeCell ref="D8:E9"/>
    <mergeCell ref="H8:I9"/>
    <mergeCell ref="J9:J10"/>
    <mergeCell ref="D10:E11"/>
    <mergeCell ref="G10:G11"/>
    <mergeCell ref="H10:I11"/>
    <mergeCell ref="J11:J12"/>
    <mergeCell ref="G12:G13"/>
    <mergeCell ref="H12:I13"/>
    <mergeCell ref="J13:J14"/>
    <mergeCell ref="L10:M11"/>
    <mergeCell ref="C16:C17"/>
    <mergeCell ref="D16:E17"/>
    <mergeCell ref="H16:I17"/>
    <mergeCell ref="K16:K17"/>
    <mergeCell ref="C18:C19"/>
    <mergeCell ref="D18:E19"/>
    <mergeCell ref="H18:I19"/>
    <mergeCell ref="D20:E21"/>
    <mergeCell ref="H20:I21"/>
    <mergeCell ref="C20:C21"/>
    <mergeCell ref="P120:Q121"/>
    <mergeCell ref="P20:P21"/>
    <mergeCell ref="P22:P23"/>
    <mergeCell ref="P24:P25"/>
    <mergeCell ref="P26:P27"/>
    <mergeCell ref="P28:P29"/>
    <mergeCell ref="P30:P31"/>
    <mergeCell ref="P32:P33"/>
    <mergeCell ref="L26:M27"/>
    <mergeCell ref="L28:M29"/>
    <mergeCell ref="O28:O29"/>
    <mergeCell ref="L30:M31"/>
    <mergeCell ref="L32:M33"/>
    <mergeCell ref="L34:M35"/>
    <mergeCell ref="L36:M37"/>
    <mergeCell ref="P46:P47"/>
    <mergeCell ref="P48:P49"/>
    <mergeCell ref="B63:Q63"/>
    <mergeCell ref="C65:C66"/>
    <mergeCell ref="G65:G66"/>
    <mergeCell ref="H65:I66"/>
    <mergeCell ref="K65:K66"/>
    <mergeCell ref="L65:M66"/>
    <mergeCell ref="D77:E78"/>
    <mergeCell ref="L16:M17"/>
    <mergeCell ref="L18:M19"/>
    <mergeCell ref="O18:O19"/>
    <mergeCell ref="P18:P19"/>
    <mergeCell ref="D32:E33"/>
    <mergeCell ref="D34:E35"/>
    <mergeCell ref="D36:E37"/>
    <mergeCell ref="D38:D39"/>
    <mergeCell ref="D40:D41"/>
    <mergeCell ref="H32:I33"/>
    <mergeCell ref="H34:I35"/>
    <mergeCell ref="L38:M42"/>
    <mergeCell ref="P38:P39"/>
    <mergeCell ref="P40:P41"/>
    <mergeCell ref="L20:M21"/>
    <mergeCell ref="D22:E23"/>
    <mergeCell ref="L22:M23"/>
    <mergeCell ref="D24:E25"/>
    <mergeCell ref="L24:M25"/>
    <mergeCell ref="P34:P35"/>
    <mergeCell ref="P36:P37"/>
    <mergeCell ref="P16:P17"/>
    <mergeCell ref="J37:J38"/>
    <mergeCell ref="K38:K40"/>
    <mergeCell ref="C26:C27"/>
    <mergeCell ref="D26:E27"/>
    <mergeCell ref="C28:C29"/>
    <mergeCell ref="D28:E29"/>
    <mergeCell ref="C30:C31"/>
    <mergeCell ref="D30:E31"/>
    <mergeCell ref="H22:I23"/>
    <mergeCell ref="H24:I25"/>
    <mergeCell ref="H26:I27"/>
    <mergeCell ref="H28:I29"/>
    <mergeCell ref="H30:I31"/>
    <mergeCell ref="H42:I43"/>
    <mergeCell ref="P42:P43"/>
    <mergeCell ref="K86:M87"/>
    <mergeCell ref="K88:M89"/>
    <mergeCell ref="K92:K93"/>
    <mergeCell ref="L92:M97"/>
    <mergeCell ref="K74:K75"/>
    <mergeCell ref="L74:M75"/>
    <mergeCell ref="K76:M77"/>
    <mergeCell ref="K78:M79"/>
    <mergeCell ref="K80:M81"/>
    <mergeCell ref="K82:M83"/>
    <mergeCell ref="K84:M85"/>
    <mergeCell ref="P44:P45"/>
    <mergeCell ref="P50:P51"/>
    <mergeCell ref="O52:O54"/>
    <mergeCell ref="P52:P55"/>
    <mergeCell ref="P59:Q60"/>
    <mergeCell ref="L44:M45"/>
    <mergeCell ref="L46:M47"/>
    <mergeCell ref="L48:M49"/>
    <mergeCell ref="L50:M56"/>
    <mergeCell ref="B62:H62"/>
    <mergeCell ref="D79:E80"/>
    <mergeCell ref="O132:P133"/>
    <mergeCell ref="O134:P135"/>
    <mergeCell ref="O126:O127"/>
    <mergeCell ref="P126:P127"/>
    <mergeCell ref="O128:P129"/>
    <mergeCell ref="L130:M131"/>
    <mergeCell ref="O130:P131"/>
    <mergeCell ref="L132:M133"/>
    <mergeCell ref="L134:M135"/>
  </mergeCells>
  <pageMargins left="0.31496062992125984" right="0.31496062992125984" top="0" bottom="0" header="0" footer="0"/>
  <pageSetup paperSize="9" orientation="landscape"/>
  <rowBreaks count="2" manualBreakCount="2">
    <brk id="122" man="1"/>
    <brk id="61" man="1"/>
  </row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T61"/>
  <sheetViews>
    <sheetView showGridLines="0" topLeftCell="B16" workbookViewId="0"/>
  </sheetViews>
  <sheetFormatPr defaultColWidth="14.42578125" defaultRowHeight="15" customHeight="1"/>
  <cols>
    <col min="1" max="1" width="12.85546875" hidden="1" customWidth="1"/>
    <col min="2" max="3" width="14.28515625" customWidth="1"/>
    <col min="4" max="4" width="11.42578125" customWidth="1"/>
    <col min="5" max="5" width="6" customWidth="1"/>
    <col min="6" max="6" width="9.7109375" hidden="1" customWidth="1"/>
    <col min="7" max="7" width="9.7109375" customWidth="1"/>
    <col min="8" max="8" width="9.7109375" hidden="1" customWidth="1"/>
    <col min="9" max="9" width="9.7109375" customWidth="1"/>
    <col min="10" max="10" width="9.7109375" hidden="1" customWidth="1"/>
    <col min="11" max="11" width="9.7109375" customWidth="1"/>
    <col min="12" max="12" width="9.7109375" hidden="1" customWidth="1"/>
    <col min="13" max="13" width="9.7109375" customWidth="1"/>
    <col min="14" max="14" width="9.7109375" hidden="1" customWidth="1"/>
    <col min="15" max="15" width="9.7109375" customWidth="1"/>
    <col min="16" max="16" width="9.7109375" hidden="1" customWidth="1"/>
    <col min="17" max="17" width="9.7109375" customWidth="1"/>
    <col min="18" max="18" width="2" customWidth="1"/>
    <col min="19" max="19" width="32.7109375" customWidth="1"/>
    <col min="20" max="20" width="61.5703125" hidden="1" customWidth="1"/>
  </cols>
  <sheetData>
    <row r="1" spans="1:20" ht="61.5" customHeight="1">
      <c r="A1" s="10"/>
      <c r="B1" s="726"/>
      <c r="C1" s="456"/>
      <c r="D1" s="456"/>
      <c r="E1" s="48"/>
      <c r="F1" s="11"/>
      <c r="G1" s="727" t="s">
        <v>95</v>
      </c>
      <c r="H1" s="456"/>
      <c r="I1" s="456"/>
      <c r="J1" s="456"/>
      <c r="K1" s="456"/>
      <c r="L1" s="456"/>
      <c r="M1" s="456"/>
      <c r="N1" s="456"/>
      <c r="O1" s="456"/>
      <c r="P1" s="456"/>
      <c r="Q1" s="456"/>
      <c r="R1" s="456"/>
      <c r="S1" s="456"/>
      <c r="T1" s="13"/>
    </row>
    <row r="2" spans="1:20" ht="34.5" customHeight="1">
      <c r="A2" s="10"/>
      <c r="B2" s="728"/>
      <c r="C2" s="463"/>
      <c r="D2" s="463"/>
      <c r="E2" s="463"/>
      <c r="F2" s="463"/>
      <c r="G2" s="463"/>
      <c r="H2" s="463"/>
      <c r="I2" s="463"/>
      <c r="J2" s="463"/>
      <c r="K2" s="463"/>
      <c r="L2" s="463"/>
      <c r="M2" s="463"/>
      <c r="N2" s="463"/>
      <c r="O2" s="463"/>
      <c r="P2" s="463"/>
      <c r="Q2" s="463"/>
      <c r="R2" s="463"/>
      <c r="S2" s="463"/>
      <c r="T2" s="13"/>
    </row>
    <row r="3" spans="1:20" ht="7.5" customHeight="1">
      <c r="A3" s="10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9"/>
      <c r="R3" s="49"/>
      <c r="S3" s="47"/>
      <c r="T3" s="22"/>
    </row>
    <row r="4" spans="1:20" ht="7.5" customHeight="1">
      <c r="A4" s="10"/>
      <c r="B4" s="50"/>
      <c r="C4" s="50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51"/>
      <c r="R4" s="51"/>
      <c r="S4" s="51"/>
      <c r="T4" s="22"/>
    </row>
    <row r="5" spans="1:20" ht="7.5" customHeight="1">
      <c r="A5" s="10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51"/>
      <c r="R5" s="51"/>
      <c r="S5" s="51"/>
      <c r="T5" s="22"/>
    </row>
    <row r="6" spans="1:20" ht="7.5" customHeight="1">
      <c r="A6" s="10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52"/>
      <c r="R6" s="52"/>
      <c r="S6" s="52"/>
      <c r="T6" s="22"/>
    </row>
    <row r="7" spans="1:20" ht="7.5" customHeight="1">
      <c r="A7" s="10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52"/>
      <c r="R7" s="52"/>
      <c r="S7" s="52"/>
      <c r="T7" s="27"/>
    </row>
    <row r="8" spans="1:20" ht="7.5" customHeight="1">
      <c r="A8" s="10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53"/>
      <c r="R8" s="53"/>
      <c r="S8" s="53"/>
      <c r="T8" s="27"/>
    </row>
    <row r="9" spans="1:20" ht="7.5" customHeight="1">
      <c r="A9" s="10"/>
      <c r="B9" s="21"/>
      <c r="C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53"/>
      <c r="R9" s="53"/>
      <c r="S9" s="53"/>
      <c r="T9" s="27"/>
    </row>
    <row r="10" spans="1:20" ht="7.5" customHeight="1">
      <c r="A10" s="10"/>
      <c r="B10" s="21"/>
      <c r="C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52"/>
      <c r="R10" s="52"/>
      <c r="S10" s="52"/>
      <c r="T10" s="27"/>
    </row>
    <row r="11" spans="1:20" ht="7.5" customHeight="1">
      <c r="A11" s="10"/>
      <c r="B11" s="21"/>
      <c r="C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52"/>
      <c r="R11" s="52"/>
      <c r="S11" s="52"/>
      <c r="T11" s="27"/>
    </row>
    <row r="12" spans="1:20" ht="7.5" customHeight="1">
      <c r="A12" s="10"/>
      <c r="B12" s="21"/>
      <c r="C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53"/>
      <c r="R12" s="53"/>
      <c r="S12" s="53"/>
      <c r="T12" s="27"/>
    </row>
    <row r="13" spans="1:20" ht="7.5" customHeight="1">
      <c r="A13" s="10"/>
      <c r="B13" s="21"/>
      <c r="C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53"/>
      <c r="R13" s="53"/>
      <c r="S13" s="53"/>
      <c r="T13" s="27"/>
    </row>
    <row r="14" spans="1:20" ht="7.5" customHeight="1">
      <c r="A14" s="10"/>
      <c r="B14" s="21"/>
      <c r="C14" s="21"/>
      <c r="D14" s="44"/>
      <c r="E14" s="44"/>
      <c r="F14" s="44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52"/>
      <c r="R14" s="52"/>
      <c r="S14" s="52"/>
      <c r="T14" s="27"/>
    </row>
    <row r="15" spans="1:20" ht="7.5" customHeight="1">
      <c r="A15" s="10"/>
      <c r="B15" s="21"/>
      <c r="C15" s="21"/>
      <c r="D15" s="44"/>
      <c r="E15" s="44"/>
      <c r="F15" s="44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52"/>
      <c r="R15" s="52"/>
      <c r="S15" s="52"/>
      <c r="T15" s="27"/>
    </row>
    <row r="16" spans="1:20" ht="7.5" customHeight="1">
      <c r="A16" s="10"/>
      <c r="B16" s="21"/>
      <c r="C16" s="21"/>
      <c r="D16" s="44"/>
      <c r="E16" s="44"/>
      <c r="F16" s="44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53"/>
      <c r="R16" s="53"/>
      <c r="S16" s="53"/>
      <c r="T16" s="13"/>
    </row>
    <row r="17" spans="1:20" ht="7.5" customHeight="1">
      <c r="A17" s="10"/>
      <c r="B17" s="21"/>
      <c r="C17" s="21"/>
      <c r="D17" s="44"/>
      <c r="E17" s="44"/>
      <c r="F17" s="44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53"/>
      <c r="R17" s="53"/>
      <c r="S17" s="53"/>
      <c r="T17" s="27"/>
    </row>
    <row r="18" spans="1:20" ht="7.5" customHeight="1">
      <c r="A18" s="10"/>
      <c r="B18" s="21"/>
      <c r="C18" s="21"/>
      <c r="D18" s="44"/>
      <c r="E18" s="44"/>
      <c r="F18" s="44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52"/>
      <c r="R18" s="52"/>
      <c r="S18" s="52"/>
      <c r="T18" s="27"/>
    </row>
    <row r="19" spans="1:20" ht="7.5" customHeight="1">
      <c r="A19" s="10"/>
      <c r="B19" s="54"/>
      <c r="C19" s="54"/>
      <c r="D19" s="44"/>
      <c r="E19" s="44"/>
      <c r="F19" s="4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2"/>
      <c r="R19" s="52"/>
      <c r="S19" s="52"/>
      <c r="T19" s="27"/>
    </row>
    <row r="20" spans="1:20" ht="7.5" customHeight="1">
      <c r="A20" s="10"/>
      <c r="B20" s="54"/>
      <c r="C20" s="54"/>
      <c r="D20" s="44"/>
      <c r="E20" s="44"/>
      <c r="F20" s="4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3"/>
      <c r="R20" s="53"/>
      <c r="S20" s="53"/>
      <c r="T20" s="27"/>
    </row>
    <row r="21" spans="1:20" ht="7.5" customHeight="1">
      <c r="A21" s="10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3"/>
      <c r="R21" s="53"/>
      <c r="S21" s="53"/>
      <c r="T21" s="27"/>
    </row>
    <row r="22" spans="1:20" ht="7.5" customHeight="1">
      <c r="A22" s="10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2"/>
      <c r="R22" s="52"/>
      <c r="S22" s="52"/>
      <c r="T22" s="27"/>
    </row>
    <row r="23" spans="1:20" ht="7.5" customHeight="1">
      <c r="A23" s="10"/>
      <c r="B23" s="44"/>
      <c r="C23" s="44"/>
      <c r="D23" s="44"/>
      <c r="E23" s="44"/>
      <c r="F23" s="39"/>
      <c r="G23" s="39"/>
      <c r="H23" s="6"/>
      <c r="I23" s="6"/>
      <c r="J23" s="6"/>
      <c r="K23" s="6"/>
      <c r="L23" s="6"/>
      <c r="M23" s="6"/>
      <c r="N23" s="6"/>
      <c r="O23" s="6"/>
      <c r="P23" s="6"/>
      <c r="Q23" s="6"/>
      <c r="R23" s="52"/>
      <c r="S23" s="52"/>
      <c r="T23" s="27"/>
    </row>
    <row r="24" spans="1:20" ht="7.5" customHeight="1">
      <c r="A24" s="10"/>
      <c r="B24" s="729" t="s">
        <v>1053</v>
      </c>
      <c r="C24" s="465"/>
      <c r="D24" s="465"/>
      <c r="E24" s="465"/>
      <c r="F24" s="465"/>
      <c r="G24" s="39"/>
      <c r="H24" s="2"/>
      <c r="I24" s="2"/>
      <c r="J24" s="2"/>
      <c r="K24" s="2"/>
      <c r="L24" s="2"/>
      <c r="M24" s="2"/>
      <c r="N24" s="2"/>
      <c r="O24" s="2"/>
      <c r="P24" s="2"/>
      <c r="Q24" s="2"/>
      <c r="R24" s="52"/>
      <c r="S24" s="52"/>
      <c r="T24" s="13"/>
    </row>
    <row r="25" spans="1:20" ht="7.5" customHeight="1">
      <c r="A25" s="10"/>
      <c r="B25" s="465"/>
      <c r="C25" s="465"/>
      <c r="D25" s="465"/>
      <c r="E25" s="465"/>
      <c r="F25" s="465"/>
      <c r="G25" s="39"/>
      <c r="H25" s="2"/>
      <c r="I25" s="2"/>
      <c r="J25" s="2"/>
      <c r="K25" s="2"/>
      <c r="L25" s="2"/>
      <c r="M25" s="2"/>
      <c r="N25" s="2"/>
      <c r="O25" s="2"/>
      <c r="P25" s="2"/>
      <c r="Q25" s="2"/>
      <c r="R25" s="52"/>
      <c r="S25" s="52"/>
      <c r="T25" s="13"/>
    </row>
    <row r="26" spans="1:20" ht="7.5" customHeight="1">
      <c r="A26" s="10"/>
      <c r="B26" s="465"/>
      <c r="C26" s="465"/>
      <c r="D26" s="465"/>
      <c r="E26" s="465"/>
      <c r="F26" s="465"/>
      <c r="G26" s="54"/>
      <c r="H26" s="2"/>
      <c r="I26" s="2"/>
      <c r="J26" s="2"/>
      <c r="K26" s="2"/>
      <c r="L26" s="2"/>
      <c r="M26" s="2"/>
      <c r="N26" s="2"/>
      <c r="O26" s="2"/>
      <c r="P26" s="2"/>
      <c r="Q26" s="2"/>
      <c r="R26" s="51"/>
      <c r="S26" s="51"/>
      <c r="T26" s="13"/>
    </row>
    <row r="27" spans="1:20" ht="7.5" customHeight="1">
      <c r="A27" s="10"/>
      <c r="B27" s="465"/>
      <c r="C27" s="465"/>
      <c r="D27" s="465"/>
      <c r="E27" s="465"/>
      <c r="F27" s="465"/>
      <c r="G27" s="54"/>
      <c r="H27" s="2"/>
      <c r="I27" s="2"/>
      <c r="J27" s="2"/>
      <c r="K27" s="2"/>
      <c r="L27" s="2"/>
      <c r="M27" s="2"/>
      <c r="N27" s="2"/>
      <c r="O27" s="2"/>
      <c r="P27" s="2"/>
      <c r="Q27" s="2"/>
      <c r="R27" s="51"/>
      <c r="S27" s="51"/>
      <c r="T27" s="13"/>
    </row>
    <row r="28" spans="1:20" ht="7.5" customHeight="1">
      <c r="A28" s="10"/>
      <c r="B28" s="465"/>
      <c r="C28" s="465"/>
      <c r="D28" s="465"/>
      <c r="E28" s="465"/>
      <c r="F28" s="465"/>
      <c r="G28" s="56"/>
      <c r="H28" s="2"/>
      <c r="I28" s="2"/>
      <c r="J28" s="2"/>
      <c r="K28" s="2"/>
      <c r="L28" s="2"/>
      <c r="M28" s="2"/>
      <c r="N28" s="2"/>
      <c r="O28" s="2"/>
      <c r="P28" s="2"/>
      <c r="Q28" s="2"/>
      <c r="R28" s="51"/>
      <c r="S28" s="51"/>
      <c r="T28" s="13"/>
    </row>
    <row r="29" spans="1:20" ht="7.5" customHeight="1">
      <c r="A29" s="10"/>
      <c r="B29" s="465"/>
      <c r="C29" s="465"/>
      <c r="D29" s="465"/>
      <c r="E29" s="465"/>
      <c r="F29" s="465"/>
      <c r="G29" s="55"/>
      <c r="H29" s="6"/>
      <c r="I29" s="6"/>
      <c r="J29" s="6"/>
      <c r="K29" s="6"/>
      <c r="L29" s="6"/>
      <c r="M29" s="6"/>
      <c r="N29" s="6"/>
      <c r="O29" s="6"/>
      <c r="P29" s="6"/>
      <c r="Q29" s="6"/>
      <c r="R29" s="51"/>
      <c r="S29" s="51"/>
      <c r="T29" s="27"/>
    </row>
    <row r="30" spans="1:20" ht="7.5" customHeight="1">
      <c r="A30" s="10"/>
      <c r="B30" s="465"/>
      <c r="C30" s="465"/>
      <c r="D30" s="465"/>
      <c r="E30" s="465"/>
      <c r="F30" s="465"/>
      <c r="G30" s="55"/>
      <c r="H30" s="6"/>
      <c r="I30" s="6"/>
      <c r="J30" s="6"/>
      <c r="K30" s="6"/>
      <c r="L30" s="6"/>
      <c r="M30" s="6"/>
      <c r="N30" s="6"/>
      <c r="O30" s="6"/>
      <c r="P30" s="6"/>
      <c r="Q30" s="6"/>
      <c r="R30" s="51"/>
      <c r="S30" s="51"/>
      <c r="T30" s="27"/>
    </row>
    <row r="31" spans="1:20" ht="7.5" customHeight="1">
      <c r="A31" s="10"/>
      <c r="B31" s="465"/>
      <c r="C31" s="465"/>
      <c r="D31" s="465"/>
      <c r="E31" s="465"/>
      <c r="F31" s="465"/>
      <c r="G31" s="43"/>
      <c r="H31" s="6"/>
      <c r="I31" s="6"/>
      <c r="J31" s="6"/>
      <c r="K31" s="6"/>
      <c r="L31" s="6"/>
      <c r="M31" s="6"/>
      <c r="N31" s="6"/>
      <c r="O31" s="6"/>
      <c r="P31" s="6"/>
      <c r="Q31" s="6"/>
      <c r="R31" s="51"/>
      <c r="S31" s="51"/>
      <c r="T31" s="27"/>
    </row>
    <row r="32" spans="1:20" ht="7.5" customHeight="1">
      <c r="A32" s="10"/>
      <c r="B32" s="465"/>
      <c r="C32" s="465"/>
      <c r="D32" s="465"/>
      <c r="E32" s="465"/>
      <c r="F32" s="465"/>
      <c r="G32" s="43"/>
      <c r="H32" s="6"/>
      <c r="I32" s="6"/>
      <c r="J32" s="6"/>
      <c r="K32" s="6"/>
      <c r="L32" s="6"/>
      <c r="M32" s="6"/>
      <c r="N32" s="6"/>
      <c r="O32" s="6"/>
      <c r="P32" s="6"/>
      <c r="Q32" s="6"/>
      <c r="R32" s="51"/>
      <c r="S32" s="51"/>
      <c r="T32" s="27"/>
    </row>
    <row r="33" spans="1:20" ht="7.5" customHeight="1">
      <c r="A33" s="10"/>
      <c r="B33" s="465"/>
      <c r="C33" s="465"/>
      <c r="D33" s="465"/>
      <c r="E33" s="465"/>
      <c r="F33" s="465"/>
      <c r="G33" s="43"/>
      <c r="H33" s="6"/>
      <c r="I33" s="6"/>
      <c r="J33" s="6"/>
      <c r="K33" s="6"/>
      <c r="L33" s="6"/>
      <c r="M33" s="6"/>
      <c r="N33" s="6"/>
      <c r="O33" s="6"/>
      <c r="P33" s="6"/>
      <c r="Q33" s="6"/>
      <c r="R33" s="51"/>
      <c r="S33" s="51"/>
      <c r="T33" s="27"/>
    </row>
    <row r="34" spans="1:20" ht="7.5" customHeight="1">
      <c r="A34" s="10"/>
      <c r="B34" s="465"/>
      <c r="C34" s="465"/>
      <c r="D34" s="465"/>
      <c r="E34" s="465"/>
      <c r="F34" s="465"/>
      <c r="G34" s="21"/>
      <c r="H34" s="6"/>
      <c r="I34" s="6"/>
      <c r="J34" s="6"/>
      <c r="K34" s="6"/>
      <c r="L34" s="6"/>
      <c r="M34" s="6"/>
      <c r="N34" s="6"/>
      <c r="O34" s="6"/>
      <c r="P34" s="6"/>
      <c r="Q34" s="6"/>
      <c r="R34" s="51"/>
      <c r="S34" s="51"/>
      <c r="T34" s="27"/>
    </row>
    <row r="35" spans="1:20" ht="7.5" customHeight="1">
      <c r="A35" s="10"/>
      <c r="B35" s="465"/>
      <c r="C35" s="465"/>
      <c r="D35" s="465"/>
      <c r="E35" s="465"/>
      <c r="F35" s="465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51"/>
      <c r="R35" s="51"/>
      <c r="S35" s="51"/>
      <c r="T35" s="27"/>
    </row>
    <row r="36" spans="1:20" ht="7.5" customHeight="1">
      <c r="A36" s="10"/>
      <c r="B36" s="2"/>
      <c r="C36" s="2"/>
      <c r="D36" s="2"/>
      <c r="E36" s="2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51"/>
      <c r="R36" s="51"/>
      <c r="S36" s="51"/>
      <c r="T36" s="27"/>
    </row>
    <row r="37" spans="1:20" ht="7.5" customHeight="1">
      <c r="A37" s="10"/>
      <c r="B37" s="2"/>
      <c r="C37" s="2"/>
      <c r="D37" s="2"/>
      <c r="E37" s="2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51"/>
      <c r="R37" s="51"/>
      <c r="S37" s="51"/>
      <c r="T37" s="27"/>
    </row>
    <row r="38" spans="1:20" ht="7.5" customHeight="1">
      <c r="A38" s="10"/>
      <c r="B38" s="2"/>
      <c r="C38" s="2"/>
      <c r="D38" s="2"/>
      <c r="E38" s="2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51"/>
      <c r="R38" s="51"/>
      <c r="S38" s="51"/>
      <c r="T38" s="27"/>
    </row>
    <row r="39" spans="1:20" ht="7.5" customHeight="1">
      <c r="A39" s="10"/>
      <c r="B39" s="2"/>
      <c r="C39" s="2"/>
      <c r="D39" s="2"/>
      <c r="E39" s="2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51"/>
      <c r="R39" s="51"/>
      <c r="S39" s="51"/>
      <c r="T39" s="27"/>
    </row>
    <row r="40" spans="1:20" ht="7.5" customHeight="1">
      <c r="A40" s="10"/>
      <c r="B40" s="2"/>
      <c r="C40" s="2"/>
      <c r="D40" s="2"/>
      <c r="E40" s="2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51"/>
      <c r="R40" s="51"/>
      <c r="S40" s="51"/>
      <c r="T40" s="27"/>
    </row>
    <row r="41" spans="1:20" ht="7.5" customHeight="1">
      <c r="A41" s="10"/>
      <c r="B41" s="2"/>
      <c r="C41" s="2"/>
      <c r="D41" s="2"/>
      <c r="E41" s="2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51"/>
      <c r="R41" s="51"/>
      <c r="S41" s="51"/>
      <c r="T41" s="27"/>
    </row>
    <row r="42" spans="1:20" ht="7.5" customHeight="1">
      <c r="A42" s="10"/>
      <c r="B42" s="2"/>
      <c r="C42" s="2"/>
      <c r="D42" s="2"/>
      <c r="E42" s="2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51"/>
      <c r="R42" s="51"/>
      <c r="S42" s="51"/>
      <c r="T42" s="27"/>
    </row>
    <row r="43" spans="1:20" ht="7.5" customHeight="1">
      <c r="A43" s="10"/>
      <c r="B43" s="2"/>
      <c r="C43" s="2"/>
      <c r="D43" s="2"/>
      <c r="E43" s="2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51"/>
      <c r="R43" s="51"/>
      <c r="S43" s="51"/>
      <c r="T43" s="13"/>
    </row>
    <row r="44" spans="1:20" ht="7.5" customHeight="1">
      <c r="A44" s="10"/>
      <c r="B44" s="2"/>
      <c r="C44" s="2"/>
      <c r="D44" s="2"/>
      <c r="E44" s="2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51"/>
      <c r="R44" s="51"/>
      <c r="S44" s="51"/>
      <c r="T44" s="13"/>
    </row>
    <row r="45" spans="1:20" ht="7.5" customHeight="1">
      <c r="A45" s="10"/>
      <c r="B45" s="2"/>
      <c r="C45" s="2"/>
      <c r="D45" s="2"/>
      <c r="E45" s="2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51"/>
      <c r="R45" s="51"/>
      <c r="S45" s="51"/>
      <c r="T45" s="13"/>
    </row>
    <row r="46" spans="1:20" ht="7.5" customHeight="1">
      <c r="A46" s="10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51"/>
      <c r="R46" s="51"/>
      <c r="S46" s="51"/>
      <c r="T46" s="13"/>
    </row>
    <row r="47" spans="1:20" ht="7.5" customHeight="1">
      <c r="A47" s="10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51"/>
      <c r="R47" s="51"/>
      <c r="S47" s="51"/>
      <c r="T47" s="13"/>
    </row>
    <row r="48" spans="1:20" ht="7.5" customHeight="1">
      <c r="A48" s="10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51"/>
      <c r="R48" s="51"/>
      <c r="S48" s="51"/>
      <c r="T48" s="13"/>
    </row>
    <row r="49" spans="1:20" ht="7.5" customHeight="1">
      <c r="A49" s="10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51"/>
      <c r="R49" s="51"/>
      <c r="S49" s="51"/>
      <c r="T49" s="13"/>
    </row>
    <row r="50" spans="1:20" ht="7.5" customHeight="1">
      <c r="A50" s="10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51"/>
      <c r="R50" s="51"/>
      <c r="S50" s="51"/>
      <c r="T50" s="13"/>
    </row>
    <row r="51" spans="1:20" ht="7.5" customHeight="1">
      <c r="A51" s="10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51"/>
      <c r="R51" s="51"/>
      <c r="S51" s="51"/>
      <c r="T51" s="13"/>
    </row>
    <row r="52" spans="1:20" ht="7.5" customHeight="1">
      <c r="A52" s="10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51"/>
      <c r="R52" s="51"/>
      <c r="S52" s="51"/>
      <c r="T52" s="13"/>
    </row>
    <row r="53" spans="1:20" ht="7.5" customHeight="1">
      <c r="A53" s="10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51"/>
      <c r="R53" s="51"/>
      <c r="S53" s="51"/>
      <c r="T53" s="13"/>
    </row>
    <row r="54" spans="1:20" ht="7.5" customHeight="1">
      <c r="A54" s="10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51"/>
      <c r="R54" s="51"/>
      <c r="S54" s="51"/>
      <c r="T54" s="13"/>
    </row>
    <row r="55" spans="1:20" ht="7.5" customHeight="1">
      <c r="A55" s="10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51"/>
      <c r="R55" s="51"/>
      <c r="S55" s="51"/>
      <c r="T55" s="13"/>
    </row>
    <row r="56" spans="1:20" ht="7.5" customHeight="1">
      <c r="A56" s="10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51"/>
      <c r="R56" s="51"/>
      <c r="S56" s="51"/>
      <c r="T56" s="13"/>
    </row>
    <row r="57" spans="1:20" ht="7.5" customHeight="1">
      <c r="A57" s="10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51"/>
      <c r="R57" s="51"/>
      <c r="S57" s="51"/>
      <c r="T57" s="13"/>
    </row>
    <row r="58" spans="1:20" ht="7.5" customHeight="1">
      <c r="A58" s="10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8"/>
      <c r="R58" s="45"/>
      <c r="S58" s="59"/>
      <c r="T58" s="13"/>
    </row>
    <row r="59" spans="1:20" ht="11.25" customHeight="1">
      <c r="A59" s="10"/>
      <c r="B59" s="6"/>
      <c r="C59" s="46" t="s">
        <v>102</v>
      </c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730" t="s">
        <v>140</v>
      </c>
      <c r="T59" s="60"/>
    </row>
    <row r="60" spans="1:20" ht="11.25" customHeight="1">
      <c r="A60" s="10"/>
      <c r="B60" s="61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460"/>
      <c r="T60" s="60"/>
    </row>
    <row r="61" spans="1:20" ht="11.25" customHeight="1">
      <c r="A61" s="10"/>
      <c r="B61" s="6"/>
      <c r="C61" s="451" t="s">
        <v>1054</v>
      </c>
      <c r="D61" s="452"/>
      <c r="E61" s="452"/>
      <c r="F61" s="452"/>
      <c r="G61" s="452"/>
      <c r="H61" s="452"/>
      <c r="I61" s="452"/>
      <c r="J61" s="452"/>
      <c r="K61" s="452"/>
      <c r="L61" s="452"/>
      <c r="M61" s="452"/>
      <c r="N61" s="452"/>
      <c r="O61" s="452"/>
      <c r="P61" s="452"/>
      <c r="Q61" s="452"/>
      <c r="R61" s="452"/>
      <c r="S61" s="452"/>
      <c r="T61" s="27"/>
    </row>
  </sheetData>
  <mergeCells count="6">
    <mergeCell ref="C61:S61"/>
    <mergeCell ref="B1:D1"/>
    <mergeCell ref="G1:S1"/>
    <mergeCell ref="B2:S2"/>
    <mergeCell ref="B24:F35"/>
    <mergeCell ref="S59:S60"/>
  </mergeCells>
  <pageMargins left="0.78740157480314965" right="0" top="0" bottom="0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3</vt:i4>
      </vt:variant>
    </vt:vector>
  </HeadingPairs>
  <TitlesOfParts>
    <vt:vector size="10" baseType="lpstr">
      <vt:lpstr>Indice Objetos</vt:lpstr>
      <vt:lpstr>CAPA Lighting</vt:lpstr>
      <vt:lpstr>Lighting</vt:lpstr>
      <vt:lpstr>Lighting Outdoor</vt:lpstr>
      <vt:lpstr>Acessórios</vt:lpstr>
      <vt:lpstr>Acabamentos</vt:lpstr>
      <vt:lpstr>Política de Pagamento</vt:lpstr>
      <vt:lpstr>Lighting!_obj14</vt:lpstr>
      <vt:lpstr>Lighting!_obj9</vt:lpstr>
      <vt:lpstr>mark_up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Compras</cp:lastModifiedBy>
  <dcterms:modified xsi:type="dcterms:W3CDTF">2023-11-10T13:56:49Z</dcterms:modified>
</cp:coreProperties>
</file>