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24000" windowHeight="9135" activeTab="1"/>
  </bookViews>
  <sheets>
    <sheet name="CAPA" sheetId="1" r:id="rId1"/>
    <sheet name="Cadeiras" sheetId="2" r:id="rId2"/>
    <sheet name="Poltronas" sheetId="3" r:id="rId3"/>
    <sheet name="Mesas Centro" sheetId="4" r:id="rId4"/>
    <sheet name="Mesas Jantar" sheetId="5" r:id="rId5"/>
    <sheet name="Mesas de Apoio" sheetId="6" r:id="rId6"/>
    <sheet name="Puffs" sheetId="7" r:id="rId7"/>
    <sheet name="Sofás" sheetId="8" r:id="rId8"/>
    <sheet name="Lighting" sheetId="9" r:id="rId9"/>
    <sheet name="Acabamentos" sheetId="10" r:id="rId10"/>
    <sheet name="Tecidos Fornecidos" sheetId="11" r:id="rId11"/>
    <sheet name="Restrições de Tecidos" sheetId="12" r:id="rId12"/>
    <sheet name="Classificação de Tecidos " sheetId="13" r:id="rId13"/>
    <sheet name="Política de Pagamento" sheetId="14" state="hidden" r:id="rId14"/>
  </sheets>
  <definedNames>
    <definedName name="_117" localSheetId="9">#REF!</definedName>
    <definedName name="_117" localSheetId="1">#REF!</definedName>
    <definedName name="_117" localSheetId="13">#REF!</definedName>
    <definedName name="_117" localSheetId="11">#REF!</definedName>
    <definedName name="_117" localSheetId="10">#REF!</definedName>
    <definedName name="_117">#REF!</definedName>
    <definedName name="_117br" localSheetId="9">#REF!</definedName>
    <definedName name="_117br" localSheetId="1">#REF!</definedName>
    <definedName name="_117br" localSheetId="13">#REF!</definedName>
    <definedName name="_117br" localSheetId="11">#REF!</definedName>
    <definedName name="_117br" localSheetId="10">#REF!</definedName>
    <definedName name="_117br">#REF!</definedName>
    <definedName name="_128" localSheetId="9">#REF!</definedName>
    <definedName name="_128" localSheetId="1">#REF!</definedName>
    <definedName name="_128" localSheetId="13">#REF!</definedName>
    <definedName name="_128" localSheetId="11">#REF!</definedName>
    <definedName name="_128" localSheetId="10">#REF!</definedName>
    <definedName name="_128">#REF!</definedName>
    <definedName name="_128br" localSheetId="9">#REF!</definedName>
    <definedName name="_128br" localSheetId="1">#REF!</definedName>
    <definedName name="_128br" localSheetId="13">#REF!</definedName>
    <definedName name="_128br" localSheetId="11">#REF!</definedName>
    <definedName name="_128br" localSheetId="10">#REF!</definedName>
    <definedName name="_128br">#REF!</definedName>
    <definedName name="_145" localSheetId="9">#REF!</definedName>
    <definedName name="_145" localSheetId="1">#REF!</definedName>
    <definedName name="_145" localSheetId="13">#REF!</definedName>
    <definedName name="_145" localSheetId="11">#REF!</definedName>
    <definedName name="_145" localSheetId="10">#REF!</definedName>
    <definedName name="_145">#REF!</definedName>
    <definedName name="_146" localSheetId="9">#REF!</definedName>
    <definedName name="_146" localSheetId="1">#REF!</definedName>
    <definedName name="_146" localSheetId="13">#REF!</definedName>
    <definedName name="_146" localSheetId="11">#REF!</definedName>
    <definedName name="_146" localSheetId="10">#REF!</definedName>
    <definedName name="_146">#REF!</definedName>
    <definedName name="_147" localSheetId="9">#REF!</definedName>
    <definedName name="_147" localSheetId="1">#REF!</definedName>
    <definedName name="_147" localSheetId="13">#REF!</definedName>
    <definedName name="_147" localSheetId="11">#REF!</definedName>
    <definedName name="_147" localSheetId="10">#REF!</definedName>
    <definedName name="_147">#REF!</definedName>
    <definedName name="_148" localSheetId="9">#REF!</definedName>
    <definedName name="_148" localSheetId="1">#REF!</definedName>
    <definedName name="_148" localSheetId="13">#REF!</definedName>
    <definedName name="_148" localSheetId="11">#REF!</definedName>
    <definedName name="_148" localSheetId="10">#REF!</definedName>
    <definedName name="_148">#REF!</definedName>
    <definedName name="_2762" localSheetId="9">#REF!</definedName>
    <definedName name="_2762" localSheetId="1">#REF!</definedName>
    <definedName name="_2762" localSheetId="13">#REF!</definedName>
    <definedName name="_2762" localSheetId="11">#REF!</definedName>
    <definedName name="_2762" localSheetId="10">#REF!</definedName>
    <definedName name="_2762">#REF!</definedName>
    <definedName name="_acess1" localSheetId="9">#REF!</definedName>
    <definedName name="_acess1" localSheetId="13">#REF!</definedName>
    <definedName name="_acess1" localSheetId="11">#REF!</definedName>
    <definedName name="_acess1">#REF!</definedName>
    <definedName name="_acess2" localSheetId="9">#REF!</definedName>
    <definedName name="_acess2" localSheetId="13">#REF!</definedName>
    <definedName name="_acess2" localSheetId="11">#REF!</definedName>
    <definedName name="_acess2">#REF!</definedName>
    <definedName name="_acess3" localSheetId="9">#REF!</definedName>
    <definedName name="_acess3" localSheetId="1">#REF!</definedName>
    <definedName name="_acess3" localSheetId="0">#REF!</definedName>
    <definedName name="_acess3" localSheetId="12">#REF!</definedName>
    <definedName name="_acess3" localSheetId="13">#REF!</definedName>
    <definedName name="_acess3" localSheetId="11">#REF!</definedName>
    <definedName name="_acess3" localSheetId="10">#REF!</definedName>
    <definedName name="_acess3">#REF!</definedName>
    <definedName name="_acess4" localSheetId="9">#REF!</definedName>
    <definedName name="_acess4" localSheetId="0">#REF!</definedName>
    <definedName name="_acess4" localSheetId="13">#REF!</definedName>
    <definedName name="_acess4" localSheetId="11">#REF!</definedName>
    <definedName name="_acess4">#REF!</definedName>
    <definedName name="_acess5" localSheetId="9">#REF!</definedName>
    <definedName name="_acess5" localSheetId="13">#REF!</definedName>
    <definedName name="_acess5" localSheetId="11">#REF!</definedName>
    <definedName name="_acess5">#REF!</definedName>
    <definedName name="_acess6" localSheetId="9">#REF!</definedName>
    <definedName name="_acess6" localSheetId="1">#REF!</definedName>
    <definedName name="_acess6" localSheetId="0">#REF!</definedName>
    <definedName name="_acess6" localSheetId="12">#REF!</definedName>
    <definedName name="_acess6" localSheetId="13">#REF!</definedName>
    <definedName name="_acess6" localSheetId="11">#REF!</definedName>
    <definedName name="_acess6" localSheetId="10">#REF!</definedName>
    <definedName name="_acess6">#REF!</definedName>
    <definedName name="_acess7" localSheetId="9">#REF!</definedName>
    <definedName name="_acess7" localSheetId="0">#REF!</definedName>
    <definedName name="_acess7" localSheetId="13">#REF!</definedName>
    <definedName name="_acess7" localSheetId="11">#REF!</definedName>
    <definedName name="_acess7">#REF!</definedName>
    <definedName name="_acess8" localSheetId="9">#REF!</definedName>
    <definedName name="_acess8" localSheetId="13">#REF!</definedName>
    <definedName name="_acess8" localSheetId="11">#REF!</definedName>
    <definedName name="_acess8">#REF!</definedName>
    <definedName name="_acess9" localSheetId="9">#REF!</definedName>
    <definedName name="_acess9" localSheetId="1">#REF!</definedName>
    <definedName name="_acess9" localSheetId="0">#REF!</definedName>
    <definedName name="_acess9" localSheetId="12">#REF!</definedName>
    <definedName name="_acess9" localSheetId="13">#REF!</definedName>
    <definedName name="_acess9" localSheetId="11">#REF!</definedName>
    <definedName name="_acess9" localSheetId="10">#REF!</definedName>
    <definedName name="_acess9">#REF!</definedName>
    <definedName name="_ade1" localSheetId="9">#REF!</definedName>
    <definedName name="_ade1" localSheetId="1">#REF!</definedName>
    <definedName name="_ade1" localSheetId="13">#REF!</definedName>
    <definedName name="_ade1" localSheetId="11">#REF!</definedName>
    <definedName name="_ade1" localSheetId="10">#REF!</definedName>
    <definedName name="_ade1">#REF!</definedName>
    <definedName name="_ade2" localSheetId="9">#REF!</definedName>
    <definedName name="_ade2" localSheetId="1">#REF!</definedName>
    <definedName name="_ade2" localSheetId="13">#REF!</definedName>
    <definedName name="_ade2" localSheetId="11">#REF!</definedName>
    <definedName name="_ade2" localSheetId="10">#REF!</definedName>
    <definedName name="_ade2">#REF!</definedName>
    <definedName name="_ade3" localSheetId="9">#REF!</definedName>
    <definedName name="_ade3" localSheetId="1">#REF!</definedName>
    <definedName name="_ade3" localSheetId="13">#REF!</definedName>
    <definedName name="_ade3" localSheetId="11">#REF!</definedName>
    <definedName name="_ade3" localSheetId="10">#REF!</definedName>
    <definedName name="_ade3">#REF!</definedName>
    <definedName name="_ade4" localSheetId="9">#REF!</definedName>
    <definedName name="_ade4" localSheetId="1">#REF!</definedName>
    <definedName name="_ade4" localSheetId="13">#REF!</definedName>
    <definedName name="_ade4" localSheetId="11">#REF!</definedName>
    <definedName name="_ade4" localSheetId="10">#REF!</definedName>
    <definedName name="_ade4">#REF!</definedName>
    <definedName name="_ade5" localSheetId="9">#REF!</definedName>
    <definedName name="_ade5" localSheetId="1">#REF!</definedName>
    <definedName name="_ade5" localSheetId="13">#REF!</definedName>
    <definedName name="_ade5" localSheetId="11">#REF!</definedName>
    <definedName name="_ade5" localSheetId="10">#REF!</definedName>
    <definedName name="_ade5">#REF!</definedName>
    <definedName name="_aer1" localSheetId="9">#REF!</definedName>
    <definedName name="_aer1" localSheetId="13">#REF!</definedName>
    <definedName name="_aer1" localSheetId="11">#REF!</definedName>
    <definedName name="_aer1">#REF!</definedName>
    <definedName name="_aer10" localSheetId="9">#REF!</definedName>
    <definedName name="_aer10" localSheetId="0">#REF!</definedName>
    <definedName name="_aer10" localSheetId="12">#REF!</definedName>
    <definedName name="_aer10" localSheetId="13">#REF!</definedName>
    <definedName name="_aer10" localSheetId="11">#REF!</definedName>
    <definedName name="_aer10">#REF!</definedName>
    <definedName name="_aer11" localSheetId="9">#REF!</definedName>
    <definedName name="_aer11" localSheetId="0">#REF!</definedName>
    <definedName name="_aer11" localSheetId="12">#REF!</definedName>
    <definedName name="_aer11" localSheetId="13">#REF!</definedName>
    <definedName name="_aer11" localSheetId="11">#REF!</definedName>
    <definedName name="_aer11">#REF!</definedName>
    <definedName name="_aer12" localSheetId="9">#REF!</definedName>
    <definedName name="_aer12" localSheetId="0">#REF!</definedName>
    <definedName name="_aer12" localSheetId="12">#REF!</definedName>
    <definedName name="_aer12" localSheetId="13">#REF!</definedName>
    <definedName name="_aer12" localSheetId="11">#REF!</definedName>
    <definedName name="_aer12">#REF!</definedName>
    <definedName name="_aer13" localSheetId="9">#REF!</definedName>
    <definedName name="_aer13" localSheetId="0">#REF!</definedName>
    <definedName name="_aer13" localSheetId="12">#REF!</definedName>
    <definedName name="_aer13" localSheetId="13">#REF!</definedName>
    <definedName name="_aer13" localSheetId="11">#REF!</definedName>
    <definedName name="_aer13">#REF!</definedName>
    <definedName name="_aer14" localSheetId="9">#REF!</definedName>
    <definedName name="_aer14" localSheetId="0">#REF!</definedName>
    <definedName name="_aer14" localSheetId="12">#REF!</definedName>
    <definedName name="_aer14" localSheetId="13">#REF!</definedName>
    <definedName name="_aer14" localSheetId="11">#REF!</definedName>
    <definedName name="_aer14">#REF!</definedName>
    <definedName name="_aer15" localSheetId="9">#REF!</definedName>
    <definedName name="_aer15" localSheetId="0">#REF!</definedName>
    <definedName name="_aer15" localSheetId="12">#REF!</definedName>
    <definedName name="_aer15" localSheetId="13">#REF!</definedName>
    <definedName name="_aer15" localSheetId="11">#REF!</definedName>
    <definedName name="_aer15">#REF!</definedName>
    <definedName name="_aer16" localSheetId="9">#REF!</definedName>
    <definedName name="_aer16" localSheetId="0">#REF!</definedName>
    <definedName name="_aer16" localSheetId="12">#REF!</definedName>
    <definedName name="_aer16" localSheetId="13">#REF!</definedName>
    <definedName name="_aer16" localSheetId="11">#REF!</definedName>
    <definedName name="_aer16">#REF!</definedName>
    <definedName name="_aer17" localSheetId="9">#REF!</definedName>
    <definedName name="_aer17" localSheetId="0">#REF!</definedName>
    <definedName name="_aer17" localSheetId="12">#REF!</definedName>
    <definedName name="_aer17" localSheetId="13">#REF!</definedName>
    <definedName name="_aer17" localSheetId="11">#REF!</definedName>
    <definedName name="_aer17">#REF!</definedName>
    <definedName name="_aer18" localSheetId="9">#REF!</definedName>
    <definedName name="_aer18" localSheetId="0">#REF!</definedName>
    <definedName name="_aer18" localSheetId="12">#REF!</definedName>
    <definedName name="_aer18" localSheetId="13">#REF!</definedName>
    <definedName name="_aer18" localSheetId="11">#REF!</definedName>
    <definedName name="_aer18">#REF!</definedName>
    <definedName name="_aer19" localSheetId="9">#REF!</definedName>
    <definedName name="_aer19" localSheetId="0">#REF!</definedName>
    <definedName name="_aer19" localSheetId="12">#REF!</definedName>
    <definedName name="_aer19" localSheetId="13">#REF!</definedName>
    <definedName name="_aer19" localSheetId="11">#REF!</definedName>
    <definedName name="_aer19">#REF!</definedName>
    <definedName name="_aer2" localSheetId="9">#REF!</definedName>
    <definedName name="_aer2" localSheetId="13">#REF!</definedName>
    <definedName name="_aer2" localSheetId="11">#REF!</definedName>
    <definedName name="_aer2">#REF!</definedName>
    <definedName name="_aer20" localSheetId="9">#REF!</definedName>
    <definedName name="_aer20" localSheetId="0">#REF!</definedName>
    <definedName name="_aer20" localSheetId="12">#REF!</definedName>
    <definedName name="_aer20" localSheetId="13">#REF!</definedName>
    <definedName name="_aer20" localSheetId="11">#REF!</definedName>
    <definedName name="_aer20">#REF!</definedName>
    <definedName name="_aer21" localSheetId="9">#REF!</definedName>
    <definedName name="_aer21" localSheetId="0">#REF!</definedName>
    <definedName name="_aer21" localSheetId="12">#REF!</definedName>
    <definedName name="_aer21" localSheetId="13">#REF!</definedName>
    <definedName name="_aer21" localSheetId="11">#REF!</definedName>
    <definedName name="_aer21">#REF!</definedName>
    <definedName name="_aer22" localSheetId="9">#REF!</definedName>
    <definedName name="_aer22" localSheetId="0">#REF!</definedName>
    <definedName name="_aer22" localSheetId="12">#REF!</definedName>
    <definedName name="_aer22" localSheetId="13">#REF!</definedName>
    <definedName name="_aer22" localSheetId="11">#REF!</definedName>
    <definedName name="_aer22">#REF!</definedName>
    <definedName name="_aer23" localSheetId="9">#REF!</definedName>
    <definedName name="_aer23" localSheetId="0">#REF!</definedName>
    <definedName name="_aer23" localSheetId="12">#REF!</definedName>
    <definedName name="_aer23" localSheetId="13">#REF!</definedName>
    <definedName name="_aer23" localSheetId="11">#REF!</definedName>
    <definedName name="_aer23">#REF!</definedName>
    <definedName name="_aer24" localSheetId="9">#REF!</definedName>
    <definedName name="_aer24" localSheetId="0">#REF!</definedName>
    <definedName name="_aer24" localSheetId="12">#REF!</definedName>
    <definedName name="_aer24" localSheetId="13">#REF!</definedName>
    <definedName name="_aer24" localSheetId="11">#REF!</definedName>
    <definedName name="_aer24">#REF!</definedName>
    <definedName name="_aer25" localSheetId="9">#REF!</definedName>
    <definedName name="_aer25" localSheetId="0">#REF!</definedName>
    <definedName name="_aer25" localSheetId="12">#REF!</definedName>
    <definedName name="_aer25" localSheetId="13">#REF!</definedName>
    <definedName name="_aer25" localSheetId="11">#REF!</definedName>
    <definedName name="_aer25">#REF!</definedName>
    <definedName name="_aer26" localSheetId="9">#REF!</definedName>
    <definedName name="_aer26" localSheetId="0">#REF!</definedName>
    <definedName name="_aer26" localSheetId="12">#REF!</definedName>
    <definedName name="_aer26" localSheetId="13">#REF!</definedName>
    <definedName name="_aer26" localSheetId="11">#REF!</definedName>
    <definedName name="_aer26">#REF!</definedName>
    <definedName name="_aer27" localSheetId="9">#REF!</definedName>
    <definedName name="_aer27" localSheetId="0">#REF!</definedName>
    <definedName name="_aer27" localSheetId="12">#REF!</definedName>
    <definedName name="_aer27" localSheetId="13">#REF!</definedName>
    <definedName name="_aer27" localSheetId="11">#REF!</definedName>
    <definedName name="_aer27">#REF!</definedName>
    <definedName name="_aer28" localSheetId="9">#REF!</definedName>
    <definedName name="_aer28" localSheetId="0">#REF!</definedName>
    <definedName name="_aer28" localSheetId="12">#REF!</definedName>
    <definedName name="_aer28" localSheetId="13">#REF!</definedName>
    <definedName name="_aer28" localSheetId="11">#REF!</definedName>
    <definedName name="_aer28">#REF!</definedName>
    <definedName name="_aer29" localSheetId="9">#REF!</definedName>
    <definedName name="_aer29" localSheetId="0">#REF!</definedName>
    <definedName name="_aer29" localSheetId="12">#REF!</definedName>
    <definedName name="_aer29" localSheetId="13">#REF!</definedName>
    <definedName name="_aer29" localSheetId="11">#REF!</definedName>
    <definedName name="_aer29">#REF!</definedName>
    <definedName name="_aer3" localSheetId="9">#REF!</definedName>
    <definedName name="_aer3" localSheetId="13">#REF!</definedName>
    <definedName name="_aer3" localSheetId="11">#REF!</definedName>
    <definedName name="_aer3">#REF!</definedName>
    <definedName name="_aer30" localSheetId="9">#REF!</definedName>
    <definedName name="_aer30" localSheetId="0">#REF!</definedName>
    <definedName name="_aer30" localSheetId="12">#REF!</definedName>
    <definedName name="_aer30" localSheetId="13">#REF!</definedName>
    <definedName name="_aer30" localSheetId="11">#REF!</definedName>
    <definedName name="_aer30">#REF!</definedName>
    <definedName name="_aer31" localSheetId="9">#REF!</definedName>
    <definedName name="_aer31" localSheetId="0">#REF!</definedName>
    <definedName name="_aer31" localSheetId="12">#REF!</definedName>
    <definedName name="_aer31" localSheetId="13">#REF!</definedName>
    <definedName name="_aer31" localSheetId="11">#REF!</definedName>
    <definedName name="_aer31">#REF!</definedName>
    <definedName name="_aer32" localSheetId="9">#REF!</definedName>
    <definedName name="_aer32" localSheetId="13">#REF!</definedName>
    <definedName name="_aer32" localSheetId="11">#REF!</definedName>
    <definedName name="_aer32">#REF!</definedName>
    <definedName name="_aer33" localSheetId="9">#REF!</definedName>
    <definedName name="_aer33" localSheetId="13">#REF!</definedName>
    <definedName name="_aer33" localSheetId="11">#REF!</definedName>
    <definedName name="_aer33">#REF!</definedName>
    <definedName name="_aer34" localSheetId="9">#REF!</definedName>
    <definedName name="_aer34" localSheetId="13">#REF!</definedName>
    <definedName name="_aer34" localSheetId="11">#REF!</definedName>
    <definedName name="_aer34">#REF!</definedName>
    <definedName name="_aer35" localSheetId="9">#REF!</definedName>
    <definedName name="_aer35" localSheetId="13">#REF!</definedName>
    <definedName name="_aer35" localSheetId="11">#REF!</definedName>
    <definedName name="_aer35">#REF!</definedName>
    <definedName name="_aer36" localSheetId="9">#REF!</definedName>
    <definedName name="_aer36" localSheetId="13">#REF!</definedName>
    <definedName name="_aer36" localSheetId="11">#REF!</definedName>
    <definedName name="_aer36">#REF!</definedName>
    <definedName name="_aer37" localSheetId="9">#REF!</definedName>
    <definedName name="_aer37" localSheetId="0">#REF!</definedName>
    <definedName name="_aer37" localSheetId="12">#REF!</definedName>
    <definedName name="_aer37" localSheetId="13">#REF!</definedName>
    <definedName name="_aer37" localSheetId="11">#REF!</definedName>
    <definedName name="_aer37">#REF!</definedName>
    <definedName name="_aer38" localSheetId="9">#REF!</definedName>
    <definedName name="_aer38" localSheetId="0">#REF!</definedName>
    <definedName name="_aer38" localSheetId="12">#REF!</definedName>
    <definedName name="_aer38" localSheetId="13">#REF!</definedName>
    <definedName name="_aer38" localSheetId="11">#REF!</definedName>
    <definedName name="_aer38">#REF!</definedName>
    <definedName name="_aer39" localSheetId="9">#REF!</definedName>
    <definedName name="_aer39" localSheetId="13">#REF!</definedName>
    <definedName name="_aer39" localSheetId="11">#REF!</definedName>
    <definedName name="_aer39">#REF!</definedName>
    <definedName name="_aer4" localSheetId="9">#REF!</definedName>
    <definedName name="_aer4" localSheetId="13">#REF!</definedName>
    <definedName name="_aer4" localSheetId="11">#REF!</definedName>
    <definedName name="_aer4">#REF!</definedName>
    <definedName name="_aer5" localSheetId="9">#REF!</definedName>
    <definedName name="_aer5" localSheetId="13">#REF!</definedName>
    <definedName name="_aer5" localSheetId="11">#REF!</definedName>
    <definedName name="_aer5">#REF!</definedName>
    <definedName name="_aer6" localSheetId="9">#REF!</definedName>
    <definedName name="_aer6" localSheetId="13">#REF!</definedName>
    <definedName name="_aer6" localSheetId="11">#REF!</definedName>
    <definedName name="_aer6">#REF!</definedName>
    <definedName name="_aer7" localSheetId="9">#REF!</definedName>
    <definedName name="_aer7" localSheetId="13">#REF!</definedName>
    <definedName name="_aer7" localSheetId="11">#REF!</definedName>
    <definedName name="_aer7">#REF!</definedName>
    <definedName name="_aer8" localSheetId="9">#REF!</definedName>
    <definedName name="_aer8" localSheetId="13">#REF!</definedName>
    <definedName name="_aer8" localSheetId="11">#REF!</definedName>
    <definedName name="_aer8">#REF!</definedName>
    <definedName name="_aer9" localSheetId="9">#REF!</definedName>
    <definedName name="_aer9" localSheetId="0">#REF!</definedName>
    <definedName name="_aer9" localSheetId="12">#REF!</definedName>
    <definedName name="_aer9" localSheetId="13">#REF!</definedName>
    <definedName name="_aer9" localSheetId="11">#REF!</definedName>
    <definedName name="_aer9">#REF!</definedName>
    <definedName name="_ap1" localSheetId="9">#REF!</definedName>
    <definedName name="_ap1" localSheetId="13">#REF!</definedName>
    <definedName name="_ap1" localSheetId="11">#REF!</definedName>
    <definedName name="_ap1">#REF!</definedName>
    <definedName name="_ap10" localSheetId="9">#REF!</definedName>
    <definedName name="_ap10" localSheetId="13">#REF!</definedName>
    <definedName name="_ap10" localSheetId="11">#REF!</definedName>
    <definedName name="_ap10">#REF!</definedName>
    <definedName name="_ap11" localSheetId="9">#REF!</definedName>
    <definedName name="_ap11" localSheetId="13">#REF!</definedName>
    <definedName name="_ap11" localSheetId="11">#REF!</definedName>
    <definedName name="_ap11">#REF!</definedName>
    <definedName name="_ap2" localSheetId="9">#REF!</definedName>
    <definedName name="_ap2" localSheetId="13">#REF!</definedName>
    <definedName name="_ap2" localSheetId="11">#REF!</definedName>
    <definedName name="_ap2">#REF!</definedName>
    <definedName name="_ap3" localSheetId="9">#REF!</definedName>
    <definedName name="_ap3" localSheetId="13">#REF!</definedName>
    <definedName name="_ap3" localSheetId="11">#REF!</definedName>
    <definedName name="_ap3">#REF!</definedName>
    <definedName name="_ap4" localSheetId="9">#REF!</definedName>
    <definedName name="_ap4" localSheetId="1">#REF!</definedName>
    <definedName name="_ap4" localSheetId="0">#REF!</definedName>
    <definedName name="_ap4" localSheetId="12">#REF!</definedName>
    <definedName name="_ap4" localSheetId="13">#REF!</definedName>
    <definedName name="_ap4" localSheetId="11">#REF!</definedName>
    <definedName name="_ap4" localSheetId="10">#REF!</definedName>
    <definedName name="_ap4">#REF!</definedName>
    <definedName name="_ap5" localSheetId="9">#REF!</definedName>
    <definedName name="_ap5" localSheetId="0">#REF!</definedName>
    <definedName name="_ap5" localSheetId="13">#REF!</definedName>
    <definedName name="_ap5" localSheetId="11">#REF!</definedName>
    <definedName name="_ap5">#REF!</definedName>
    <definedName name="_ap6" localSheetId="9">#REF!</definedName>
    <definedName name="_ap6" localSheetId="13">#REF!</definedName>
    <definedName name="_ap6" localSheetId="11">#REF!</definedName>
    <definedName name="_ap6">#REF!</definedName>
    <definedName name="_ap7" localSheetId="9">#REF!</definedName>
    <definedName name="_ap7" localSheetId="13">#REF!</definedName>
    <definedName name="_ap7" localSheetId="11">#REF!</definedName>
    <definedName name="_ap7">#REF!</definedName>
    <definedName name="_ap8" localSheetId="9">#REF!</definedName>
    <definedName name="_ap8" localSheetId="13">#REF!</definedName>
    <definedName name="_ap8" localSheetId="11">#REF!</definedName>
    <definedName name="_ap8">#REF!</definedName>
    <definedName name="_ap9" localSheetId="9">#REF!</definedName>
    <definedName name="_ap9" localSheetId="13">#REF!</definedName>
    <definedName name="_ap9" localSheetId="11">#REF!</definedName>
    <definedName name="_ap9">#REF!</definedName>
    <definedName name="_b2761" localSheetId="9">#REF!</definedName>
    <definedName name="_b2761" localSheetId="1">#REF!</definedName>
    <definedName name="_b2761" localSheetId="13">#REF!</definedName>
    <definedName name="_b2761" localSheetId="11">#REF!</definedName>
    <definedName name="_b2761" localSheetId="10">#REF!</definedName>
    <definedName name="_b2761">#REF!</definedName>
    <definedName name="_bank1" localSheetId="9">#REF!</definedName>
    <definedName name="_bank1" localSheetId="1">#REF!</definedName>
    <definedName name="_bank1" localSheetId="13">#REF!</definedName>
    <definedName name="_bank1" localSheetId="11">#REF!</definedName>
    <definedName name="_bank1" localSheetId="10">#REF!</definedName>
    <definedName name="_bank1">#REF!</definedName>
    <definedName name="_bank10" localSheetId="9">#REF!</definedName>
    <definedName name="_bank10" localSheetId="1">#REF!</definedName>
    <definedName name="_bank10" localSheetId="0">#REF!</definedName>
    <definedName name="_bank10" localSheetId="13">#REF!</definedName>
    <definedName name="_bank10" localSheetId="11">#REF!</definedName>
    <definedName name="_bank10" localSheetId="10">#REF!</definedName>
    <definedName name="_bank10">#REF!</definedName>
    <definedName name="_bank11" localSheetId="9">#REF!</definedName>
    <definedName name="_bank11" localSheetId="1">#REF!</definedName>
    <definedName name="_bank11" localSheetId="0">#REF!</definedName>
    <definedName name="_bank11" localSheetId="12">#REF!</definedName>
    <definedName name="_bank11" localSheetId="13">#REF!</definedName>
    <definedName name="_bank11" localSheetId="11">#REF!</definedName>
    <definedName name="_bank11" localSheetId="10">#REF!</definedName>
    <definedName name="_bank11">#REF!</definedName>
    <definedName name="_bank12" localSheetId="9">#REF!</definedName>
    <definedName name="_bank12" localSheetId="1">#REF!</definedName>
    <definedName name="_bank12" localSheetId="0">#REF!</definedName>
    <definedName name="_bank12" localSheetId="12">#REF!</definedName>
    <definedName name="_bank12" localSheetId="13">#REF!</definedName>
    <definedName name="_bank12" localSheetId="11">#REF!</definedName>
    <definedName name="_bank12" localSheetId="10">#REF!</definedName>
    <definedName name="_bank12">#REF!</definedName>
    <definedName name="_bank13" localSheetId="9">#REF!</definedName>
    <definedName name="_bank13" localSheetId="1">#REF!</definedName>
    <definedName name="_bank13" localSheetId="13">#REF!</definedName>
    <definedName name="_bank13" localSheetId="11">#REF!</definedName>
    <definedName name="_bank13" localSheetId="10">#REF!</definedName>
    <definedName name="_bank13">#REF!</definedName>
    <definedName name="_bank14" localSheetId="9">#REF!</definedName>
    <definedName name="_bank14" localSheetId="1">#REF!</definedName>
    <definedName name="_bank14" localSheetId="13">#REF!</definedName>
    <definedName name="_bank14" localSheetId="11">#REF!</definedName>
    <definedName name="_bank14" localSheetId="10">#REF!</definedName>
    <definedName name="_bank14">#REF!</definedName>
    <definedName name="_bank15" localSheetId="9">#REF!</definedName>
    <definedName name="_bank15" localSheetId="1">#REF!</definedName>
    <definedName name="_bank15" localSheetId="13">#REF!</definedName>
    <definedName name="_bank15" localSheetId="11">#REF!</definedName>
    <definedName name="_bank15" localSheetId="10">#REF!</definedName>
    <definedName name="_bank15">#REF!</definedName>
    <definedName name="_bank16" localSheetId="9">#REF!</definedName>
    <definedName name="_bank16" localSheetId="1">#REF!</definedName>
    <definedName name="_bank16" localSheetId="13">#REF!</definedName>
    <definedName name="_bank16" localSheetId="11">#REF!</definedName>
    <definedName name="_bank16" localSheetId="10">#REF!</definedName>
    <definedName name="_bank16">#REF!</definedName>
    <definedName name="_bank17" localSheetId="9">#REF!</definedName>
    <definedName name="_bank17" localSheetId="1">#REF!</definedName>
    <definedName name="_bank17" localSheetId="0">#REF!</definedName>
    <definedName name="_bank17" localSheetId="12">#REF!</definedName>
    <definedName name="_bank17" localSheetId="13">#REF!</definedName>
    <definedName name="_bank17" localSheetId="11">#REF!</definedName>
    <definedName name="_bank17" localSheetId="10">#REF!</definedName>
    <definedName name="_bank17">#REF!</definedName>
    <definedName name="_bank18" localSheetId="9">#REF!</definedName>
    <definedName name="_bank18" localSheetId="1">#REF!</definedName>
    <definedName name="_bank18" localSheetId="0">#REF!</definedName>
    <definedName name="_bank18" localSheetId="12">#REF!</definedName>
    <definedName name="_bank18" localSheetId="13">#REF!</definedName>
    <definedName name="_bank18" localSheetId="11">#REF!</definedName>
    <definedName name="_bank18" localSheetId="10">#REF!</definedName>
    <definedName name="_bank18">#REF!</definedName>
    <definedName name="_bank19" localSheetId="9">#REF!</definedName>
    <definedName name="_bank19" localSheetId="1">#REF!</definedName>
    <definedName name="_bank19" localSheetId="0">#REF!</definedName>
    <definedName name="_bank19" localSheetId="13">#REF!</definedName>
    <definedName name="_bank19" localSheetId="11">#REF!</definedName>
    <definedName name="_bank19" localSheetId="10">#REF!</definedName>
    <definedName name="_bank19">#REF!</definedName>
    <definedName name="_bank2" localSheetId="9">#REF!</definedName>
    <definedName name="_bank2" localSheetId="1">#REF!</definedName>
    <definedName name="_bank2" localSheetId="13">#REF!</definedName>
    <definedName name="_bank2" localSheetId="11">#REF!</definedName>
    <definedName name="_bank2" localSheetId="10">#REF!</definedName>
    <definedName name="_bank2">#REF!</definedName>
    <definedName name="_bank20" localSheetId="9">#REF!</definedName>
    <definedName name="_bank20" localSheetId="1">#REF!</definedName>
    <definedName name="_bank20" localSheetId="13">#REF!</definedName>
    <definedName name="_bank20" localSheetId="11">#REF!</definedName>
    <definedName name="_bank20" localSheetId="10">#REF!</definedName>
    <definedName name="_bank20">#REF!</definedName>
    <definedName name="_bank21" localSheetId="9">#REF!</definedName>
    <definedName name="_bank21" localSheetId="1">#REF!</definedName>
    <definedName name="_bank21" localSheetId="0">#REF!</definedName>
    <definedName name="_bank21" localSheetId="13">#REF!</definedName>
    <definedName name="_bank21" localSheetId="11">#REF!</definedName>
    <definedName name="_bank21" localSheetId="10">#REF!</definedName>
    <definedName name="_bank21">#REF!</definedName>
    <definedName name="_bank3" localSheetId="9">#REF!</definedName>
    <definedName name="_bank3" localSheetId="1">#REF!</definedName>
    <definedName name="_bank3" localSheetId="13">#REF!</definedName>
    <definedName name="_bank3" localSheetId="11">#REF!</definedName>
    <definedName name="_bank3" localSheetId="10">#REF!</definedName>
    <definedName name="_bank3">#REF!</definedName>
    <definedName name="_bank4" localSheetId="9">#REF!</definedName>
    <definedName name="_bank4" localSheetId="1">#REF!</definedName>
    <definedName name="_bank4" localSheetId="13">#REF!</definedName>
    <definedName name="_bank4" localSheetId="11">#REF!</definedName>
    <definedName name="_bank4" localSheetId="10">#REF!</definedName>
    <definedName name="_bank4">#REF!</definedName>
    <definedName name="_bank5" localSheetId="9">#REF!</definedName>
    <definedName name="_bank5" localSheetId="1">#REF!</definedName>
    <definedName name="_bank5" localSheetId="13">#REF!</definedName>
    <definedName name="_bank5" localSheetId="11">#REF!</definedName>
    <definedName name="_bank5" localSheetId="10">#REF!</definedName>
    <definedName name="_bank5">#REF!</definedName>
    <definedName name="_bank6" localSheetId="9">#REF!</definedName>
    <definedName name="_bank6" localSheetId="1">#REF!</definedName>
    <definedName name="_bank6" localSheetId="13">#REF!</definedName>
    <definedName name="_bank6" localSheetId="11">#REF!</definedName>
    <definedName name="_bank6" localSheetId="10">#REF!</definedName>
    <definedName name="_bank6">#REF!</definedName>
    <definedName name="_bank7" localSheetId="9">#REF!</definedName>
    <definedName name="_bank7" localSheetId="1">#REF!</definedName>
    <definedName name="_bank7" localSheetId="13">#REF!</definedName>
    <definedName name="_bank7" localSheetId="11">#REF!</definedName>
    <definedName name="_bank7" localSheetId="10">#REF!</definedName>
    <definedName name="_bank7">#REF!</definedName>
    <definedName name="_bank8" localSheetId="9">#REF!</definedName>
    <definedName name="_bank8" localSheetId="1">#REF!</definedName>
    <definedName name="_bank8" localSheetId="13">#REF!</definedName>
    <definedName name="_bank8" localSheetId="11">#REF!</definedName>
    <definedName name="_bank8" localSheetId="10">#REF!</definedName>
    <definedName name="_bank8">#REF!</definedName>
    <definedName name="_bank9" localSheetId="9">#REF!</definedName>
    <definedName name="_bank9" localSheetId="1">#REF!</definedName>
    <definedName name="_bank9" localSheetId="0">#REF!</definedName>
    <definedName name="_bank9" localSheetId="13">#REF!</definedName>
    <definedName name="_bank9" localSheetId="11">#REF!</definedName>
    <definedName name="_bank9" localSheetId="10">#REF!</definedName>
    <definedName name="_bank9">#REF!</definedName>
    <definedName name="_bco1" localSheetId="9">#REF!</definedName>
    <definedName name="_bco1" localSheetId="1">#REF!</definedName>
    <definedName name="_bco1" localSheetId="13">#REF!</definedName>
    <definedName name="_bco1" localSheetId="11">#REF!</definedName>
    <definedName name="_bco1" localSheetId="10">#REF!</definedName>
    <definedName name="_bco1">#REF!</definedName>
    <definedName name="_bco10" localSheetId="9">#REF!</definedName>
    <definedName name="_bco10" localSheetId="1">#REF!</definedName>
    <definedName name="_bco10" localSheetId="13">#REF!</definedName>
    <definedName name="_bco10" localSheetId="11">#REF!</definedName>
    <definedName name="_bco10" localSheetId="10">#REF!</definedName>
    <definedName name="_bco10">#REF!</definedName>
    <definedName name="_bco11" localSheetId="9">#REF!</definedName>
    <definedName name="_bco11" localSheetId="1">#REF!</definedName>
    <definedName name="_bco11" localSheetId="13">#REF!</definedName>
    <definedName name="_bco11" localSheetId="11">#REF!</definedName>
    <definedName name="_bco11" localSheetId="10">#REF!</definedName>
    <definedName name="_bco11">#REF!</definedName>
    <definedName name="_bco12" localSheetId="9">#REF!</definedName>
    <definedName name="_bco12" localSheetId="1">#REF!</definedName>
    <definedName name="_bco12" localSheetId="13">#REF!</definedName>
    <definedName name="_bco12" localSheetId="11">#REF!</definedName>
    <definedName name="_bco12" localSheetId="10">#REF!</definedName>
    <definedName name="_bco12">#REF!</definedName>
    <definedName name="_bco13" localSheetId="9">#REF!</definedName>
    <definedName name="_bco13" localSheetId="1">#REF!</definedName>
    <definedName name="_bco13" localSheetId="13">#REF!</definedName>
    <definedName name="_bco13" localSheetId="11">#REF!</definedName>
    <definedName name="_bco13" localSheetId="10">#REF!</definedName>
    <definedName name="_bco13">#REF!</definedName>
    <definedName name="_bco14" localSheetId="9">#REF!</definedName>
    <definedName name="_bco14" localSheetId="1">#REF!</definedName>
    <definedName name="_bco14" localSheetId="13">#REF!</definedName>
    <definedName name="_bco14" localSheetId="11">#REF!</definedName>
    <definedName name="_bco14" localSheetId="10">#REF!</definedName>
    <definedName name="_bco14">#REF!</definedName>
    <definedName name="_bco15" localSheetId="9">#REF!</definedName>
    <definedName name="_bco15" localSheetId="1">#REF!</definedName>
    <definedName name="_bco15" localSheetId="13">#REF!</definedName>
    <definedName name="_bco15" localSheetId="11">#REF!</definedName>
    <definedName name="_bco15" localSheetId="10">#REF!</definedName>
    <definedName name="_bco15">#REF!</definedName>
    <definedName name="_bco16" localSheetId="9">#REF!</definedName>
    <definedName name="_bco16" localSheetId="1">#REF!</definedName>
    <definedName name="_bco16" localSheetId="13">#REF!</definedName>
    <definedName name="_bco16" localSheetId="11">#REF!</definedName>
    <definedName name="_bco16" localSheetId="10">#REF!</definedName>
    <definedName name="_bco16">#REF!</definedName>
    <definedName name="_bco17" localSheetId="9">#REF!</definedName>
    <definedName name="_bco17" localSheetId="1">#REF!</definedName>
    <definedName name="_bco17" localSheetId="13">#REF!</definedName>
    <definedName name="_bco17" localSheetId="11">#REF!</definedName>
    <definedName name="_bco17" localSheetId="10">#REF!</definedName>
    <definedName name="_bco17">#REF!</definedName>
    <definedName name="_bco2" localSheetId="9">#REF!</definedName>
    <definedName name="_bco2" localSheetId="1">#REF!</definedName>
    <definedName name="_bco2" localSheetId="13">#REF!</definedName>
    <definedName name="_bco2" localSheetId="11">#REF!</definedName>
    <definedName name="_bco2" localSheetId="10">#REF!</definedName>
    <definedName name="_bco2">#REF!</definedName>
    <definedName name="_bco3" localSheetId="9">#REF!</definedName>
    <definedName name="_bco3" localSheetId="1">#REF!</definedName>
    <definedName name="_bco3" localSheetId="13">#REF!</definedName>
    <definedName name="_bco3" localSheetId="11">#REF!</definedName>
    <definedName name="_bco3" localSheetId="10">#REF!</definedName>
    <definedName name="_bco3">#REF!</definedName>
    <definedName name="_bco5" localSheetId="9">#REF!</definedName>
    <definedName name="_bco5" localSheetId="1">#REF!</definedName>
    <definedName name="_bco5" localSheetId="13">#REF!</definedName>
    <definedName name="_bco5" localSheetId="11">#REF!</definedName>
    <definedName name="_bco5" localSheetId="10">#REF!</definedName>
    <definedName name="_bco5">#REF!</definedName>
    <definedName name="_bco6" localSheetId="9">#REF!</definedName>
    <definedName name="_bco6" localSheetId="1">#REF!</definedName>
    <definedName name="_bco6" localSheetId="13">#REF!</definedName>
    <definedName name="_bco6" localSheetId="11">#REF!</definedName>
    <definedName name="_bco6" localSheetId="10">#REF!</definedName>
    <definedName name="_bco6">#REF!</definedName>
    <definedName name="_bco7" localSheetId="9">#REF!</definedName>
    <definedName name="_bco7" localSheetId="1">#REF!</definedName>
    <definedName name="_bco7" localSheetId="13">#REF!</definedName>
    <definedName name="_bco7" localSheetId="11">#REF!</definedName>
    <definedName name="_bco7" localSheetId="10">#REF!</definedName>
    <definedName name="_bco7">#REF!</definedName>
    <definedName name="_bco8" localSheetId="9">#REF!</definedName>
    <definedName name="_bco8" localSheetId="1">#REF!</definedName>
    <definedName name="_bco8" localSheetId="13">#REF!</definedName>
    <definedName name="_bco8" localSheetId="11">#REF!</definedName>
    <definedName name="_bco8" localSheetId="10">#REF!</definedName>
    <definedName name="_bco8">#REF!</definedName>
    <definedName name="_bco9" localSheetId="9">#REF!</definedName>
    <definedName name="_bco9" localSheetId="1">#REF!</definedName>
    <definedName name="_bco9" localSheetId="13">#REF!</definedName>
    <definedName name="_bco9" localSheetId="11">#REF!</definedName>
    <definedName name="_bco9" localSheetId="10">#REF!</definedName>
    <definedName name="_bco9">#REF!</definedName>
    <definedName name="_boc4" localSheetId="9">#REF!</definedName>
    <definedName name="_boc4" localSheetId="1">#REF!</definedName>
    <definedName name="_boc4" localSheetId="13">#REF!</definedName>
    <definedName name="_boc4" localSheetId="11">#REF!</definedName>
    <definedName name="_boc4" localSheetId="10">#REF!</definedName>
    <definedName name="_boc4">#REF!</definedName>
    <definedName name="_buff1" localSheetId="9">#REF!</definedName>
    <definedName name="_buff1" localSheetId="1">#REF!</definedName>
    <definedName name="_buff1" localSheetId="0">#REF!</definedName>
    <definedName name="_buff1" localSheetId="12">#REF!</definedName>
    <definedName name="_buff1" localSheetId="13">#REF!</definedName>
    <definedName name="_buff1" localSheetId="11">#REF!</definedName>
    <definedName name="_buff1" localSheetId="10">#REF!</definedName>
    <definedName name="_buff1">#REF!</definedName>
    <definedName name="_buff2" localSheetId="9">#REF!</definedName>
    <definedName name="_buff2" localSheetId="0">#REF!</definedName>
    <definedName name="_buff2" localSheetId="13">#REF!</definedName>
    <definedName name="_buff2" localSheetId="11">#REF!</definedName>
    <definedName name="_buff2">#REF!</definedName>
    <definedName name="_buff3" localSheetId="9">#REF!</definedName>
    <definedName name="_buff3" localSheetId="13">#REF!</definedName>
    <definedName name="_buff3" localSheetId="11">#REF!</definedName>
    <definedName name="_buff3">#REF!</definedName>
    <definedName name="_cad1" localSheetId="9">#REF!</definedName>
    <definedName name="_cad1" localSheetId="1">#REF!</definedName>
    <definedName name="_cad1" localSheetId="13">#REF!</definedName>
    <definedName name="_cad1" localSheetId="11">#REF!</definedName>
    <definedName name="_cad1" localSheetId="10">#REF!</definedName>
    <definedName name="_cad1">#REF!</definedName>
    <definedName name="_cad10" localSheetId="9">#REF!</definedName>
    <definedName name="_cad10" localSheetId="1">#REF!</definedName>
    <definedName name="_cad10" localSheetId="13">#REF!</definedName>
    <definedName name="_cad10" localSheetId="11">#REF!</definedName>
    <definedName name="_cad10" localSheetId="10">#REF!</definedName>
    <definedName name="_cad10">#REF!</definedName>
    <definedName name="_cad11" localSheetId="9">#REF!</definedName>
    <definedName name="_cad11" localSheetId="1">#REF!</definedName>
    <definedName name="_cad11" localSheetId="13">#REF!</definedName>
    <definedName name="_cad11" localSheetId="11">#REF!</definedName>
    <definedName name="_cad11" localSheetId="10">#REF!</definedName>
    <definedName name="_cad11">#REF!</definedName>
    <definedName name="_cad12" localSheetId="9">#REF!</definedName>
    <definedName name="_cad12" localSheetId="1">#REF!</definedName>
    <definedName name="_cad12" localSheetId="13">#REF!</definedName>
    <definedName name="_cad12" localSheetId="11">#REF!</definedName>
    <definedName name="_cad12" localSheetId="10">#REF!</definedName>
    <definedName name="_cad12">#REF!</definedName>
    <definedName name="_cad13" localSheetId="9">#REF!</definedName>
    <definedName name="_cad13" localSheetId="1">#REF!</definedName>
    <definedName name="_cad13" localSheetId="13">#REF!</definedName>
    <definedName name="_cad13" localSheetId="11">#REF!</definedName>
    <definedName name="_cad13" localSheetId="10">#REF!</definedName>
    <definedName name="_cad13">#REF!</definedName>
    <definedName name="_cad14" localSheetId="9">#REF!</definedName>
    <definedName name="_cad14" localSheetId="1">#REF!</definedName>
    <definedName name="_cad14" localSheetId="13">#REF!</definedName>
    <definedName name="_cad14" localSheetId="11">#REF!</definedName>
    <definedName name="_cad14" localSheetId="10">#REF!</definedName>
    <definedName name="_cad14">#REF!</definedName>
    <definedName name="_cad15" localSheetId="9">#REF!</definedName>
    <definedName name="_cad15" localSheetId="1">#REF!</definedName>
    <definedName name="_cad15" localSheetId="13">#REF!</definedName>
    <definedName name="_cad15" localSheetId="11">#REF!</definedName>
    <definedName name="_cad15" localSheetId="10">#REF!</definedName>
    <definedName name="_cad15">#REF!</definedName>
    <definedName name="_cad16" localSheetId="9">#REF!</definedName>
    <definedName name="_cad16" localSheetId="1">#REF!</definedName>
    <definedName name="_cad16" localSheetId="13">#REF!</definedName>
    <definedName name="_cad16" localSheetId="11">#REF!</definedName>
    <definedName name="_cad16" localSheetId="10">#REF!</definedName>
    <definedName name="_cad16">#REF!</definedName>
    <definedName name="_cad17" localSheetId="9">#REF!</definedName>
    <definedName name="_cad17" localSheetId="1">#REF!</definedName>
    <definedName name="_cad17" localSheetId="13">#REF!</definedName>
    <definedName name="_cad17" localSheetId="11">#REF!</definedName>
    <definedName name="_cad17" localSheetId="10">#REF!</definedName>
    <definedName name="_cad17">#REF!</definedName>
    <definedName name="_cad18" localSheetId="9">#REF!</definedName>
    <definedName name="_cad18" localSheetId="1">#REF!</definedName>
    <definedName name="_cad18" localSheetId="13">#REF!</definedName>
    <definedName name="_cad18" localSheetId="11">#REF!</definedName>
    <definedName name="_cad18" localSheetId="10">#REF!</definedName>
    <definedName name="_cad18">#REF!</definedName>
    <definedName name="_cad19" localSheetId="9">#REF!</definedName>
    <definedName name="_cad19" localSheetId="1">#REF!</definedName>
    <definedName name="_cad19" localSheetId="13">#REF!</definedName>
    <definedName name="_cad19" localSheetId="11">#REF!</definedName>
    <definedName name="_cad19" localSheetId="10">#REF!</definedName>
    <definedName name="_cad19">#REF!</definedName>
    <definedName name="_cad2" localSheetId="9">#REF!</definedName>
    <definedName name="_cad2" localSheetId="1">#REF!</definedName>
    <definedName name="_cad2" localSheetId="13">#REF!</definedName>
    <definedName name="_cad2" localSheetId="11">#REF!</definedName>
    <definedName name="_cad2" localSheetId="10">#REF!</definedName>
    <definedName name="_cad2">#REF!</definedName>
    <definedName name="_cad20" localSheetId="9">#REF!</definedName>
    <definedName name="_cad20" localSheetId="1">#REF!</definedName>
    <definedName name="_cad20" localSheetId="13">#REF!</definedName>
    <definedName name="_cad20" localSheetId="11">#REF!</definedName>
    <definedName name="_cad20" localSheetId="10">#REF!</definedName>
    <definedName name="_cad20">#REF!</definedName>
    <definedName name="_cad21" localSheetId="9">#REF!</definedName>
    <definedName name="_cad21" localSheetId="1">#REF!</definedName>
    <definedName name="_cad21" localSheetId="13">#REF!</definedName>
    <definedName name="_cad21" localSheetId="11">#REF!</definedName>
    <definedName name="_cad21" localSheetId="10">#REF!</definedName>
    <definedName name="_cad21">#REF!</definedName>
    <definedName name="_cad22" localSheetId="9">#REF!</definedName>
    <definedName name="_cad22" localSheetId="1">#REF!</definedName>
    <definedName name="_cad22" localSheetId="13">#REF!</definedName>
    <definedName name="_cad22" localSheetId="11">#REF!</definedName>
    <definedName name="_cad22" localSheetId="10">#REF!</definedName>
    <definedName name="_cad22">#REF!</definedName>
    <definedName name="_cad23" localSheetId="9">#REF!</definedName>
    <definedName name="_cad23" localSheetId="1">#REF!</definedName>
    <definedName name="_cad23" localSheetId="13">#REF!</definedName>
    <definedName name="_cad23" localSheetId="11">#REF!</definedName>
    <definedName name="_cad23" localSheetId="10">#REF!</definedName>
    <definedName name="_cad23">#REF!</definedName>
    <definedName name="_cad24" localSheetId="9">#REF!</definedName>
    <definedName name="_cad24" localSheetId="1">#REF!</definedName>
    <definedName name="_cad24" localSheetId="13">#REF!</definedName>
    <definedName name="_cad24" localSheetId="11">#REF!</definedName>
    <definedName name="_cad24" localSheetId="10">#REF!</definedName>
    <definedName name="_cad24">#REF!</definedName>
    <definedName name="_cad25" localSheetId="9">#REF!</definedName>
    <definedName name="_cad25" localSheetId="1">#REF!</definedName>
    <definedName name="_cad25" localSheetId="13">#REF!</definedName>
    <definedName name="_cad25" localSheetId="11">#REF!</definedName>
    <definedName name="_cad25" localSheetId="10">#REF!</definedName>
    <definedName name="_cad25">#REF!</definedName>
    <definedName name="_cad26" localSheetId="9">#REF!</definedName>
    <definedName name="_cad26" localSheetId="1">#REF!</definedName>
    <definedName name="_cad26" localSheetId="13">#REF!</definedName>
    <definedName name="_cad26" localSheetId="11">#REF!</definedName>
    <definedName name="_cad26" localSheetId="10">#REF!</definedName>
    <definedName name="_cad26">#REF!</definedName>
    <definedName name="_cad27" localSheetId="9">#REF!</definedName>
    <definedName name="_cad27" localSheetId="1">#REF!</definedName>
    <definedName name="_cad27" localSheetId="13">#REF!</definedName>
    <definedName name="_cad27" localSheetId="11">#REF!</definedName>
    <definedName name="_cad27" localSheetId="10">#REF!</definedName>
    <definedName name="_cad27">#REF!</definedName>
    <definedName name="_cad28" localSheetId="9">#REF!</definedName>
    <definedName name="_cad28" localSheetId="1">#REF!</definedName>
    <definedName name="_cad28" localSheetId="13">#REF!</definedName>
    <definedName name="_cad28" localSheetId="11">#REF!</definedName>
    <definedName name="_cad28" localSheetId="10">#REF!</definedName>
    <definedName name="_cad28">#REF!</definedName>
    <definedName name="_cad29" localSheetId="9">#REF!</definedName>
    <definedName name="_cad29" localSheetId="1">#REF!</definedName>
    <definedName name="_cad29" localSheetId="13">#REF!</definedName>
    <definedName name="_cad29" localSheetId="11">#REF!</definedName>
    <definedName name="_cad29" localSheetId="10">#REF!</definedName>
    <definedName name="_cad29">#REF!</definedName>
    <definedName name="_cad3" localSheetId="9">#REF!</definedName>
    <definedName name="_cad3" localSheetId="1">#REF!</definedName>
    <definedName name="_cad3" localSheetId="13">#REF!</definedName>
    <definedName name="_cad3" localSheetId="11">#REF!</definedName>
    <definedName name="_cad3" localSheetId="10">#REF!</definedName>
    <definedName name="_cad3">#REF!</definedName>
    <definedName name="_cad30" localSheetId="9">#REF!</definedName>
    <definedName name="_cad30" localSheetId="1">#REF!</definedName>
    <definedName name="_cad30" localSheetId="13">#REF!</definedName>
    <definedName name="_cad30" localSheetId="11">#REF!</definedName>
    <definedName name="_cad30" localSheetId="10">#REF!</definedName>
    <definedName name="_cad30">#REF!</definedName>
    <definedName name="_cad31" localSheetId="9">#REF!</definedName>
    <definedName name="_cad31" localSheetId="1">#REF!</definedName>
    <definedName name="_cad31" localSheetId="13">#REF!</definedName>
    <definedName name="_cad31" localSheetId="11">#REF!</definedName>
    <definedName name="_cad31" localSheetId="10">#REF!</definedName>
    <definedName name="_cad31">#REF!</definedName>
    <definedName name="_cad32" localSheetId="9">#REF!</definedName>
    <definedName name="_cad32" localSheetId="1">#REF!</definedName>
    <definedName name="_cad32" localSheetId="13">#REF!</definedName>
    <definedName name="_cad32" localSheetId="11">#REF!</definedName>
    <definedName name="_cad32" localSheetId="10">#REF!</definedName>
    <definedName name="_cad32">#REF!</definedName>
    <definedName name="_cad33" localSheetId="9">#REF!</definedName>
    <definedName name="_cad33" localSheetId="1">#REF!</definedName>
    <definedName name="_cad33" localSheetId="13">#REF!</definedName>
    <definedName name="_cad33" localSheetId="11">#REF!</definedName>
    <definedName name="_cad33" localSheetId="10">#REF!</definedName>
    <definedName name="_cad33">#REF!</definedName>
    <definedName name="_cad34" localSheetId="9">#REF!</definedName>
    <definedName name="_cad34" localSheetId="1">#REF!</definedName>
    <definedName name="_cad34" localSheetId="13">#REF!</definedName>
    <definedName name="_cad34" localSheetId="11">#REF!</definedName>
    <definedName name="_cad34" localSheetId="10">#REF!</definedName>
    <definedName name="_cad34">#REF!</definedName>
    <definedName name="_cad35" localSheetId="9">#REF!</definedName>
    <definedName name="_cad35" localSheetId="1">#REF!</definedName>
    <definedName name="_cad35" localSheetId="13">#REF!</definedName>
    <definedName name="_cad35" localSheetId="11">#REF!</definedName>
    <definedName name="_cad35" localSheetId="10">#REF!</definedName>
    <definedName name="_cad35">#REF!</definedName>
    <definedName name="_cad36" localSheetId="9">#REF!</definedName>
    <definedName name="_cad36" localSheetId="1">#REF!</definedName>
    <definedName name="_cad36" localSheetId="0">#REF!</definedName>
    <definedName name="_cad36" localSheetId="13">#REF!</definedName>
    <definedName name="_cad36" localSheetId="11">#REF!</definedName>
    <definedName name="_cad36" localSheetId="10">#REF!</definedName>
    <definedName name="_cad36">#REF!</definedName>
    <definedName name="_cad37" localSheetId="9">#REF!</definedName>
    <definedName name="_cad37" localSheetId="1">#REF!</definedName>
    <definedName name="_cad37" localSheetId="13">#REF!</definedName>
    <definedName name="_cad37" localSheetId="11">#REF!</definedName>
    <definedName name="_cad37" localSheetId="10">#REF!</definedName>
    <definedName name="_cad37">#REF!</definedName>
    <definedName name="_cad38" localSheetId="9">#REF!</definedName>
    <definedName name="_cad38" localSheetId="1">#REF!</definedName>
    <definedName name="_cad38" localSheetId="13">#REF!</definedName>
    <definedName name="_cad38" localSheetId="11">#REF!</definedName>
    <definedName name="_cad38" localSheetId="10">#REF!</definedName>
    <definedName name="_cad38">#REF!</definedName>
    <definedName name="_cad39" localSheetId="9">#REF!</definedName>
    <definedName name="_cad39" localSheetId="1">#REF!</definedName>
    <definedName name="_cad39" localSheetId="13">#REF!</definedName>
    <definedName name="_cad39" localSheetId="11">#REF!</definedName>
    <definedName name="_cad39" localSheetId="10">#REF!</definedName>
    <definedName name="_cad39">#REF!</definedName>
    <definedName name="_cad4" localSheetId="9">#REF!</definedName>
    <definedName name="_cad4" localSheetId="1">#REF!</definedName>
    <definedName name="_cad4" localSheetId="13">#REF!</definedName>
    <definedName name="_cad4" localSheetId="11">#REF!</definedName>
    <definedName name="_cad4" localSheetId="10">#REF!</definedName>
    <definedName name="_cad4">#REF!</definedName>
    <definedName name="_cad5" localSheetId="9">#REF!</definedName>
    <definedName name="_cad5" localSheetId="1">#REF!</definedName>
    <definedName name="_cad5" localSheetId="13">#REF!</definedName>
    <definedName name="_cad5" localSheetId="11">#REF!</definedName>
    <definedName name="_cad5" localSheetId="10">#REF!</definedName>
    <definedName name="_cad5">#REF!</definedName>
    <definedName name="_cad6" localSheetId="9">#REF!</definedName>
    <definedName name="_cad6" localSheetId="1">#REF!</definedName>
    <definedName name="_cad6" localSheetId="13">#REF!</definedName>
    <definedName name="_cad6" localSheetId="11">#REF!</definedName>
    <definedName name="_cad6" localSheetId="10">#REF!</definedName>
    <definedName name="_cad6">#REF!</definedName>
    <definedName name="_cad7" localSheetId="9">#REF!</definedName>
    <definedName name="_cad7" localSheetId="1">#REF!</definedName>
    <definedName name="_cad7" localSheetId="13">#REF!</definedName>
    <definedName name="_cad7" localSheetId="11">#REF!</definedName>
    <definedName name="_cad7" localSheetId="10">#REF!</definedName>
    <definedName name="_cad7">#REF!</definedName>
    <definedName name="_cad8" localSheetId="9">#REF!</definedName>
    <definedName name="_cad8" localSheetId="1">#REF!</definedName>
    <definedName name="_cad8" localSheetId="13">#REF!</definedName>
    <definedName name="_cad8" localSheetId="11">#REF!</definedName>
    <definedName name="_cad8" localSheetId="10">#REF!</definedName>
    <definedName name="_cad8">#REF!</definedName>
    <definedName name="_cad9" localSheetId="9">#REF!</definedName>
    <definedName name="_cad9" localSheetId="1">#REF!</definedName>
    <definedName name="_cad9" localSheetId="13">#REF!</definedName>
    <definedName name="_cad9" localSheetId="11">#REF!</definedName>
    <definedName name="_cad9" localSheetId="10">#REF!</definedName>
    <definedName name="_cad9">#REF!</definedName>
    <definedName name="_cheig" localSheetId="9">#REF!</definedName>
    <definedName name="_cheig" localSheetId="1">#REF!</definedName>
    <definedName name="_cheig" localSheetId="13">#REF!</definedName>
    <definedName name="_cheig" localSheetId="11">#REF!</definedName>
    <definedName name="_cheig" localSheetId="10">#REF!</definedName>
    <definedName name="_cheig">#REF!</definedName>
    <definedName name="_dia" localSheetId="9">#REF!</definedName>
    <definedName name="_dia" localSheetId="1">#REF!</definedName>
    <definedName name="_dia" localSheetId="13">#REF!</definedName>
    <definedName name="_dia" localSheetId="11">#REF!</definedName>
    <definedName name="_dia" localSheetId="10">#REF!</definedName>
    <definedName name="_dia">#REF!</definedName>
    <definedName name="_diaest" localSheetId="9">#REF!</definedName>
    <definedName name="_diaest" localSheetId="1">#REF!</definedName>
    <definedName name="_diaest" localSheetId="13">#REF!</definedName>
    <definedName name="_diaest" localSheetId="11">#REF!</definedName>
    <definedName name="_diaest" localSheetId="10">#REF!</definedName>
    <definedName name="_diaest">#REF!</definedName>
    <definedName name="_esc1" localSheetId="9">#REF!</definedName>
    <definedName name="_esc1" localSheetId="1">#REF!</definedName>
    <definedName name="_esc1" localSheetId="13">#REF!</definedName>
    <definedName name="_esc1" localSheetId="11">#REF!</definedName>
    <definedName name="_esc1" localSheetId="10">#REF!</definedName>
    <definedName name="_esc1">#REF!</definedName>
    <definedName name="_esc2" localSheetId="9">#REF!</definedName>
    <definedName name="_esc2" localSheetId="1">#REF!</definedName>
    <definedName name="_esc2" localSheetId="13">#REF!</definedName>
    <definedName name="_esc2" localSheetId="11">#REF!</definedName>
    <definedName name="_esc2" localSheetId="10">#REF!</definedName>
    <definedName name="_esc2">#REF!</definedName>
    <definedName name="_esc3" localSheetId="9">#REF!</definedName>
    <definedName name="_esc3" localSheetId="1">#REF!</definedName>
    <definedName name="_esc3" localSheetId="13">#REF!</definedName>
    <definedName name="_esc3" localSheetId="11">#REF!</definedName>
    <definedName name="_esc3" localSheetId="10">#REF!</definedName>
    <definedName name="_esc3">#REF!</definedName>
    <definedName name="_funni" localSheetId="9">#REF!</definedName>
    <definedName name="_funni" localSheetId="1">#REF!</definedName>
    <definedName name="_funni" localSheetId="13">#REF!</definedName>
    <definedName name="_funni" localSheetId="11">#REF!</definedName>
    <definedName name="_funni" localSheetId="10">#REF!</definedName>
    <definedName name="_funni">#REF!</definedName>
    <definedName name="_funnibr" localSheetId="9">#REF!</definedName>
    <definedName name="_funnibr" localSheetId="1">#REF!</definedName>
    <definedName name="_funnibr" localSheetId="13">#REF!</definedName>
    <definedName name="_funnibr" localSheetId="11">#REF!</definedName>
    <definedName name="_funnibr" localSheetId="10">#REF!</definedName>
    <definedName name="_funnibr">#REF!</definedName>
    <definedName name="_gar1" localSheetId="9">#REF!</definedName>
    <definedName name="_gar1" localSheetId="1">#REF!</definedName>
    <definedName name="_gar1" localSheetId="0">#REF!</definedName>
    <definedName name="_gar1" localSheetId="12">#REF!</definedName>
    <definedName name="_gar1" localSheetId="13">#REF!</definedName>
    <definedName name="_gar1" localSheetId="11">#REF!</definedName>
    <definedName name="_gar1" localSheetId="10">#REF!</definedName>
    <definedName name="_gar1">#REF!</definedName>
    <definedName name="_gar2" localSheetId="9">#REF!</definedName>
    <definedName name="_gar2" localSheetId="1">#REF!</definedName>
    <definedName name="_gar2" localSheetId="0">#REF!</definedName>
    <definedName name="_gar2" localSheetId="12">#REF!</definedName>
    <definedName name="_gar2" localSheetId="13">#REF!</definedName>
    <definedName name="_gar2" localSheetId="11">#REF!</definedName>
    <definedName name="_gar2" localSheetId="10">#REF!</definedName>
    <definedName name="_gar2">#REF!</definedName>
    <definedName name="_gar3" localSheetId="9">#REF!</definedName>
    <definedName name="_gar3" localSheetId="1">#REF!</definedName>
    <definedName name="_gar3" localSheetId="0">#REF!</definedName>
    <definedName name="_gar3" localSheetId="12">#REF!</definedName>
    <definedName name="_gar3" localSheetId="13">#REF!</definedName>
    <definedName name="_gar3" localSheetId="11">#REF!</definedName>
    <definedName name="_gar3" localSheetId="10">#REF!</definedName>
    <definedName name="_gar3">#REF!</definedName>
    <definedName name="_gar4" localSheetId="9">#REF!</definedName>
    <definedName name="_gar4" localSheetId="0">#REF!</definedName>
    <definedName name="_gar4" localSheetId="13">#REF!</definedName>
    <definedName name="_gar4" localSheetId="11">#REF!</definedName>
    <definedName name="_gar4">#REF!</definedName>
    <definedName name="_gar5" localSheetId="9">#REF!</definedName>
    <definedName name="_gar5" localSheetId="13">#REF!</definedName>
    <definedName name="_gar5" localSheetId="11">#REF!</definedName>
    <definedName name="_gar5">#REF!</definedName>
    <definedName name="_gar6" localSheetId="9">#REF!</definedName>
    <definedName name="_gar6" localSheetId="13">#REF!</definedName>
    <definedName name="_gar6" localSheetId="11">#REF!</definedName>
    <definedName name="_gar6">#REF!</definedName>
    <definedName name="_gar7" localSheetId="9">#REF!</definedName>
    <definedName name="_gar7" localSheetId="13">#REF!</definedName>
    <definedName name="_gar7" localSheetId="11">#REF!</definedName>
    <definedName name="_gar7">#REF!</definedName>
    <definedName name="_gar8" localSheetId="9">#REF!</definedName>
    <definedName name="_gar8" localSheetId="13">#REF!</definedName>
    <definedName name="_gar8" localSheetId="11">#REF!</definedName>
    <definedName name="_gar8">#REF!</definedName>
    <definedName name="_ipanema" localSheetId="9">#REF!</definedName>
    <definedName name="_ipanema" localSheetId="1">#REF!</definedName>
    <definedName name="_ipanema" localSheetId="13">#REF!</definedName>
    <definedName name="_ipanema" localSheetId="11">#REF!</definedName>
    <definedName name="_ipanema" localSheetId="10">#REF!</definedName>
    <definedName name="_ipanema">#REF!</definedName>
    <definedName name="_jobfixo" localSheetId="9">#REF!</definedName>
    <definedName name="_jobfixo" localSheetId="1">#REF!</definedName>
    <definedName name="_jobfixo" localSheetId="13">#REF!</definedName>
    <definedName name="_jobfixo" localSheetId="11">#REF!</definedName>
    <definedName name="_jobfixo" localSheetId="10">#REF!</definedName>
    <definedName name="_jobfixo">#REF!</definedName>
    <definedName name="_jobsolto" localSheetId="9">#REF!</definedName>
    <definedName name="_jobsolto" localSheetId="1">#REF!</definedName>
    <definedName name="_jobsolto" localSheetId="13">#REF!</definedName>
    <definedName name="_jobsolto" localSheetId="11">#REF!</definedName>
    <definedName name="_jobsolto" localSheetId="10">#REF!</definedName>
    <definedName name="_jobsolto">#REF!</definedName>
    <definedName name="_joy" localSheetId="9">#REF!</definedName>
    <definedName name="_joy" localSheetId="1">#REF!</definedName>
    <definedName name="_joy" localSheetId="13">#REF!</definedName>
    <definedName name="_joy" localSheetId="11">#REF!</definedName>
    <definedName name="_joy" localSheetId="10">#REF!</definedName>
    <definedName name="_joy">#REF!</definedName>
    <definedName name="_joybr" localSheetId="9">#REF!</definedName>
    <definedName name="_joybr" localSheetId="1">#REF!</definedName>
    <definedName name="_joybr" localSheetId="13">#REF!</definedName>
    <definedName name="_joybr" localSheetId="11">#REF!</definedName>
    <definedName name="_joybr" localSheetId="10">#REF!</definedName>
    <definedName name="_joybr">#REF!</definedName>
    <definedName name="_leve" localSheetId="9">#REF!</definedName>
    <definedName name="_leve" localSheetId="1">#REF!</definedName>
    <definedName name="_leve" localSheetId="13">#REF!</definedName>
    <definedName name="_leve" localSheetId="11">#REF!</definedName>
    <definedName name="_leve" localSheetId="10">#REF!</definedName>
    <definedName name="_leve">#REF!</definedName>
    <definedName name="_leveep" localSheetId="9">#REF!</definedName>
    <definedName name="_leveep" localSheetId="1">#REF!</definedName>
    <definedName name="_leveep" localSheetId="13">#REF!</definedName>
    <definedName name="_leveep" localSheetId="11">#REF!</definedName>
    <definedName name="_leveep" localSheetId="10">#REF!</definedName>
    <definedName name="_leveep">#REF!</definedName>
    <definedName name="_lum1" localSheetId="9">#REF!</definedName>
    <definedName name="_lum1" localSheetId="1">#REF!</definedName>
    <definedName name="_lum1" localSheetId="13">#REF!</definedName>
    <definedName name="_lum1" localSheetId="11">#REF!</definedName>
    <definedName name="_lum1" localSheetId="10">#REF!</definedName>
    <definedName name="_lum1">#REF!</definedName>
    <definedName name="_lum2" localSheetId="9">#REF!</definedName>
    <definedName name="_lum2" localSheetId="1">#REF!</definedName>
    <definedName name="_lum2" localSheetId="13">#REF!</definedName>
    <definedName name="_lum2" localSheetId="11">#REF!</definedName>
    <definedName name="_lum2" localSheetId="10">#REF!</definedName>
    <definedName name="_lum2">#REF!</definedName>
    <definedName name="_lum3" localSheetId="9">#REF!</definedName>
    <definedName name="_lum3" localSheetId="1">#REF!</definedName>
    <definedName name="_lum3" localSheetId="13">#REF!</definedName>
    <definedName name="_lum3" localSheetId="11">#REF!</definedName>
    <definedName name="_lum3" localSheetId="10">#REF!</definedName>
    <definedName name="_lum3">#REF!</definedName>
    <definedName name="_lum4" localSheetId="9">#REF!</definedName>
    <definedName name="_lum4" localSheetId="1">#REF!</definedName>
    <definedName name="_lum4" localSheetId="13">#REF!</definedName>
    <definedName name="_lum4" localSheetId="11">#REF!</definedName>
    <definedName name="_lum4" localSheetId="10">#REF!</definedName>
    <definedName name="_lum4">#REF!</definedName>
    <definedName name="_lum5" localSheetId="9">#REF!</definedName>
    <definedName name="_lum5" localSheetId="1">#REF!</definedName>
    <definedName name="_lum5" localSheetId="13">#REF!</definedName>
    <definedName name="_lum5" localSheetId="11">#REF!</definedName>
    <definedName name="_lum5" localSheetId="10">#REF!</definedName>
    <definedName name="_lum5">#REF!</definedName>
    <definedName name="_lum6" localSheetId="9">#REF!</definedName>
    <definedName name="_lum6" localSheetId="1">#REF!</definedName>
    <definedName name="_lum6" localSheetId="13">#REF!</definedName>
    <definedName name="_lum6" localSheetId="11">#REF!</definedName>
    <definedName name="_lum6" localSheetId="10">#REF!</definedName>
    <definedName name="_lum6">#REF!</definedName>
    <definedName name="_mc1" localSheetId="9">#REF!</definedName>
    <definedName name="_mc1" localSheetId="13">#REF!</definedName>
    <definedName name="_mc1" localSheetId="11">#REF!</definedName>
    <definedName name="_mc1">#REF!</definedName>
    <definedName name="_mc10" localSheetId="9">#REF!</definedName>
    <definedName name="_mc10" localSheetId="1">#REF!</definedName>
    <definedName name="_mc10" localSheetId="0">#REF!</definedName>
    <definedName name="_mc10" localSheetId="12">#REF!</definedName>
    <definedName name="_mc10" localSheetId="13">#REF!</definedName>
    <definedName name="_mc10" localSheetId="11">#REF!</definedName>
    <definedName name="_mc10" localSheetId="10">#REF!</definedName>
    <definedName name="_mc10">#REF!</definedName>
    <definedName name="_mc11" localSheetId="9">#REF!</definedName>
    <definedName name="_mc11" localSheetId="0">#REF!</definedName>
    <definedName name="_mc11" localSheetId="13">#REF!</definedName>
    <definedName name="_mc11" localSheetId="11">#REF!</definedName>
    <definedName name="_mc11">#REF!</definedName>
    <definedName name="_mc12" localSheetId="9">#REF!</definedName>
    <definedName name="_mc12" localSheetId="13">#REF!</definedName>
    <definedName name="_mc12" localSheetId="11">#REF!</definedName>
    <definedName name="_mc12">#REF!</definedName>
    <definedName name="_mc13" localSheetId="9">#REF!</definedName>
    <definedName name="_mc13" localSheetId="13">#REF!</definedName>
    <definedName name="_mc13" localSheetId="11">#REF!</definedName>
    <definedName name="_mc13">#REF!</definedName>
    <definedName name="_mc14" localSheetId="9">#REF!</definedName>
    <definedName name="_mc14" localSheetId="13">#REF!</definedName>
    <definedName name="_mc14" localSheetId="11">#REF!</definedName>
    <definedName name="_mc14">#REF!</definedName>
    <definedName name="_mc15" localSheetId="9">#REF!</definedName>
    <definedName name="_mc15" localSheetId="13">#REF!</definedName>
    <definedName name="_mc15" localSheetId="11">#REF!</definedName>
    <definedName name="_mc15">#REF!</definedName>
    <definedName name="_mc16" localSheetId="9">#REF!</definedName>
    <definedName name="_mc16" localSheetId="13">#REF!</definedName>
    <definedName name="_mc16" localSheetId="11">#REF!</definedName>
    <definedName name="_mc16">#REF!</definedName>
    <definedName name="_mc17" localSheetId="9">#REF!</definedName>
    <definedName name="_mc17" localSheetId="1">#REF!</definedName>
    <definedName name="_mc17" localSheetId="0">#REF!</definedName>
    <definedName name="_mc17" localSheetId="12">#REF!</definedName>
    <definedName name="_mc17" localSheetId="13">#REF!</definedName>
    <definedName name="_mc17" localSheetId="11">#REF!</definedName>
    <definedName name="_mc17" localSheetId="10">#REF!</definedName>
    <definedName name="_mc17">#REF!</definedName>
    <definedName name="_mc18" localSheetId="9">#REF!</definedName>
    <definedName name="_mc18" localSheetId="1">#REF!</definedName>
    <definedName name="_mc18" localSheetId="0">#REF!</definedName>
    <definedName name="_mc18" localSheetId="12">#REF!</definedName>
    <definedName name="_mc18" localSheetId="13">#REF!</definedName>
    <definedName name="_mc18" localSheetId="11">#REF!</definedName>
    <definedName name="_mc18" localSheetId="10">#REF!</definedName>
    <definedName name="_mc18">#REF!</definedName>
    <definedName name="_mc19" localSheetId="9">#REF!</definedName>
    <definedName name="_mc19" localSheetId="0">#REF!</definedName>
    <definedName name="_mc19" localSheetId="13">#REF!</definedName>
    <definedName name="_mc19" localSheetId="11">#REF!</definedName>
    <definedName name="_mc19">#REF!</definedName>
    <definedName name="_mc2" localSheetId="9">#REF!</definedName>
    <definedName name="_mc2" localSheetId="13">#REF!</definedName>
    <definedName name="_mc2" localSheetId="11">#REF!</definedName>
    <definedName name="_mc2">#REF!</definedName>
    <definedName name="_mc20" localSheetId="9">#REF!</definedName>
    <definedName name="_mc20" localSheetId="13">#REF!</definedName>
    <definedName name="_mc20" localSheetId="11">#REF!</definedName>
    <definedName name="_mc20">#REF!</definedName>
    <definedName name="_mc21" localSheetId="9">#REF!</definedName>
    <definedName name="_mc21" localSheetId="13">#REF!</definedName>
    <definedName name="_mc21" localSheetId="11">#REF!</definedName>
    <definedName name="_mc21">#REF!</definedName>
    <definedName name="_mc22" localSheetId="9">#REF!</definedName>
    <definedName name="_mc22" localSheetId="1">#REF!</definedName>
    <definedName name="_mc22" localSheetId="0">#REF!</definedName>
    <definedName name="_mc22" localSheetId="12">#REF!</definedName>
    <definedName name="_mc22" localSheetId="13">#REF!</definedName>
    <definedName name="_mc22" localSheetId="11">#REF!</definedName>
    <definedName name="_mc22" localSheetId="10">#REF!</definedName>
    <definedName name="_mc22">#REF!</definedName>
    <definedName name="_mc23" localSheetId="9">#REF!</definedName>
    <definedName name="_mc23" localSheetId="1">#REF!</definedName>
    <definedName name="_mc23" localSheetId="0">#REF!</definedName>
    <definedName name="_mc23" localSheetId="12">#REF!</definedName>
    <definedName name="_mc23" localSheetId="13">#REF!</definedName>
    <definedName name="_mc23" localSheetId="11">#REF!</definedName>
    <definedName name="_mc23" localSheetId="10">#REF!</definedName>
    <definedName name="_mc23">#REF!</definedName>
    <definedName name="_mc24" localSheetId="9">#REF!</definedName>
    <definedName name="_mc24" localSheetId="1">#REF!</definedName>
    <definedName name="_mc24" localSheetId="0">#REF!</definedName>
    <definedName name="_mc24" localSheetId="12">#REF!</definedName>
    <definedName name="_mc24" localSheetId="13">#REF!</definedName>
    <definedName name="_mc24" localSheetId="11">#REF!</definedName>
    <definedName name="_mc24" localSheetId="10">#REF!</definedName>
    <definedName name="_mc24">#REF!</definedName>
    <definedName name="_mc25" localSheetId="9">#REF!</definedName>
    <definedName name="_mc25" localSheetId="0">#REF!</definedName>
    <definedName name="_mc25" localSheetId="13">#REF!</definedName>
    <definedName name="_mc25" localSheetId="11">#REF!</definedName>
    <definedName name="_mc25">#REF!</definedName>
    <definedName name="_mc26" localSheetId="9">#REF!</definedName>
    <definedName name="_mc26" localSheetId="1">#REF!</definedName>
    <definedName name="_mc26" localSheetId="0">#REF!</definedName>
    <definedName name="_mc26" localSheetId="12">#REF!</definedName>
    <definedName name="_mc26" localSheetId="13">#REF!</definedName>
    <definedName name="_mc26" localSheetId="11">#REF!</definedName>
    <definedName name="_mc26" localSheetId="10">#REF!</definedName>
    <definedName name="_mc26">#REF!</definedName>
    <definedName name="_mc27" localSheetId="9">#REF!</definedName>
    <definedName name="_mc27" localSheetId="1">#REF!</definedName>
    <definedName name="_mc27" localSheetId="0">#REF!</definedName>
    <definedName name="_mc27" localSheetId="12">#REF!</definedName>
    <definedName name="_mc27" localSheetId="13">#REF!</definedName>
    <definedName name="_mc27" localSheetId="11">#REF!</definedName>
    <definedName name="_mc27" localSheetId="10">#REF!</definedName>
    <definedName name="_mc27">#REF!</definedName>
    <definedName name="_mc28" localSheetId="9">#REF!</definedName>
    <definedName name="_mc28" localSheetId="1">#REF!</definedName>
    <definedName name="_mc28" localSheetId="0">#REF!</definedName>
    <definedName name="_mc28" localSheetId="12">#REF!</definedName>
    <definedName name="_mc28" localSheetId="13">#REF!</definedName>
    <definedName name="_mc28" localSheetId="11">#REF!</definedName>
    <definedName name="_mc28" localSheetId="10">#REF!</definedName>
    <definedName name="_mc28">#REF!</definedName>
    <definedName name="_mc29" localSheetId="9">#REF!</definedName>
    <definedName name="_mc29" localSheetId="1">#REF!</definedName>
    <definedName name="_mc29" localSheetId="0">#REF!</definedName>
    <definedName name="_mc29" localSheetId="12">#REF!</definedName>
    <definedName name="_mc29" localSheetId="13">#REF!</definedName>
    <definedName name="_mc29" localSheetId="11">#REF!</definedName>
    <definedName name="_mc29" localSheetId="10">#REF!</definedName>
    <definedName name="_mc29">#REF!</definedName>
    <definedName name="_mc3" localSheetId="9">#REF!</definedName>
    <definedName name="_mc3" localSheetId="0">#REF!</definedName>
    <definedName name="_mc3" localSheetId="13">#REF!</definedName>
    <definedName name="_mc3" localSheetId="11">#REF!</definedName>
    <definedName name="_mc3">#REF!</definedName>
    <definedName name="_mc4" localSheetId="9">#REF!</definedName>
    <definedName name="_mc4" localSheetId="13">#REF!</definedName>
    <definedName name="_mc4" localSheetId="11">#REF!</definedName>
    <definedName name="_mc4">#REF!</definedName>
    <definedName name="_mc5" localSheetId="9">#REF!</definedName>
    <definedName name="_mc5" localSheetId="13">#REF!</definedName>
    <definedName name="_mc5" localSheetId="11">#REF!</definedName>
    <definedName name="_mc5">#REF!</definedName>
    <definedName name="_mc6" localSheetId="9">#REF!</definedName>
    <definedName name="_mc6" localSheetId="13">#REF!</definedName>
    <definedName name="_mc6" localSheetId="11">#REF!</definedName>
    <definedName name="_mc6">#REF!</definedName>
    <definedName name="_mc7" localSheetId="9">#REF!</definedName>
    <definedName name="_mc7" localSheetId="13">#REF!</definedName>
    <definedName name="_mc7" localSheetId="11">#REF!</definedName>
    <definedName name="_mc7">#REF!</definedName>
    <definedName name="_mc8" localSheetId="9">#REF!</definedName>
    <definedName name="_mc8" localSheetId="13">#REF!</definedName>
    <definedName name="_mc8" localSheetId="11">#REF!</definedName>
    <definedName name="_mc8">#REF!</definedName>
    <definedName name="_mc9" localSheetId="9">#REF!</definedName>
    <definedName name="_mc9" localSheetId="13">#REF!</definedName>
    <definedName name="_mc9" localSheetId="11">#REF!</definedName>
    <definedName name="_mc9">#REF!</definedName>
    <definedName name="_mj_t01m" localSheetId="9">#REF!</definedName>
    <definedName name="_mj_t01m" localSheetId="13">#REF!</definedName>
    <definedName name="_mj_t01m" localSheetId="11">#REF!</definedName>
    <definedName name="_mj_t01m">#REF!</definedName>
    <definedName name="_mj_t01sm" localSheetId="9">#REF!</definedName>
    <definedName name="_mj_t01sm" localSheetId="13">#REF!</definedName>
    <definedName name="_mj_t01sm" localSheetId="11">#REF!</definedName>
    <definedName name="_mj_t01sm">#REF!</definedName>
    <definedName name="_mj_t02" localSheetId="9">#REF!</definedName>
    <definedName name="_mj_t02" localSheetId="13">#REF!</definedName>
    <definedName name="_mj_t02" localSheetId="11">#REF!</definedName>
    <definedName name="_mj_t02">#REF!</definedName>
    <definedName name="_mj_t02m" localSheetId="9">#REF!</definedName>
    <definedName name="_mj_t02m" localSheetId="13">#REF!</definedName>
    <definedName name="_mj_t02m" localSheetId="11">#REF!</definedName>
    <definedName name="_mj_t02m">#REF!</definedName>
    <definedName name="_mj_t02sm" localSheetId="9">#REF!</definedName>
    <definedName name="_mj_t02sm" localSheetId="13">#REF!</definedName>
    <definedName name="_mj_t02sm" localSheetId="11">#REF!</definedName>
    <definedName name="_mj_t02sm">#REF!</definedName>
    <definedName name="_mj_t03" localSheetId="9">#REF!</definedName>
    <definedName name="_mj_t03" localSheetId="13">#REF!</definedName>
    <definedName name="_mj_t03" localSheetId="11">#REF!</definedName>
    <definedName name="_mj_t03">#REF!</definedName>
    <definedName name="_mj_t03m" localSheetId="9">#REF!</definedName>
    <definedName name="_mj_t03m" localSheetId="13">#REF!</definedName>
    <definedName name="_mj_t03m" localSheetId="11">#REF!</definedName>
    <definedName name="_mj_t03m">#REF!</definedName>
    <definedName name="_mj_t03sm" localSheetId="9">#REF!</definedName>
    <definedName name="_mj_t03sm" localSheetId="13">#REF!</definedName>
    <definedName name="_mj_t03sm" localSheetId="11">#REF!</definedName>
    <definedName name="_mj_t03sm">#REF!</definedName>
    <definedName name="_mj_t04" localSheetId="9">#REF!</definedName>
    <definedName name="_mj_t04" localSheetId="13">#REF!</definedName>
    <definedName name="_mj_t04" localSheetId="11">#REF!</definedName>
    <definedName name="_mj_t04">#REF!</definedName>
    <definedName name="_mj_t04m" localSheetId="9">#REF!</definedName>
    <definedName name="_mj_t04m" localSheetId="13">#REF!</definedName>
    <definedName name="_mj_t04m" localSheetId="11">#REF!</definedName>
    <definedName name="_mj_t04m">#REF!</definedName>
    <definedName name="_mj_t04sm" localSheetId="9">#REF!</definedName>
    <definedName name="_mj_t04sm" localSheetId="13">#REF!</definedName>
    <definedName name="_mj_t04sm" localSheetId="11">#REF!</definedName>
    <definedName name="_mj_t04sm">#REF!</definedName>
    <definedName name="_mj_tv" localSheetId="9">#REF!</definedName>
    <definedName name="_mj_tv" localSheetId="1">#REF!</definedName>
    <definedName name="_mj_tv" localSheetId="0">#REF!</definedName>
    <definedName name="_mj_tv" localSheetId="12">#REF!</definedName>
    <definedName name="_mj_tv" localSheetId="13">#REF!</definedName>
    <definedName name="_mj_tv" localSheetId="11">#REF!</definedName>
    <definedName name="_mj_tv" localSheetId="10">#REF!</definedName>
    <definedName name="_mj_tv">#REF!</definedName>
    <definedName name="_mj_tvsm" localSheetId="9">#REF!</definedName>
    <definedName name="_mj_tvsm" localSheetId="1">#REF!</definedName>
    <definedName name="_mj_tvsm" localSheetId="0">#REF!</definedName>
    <definedName name="_mj_tvsm" localSheetId="12">#REF!</definedName>
    <definedName name="_mj_tvsm" localSheetId="13">#REF!</definedName>
    <definedName name="_mj_tvsm" localSheetId="11">#REF!</definedName>
    <definedName name="_mj_tvsm" localSheetId="10">#REF!</definedName>
    <definedName name="_mj_tvsm">#REF!</definedName>
    <definedName name="_mj1" localSheetId="9">#REF!</definedName>
    <definedName name="_mj1" localSheetId="1">#REF!</definedName>
    <definedName name="_mj1" localSheetId="13">#REF!</definedName>
    <definedName name="_mj1" localSheetId="11">#REF!</definedName>
    <definedName name="_mj1" localSheetId="10">#REF!</definedName>
    <definedName name="_mj1">#REF!</definedName>
    <definedName name="_mj10" localSheetId="9">#REF!</definedName>
    <definedName name="_mj10" localSheetId="1">#REF!</definedName>
    <definedName name="_mj10" localSheetId="13">#REF!</definedName>
    <definedName name="_mj10" localSheetId="11">#REF!</definedName>
    <definedName name="_mj10" localSheetId="10">#REF!</definedName>
    <definedName name="_mj10">#REF!</definedName>
    <definedName name="_mj11" localSheetId="9">#REF!</definedName>
    <definedName name="_mj11" localSheetId="1">#REF!</definedName>
    <definedName name="_mj11" localSheetId="13">#REF!</definedName>
    <definedName name="_mj11" localSheetId="11">#REF!</definedName>
    <definedName name="_mj11" localSheetId="10">#REF!</definedName>
    <definedName name="_mj11">#REF!</definedName>
    <definedName name="_mj12" localSheetId="9">#REF!</definedName>
    <definedName name="_mj12" localSheetId="1">#REF!</definedName>
    <definedName name="_mj12" localSheetId="13">#REF!</definedName>
    <definedName name="_mj12" localSheetId="11">#REF!</definedName>
    <definedName name="_mj12" localSheetId="10">#REF!</definedName>
    <definedName name="_mj12">#REF!</definedName>
    <definedName name="_mj13" localSheetId="9">#REF!</definedName>
    <definedName name="_mj13" localSheetId="1">#REF!</definedName>
    <definedName name="_mj13" localSheetId="13">#REF!</definedName>
    <definedName name="_mj13" localSheetId="11">#REF!</definedName>
    <definedName name="_mj13" localSheetId="10">#REF!</definedName>
    <definedName name="_mj13">#REF!</definedName>
    <definedName name="_mj14" localSheetId="9">#REF!</definedName>
    <definedName name="_mj14" localSheetId="1">#REF!</definedName>
    <definedName name="_mj14" localSheetId="13">#REF!</definedName>
    <definedName name="_mj14" localSheetId="11">#REF!</definedName>
    <definedName name="_mj14" localSheetId="10">#REF!</definedName>
    <definedName name="_mj14">#REF!</definedName>
    <definedName name="_mj15" localSheetId="9">#REF!</definedName>
    <definedName name="_mj15" localSheetId="1">#REF!</definedName>
    <definedName name="_mj15" localSheetId="13">#REF!</definedName>
    <definedName name="_mj15" localSheetId="11">#REF!</definedName>
    <definedName name="_mj15" localSheetId="10">#REF!</definedName>
    <definedName name="_mj15">#REF!</definedName>
    <definedName name="_mj16" localSheetId="9">#REF!</definedName>
    <definedName name="_mj16" localSheetId="1">#REF!</definedName>
    <definedName name="_mj16" localSheetId="13">#REF!</definedName>
    <definedName name="_mj16" localSheetId="11">#REF!</definedName>
    <definedName name="_mj16" localSheetId="10">#REF!</definedName>
    <definedName name="_mj16">#REF!</definedName>
    <definedName name="_mj17" localSheetId="9">#REF!</definedName>
    <definedName name="_mj17" localSheetId="1">#REF!</definedName>
    <definedName name="_mj17" localSheetId="13">#REF!</definedName>
    <definedName name="_mj17" localSheetId="11">#REF!</definedName>
    <definedName name="_mj17" localSheetId="10">#REF!</definedName>
    <definedName name="_mj17">#REF!</definedName>
    <definedName name="_mj18" localSheetId="9">#REF!</definedName>
    <definedName name="_mj18" localSheetId="1">#REF!</definedName>
    <definedName name="_mj18" localSheetId="13">#REF!</definedName>
    <definedName name="_mj18" localSheetId="11">#REF!</definedName>
    <definedName name="_mj18" localSheetId="10">#REF!</definedName>
    <definedName name="_mj18">#REF!</definedName>
    <definedName name="_mj19" localSheetId="9">#REF!</definedName>
    <definedName name="_mj19" localSheetId="1">#REF!</definedName>
    <definedName name="_mj19" localSheetId="13">#REF!</definedName>
    <definedName name="_mj19" localSheetId="11">#REF!</definedName>
    <definedName name="_mj19" localSheetId="10">#REF!</definedName>
    <definedName name="_mj19">#REF!</definedName>
    <definedName name="_mj2" localSheetId="9">#REF!</definedName>
    <definedName name="_mj2" localSheetId="1">#REF!</definedName>
    <definedName name="_mj2" localSheetId="13">#REF!</definedName>
    <definedName name="_mj2" localSheetId="11">#REF!</definedName>
    <definedName name="_mj2" localSheetId="10">#REF!</definedName>
    <definedName name="_mj2">#REF!</definedName>
    <definedName name="_mj20" localSheetId="9">#REF!</definedName>
    <definedName name="_mj20" localSheetId="1">#REF!</definedName>
    <definedName name="_mj20" localSheetId="13">#REF!</definedName>
    <definedName name="_mj20" localSheetId="11">#REF!</definedName>
    <definedName name="_mj20" localSheetId="10">#REF!</definedName>
    <definedName name="_mj20">#REF!</definedName>
    <definedName name="_mj21" localSheetId="9">#REF!</definedName>
    <definedName name="_mj21" localSheetId="1">#REF!</definedName>
    <definedName name="_mj21" localSheetId="13">#REF!</definedName>
    <definedName name="_mj21" localSheetId="11">#REF!</definedName>
    <definedName name="_mj21" localSheetId="10">#REF!</definedName>
    <definedName name="_mj21">#REF!</definedName>
    <definedName name="_mj22" localSheetId="9">#REF!</definedName>
    <definedName name="_mj22" localSheetId="1">#REF!</definedName>
    <definedName name="_mj22" localSheetId="13">#REF!</definedName>
    <definedName name="_mj22" localSheetId="11">#REF!</definedName>
    <definedName name="_mj22" localSheetId="10">#REF!</definedName>
    <definedName name="_mj22">#REF!</definedName>
    <definedName name="_mj225" localSheetId="9">#REF!</definedName>
    <definedName name="_mj225" localSheetId="1">#REF!</definedName>
    <definedName name="_mj225" localSheetId="13">#REF!</definedName>
    <definedName name="_mj225" localSheetId="11">#REF!</definedName>
    <definedName name="_mj225" localSheetId="10">#REF!</definedName>
    <definedName name="_mj225">#REF!</definedName>
    <definedName name="_mj23" localSheetId="9">#REF!</definedName>
    <definedName name="_mj23" localSheetId="1">#REF!</definedName>
    <definedName name="_mj23" localSheetId="13">#REF!</definedName>
    <definedName name="_mj23" localSheetId="11">#REF!</definedName>
    <definedName name="_mj23" localSheetId="10">#REF!</definedName>
    <definedName name="_mj23">#REF!</definedName>
    <definedName name="_mj24" localSheetId="9">#REF!</definedName>
    <definedName name="_mj24" localSheetId="1">#REF!</definedName>
    <definedName name="_mj24" localSheetId="13">#REF!</definedName>
    <definedName name="_mj24" localSheetId="11">#REF!</definedName>
    <definedName name="_mj24" localSheetId="10">#REF!</definedName>
    <definedName name="_mj24">#REF!</definedName>
    <definedName name="_mj25" localSheetId="9">#REF!</definedName>
    <definedName name="_mj25" localSheetId="1">#REF!</definedName>
    <definedName name="_mj25" localSheetId="13">#REF!</definedName>
    <definedName name="_mj25" localSheetId="11">#REF!</definedName>
    <definedName name="_mj25" localSheetId="10">#REF!</definedName>
    <definedName name="_mj25">#REF!</definedName>
    <definedName name="_mj26" localSheetId="9">#REF!</definedName>
    <definedName name="_mj26" localSheetId="1">#REF!</definedName>
    <definedName name="_mj26" localSheetId="13">#REF!</definedName>
    <definedName name="_mj26" localSheetId="11">#REF!</definedName>
    <definedName name="_mj26" localSheetId="10">#REF!</definedName>
    <definedName name="_mj26">#REF!</definedName>
    <definedName name="_mj27" localSheetId="9">#REF!</definedName>
    <definedName name="_mj27" localSheetId="1">#REF!</definedName>
    <definedName name="_mj27" localSheetId="13">#REF!</definedName>
    <definedName name="_mj27" localSheetId="11">#REF!</definedName>
    <definedName name="_mj27" localSheetId="10">#REF!</definedName>
    <definedName name="_mj27">#REF!</definedName>
    <definedName name="_mj276" localSheetId="9">#REF!</definedName>
    <definedName name="_mj276" localSheetId="1">#REF!</definedName>
    <definedName name="_mj276" localSheetId="13">#REF!</definedName>
    <definedName name="_mj276" localSheetId="11">#REF!</definedName>
    <definedName name="_mj276" localSheetId="10">#REF!</definedName>
    <definedName name="_mj276">#REF!</definedName>
    <definedName name="_mj2762" localSheetId="9">#REF!</definedName>
    <definedName name="_mj2762" localSheetId="1">#REF!</definedName>
    <definedName name="_mj2762" localSheetId="13">#REF!</definedName>
    <definedName name="_mj2762" localSheetId="11">#REF!</definedName>
    <definedName name="_mj2762" localSheetId="10">#REF!</definedName>
    <definedName name="_mj2762">#REF!</definedName>
    <definedName name="_mj276mar" localSheetId="9">#REF!</definedName>
    <definedName name="_mj276mar" localSheetId="1">#REF!</definedName>
    <definedName name="_mj276mar" localSheetId="13">#REF!</definedName>
    <definedName name="_mj276mar" localSheetId="11">#REF!</definedName>
    <definedName name="_mj276mar" localSheetId="10">#REF!</definedName>
    <definedName name="_mj276mar">#REF!</definedName>
    <definedName name="_mj276marm2" localSheetId="9">#REF!</definedName>
    <definedName name="_mj276marm2" localSheetId="1">#REF!</definedName>
    <definedName name="_mj276marm2" localSheetId="13">#REF!</definedName>
    <definedName name="_mj276marm2" localSheetId="11">#REF!</definedName>
    <definedName name="_mj276marm2" localSheetId="10">#REF!</definedName>
    <definedName name="_mj276marm2">#REF!</definedName>
    <definedName name="_mj28" localSheetId="9">#REF!</definedName>
    <definedName name="_mj28" localSheetId="1">#REF!</definedName>
    <definedName name="_mj28" localSheetId="13">#REF!</definedName>
    <definedName name="_mj28" localSheetId="11">#REF!</definedName>
    <definedName name="_mj28" localSheetId="10">#REF!</definedName>
    <definedName name="_mj28">#REF!</definedName>
    <definedName name="_mj29" localSheetId="9">#REF!</definedName>
    <definedName name="_mj29" localSheetId="1">#REF!</definedName>
    <definedName name="_mj29" localSheetId="13">#REF!</definedName>
    <definedName name="_mj29" localSheetId="11">#REF!</definedName>
    <definedName name="_mj29" localSheetId="10">#REF!</definedName>
    <definedName name="_mj29">#REF!</definedName>
    <definedName name="_mj3" localSheetId="9">#REF!</definedName>
    <definedName name="_mj3" localSheetId="1">#REF!</definedName>
    <definedName name="_mj3" localSheetId="13">#REF!</definedName>
    <definedName name="_mj3" localSheetId="11">#REF!</definedName>
    <definedName name="_mj3" localSheetId="10">#REF!</definedName>
    <definedName name="_mj3">#REF!</definedName>
    <definedName name="_mj30" localSheetId="9">#REF!</definedName>
    <definedName name="_mj30" localSheetId="1">#REF!</definedName>
    <definedName name="_mj30" localSheetId="13">#REF!</definedName>
    <definedName name="_mj30" localSheetId="11">#REF!</definedName>
    <definedName name="_mj30" localSheetId="10">#REF!</definedName>
    <definedName name="_mj30">#REF!</definedName>
    <definedName name="_mj4" localSheetId="9">#REF!</definedName>
    <definedName name="_mj4" localSheetId="1">#REF!</definedName>
    <definedName name="_mj4" localSheetId="13">#REF!</definedName>
    <definedName name="_mj4" localSheetId="11">#REF!</definedName>
    <definedName name="_mj4" localSheetId="10">#REF!</definedName>
    <definedName name="_mj4">#REF!</definedName>
    <definedName name="_mj5" localSheetId="9">#REF!</definedName>
    <definedName name="_mj5" localSheetId="1">#REF!</definedName>
    <definedName name="_mj5" localSheetId="13">#REF!</definedName>
    <definedName name="_mj5" localSheetId="11">#REF!</definedName>
    <definedName name="_mj5" localSheetId="10">#REF!</definedName>
    <definedName name="_mj5">#REF!</definedName>
    <definedName name="_mj6" localSheetId="9">#REF!</definedName>
    <definedName name="_mj6" localSheetId="1">#REF!</definedName>
    <definedName name="_mj6" localSheetId="13">#REF!</definedName>
    <definedName name="_mj6" localSheetId="11">#REF!</definedName>
    <definedName name="_mj6" localSheetId="10">#REF!</definedName>
    <definedName name="_mj6">#REF!</definedName>
    <definedName name="_mj7" localSheetId="9">#REF!</definedName>
    <definedName name="_mj7" localSheetId="1">#REF!</definedName>
    <definedName name="_mj7" localSheetId="13">#REF!</definedName>
    <definedName name="_mj7" localSheetId="11">#REF!</definedName>
    <definedName name="_mj7" localSheetId="10">#REF!</definedName>
    <definedName name="_mj7">#REF!</definedName>
    <definedName name="_mj8" localSheetId="9">#REF!</definedName>
    <definedName name="_mj8" localSheetId="1">#REF!</definedName>
    <definedName name="_mj8" localSheetId="13">#REF!</definedName>
    <definedName name="_mj8" localSheetId="11">#REF!</definedName>
    <definedName name="_mj8" localSheetId="10">#REF!</definedName>
    <definedName name="_mj8">#REF!</definedName>
    <definedName name="_mj9" localSheetId="9">#REF!</definedName>
    <definedName name="_mj9" localSheetId="1">#REF!</definedName>
    <definedName name="_mj9" localSheetId="13">#REF!</definedName>
    <definedName name="_mj9" localSheetId="11">#REF!</definedName>
    <definedName name="_mj9" localSheetId="10">#REF!</definedName>
    <definedName name="_mj9">#REF!</definedName>
    <definedName name="_ml1" localSheetId="9">#REF!</definedName>
    <definedName name="_ml1" localSheetId="1">#REF!</definedName>
    <definedName name="_ml1" localSheetId="0">#REF!</definedName>
    <definedName name="_ml1" localSheetId="12">#REF!</definedName>
    <definedName name="_ml1" localSheetId="13">#REF!</definedName>
    <definedName name="_ml1" localSheetId="11">#REF!</definedName>
    <definedName name="_ml1" localSheetId="10">#REF!</definedName>
    <definedName name="_ml1">#REF!</definedName>
    <definedName name="_ml10" localSheetId="9">#REF!</definedName>
    <definedName name="_ml10" localSheetId="0">#REF!</definedName>
    <definedName name="_ml10" localSheetId="13">#REF!</definedName>
    <definedName name="_ml10" localSheetId="11">#REF!</definedName>
    <definedName name="_ml10">#REF!</definedName>
    <definedName name="_ml11" localSheetId="9">#REF!</definedName>
    <definedName name="_ml11" localSheetId="13">#REF!</definedName>
    <definedName name="_ml11" localSheetId="11">#REF!</definedName>
    <definedName name="_ml11">#REF!</definedName>
    <definedName name="_ml12" localSheetId="9">#REF!</definedName>
    <definedName name="_ml12" localSheetId="1">#REF!</definedName>
    <definedName name="_ml12" localSheetId="0">#REF!</definedName>
    <definedName name="_ml12" localSheetId="12">#REF!</definedName>
    <definedName name="_ml12" localSheetId="13">#REF!</definedName>
    <definedName name="_ml12" localSheetId="11">#REF!</definedName>
    <definedName name="_ml12" localSheetId="10">#REF!</definedName>
    <definedName name="_ml12">#REF!</definedName>
    <definedName name="_ml13" localSheetId="9">#REF!</definedName>
    <definedName name="_ml13" localSheetId="0">#REF!</definedName>
    <definedName name="_ml13" localSheetId="13">#REF!</definedName>
    <definedName name="_ml13" localSheetId="11">#REF!</definedName>
    <definedName name="_ml13">#REF!</definedName>
    <definedName name="_ml14" localSheetId="9">#REF!</definedName>
    <definedName name="_ml14" localSheetId="13">#REF!</definedName>
    <definedName name="_ml14" localSheetId="11">#REF!</definedName>
    <definedName name="_ml14">#REF!</definedName>
    <definedName name="_ml15" localSheetId="9">#REF!</definedName>
    <definedName name="_ml15" localSheetId="13">#REF!</definedName>
    <definedName name="_ml15" localSheetId="11">#REF!</definedName>
    <definedName name="_ml15">#REF!</definedName>
    <definedName name="_ml16" localSheetId="9">#REF!</definedName>
    <definedName name="_ml16" localSheetId="13">#REF!</definedName>
    <definedName name="_ml16" localSheetId="11">#REF!</definedName>
    <definedName name="_ml16">#REF!</definedName>
    <definedName name="_ml17" localSheetId="9">#REF!</definedName>
    <definedName name="_ml17" localSheetId="13">#REF!</definedName>
    <definedName name="_ml17" localSheetId="11">#REF!</definedName>
    <definedName name="_ml17">#REF!</definedName>
    <definedName name="_ml18" localSheetId="9">#REF!</definedName>
    <definedName name="_ml18" localSheetId="13">#REF!</definedName>
    <definedName name="_ml18" localSheetId="11">#REF!</definedName>
    <definedName name="_ml18">#REF!</definedName>
    <definedName name="_ml19" localSheetId="9">#REF!</definedName>
    <definedName name="_ml19" localSheetId="13">#REF!</definedName>
    <definedName name="_ml19" localSheetId="11">#REF!</definedName>
    <definedName name="_ml19">#REF!</definedName>
    <definedName name="_ml2" localSheetId="9">#REF!</definedName>
    <definedName name="_ml2" localSheetId="13">#REF!</definedName>
    <definedName name="_ml2" localSheetId="11">#REF!</definedName>
    <definedName name="_ml2">#REF!</definedName>
    <definedName name="_ml20" localSheetId="9">#REF!</definedName>
    <definedName name="_ml20" localSheetId="13">#REF!</definedName>
    <definedName name="_ml20" localSheetId="11">#REF!</definedName>
    <definedName name="_ml20">#REF!</definedName>
    <definedName name="_ml21" localSheetId="9">#REF!</definedName>
    <definedName name="_ml21" localSheetId="1">#REF!</definedName>
    <definedName name="_ml21" localSheetId="0">#REF!</definedName>
    <definedName name="_ml21" localSheetId="12">#REF!</definedName>
    <definedName name="_ml21" localSheetId="13">#REF!</definedName>
    <definedName name="_ml21" localSheetId="11">#REF!</definedName>
    <definedName name="_ml21" localSheetId="10">#REF!</definedName>
    <definedName name="_ml21">#REF!</definedName>
    <definedName name="_ml22" localSheetId="9">#REF!</definedName>
    <definedName name="_ml22" localSheetId="0">#REF!</definedName>
    <definedName name="_ml22" localSheetId="13">#REF!</definedName>
    <definedName name="_ml22" localSheetId="11">#REF!</definedName>
    <definedName name="_ml22">#REF!</definedName>
    <definedName name="_ml23" localSheetId="9">#REF!</definedName>
    <definedName name="_ml23" localSheetId="13">#REF!</definedName>
    <definedName name="_ml23" localSheetId="11">#REF!</definedName>
    <definedName name="_ml23">#REF!</definedName>
    <definedName name="_ml24" localSheetId="9">#REF!</definedName>
    <definedName name="_ml24" localSheetId="13">#REF!</definedName>
    <definedName name="_ml24" localSheetId="11">#REF!</definedName>
    <definedName name="_ml24">#REF!</definedName>
    <definedName name="_ml25" localSheetId="9">#REF!</definedName>
    <definedName name="_ml25" localSheetId="13">#REF!</definedName>
    <definedName name="_ml25" localSheetId="11">#REF!</definedName>
    <definedName name="_ml25">#REF!</definedName>
    <definedName name="_ml26" localSheetId="9">#REF!</definedName>
    <definedName name="_ml26" localSheetId="1">#REF!</definedName>
    <definedName name="_ml26" localSheetId="0">#REF!</definedName>
    <definedName name="_ml26" localSheetId="12">#REF!</definedName>
    <definedName name="_ml26" localSheetId="13">#REF!</definedName>
    <definedName name="_ml26" localSheetId="11">#REF!</definedName>
    <definedName name="_ml26" localSheetId="10">#REF!</definedName>
    <definedName name="_ml26">#REF!</definedName>
    <definedName name="_ml27" localSheetId="9">#REF!</definedName>
    <definedName name="_ml27" localSheetId="1">#REF!</definedName>
    <definedName name="_ml27" localSheetId="0">#REF!</definedName>
    <definedName name="_ml27" localSheetId="12">#REF!</definedName>
    <definedName name="_ml27" localSheetId="13">#REF!</definedName>
    <definedName name="_ml27" localSheetId="11">#REF!</definedName>
    <definedName name="_ml27" localSheetId="10">#REF!</definedName>
    <definedName name="_ml27">#REF!</definedName>
    <definedName name="_ml28" localSheetId="9">#REF!</definedName>
    <definedName name="_ml28" localSheetId="1">#REF!</definedName>
    <definedName name="_ml28" localSheetId="0">#REF!</definedName>
    <definedName name="_ml28" localSheetId="12">#REF!</definedName>
    <definedName name="_ml28" localSheetId="13">#REF!</definedName>
    <definedName name="_ml28" localSheetId="11">#REF!</definedName>
    <definedName name="_ml28" localSheetId="10">#REF!</definedName>
    <definedName name="_ml28">#REF!</definedName>
    <definedName name="_ml29" localSheetId="9">#REF!</definedName>
    <definedName name="_ml29" localSheetId="0">#REF!</definedName>
    <definedName name="_ml29" localSheetId="13">#REF!</definedName>
    <definedName name="_ml29" localSheetId="11">#REF!</definedName>
    <definedName name="_ml29">#REF!</definedName>
    <definedName name="_ml3" localSheetId="9">#REF!</definedName>
    <definedName name="_ml3" localSheetId="13">#REF!</definedName>
    <definedName name="_ml3" localSheetId="11">#REF!</definedName>
    <definedName name="_ml3">#REF!</definedName>
    <definedName name="_ml30" localSheetId="9">#REF!</definedName>
    <definedName name="_ml30" localSheetId="13">#REF!</definedName>
    <definedName name="_ml30" localSheetId="11">#REF!</definedName>
    <definedName name="_ml30">#REF!</definedName>
    <definedName name="_ml31" localSheetId="9">#REF!</definedName>
    <definedName name="_ml31" localSheetId="1">#REF!</definedName>
    <definedName name="_ml31" localSheetId="0">#REF!</definedName>
    <definedName name="_ml31" localSheetId="12">#REF!</definedName>
    <definedName name="_ml31" localSheetId="13">#REF!</definedName>
    <definedName name="_ml31" localSheetId="11">#REF!</definedName>
    <definedName name="_ml31" localSheetId="10">#REF!</definedName>
    <definedName name="_ml31">#REF!</definedName>
    <definedName name="_ml32" localSheetId="9">#REF!</definedName>
    <definedName name="_ml32" localSheetId="1">#REF!</definedName>
    <definedName name="_ml32" localSheetId="0">#REF!</definedName>
    <definedName name="_ml32" localSheetId="12">#REF!</definedName>
    <definedName name="_ml32" localSheetId="13">#REF!</definedName>
    <definedName name="_ml32" localSheetId="11">#REF!</definedName>
    <definedName name="_ml32" localSheetId="10">#REF!</definedName>
    <definedName name="_ml32">#REF!</definedName>
    <definedName name="_ml33" localSheetId="9">#REF!</definedName>
    <definedName name="_ml33" localSheetId="0">#REF!</definedName>
    <definedName name="_ml33" localSheetId="13">#REF!</definedName>
    <definedName name="_ml33" localSheetId="11">#REF!</definedName>
    <definedName name="_ml33">#REF!</definedName>
    <definedName name="_ml34" localSheetId="9">#REF!</definedName>
    <definedName name="_ml34" localSheetId="13">#REF!</definedName>
    <definedName name="_ml34" localSheetId="11">#REF!</definedName>
    <definedName name="_ml34">#REF!</definedName>
    <definedName name="_ml35" localSheetId="9">#REF!</definedName>
    <definedName name="_ml35" localSheetId="1">#REF!</definedName>
    <definedName name="_ml35" localSheetId="0">#REF!</definedName>
    <definedName name="_ml35" localSheetId="12">#REF!</definedName>
    <definedName name="_ml35" localSheetId="13">#REF!</definedName>
    <definedName name="_ml35" localSheetId="11">#REF!</definedName>
    <definedName name="_ml35" localSheetId="10">#REF!</definedName>
    <definedName name="_ml35">#REF!</definedName>
    <definedName name="_ml36" localSheetId="9">#REF!</definedName>
    <definedName name="_ml36" localSheetId="1">#REF!</definedName>
    <definedName name="_ml36" localSheetId="0">#REF!</definedName>
    <definedName name="_ml36" localSheetId="12">#REF!</definedName>
    <definedName name="_ml36" localSheetId="13">#REF!</definedName>
    <definedName name="_ml36" localSheetId="11">#REF!</definedName>
    <definedName name="_ml36" localSheetId="10">#REF!</definedName>
    <definedName name="_ml36">#REF!</definedName>
    <definedName name="_ml37" localSheetId="9">#REF!</definedName>
    <definedName name="_ml37" localSheetId="0">#REF!</definedName>
    <definedName name="_ml37" localSheetId="13">#REF!</definedName>
    <definedName name="_ml37" localSheetId="11">#REF!</definedName>
    <definedName name="_ml37">#REF!</definedName>
    <definedName name="_ml38" localSheetId="9">#REF!</definedName>
    <definedName name="_ml38" localSheetId="13">#REF!</definedName>
    <definedName name="_ml38" localSheetId="11">#REF!</definedName>
    <definedName name="_ml38">#REF!</definedName>
    <definedName name="_ml39" localSheetId="9">#REF!</definedName>
    <definedName name="_ml39" localSheetId="1">#REF!</definedName>
    <definedName name="_ml39" localSheetId="0">#REF!</definedName>
    <definedName name="_ml39" localSheetId="12">#REF!</definedName>
    <definedName name="_ml39" localSheetId="13">#REF!</definedName>
    <definedName name="_ml39" localSheetId="11">#REF!</definedName>
    <definedName name="_ml39" localSheetId="10">#REF!</definedName>
    <definedName name="_ml39">#REF!</definedName>
    <definedName name="_ml4" localSheetId="9">#REF!</definedName>
    <definedName name="_ml4" localSheetId="0">#REF!</definedName>
    <definedName name="_ml4" localSheetId="13">#REF!</definedName>
    <definedName name="_ml4" localSheetId="11">#REF!</definedName>
    <definedName name="_ml4">#REF!</definedName>
    <definedName name="_ml40" localSheetId="9">#REF!</definedName>
    <definedName name="_ml40" localSheetId="1">#REF!</definedName>
    <definedName name="_ml40" localSheetId="0">#REF!</definedName>
    <definedName name="_ml40" localSheetId="12">#REF!</definedName>
    <definedName name="_ml40" localSheetId="13">#REF!</definedName>
    <definedName name="_ml40" localSheetId="11">#REF!</definedName>
    <definedName name="_ml40" localSheetId="10">#REF!</definedName>
    <definedName name="_ml40">#REF!</definedName>
    <definedName name="_ml41" localSheetId="9">#REF!</definedName>
    <definedName name="_ml41" localSheetId="1">#REF!</definedName>
    <definedName name="_ml41" localSheetId="0">#REF!</definedName>
    <definedName name="_ml41" localSheetId="12">#REF!</definedName>
    <definedName name="_ml41" localSheetId="13">#REF!</definedName>
    <definedName name="_ml41" localSheetId="11">#REF!</definedName>
    <definedName name="_ml41" localSheetId="10">#REF!</definedName>
    <definedName name="_ml41">#REF!</definedName>
    <definedName name="_ml42" localSheetId="9">#REF!</definedName>
    <definedName name="_ml42" localSheetId="1">#REF!</definedName>
    <definedName name="_ml42" localSheetId="0">#REF!</definedName>
    <definedName name="_ml42" localSheetId="12">#REF!</definedName>
    <definedName name="_ml42" localSheetId="13">#REF!</definedName>
    <definedName name="_ml42" localSheetId="11">#REF!</definedName>
    <definedName name="_ml42" localSheetId="10">#REF!</definedName>
    <definedName name="_ml42">#REF!</definedName>
    <definedName name="_ml43" localSheetId="9">#REF!</definedName>
    <definedName name="_ml43" localSheetId="0">#REF!</definedName>
    <definedName name="_ml43" localSheetId="13">#REF!</definedName>
    <definedName name="_ml43" localSheetId="11">#REF!</definedName>
    <definedName name="_ml43">#REF!</definedName>
    <definedName name="_ml44" localSheetId="9">#REF!</definedName>
    <definedName name="_ml44" localSheetId="13">#REF!</definedName>
    <definedName name="_ml44" localSheetId="11">#REF!</definedName>
    <definedName name="_ml44">#REF!</definedName>
    <definedName name="_ml45" localSheetId="9">#REF!</definedName>
    <definedName name="_ml45" localSheetId="13">#REF!</definedName>
    <definedName name="_ml45" localSheetId="11">#REF!</definedName>
    <definedName name="_ml45">#REF!</definedName>
    <definedName name="_ml46" localSheetId="9">#REF!</definedName>
    <definedName name="_ml46" localSheetId="13">#REF!</definedName>
    <definedName name="_ml46" localSheetId="11">#REF!</definedName>
    <definedName name="_ml46">#REF!</definedName>
    <definedName name="_ml47" localSheetId="9">#REF!</definedName>
    <definedName name="_ml47" localSheetId="1">#REF!</definedName>
    <definedName name="_ml47" localSheetId="0">#REF!</definedName>
    <definedName name="_ml47" localSheetId="12">#REF!</definedName>
    <definedName name="_ml47" localSheetId="13">#REF!</definedName>
    <definedName name="_ml47" localSheetId="11">#REF!</definedName>
    <definedName name="_ml47" localSheetId="10">#REF!</definedName>
    <definedName name="_ml47">#REF!</definedName>
    <definedName name="_ml48" localSheetId="9">#REF!</definedName>
    <definedName name="_ml48" localSheetId="1">#REF!</definedName>
    <definedName name="_ml48" localSheetId="0">#REF!</definedName>
    <definedName name="_ml48" localSheetId="12">#REF!</definedName>
    <definedName name="_ml48" localSheetId="13">#REF!</definedName>
    <definedName name="_ml48" localSheetId="11">#REF!</definedName>
    <definedName name="_ml48" localSheetId="10">#REF!</definedName>
    <definedName name="_ml48">#REF!</definedName>
    <definedName name="_ml5" localSheetId="9">#REF!</definedName>
    <definedName name="_ml5" localSheetId="1">#REF!</definedName>
    <definedName name="_ml5" localSheetId="0">#REF!</definedName>
    <definedName name="_ml5" localSheetId="12">#REF!</definedName>
    <definedName name="_ml5" localSheetId="13">#REF!</definedName>
    <definedName name="_ml5" localSheetId="11">#REF!</definedName>
    <definedName name="_ml5" localSheetId="10">#REF!</definedName>
    <definedName name="_ml5">#REF!</definedName>
    <definedName name="_ml6" localSheetId="9">#REF!</definedName>
    <definedName name="_ml6" localSheetId="0">#REF!</definedName>
    <definedName name="_ml6" localSheetId="13">#REF!</definedName>
    <definedName name="_ml6" localSheetId="11">#REF!</definedName>
    <definedName name="_ml6">#REF!</definedName>
    <definedName name="_ml7" localSheetId="9">#REF!</definedName>
    <definedName name="_ml7" localSheetId="13">#REF!</definedName>
    <definedName name="_ml7" localSheetId="11">#REF!</definedName>
    <definedName name="_ml7">#REF!</definedName>
    <definedName name="_ml8" localSheetId="9">#REF!</definedName>
    <definedName name="_ml8" localSheetId="13">#REF!</definedName>
    <definedName name="_ml8" localSheetId="11">#REF!</definedName>
    <definedName name="_ml8">#REF!</definedName>
    <definedName name="_ml9" localSheetId="9">#REF!</definedName>
    <definedName name="_ml9" localSheetId="1">#REF!</definedName>
    <definedName name="_ml9" localSheetId="0">#REF!</definedName>
    <definedName name="_ml9" localSheetId="12">#REF!</definedName>
    <definedName name="_ml9" localSheetId="13">#REF!</definedName>
    <definedName name="_ml9" localSheetId="11">#REF!</definedName>
    <definedName name="_ml9" localSheetId="10">#REF!</definedName>
    <definedName name="_ml9">#REF!</definedName>
    <definedName name="_moon" localSheetId="9">#REF!</definedName>
    <definedName name="_moon" localSheetId="1">#REF!</definedName>
    <definedName name="_moon" localSheetId="13">#REF!</definedName>
    <definedName name="_moon" localSheetId="11">#REF!</definedName>
    <definedName name="_moon" localSheetId="10">#REF!</definedName>
    <definedName name="_moon">#REF!</definedName>
    <definedName name="_moonblack" localSheetId="9">#REF!</definedName>
    <definedName name="_moonblack" localSheetId="1">#REF!</definedName>
    <definedName name="_moonblack" localSheetId="13">#REF!</definedName>
    <definedName name="_moonblack" localSheetId="11">#REF!</definedName>
    <definedName name="_moonblack" localSheetId="10">#REF!</definedName>
    <definedName name="_moonblack">#REF!</definedName>
    <definedName name="_moonbr" localSheetId="9">#REF!</definedName>
    <definedName name="_moonbr" localSheetId="1">#REF!</definedName>
    <definedName name="_moonbr" localSheetId="13">#REF!</definedName>
    <definedName name="_moonbr" localSheetId="11">#REF!</definedName>
    <definedName name="_moonbr" localSheetId="10">#REF!</definedName>
    <definedName name="_moonbr">#REF!</definedName>
    <definedName name="_moonoffice" localSheetId="9">#REF!</definedName>
    <definedName name="_moonoffice" localSheetId="1">#REF!</definedName>
    <definedName name="_moonoffice" localSheetId="13">#REF!</definedName>
    <definedName name="_moonoffice" localSheetId="11">#REF!</definedName>
    <definedName name="_moonoffice" localSheetId="10">#REF!</definedName>
    <definedName name="_moonoffice">#REF!</definedName>
    <definedName name="_nadi" localSheetId="9">#REF!</definedName>
    <definedName name="_nadi" localSheetId="1">#REF!</definedName>
    <definedName name="_nadi" localSheetId="13">#REF!</definedName>
    <definedName name="_nadi" localSheetId="11">#REF!</definedName>
    <definedName name="_nadi" localSheetId="10">#REF!</definedName>
    <definedName name="_nadi">#REF!</definedName>
    <definedName name="_obj1" localSheetId="9">#REF!</definedName>
    <definedName name="_obj1" localSheetId="1">#REF!</definedName>
    <definedName name="_obj1" localSheetId="0">#REF!</definedName>
    <definedName name="_obj1" localSheetId="13">#REF!</definedName>
    <definedName name="_obj1" localSheetId="11">#REF!</definedName>
    <definedName name="_obj1" localSheetId="10">#REF!</definedName>
    <definedName name="_obj1">#REF!</definedName>
    <definedName name="_obj10" localSheetId="9">#REF!</definedName>
    <definedName name="_obj10" localSheetId="1">#REF!</definedName>
    <definedName name="_obj10" localSheetId="0">#REF!</definedName>
    <definedName name="_obj10" localSheetId="13">#REF!</definedName>
    <definedName name="_obj10" localSheetId="11">#REF!</definedName>
    <definedName name="_obj10" localSheetId="10">#REF!</definedName>
    <definedName name="_obj10">#REF!</definedName>
    <definedName name="_obj11" localSheetId="9">#REF!</definedName>
    <definedName name="_obj11" localSheetId="1">#REF!</definedName>
    <definedName name="_obj11" localSheetId="0">#REF!</definedName>
    <definedName name="_obj11" localSheetId="13">#REF!</definedName>
    <definedName name="_obj11" localSheetId="11">#REF!</definedName>
    <definedName name="_obj11" localSheetId="10">#REF!</definedName>
    <definedName name="_obj11">#REF!</definedName>
    <definedName name="_obj12" localSheetId="9">#REF!</definedName>
    <definedName name="_obj12" localSheetId="1">#REF!</definedName>
    <definedName name="_obj12" localSheetId="0">#REF!</definedName>
    <definedName name="_obj12" localSheetId="13">#REF!</definedName>
    <definedName name="_obj12" localSheetId="11">#REF!</definedName>
    <definedName name="_obj12" localSheetId="10">#REF!</definedName>
    <definedName name="_obj12">#REF!</definedName>
    <definedName name="_obj13" localSheetId="9">#REF!</definedName>
    <definedName name="_obj13" localSheetId="1">#REF!</definedName>
    <definedName name="_obj13" localSheetId="0">#REF!</definedName>
    <definedName name="_obj13" localSheetId="13">#REF!</definedName>
    <definedName name="_obj13" localSheetId="11">#REF!</definedName>
    <definedName name="_obj13" localSheetId="10">#REF!</definedName>
    <definedName name="_obj13">#REF!</definedName>
    <definedName name="_obj14" localSheetId="9">#REF!</definedName>
    <definedName name="_obj14" localSheetId="1">#REF!</definedName>
    <definedName name="_obj14" localSheetId="0">#REF!</definedName>
    <definedName name="_obj14" localSheetId="13">#REF!</definedName>
    <definedName name="_obj14" localSheetId="11">#REF!</definedName>
    <definedName name="_obj14" localSheetId="10">#REF!</definedName>
    <definedName name="_obj14">#REF!</definedName>
    <definedName name="_obj15" localSheetId="9">#REF!</definedName>
    <definedName name="_obj15" localSheetId="1">#REF!</definedName>
    <definedName name="_obj15" localSheetId="0">#REF!</definedName>
    <definedName name="_obj15" localSheetId="13">#REF!</definedName>
    <definedName name="_obj15" localSheetId="11">#REF!</definedName>
    <definedName name="_obj15" localSheetId="10">#REF!</definedName>
    <definedName name="_obj15">#REF!</definedName>
    <definedName name="_obj16" localSheetId="9">#REF!</definedName>
    <definedName name="_obj16" localSheetId="1">#REF!</definedName>
    <definedName name="_obj16" localSheetId="0">#REF!</definedName>
    <definedName name="_obj16" localSheetId="13">#REF!</definedName>
    <definedName name="_obj16" localSheetId="11">#REF!</definedName>
    <definedName name="_obj16" localSheetId="10">#REF!</definedName>
    <definedName name="_obj16">#REF!</definedName>
    <definedName name="_obj17" localSheetId="9">#REF!</definedName>
    <definedName name="_obj17" localSheetId="1">#REF!</definedName>
    <definedName name="_obj17" localSheetId="0">#REF!</definedName>
    <definedName name="_obj17" localSheetId="13">#REF!</definedName>
    <definedName name="_obj17" localSheetId="11">#REF!</definedName>
    <definedName name="_obj17" localSheetId="10">#REF!</definedName>
    <definedName name="_obj17">#REF!</definedName>
    <definedName name="_obj18" localSheetId="9">#REF!</definedName>
    <definedName name="_obj18" localSheetId="1">#REF!</definedName>
    <definedName name="_obj18" localSheetId="0">#REF!</definedName>
    <definedName name="_obj18" localSheetId="13">#REF!</definedName>
    <definedName name="_obj18" localSheetId="11">#REF!</definedName>
    <definedName name="_obj18" localSheetId="10">#REF!</definedName>
    <definedName name="_obj18">#REF!</definedName>
    <definedName name="_obj19" localSheetId="9">#REF!</definedName>
    <definedName name="_obj19" localSheetId="1">#REF!</definedName>
    <definedName name="_obj19" localSheetId="0">#REF!</definedName>
    <definedName name="_obj19" localSheetId="13">#REF!</definedName>
    <definedName name="_obj19" localSheetId="11">#REF!</definedName>
    <definedName name="_obj19" localSheetId="10">#REF!</definedName>
    <definedName name="_obj19">#REF!</definedName>
    <definedName name="_obj2" localSheetId="9">#REF!</definedName>
    <definedName name="_obj2" localSheetId="1">#REF!</definedName>
    <definedName name="_obj2" localSheetId="0">#REF!</definedName>
    <definedName name="_obj2" localSheetId="13">#REF!</definedName>
    <definedName name="_obj2" localSheetId="11">#REF!</definedName>
    <definedName name="_obj2" localSheetId="10">#REF!</definedName>
    <definedName name="_obj2">#REF!</definedName>
    <definedName name="_obj20" localSheetId="9">#REF!</definedName>
    <definedName name="_obj20" localSheetId="1">#REF!</definedName>
    <definedName name="_obj20" localSheetId="0">#REF!</definedName>
    <definedName name="_obj20" localSheetId="13">#REF!</definedName>
    <definedName name="_obj20" localSheetId="11">#REF!</definedName>
    <definedName name="_obj20" localSheetId="10">#REF!</definedName>
    <definedName name="_obj20">#REF!</definedName>
    <definedName name="_obj21" localSheetId="9">#REF!</definedName>
    <definedName name="_obj21" localSheetId="1">#REF!</definedName>
    <definedName name="_obj21" localSheetId="0">#REF!</definedName>
    <definedName name="_obj21" localSheetId="13">#REF!</definedName>
    <definedName name="_obj21" localSheetId="11">#REF!</definedName>
    <definedName name="_obj21" localSheetId="10">#REF!</definedName>
    <definedName name="_obj21">#REF!</definedName>
    <definedName name="_obj22" localSheetId="9">#REF!</definedName>
    <definedName name="_obj22" localSheetId="1">#REF!</definedName>
    <definedName name="_obj22" localSheetId="0">#REF!</definedName>
    <definedName name="_obj22" localSheetId="13">#REF!</definedName>
    <definedName name="_obj22" localSheetId="11">#REF!</definedName>
    <definedName name="_obj22" localSheetId="10">#REF!</definedName>
    <definedName name="_obj22">#REF!</definedName>
    <definedName name="_obj23" localSheetId="9">#REF!</definedName>
    <definedName name="_obj23" localSheetId="1">#REF!</definedName>
    <definedName name="_obj23" localSheetId="0">#REF!</definedName>
    <definedName name="_obj23" localSheetId="13">#REF!</definedName>
    <definedName name="_obj23" localSheetId="11">#REF!</definedName>
    <definedName name="_obj23" localSheetId="10">#REF!</definedName>
    <definedName name="_obj23">#REF!</definedName>
    <definedName name="_obj24" localSheetId="9">#REF!</definedName>
    <definedName name="_obj24" localSheetId="1">#REF!</definedName>
    <definedName name="_obj24" localSheetId="0">#REF!</definedName>
    <definedName name="_obj24" localSheetId="13">#REF!</definedName>
    <definedName name="_obj24" localSheetId="11">#REF!</definedName>
    <definedName name="_obj24" localSheetId="10">#REF!</definedName>
    <definedName name="_obj24">#REF!</definedName>
    <definedName name="_obj25" localSheetId="9">#REF!</definedName>
    <definedName name="_obj25" localSheetId="1">#REF!</definedName>
    <definedName name="_obj25" localSheetId="0">#REF!</definedName>
    <definedName name="_obj25" localSheetId="13">#REF!</definedName>
    <definedName name="_obj25" localSheetId="11">#REF!</definedName>
    <definedName name="_obj25" localSheetId="10">#REF!</definedName>
    <definedName name="_obj25">#REF!</definedName>
    <definedName name="_obj26" localSheetId="9">#REF!</definedName>
    <definedName name="_obj26" localSheetId="1">#REF!</definedName>
    <definedName name="_obj26" localSheetId="0">#REF!</definedName>
    <definedName name="_obj26" localSheetId="13">#REF!</definedName>
    <definedName name="_obj26" localSheetId="11">#REF!</definedName>
    <definedName name="_obj26" localSheetId="10">#REF!</definedName>
    <definedName name="_obj26">#REF!</definedName>
    <definedName name="_obj27" localSheetId="9">#REF!</definedName>
    <definedName name="_obj27" localSheetId="1">#REF!</definedName>
    <definedName name="_obj27" localSheetId="0">#REF!</definedName>
    <definedName name="_obj27" localSheetId="13">#REF!</definedName>
    <definedName name="_obj27" localSheetId="11">#REF!</definedName>
    <definedName name="_obj27" localSheetId="10">#REF!</definedName>
    <definedName name="_obj27">#REF!</definedName>
    <definedName name="_obj28" localSheetId="9">#REF!</definedName>
    <definedName name="_obj28" localSheetId="1">#REF!</definedName>
    <definedName name="_obj28" localSheetId="0">#REF!</definedName>
    <definedName name="_obj28" localSheetId="13">#REF!</definedName>
    <definedName name="_obj28" localSheetId="11">#REF!</definedName>
    <definedName name="_obj28" localSheetId="10">#REF!</definedName>
    <definedName name="_obj28">#REF!</definedName>
    <definedName name="_obj29" localSheetId="9">#REF!</definedName>
    <definedName name="_obj29" localSheetId="1">#REF!</definedName>
    <definedName name="_obj29" localSheetId="0">#REF!</definedName>
    <definedName name="_obj29" localSheetId="13">#REF!</definedName>
    <definedName name="_obj29" localSheetId="11">#REF!</definedName>
    <definedName name="_obj29" localSheetId="10">#REF!</definedName>
    <definedName name="_obj29">#REF!</definedName>
    <definedName name="_obj3" localSheetId="9">#REF!</definedName>
    <definedName name="_obj3" localSheetId="1">#REF!</definedName>
    <definedName name="_obj3" localSheetId="0">#REF!</definedName>
    <definedName name="_obj3" localSheetId="13">#REF!</definedName>
    <definedName name="_obj3" localSheetId="11">#REF!</definedName>
    <definedName name="_obj3" localSheetId="10">#REF!</definedName>
    <definedName name="_obj3">#REF!</definedName>
    <definedName name="_obj30" localSheetId="9">#REF!</definedName>
    <definedName name="_obj30" localSheetId="1">#REF!</definedName>
    <definedName name="_obj30" localSheetId="0">#REF!</definedName>
    <definedName name="_obj30" localSheetId="13">#REF!</definedName>
    <definedName name="_obj30" localSheetId="11">#REF!</definedName>
    <definedName name="_obj30" localSheetId="10">#REF!</definedName>
    <definedName name="_obj30">#REF!</definedName>
    <definedName name="_obj31" localSheetId="9">#REF!</definedName>
    <definedName name="_obj31" localSheetId="1">#REF!</definedName>
    <definedName name="_obj31" localSheetId="0">#REF!</definedName>
    <definedName name="_obj31" localSheetId="13">#REF!</definedName>
    <definedName name="_obj31" localSheetId="11">#REF!</definedName>
    <definedName name="_obj31" localSheetId="10">#REF!</definedName>
    <definedName name="_obj31">#REF!</definedName>
    <definedName name="_obj32" localSheetId="9">#REF!</definedName>
    <definedName name="_obj32" localSheetId="1">#REF!</definedName>
    <definedName name="_obj32" localSheetId="0">#REF!</definedName>
    <definedName name="_obj32" localSheetId="13">#REF!</definedName>
    <definedName name="_obj32" localSheetId="11">#REF!</definedName>
    <definedName name="_obj32" localSheetId="10">#REF!</definedName>
    <definedName name="_obj32">#REF!</definedName>
    <definedName name="_obj32a" localSheetId="9">#REF!</definedName>
    <definedName name="_obj32a" localSheetId="13">#REF!</definedName>
    <definedName name="_obj32a">#REF!</definedName>
    <definedName name="_obj32b" localSheetId="9">#REF!</definedName>
    <definedName name="_obj32b" localSheetId="13">#REF!</definedName>
    <definedName name="_obj32b">#REF!</definedName>
    <definedName name="_obj32c" localSheetId="9">#REF!</definedName>
    <definedName name="_obj32c" localSheetId="13">#REF!</definedName>
    <definedName name="_obj32c">#REF!</definedName>
    <definedName name="_obj32d" localSheetId="9">#REF!</definedName>
    <definedName name="_obj32d" localSheetId="13">#REF!</definedName>
    <definedName name="_obj32d">#REF!</definedName>
    <definedName name="_obj32e" localSheetId="9">#REF!</definedName>
    <definedName name="_obj32e" localSheetId="13">#REF!</definedName>
    <definedName name="_obj32e">#REF!</definedName>
    <definedName name="_obj33" localSheetId="9">#REF!</definedName>
    <definedName name="_obj33" localSheetId="1">#REF!</definedName>
    <definedName name="_obj33" localSheetId="0">#REF!</definedName>
    <definedName name="_obj33" localSheetId="12">#REF!</definedName>
    <definedName name="_obj33" localSheetId="13">#REF!</definedName>
    <definedName name="_obj33" localSheetId="11">#REF!</definedName>
    <definedName name="_obj33" localSheetId="10">#REF!</definedName>
    <definedName name="_obj33">#REF!</definedName>
    <definedName name="_obj34" localSheetId="9">#REF!</definedName>
    <definedName name="_obj34" localSheetId="1">#REF!</definedName>
    <definedName name="_obj34" localSheetId="0">#REF!</definedName>
    <definedName name="_obj34" localSheetId="13">#REF!</definedName>
    <definedName name="_obj34" localSheetId="11">#REF!</definedName>
    <definedName name="_obj34" localSheetId="10">#REF!</definedName>
    <definedName name="_obj34">#REF!</definedName>
    <definedName name="_obj35" localSheetId="9">#REF!</definedName>
    <definedName name="_obj35" localSheetId="1">#REF!</definedName>
    <definedName name="_obj35" localSheetId="0">#REF!</definedName>
    <definedName name="_obj35" localSheetId="13">#REF!</definedName>
    <definedName name="_obj35" localSheetId="11">#REF!</definedName>
    <definedName name="_obj35" localSheetId="10">#REF!</definedName>
    <definedName name="_obj35">#REF!</definedName>
    <definedName name="_obj36" localSheetId="9">#REF!</definedName>
    <definedName name="_obj36" localSheetId="1">#REF!</definedName>
    <definedName name="_obj36" localSheetId="0">#REF!</definedName>
    <definedName name="_obj36" localSheetId="13">#REF!</definedName>
    <definedName name="_obj36" localSheetId="11">#REF!</definedName>
    <definedName name="_obj36" localSheetId="10">#REF!</definedName>
    <definedName name="_obj36">#REF!</definedName>
    <definedName name="_obj36a" localSheetId="9">#REF!</definedName>
    <definedName name="_obj36a" localSheetId="13">#REF!</definedName>
    <definedName name="_obj36a">#REF!</definedName>
    <definedName name="_obj37" localSheetId="9">#REF!</definedName>
    <definedName name="_obj37" localSheetId="1">#REF!</definedName>
    <definedName name="_obj37" localSheetId="0">#REF!</definedName>
    <definedName name="_obj37" localSheetId="12">#REF!</definedName>
    <definedName name="_obj37" localSheetId="13">#REF!</definedName>
    <definedName name="_obj37" localSheetId="11">#REF!</definedName>
    <definedName name="_obj37" localSheetId="10">#REF!</definedName>
    <definedName name="_obj37">#REF!</definedName>
    <definedName name="_obj38" localSheetId="9">#REF!</definedName>
    <definedName name="_obj38" localSheetId="1">#REF!</definedName>
    <definedName name="_obj38" localSheetId="0">#REF!</definedName>
    <definedName name="_obj38" localSheetId="13">#REF!</definedName>
    <definedName name="_obj38" localSheetId="11">#REF!</definedName>
    <definedName name="_obj38" localSheetId="10">#REF!</definedName>
    <definedName name="_obj38">#REF!</definedName>
    <definedName name="_obj39" localSheetId="9">#REF!</definedName>
    <definedName name="_obj39" localSheetId="1">#REF!</definedName>
    <definedName name="_obj39" localSheetId="0">#REF!</definedName>
    <definedName name="_obj39" localSheetId="13">#REF!</definedName>
    <definedName name="_obj39" localSheetId="11">#REF!</definedName>
    <definedName name="_obj39" localSheetId="10">#REF!</definedName>
    <definedName name="_obj39">#REF!</definedName>
    <definedName name="_obj4" localSheetId="9">#REF!</definedName>
    <definedName name="_obj4" localSheetId="1">#REF!</definedName>
    <definedName name="_obj4" localSheetId="0">#REF!</definedName>
    <definedName name="_obj4" localSheetId="13">#REF!</definedName>
    <definedName name="_obj4" localSheetId="11">#REF!</definedName>
    <definedName name="_obj4" localSheetId="10">#REF!</definedName>
    <definedName name="_obj4">#REF!</definedName>
    <definedName name="_obj40" localSheetId="9">#REF!</definedName>
    <definedName name="_obj40" localSheetId="1">#REF!</definedName>
    <definedName name="_obj40" localSheetId="0">#REF!</definedName>
    <definedName name="_obj40" localSheetId="13">#REF!</definedName>
    <definedName name="_obj40" localSheetId="11">#REF!</definedName>
    <definedName name="_obj40" localSheetId="10">#REF!</definedName>
    <definedName name="_obj40">#REF!</definedName>
    <definedName name="_obj40a" localSheetId="9">#REF!</definedName>
    <definedName name="_obj40a" localSheetId="13">#REF!</definedName>
    <definedName name="_obj40a">#REF!</definedName>
    <definedName name="_obj41" localSheetId="9">#REF!</definedName>
    <definedName name="_obj41" localSheetId="1">#REF!</definedName>
    <definedName name="_obj41" localSheetId="0">#REF!</definedName>
    <definedName name="_obj41" localSheetId="12">#REF!</definedName>
    <definedName name="_obj41" localSheetId="13">#REF!</definedName>
    <definedName name="_obj41" localSheetId="11">#REF!</definedName>
    <definedName name="_obj41" localSheetId="10">#REF!</definedName>
    <definedName name="_obj41">#REF!</definedName>
    <definedName name="_obj42" localSheetId="9">#REF!</definedName>
    <definedName name="_obj42" localSheetId="1">#REF!</definedName>
    <definedName name="_obj42" localSheetId="0">#REF!</definedName>
    <definedName name="_obj42" localSheetId="13">#REF!</definedName>
    <definedName name="_obj42" localSheetId="11">#REF!</definedName>
    <definedName name="_obj42" localSheetId="10">#REF!</definedName>
    <definedName name="_obj42">#REF!</definedName>
    <definedName name="_obj43" localSheetId="9">#REF!</definedName>
    <definedName name="_obj43" localSheetId="1">#REF!</definedName>
    <definedName name="_obj43" localSheetId="0">#REF!</definedName>
    <definedName name="_obj43" localSheetId="13">#REF!</definedName>
    <definedName name="_obj43" localSheetId="11">#REF!</definedName>
    <definedName name="_obj43" localSheetId="10">#REF!</definedName>
    <definedName name="_obj43">#REF!</definedName>
    <definedName name="_obj43a" localSheetId="9">#REF!</definedName>
    <definedName name="_obj43a" localSheetId="13">#REF!</definedName>
    <definedName name="_obj43a">#REF!</definedName>
    <definedName name="_obj43b" localSheetId="9">#REF!</definedName>
    <definedName name="_obj43b" localSheetId="13">#REF!</definedName>
    <definedName name="_obj43b">#REF!</definedName>
    <definedName name="_obj43c" localSheetId="9">#REF!</definedName>
    <definedName name="_obj43c" localSheetId="13">#REF!</definedName>
    <definedName name="_obj43c">#REF!</definedName>
    <definedName name="_obj43d" localSheetId="9">#REF!</definedName>
    <definedName name="_obj43d" localSheetId="13">#REF!</definedName>
    <definedName name="_obj43d">#REF!</definedName>
    <definedName name="_obj43e" localSheetId="9">#REF!</definedName>
    <definedName name="_obj43e" localSheetId="13">#REF!</definedName>
    <definedName name="_obj43e">#REF!</definedName>
    <definedName name="_obj43f" localSheetId="9">#REF!</definedName>
    <definedName name="_obj43f" localSheetId="13">#REF!</definedName>
    <definedName name="_obj43f">#REF!</definedName>
    <definedName name="_obj43g" localSheetId="9">#REF!</definedName>
    <definedName name="_obj43g" localSheetId="13">#REF!</definedName>
    <definedName name="_obj43g">#REF!</definedName>
    <definedName name="_obj44" localSheetId="9">#REF!</definedName>
    <definedName name="_obj44" localSheetId="1">#REF!</definedName>
    <definedName name="_obj44" localSheetId="0">#REF!</definedName>
    <definedName name="_obj44" localSheetId="13">#REF!</definedName>
    <definedName name="_obj44" localSheetId="11">#REF!</definedName>
    <definedName name="_obj44" localSheetId="10">#REF!</definedName>
    <definedName name="_obj44">#REF!</definedName>
    <definedName name="_obj45" localSheetId="9">#REF!</definedName>
    <definedName name="_obj45" localSheetId="1">#REF!</definedName>
    <definedName name="_obj45" localSheetId="0">#REF!</definedName>
    <definedName name="_obj45" localSheetId="13">#REF!</definedName>
    <definedName name="_obj45" localSheetId="11">#REF!</definedName>
    <definedName name="_obj45" localSheetId="10">#REF!</definedName>
    <definedName name="_obj45">#REF!</definedName>
    <definedName name="_obj46" localSheetId="9">#REF!</definedName>
    <definedName name="_obj46" localSheetId="1">#REF!</definedName>
    <definedName name="_obj46" localSheetId="0">#REF!</definedName>
    <definedName name="_obj46" localSheetId="13">#REF!</definedName>
    <definedName name="_obj46" localSheetId="11">#REF!</definedName>
    <definedName name="_obj46" localSheetId="10">#REF!</definedName>
    <definedName name="_obj46">#REF!</definedName>
    <definedName name="_obj47" localSheetId="9">#REF!</definedName>
    <definedName name="_obj47" localSheetId="1">#REF!</definedName>
    <definedName name="_obj47" localSheetId="0">#REF!</definedName>
    <definedName name="_obj47" localSheetId="13">#REF!</definedName>
    <definedName name="_obj47" localSheetId="11">#REF!</definedName>
    <definedName name="_obj47" localSheetId="10">#REF!</definedName>
    <definedName name="_obj47">#REF!</definedName>
    <definedName name="_obj48" localSheetId="9">#REF!</definedName>
    <definedName name="_obj48" localSheetId="1">#REF!</definedName>
    <definedName name="_obj48" localSheetId="0">#REF!</definedName>
    <definedName name="_obj48" localSheetId="13">#REF!</definedName>
    <definedName name="_obj48" localSheetId="11">#REF!</definedName>
    <definedName name="_obj48" localSheetId="10">#REF!</definedName>
    <definedName name="_obj48">#REF!</definedName>
    <definedName name="_obj49" localSheetId="9">#REF!</definedName>
    <definedName name="_obj49" localSheetId="1">#REF!</definedName>
    <definedName name="_obj49" localSheetId="0">#REF!</definedName>
    <definedName name="_obj49" localSheetId="13">#REF!</definedName>
    <definedName name="_obj49" localSheetId="11">#REF!</definedName>
    <definedName name="_obj49" localSheetId="10">#REF!</definedName>
    <definedName name="_obj49">#REF!</definedName>
    <definedName name="_obj5" localSheetId="9">#REF!</definedName>
    <definedName name="_obj5" localSheetId="1">#REF!</definedName>
    <definedName name="_obj5" localSheetId="0">#REF!</definedName>
    <definedName name="_obj5" localSheetId="13">#REF!</definedName>
    <definedName name="_obj5" localSheetId="11">#REF!</definedName>
    <definedName name="_obj5" localSheetId="10">#REF!</definedName>
    <definedName name="_obj5">#REF!</definedName>
    <definedName name="_obj50" localSheetId="9">#REF!</definedName>
    <definedName name="_obj50" localSheetId="1">#REF!</definedName>
    <definedName name="_obj50" localSheetId="0">#REF!</definedName>
    <definedName name="_obj50" localSheetId="13">#REF!</definedName>
    <definedName name="_obj50" localSheetId="11">#REF!</definedName>
    <definedName name="_obj50" localSheetId="10">#REF!</definedName>
    <definedName name="_obj50">#REF!</definedName>
    <definedName name="_obj6" localSheetId="9">#REF!</definedName>
    <definedName name="_obj6" localSheetId="1">#REF!</definedName>
    <definedName name="_obj6" localSheetId="0">#REF!</definedName>
    <definedName name="_obj6" localSheetId="13">#REF!</definedName>
    <definedName name="_obj6" localSheetId="11">#REF!</definedName>
    <definedName name="_obj6" localSheetId="10">#REF!</definedName>
    <definedName name="_obj6">#REF!</definedName>
    <definedName name="_obj7" localSheetId="9">#REF!</definedName>
    <definedName name="_obj7" localSheetId="1">#REF!</definedName>
    <definedName name="_obj7" localSheetId="0">#REF!</definedName>
    <definedName name="_obj7" localSheetId="13">#REF!</definedName>
    <definedName name="_obj7" localSheetId="11">#REF!</definedName>
    <definedName name="_obj7" localSheetId="10">#REF!</definedName>
    <definedName name="_obj7">#REF!</definedName>
    <definedName name="_obj8" localSheetId="9">#REF!</definedName>
    <definedName name="_obj8" localSheetId="1">#REF!</definedName>
    <definedName name="_obj8" localSheetId="0">#REF!</definedName>
    <definedName name="_obj8" localSheetId="13">#REF!</definedName>
    <definedName name="_obj8" localSheetId="11">#REF!</definedName>
    <definedName name="_obj8" localSheetId="10">#REF!</definedName>
    <definedName name="_obj8">#REF!</definedName>
    <definedName name="_obj8a" localSheetId="9">#REF!</definedName>
    <definedName name="_obj8a" localSheetId="13">#REF!</definedName>
    <definedName name="_obj8a">#REF!</definedName>
    <definedName name="_obj8b" localSheetId="9">#REF!</definedName>
    <definedName name="_obj8b" localSheetId="13">#REF!</definedName>
    <definedName name="_obj8b">#REF!</definedName>
    <definedName name="_obj8c" localSheetId="9">#REF!</definedName>
    <definedName name="_obj8c" localSheetId="13">#REF!</definedName>
    <definedName name="_obj8c">#REF!</definedName>
    <definedName name="_obj8d" localSheetId="9">#REF!</definedName>
    <definedName name="_obj8d" localSheetId="13">#REF!</definedName>
    <definedName name="_obj8d">#REF!</definedName>
    <definedName name="_obj8e" localSheetId="9">#REF!</definedName>
    <definedName name="_obj8e" localSheetId="13">#REF!</definedName>
    <definedName name="_obj8e">#REF!</definedName>
    <definedName name="_obj8f" localSheetId="9">#REF!</definedName>
    <definedName name="_obj8f" localSheetId="13">#REF!</definedName>
    <definedName name="_obj8f">#REF!</definedName>
    <definedName name="_obj8g" localSheetId="9">#REF!</definedName>
    <definedName name="_obj8g" localSheetId="13">#REF!</definedName>
    <definedName name="_obj8g">#REF!</definedName>
    <definedName name="_obj8h" localSheetId="9">#REF!</definedName>
    <definedName name="_obj8h" localSheetId="13">#REF!</definedName>
    <definedName name="_obj8h">#REF!</definedName>
    <definedName name="_obj9" localSheetId="9">#REF!</definedName>
    <definedName name="_obj9" localSheetId="1">#REF!</definedName>
    <definedName name="_obj9" localSheetId="0">#REF!</definedName>
    <definedName name="_obj9" localSheetId="13">#REF!</definedName>
    <definedName name="_obj9" localSheetId="11">#REF!</definedName>
    <definedName name="_obj9" localSheetId="10">#REF!</definedName>
    <definedName name="_obj9">#REF!</definedName>
    <definedName name="_pol1" localSheetId="9">#REF!</definedName>
    <definedName name="_pol1" localSheetId="1">#REF!</definedName>
    <definedName name="_pol1" localSheetId="13">#REF!</definedName>
    <definedName name="_pol1" localSheetId="11">#REF!</definedName>
    <definedName name="_pol1" localSheetId="10">#REF!</definedName>
    <definedName name="_pol1">#REF!</definedName>
    <definedName name="_pol10" localSheetId="9">#REF!</definedName>
    <definedName name="_pol10" localSheetId="1">#REF!</definedName>
    <definedName name="_pol10" localSheetId="13">#REF!</definedName>
    <definedName name="_pol10" localSheetId="11">#REF!</definedName>
    <definedName name="_pol10" localSheetId="10">#REF!</definedName>
    <definedName name="_pol10">#REF!</definedName>
    <definedName name="_pol11" localSheetId="9">#REF!</definedName>
    <definedName name="_pol11" localSheetId="1">#REF!</definedName>
    <definedName name="_pol11" localSheetId="13">#REF!</definedName>
    <definedName name="_pol11" localSheetId="11">#REF!</definedName>
    <definedName name="_pol11" localSheetId="10">#REF!</definedName>
    <definedName name="_pol11">#REF!</definedName>
    <definedName name="_pol12" localSheetId="9">#REF!</definedName>
    <definedName name="_pol12" localSheetId="1">#REF!</definedName>
    <definedName name="_pol12" localSheetId="13">#REF!</definedName>
    <definedName name="_pol12" localSheetId="11">#REF!</definedName>
    <definedName name="_pol12" localSheetId="10">#REF!</definedName>
    <definedName name="_pol12">#REF!</definedName>
    <definedName name="_pol13" localSheetId="9">#REF!</definedName>
    <definedName name="_pol13" localSheetId="1">#REF!</definedName>
    <definedName name="_pol13" localSheetId="13">#REF!</definedName>
    <definedName name="_pol13" localSheetId="11">#REF!</definedName>
    <definedName name="_pol13" localSheetId="10">#REF!</definedName>
    <definedName name="_pol13">#REF!</definedName>
    <definedName name="_pol14" localSheetId="9">#REF!</definedName>
    <definedName name="_pol14" localSheetId="1">#REF!</definedName>
    <definedName name="_pol14" localSheetId="13">#REF!</definedName>
    <definedName name="_pol14" localSheetId="11">#REF!</definedName>
    <definedName name="_pol14" localSheetId="10">#REF!</definedName>
    <definedName name="_pol14">#REF!</definedName>
    <definedName name="_pol15" localSheetId="9">#REF!</definedName>
    <definedName name="_pol15" localSheetId="1">#REF!</definedName>
    <definedName name="_pol15" localSheetId="13">#REF!</definedName>
    <definedName name="_pol15" localSheetId="11">#REF!</definedName>
    <definedName name="_pol15" localSheetId="10">#REF!</definedName>
    <definedName name="_pol15">#REF!</definedName>
    <definedName name="_pol16" localSheetId="9">#REF!</definedName>
    <definedName name="_pol16" localSheetId="1">#REF!</definedName>
    <definedName name="_pol16" localSheetId="13">#REF!</definedName>
    <definedName name="_pol16" localSheetId="11">#REF!</definedName>
    <definedName name="_pol16" localSheetId="10">#REF!</definedName>
    <definedName name="_pol16">#REF!</definedName>
    <definedName name="_pol17" localSheetId="9">#REF!</definedName>
    <definedName name="_pol17" localSheetId="1">#REF!</definedName>
    <definedName name="_pol17" localSheetId="13">#REF!</definedName>
    <definedName name="_pol17" localSheetId="11">#REF!</definedName>
    <definedName name="_pol17" localSheetId="10">#REF!</definedName>
    <definedName name="_pol17">#REF!</definedName>
    <definedName name="_pol18" localSheetId="9">#REF!</definedName>
    <definedName name="_pol18" localSheetId="1">#REF!</definedName>
    <definedName name="_pol18" localSheetId="13">#REF!</definedName>
    <definedName name="_pol18" localSheetId="11">#REF!</definedName>
    <definedName name="_pol18" localSheetId="10">#REF!</definedName>
    <definedName name="_pol18">#REF!</definedName>
    <definedName name="_pol19" localSheetId="9">#REF!</definedName>
    <definedName name="_pol19" localSheetId="1">#REF!</definedName>
    <definedName name="_pol19" localSheetId="13">#REF!</definedName>
    <definedName name="_pol19" localSheetId="11">#REF!</definedName>
    <definedName name="_pol19" localSheetId="10">#REF!</definedName>
    <definedName name="_pol19">#REF!</definedName>
    <definedName name="_pol2" localSheetId="9">#REF!</definedName>
    <definedName name="_pol2" localSheetId="1">#REF!</definedName>
    <definedName name="_pol2" localSheetId="13">#REF!</definedName>
    <definedName name="_pol2" localSheetId="11">#REF!</definedName>
    <definedName name="_pol2" localSheetId="10">#REF!</definedName>
    <definedName name="_pol2">#REF!</definedName>
    <definedName name="_pol20" localSheetId="9">#REF!</definedName>
    <definedName name="_pol20" localSheetId="1">#REF!</definedName>
    <definedName name="_pol20" localSheetId="13">#REF!</definedName>
    <definedName name="_pol20" localSheetId="11">#REF!</definedName>
    <definedName name="_pol20" localSheetId="10">#REF!</definedName>
    <definedName name="_pol20">#REF!</definedName>
    <definedName name="_pol21" localSheetId="9">#REF!</definedName>
    <definedName name="_pol21" localSheetId="1">#REF!</definedName>
    <definedName name="_pol21" localSheetId="13">#REF!</definedName>
    <definedName name="_pol21" localSheetId="11">#REF!</definedName>
    <definedName name="_pol21" localSheetId="10">#REF!</definedName>
    <definedName name="_pol21">#REF!</definedName>
    <definedName name="_pol22" localSheetId="9">#REF!</definedName>
    <definedName name="_pol22" localSheetId="1">#REF!</definedName>
    <definedName name="_pol22" localSheetId="13">#REF!</definedName>
    <definedName name="_pol22" localSheetId="11">#REF!</definedName>
    <definedName name="_pol22" localSheetId="10">#REF!</definedName>
    <definedName name="_pol22">#REF!</definedName>
    <definedName name="_pol23" localSheetId="9">#REF!</definedName>
    <definedName name="_pol23" localSheetId="1">#REF!</definedName>
    <definedName name="_pol23" localSheetId="13">#REF!</definedName>
    <definedName name="_pol23" localSheetId="11">#REF!</definedName>
    <definedName name="_pol23" localSheetId="10">#REF!</definedName>
    <definedName name="_pol23">#REF!</definedName>
    <definedName name="_pol24" localSheetId="9">#REF!</definedName>
    <definedName name="_pol24" localSheetId="1">#REF!</definedName>
    <definedName name="_pol24" localSheetId="13">#REF!</definedName>
    <definedName name="_pol24" localSheetId="11">#REF!</definedName>
    <definedName name="_pol24" localSheetId="10">#REF!</definedName>
    <definedName name="_pol24">#REF!</definedName>
    <definedName name="_pol3" localSheetId="9">#REF!</definedName>
    <definedName name="_pol3" localSheetId="1">#REF!</definedName>
    <definedName name="_pol3" localSheetId="13">#REF!</definedName>
    <definedName name="_pol3" localSheetId="11">#REF!</definedName>
    <definedName name="_pol3" localSheetId="10">#REF!</definedName>
    <definedName name="_pol3">#REF!</definedName>
    <definedName name="_pol4" localSheetId="9">#REF!</definedName>
    <definedName name="_pol4" localSheetId="1">#REF!</definedName>
    <definedName name="_pol4" localSheetId="13">#REF!</definedName>
    <definedName name="_pol4" localSheetId="11">#REF!</definedName>
    <definedName name="_pol4" localSheetId="10">#REF!</definedName>
    <definedName name="_pol4">#REF!</definedName>
    <definedName name="_pol5" localSheetId="9">#REF!</definedName>
    <definedName name="_pol5" localSheetId="1">#REF!</definedName>
    <definedName name="_pol5" localSheetId="13">#REF!</definedName>
    <definedName name="_pol5" localSheetId="11">#REF!</definedName>
    <definedName name="_pol5" localSheetId="10">#REF!</definedName>
    <definedName name="_pol5">#REF!</definedName>
    <definedName name="_pol6" localSheetId="9">#REF!</definedName>
    <definedName name="_pol6" localSheetId="1">#REF!</definedName>
    <definedName name="_pol6" localSheetId="13">#REF!</definedName>
    <definedName name="_pol6" localSheetId="11">#REF!</definedName>
    <definedName name="_pol6" localSheetId="10">#REF!</definedName>
    <definedName name="_pol6">#REF!</definedName>
    <definedName name="_pol7" localSheetId="9">#REF!</definedName>
    <definedName name="_pol7" localSheetId="1">#REF!</definedName>
    <definedName name="_pol7" localSheetId="13">#REF!</definedName>
    <definedName name="_pol7" localSheetId="11">#REF!</definedName>
    <definedName name="_pol7" localSheetId="10">#REF!</definedName>
    <definedName name="_pol7">#REF!</definedName>
    <definedName name="_pol8" localSheetId="9">#REF!</definedName>
    <definedName name="_pol8" localSheetId="1">#REF!</definedName>
    <definedName name="_pol8" localSheetId="13">#REF!</definedName>
    <definedName name="_pol8" localSheetId="11">#REF!</definedName>
    <definedName name="_pol8" localSheetId="10">#REF!</definedName>
    <definedName name="_pol8">#REF!</definedName>
    <definedName name="_pol9" localSheetId="9">#REF!</definedName>
    <definedName name="_pol9" localSheetId="1">#REF!</definedName>
    <definedName name="_pol9" localSheetId="13">#REF!</definedName>
    <definedName name="_pol9" localSheetId="11">#REF!</definedName>
    <definedName name="_pol9" localSheetId="10">#REF!</definedName>
    <definedName name="_pol9">#REF!</definedName>
    <definedName name="_poltjoy" localSheetId="9">#REF!</definedName>
    <definedName name="_poltjoy" localSheetId="1">#REF!</definedName>
    <definedName name="_poltjoy" localSheetId="13">#REF!</definedName>
    <definedName name="_poltjoy" localSheetId="11">#REF!</definedName>
    <definedName name="_poltjoy" localSheetId="10">#REF!</definedName>
    <definedName name="_poltjoy">#REF!</definedName>
    <definedName name="_prat1" localSheetId="9">#REF!</definedName>
    <definedName name="_prat1" localSheetId="13">#REF!</definedName>
    <definedName name="_prat1" localSheetId="11">#REF!</definedName>
    <definedName name="_prat1">#REF!</definedName>
    <definedName name="_prat10" localSheetId="9">#REF!</definedName>
    <definedName name="_prat10" localSheetId="13">#REF!</definedName>
    <definedName name="_prat10" localSheetId="11">#REF!</definedName>
    <definedName name="_prat10">#REF!</definedName>
    <definedName name="_prat11" localSheetId="9">#REF!</definedName>
    <definedName name="_prat11" localSheetId="13">#REF!</definedName>
    <definedName name="_prat11" localSheetId="11">#REF!</definedName>
    <definedName name="_prat11">#REF!</definedName>
    <definedName name="_prat2" localSheetId="9">#REF!</definedName>
    <definedName name="_prat2" localSheetId="13">#REF!</definedName>
    <definedName name="_prat2" localSheetId="11">#REF!</definedName>
    <definedName name="_prat2">#REF!</definedName>
    <definedName name="_prat3" localSheetId="9">#REF!</definedName>
    <definedName name="_prat3" localSheetId="13">#REF!</definedName>
    <definedName name="_prat3" localSheetId="11">#REF!</definedName>
    <definedName name="_prat3">#REF!</definedName>
    <definedName name="_prat4" localSheetId="9">#REF!</definedName>
    <definedName name="_prat4" localSheetId="13">#REF!</definedName>
    <definedName name="_prat4" localSheetId="11">#REF!</definedName>
    <definedName name="_prat4">#REF!</definedName>
    <definedName name="_prat5" localSheetId="9">#REF!</definedName>
    <definedName name="_prat5" localSheetId="13">#REF!</definedName>
    <definedName name="_prat5" localSheetId="11">#REF!</definedName>
    <definedName name="_prat5">#REF!</definedName>
    <definedName name="_prat6" localSheetId="9">#REF!</definedName>
    <definedName name="_prat6" localSheetId="13">#REF!</definedName>
    <definedName name="_prat6" localSheetId="11">#REF!</definedName>
    <definedName name="_prat6">#REF!</definedName>
    <definedName name="_prat7" localSheetId="9">#REF!</definedName>
    <definedName name="_prat7" localSheetId="13">#REF!</definedName>
    <definedName name="_prat7" localSheetId="11">#REF!</definedName>
    <definedName name="_prat7">#REF!</definedName>
    <definedName name="_prat8" localSheetId="9">#REF!</definedName>
    <definedName name="_prat8" localSheetId="13">#REF!</definedName>
    <definedName name="_prat8" localSheetId="11">#REF!</definedName>
    <definedName name="_prat8">#REF!</definedName>
    <definedName name="_prat9" localSheetId="9">#REF!</definedName>
    <definedName name="_prat9" localSheetId="13">#REF!</definedName>
    <definedName name="_prat9" localSheetId="11">#REF!</definedName>
    <definedName name="_prat9">#REF!</definedName>
    <definedName name="_prima" localSheetId="9">#REF!</definedName>
    <definedName name="_prima" localSheetId="1">#REF!</definedName>
    <definedName name="_prima" localSheetId="13">#REF!</definedName>
    <definedName name="_prima" localSheetId="11">#REF!</definedName>
    <definedName name="_prima" localSheetId="10">#REF!</definedName>
    <definedName name="_prima">#REF!</definedName>
    <definedName name="_primabr" localSheetId="9">#REF!</definedName>
    <definedName name="_primabr" localSheetId="1">#REF!</definedName>
    <definedName name="_primabr" localSheetId="13">#REF!</definedName>
    <definedName name="_primabr" localSheetId="11">#REF!</definedName>
    <definedName name="_primabr" localSheetId="10">#REF!</definedName>
    <definedName name="_primabr">#REF!</definedName>
    <definedName name="_puf1" localSheetId="9">#REF!</definedName>
    <definedName name="_puf1" localSheetId="1">#REF!</definedName>
    <definedName name="_puf1" localSheetId="13">#REF!</definedName>
    <definedName name="_puf1" localSheetId="11">#REF!</definedName>
    <definedName name="_puf1" localSheetId="10">#REF!</definedName>
    <definedName name="_puf1">#REF!</definedName>
    <definedName name="_puf2" localSheetId="9">#REF!</definedName>
    <definedName name="_puf2" localSheetId="1">#REF!</definedName>
    <definedName name="_puf2" localSheetId="13">#REF!</definedName>
    <definedName name="_puf2" localSheetId="11">#REF!</definedName>
    <definedName name="_puf2" localSheetId="10">#REF!</definedName>
    <definedName name="_puf2">#REF!</definedName>
    <definedName name="_puf3" localSheetId="9">#REF!</definedName>
    <definedName name="_puf3" localSheetId="1">#REF!</definedName>
    <definedName name="_puf3" localSheetId="13">#REF!</definedName>
    <definedName name="_puf3" localSheetId="11">#REF!</definedName>
    <definedName name="_puf3" localSheetId="10">#REF!</definedName>
    <definedName name="_puf3">#REF!</definedName>
    <definedName name="_rack1" localSheetId="9">#REF!</definedName>
    <definedName name="_rack1" localSheetId="13">#REF!</definedName>
    <definedName name="_rack1" localSheetId="11">#REF!</definedName>
    <definedName name="_rack1">#REF!</definedName>
    <definedName name="_rack2" localSheetId="9">#REF!</definedName>
    <definedName name="_rack2" localSheetId="13">#REF!</definedName>
    <definedName name="_rack2" localSheetId="11">#REF!</definedName>
    <definedName name="_rack2">#REF!</definedName>
    <definedName name="_rack3" localSheetId="9">#REF!</definedName>
    <definedName name="_rack3" localSheetId="13">#REF!</definedName>
    <definedName name="_rack3" localSheetId="11">#REF!</definedName>
    <definedName name="_rack3">#REF!</definedName>
    <definedName name="_rack4" localSheetId="9">#REF!</definedName>
    <definedName name="_rack4" localSheetId="13">#REF!</definedName>
    <definedName name="_rack4" localSheetId="11">#REF!</definedName>
    <definedName name="_rack4">#REF!</definedName>
    <definedName name="_rack5" localSheetId="9">#REF!</definedName>
    <definedName name="_rack5" localSheetId="13">#REF!</definedName>
    <definedName name="_rack5" localSheetId="11">#REF!</definedName>
    <definedName name="_rack5">#REF!</definedName>
    <definedName name="_rack6" localSheetId="9">#REF!</definedName>
    <definedName name="_rack6" localSheetId="13">#REF!</definedName>
    <definedName name="_rack6" localSheetId="11">#REF!</definedName>
    <definedName name="_rack6">#REF!</definedName>
    <definedName name="_saer1" localSheetId="9">#REF!</definedName>
    <definedName name="_saer1" localSheetId="1">#REF!</definedName>
    <definedName name="_saer1" localSheetId="13">#REF!</definedName>
    <definedName name="_saer1" localSheetId="11">#REF!</definedName>
    <definedName name="_saer1" localSheetId="10">#REF!</definedName>
    <definedName name="_saer1">#REF!</definedName>
    <definedName name="_saer10" localSheetId="9">#REF!</definedName>
    <definedName name="_saer10" localSheetId="1">#REF!</definedName>
    <definedName name="_saer10" localSheetId="13">#REF!</definedName>
    <definedName name="_saer10" localSheetId="11">#REF!</definedName>
    <definedName name="_saer10" localSheetId="10">#REF!</definedName>
    <definedName name="_saer10">#REF!</definedName>
    <definedName name="_saer11" localSheetId="9">#REF!</definedName>
    <definedName name="_saer11" localSheetId="1">#REF!</definedName>
    <definedName name="_saer11" localSheetId="13">#REF!</definedName>
    <definedName name="_saer11" localSheetId="11">#REF!</definedName>
    <definedName name="_saer11" localSheetId="10">#REF!</definedName>
    <definedName name="_saer11">#REF!</definedName>
    <definedName name="_saer12" localSheetId="9">#REF!</definedName>
    <definedName name="_saer12" localSheetId="1">#REF!</definedName>
    <definedName name="_saer12" localSheetId="13">#REF!</definedName>
    <definedName name="_saer12" localSheetId="11">#REF!</definedName>
    <definedName name="_saer12" localSheetId="10">#REF!</definedName>
    <definedName name="_saer12">#REF!</definedName>
    <definedName name="_saer13" localSheetId="9">#REF!</definedName>
    <definedName name="_saer13" localSheetId="1">#REF!</definedName>
    <definedName name="_saer13" localSheetId="13">#REF!</definedName>
    <definedName name="_saer13" localSheetId="11">#REF!</definedName>
    <definedName name="_saer13" localSheetId="10">#REF!</definedName>
    <definedName name="_saer13">#REF!</definedName>
    <definedName name="_saer14" localSheetId="9">#REF!</definedName>
    <definedName name="_saer14" localSheetId="1">#REF!</definedName>
    <definedName name="_saer14" localSheetId="13">#REF!</definedName>
    <definedName name="_saer14" localSheetId="11">#REF!</definedName>
    <definedName name="_saer14" localSheetId="10">#REF!</definedName>
    <definedName name="_saer14">#REF!</definedName>
    <definedName name="_saer15" localSheetId="9">#REF!</definedName>
    <definedName name="_saer15" localSheetId="1">#REF!</definedName>
    <definedName name="_saer15" localSheetId="13">#REF!</definedName>
    <definedName name="_saer15" localSheetId="11">#REF!</definedName>
    <definedName name="_saer15" localSheetId="10">#REF!</definedName>
    <definedName name="_saer15">#REF!</definedName>
    <definedName name="_saer16" localSheetId="9">#REF!</definedName>
    <definedName name="_saer16" localSheetId="1">#REF!</definedName>
    <definedName name="_saer16" localSheetId="13">#REF!</definedName>
    <definedName name="_saer16" localSheetId="11">#REF!</definedName>
    <definedName name="_saer16" localSheetId="10">#REF!</definedName>
    <definedName name="_saer16">#REF!</definedName>
    <definedName name="_saer17" localSheetId="9">#REF!</definedName>
    <definedName name="_saer17" localSheetId="1">#REF!</definedName>
    <definedName name="_saer17" localSheetId="13">#REF!</definedName>
    <definedName name="_saer17" localSheetId="11">#REF!</definedName>
    <definedName name="_saer17" localSheetId="10">#REF!</definedName>
    <definedName name="_saer17">#REF!</definedName>
    <definedName name="_saer18" localSheetId="9">#REF!</definedName>
    <definedName name="_saer18" localSheetId="1">#REF!</definedName>
    <definedName name="_saer18" localSheetId="13">#REF!</definedName>
    <definedName name="_saer18" localSheetId="11">#REF!</definedName>
    <definedName name="_saer18" localSheetId="10">#REF!</definedName>
    <definedName name="_saer18">#REF!</definedName>
    <definedName name="_saer2" localSheetId="9">#REF!</definedName>
    <definedName name="_saer2" localSheetId="1">#REF!</definedName>
    <definedName name="_saer2" localSheetId="13">#REF!</definedName>
    <definedName name="_saer2" localSheetId="11">#REF!</definedName>
    <definedName name="_saer2" localSheetId="10">#REF!</definedName>
    <definedName name="_saer2">#REF!</definedName>
    <definedName name="_saer3" localSheetId="9">#REF!</definedName>
    <definedName name="_saer3" localSheetId="1">#REF!</definedName>
    <definedName name="_saer3" localSheetId="13">#REF!</definedName>
    <definedName name="_saer3" localSheetId="11">#REF!</definedName>
    <definedName name="_saer3" localSheetId="10">#REF!</definedName>
    <definedName name="_saer3">#REF!</definedName>
    <definedName name="_saer4" localSheetId="9">#REF!</definedName>
    <definedName name="_saer4" localSheetId="1">#REF!</definedName>
    <definedName name="_saer4" localSheetId="13">#REF!</definedName>
    <definedName name="_saer4" localSheetId="11">#REF!</definedName>
    <definedName name="_saer4" localSheetId="10">#REF!</definedName>
    <definedName name="_saer4">#REF!</definedName>
    <definedName name="_saer5" localSheetId="9">#REF!</definedName>
    <definedName name="_saer5" localSheetId="1">#REF!</definedName>
    <definedName name="_saer5" localSheetId="13">#REF!</definedName>
    <definedName name="_saer5" localSheetId="11">#REF!</definedName>
    <definedName name="_saer5" localSheetId="10">#REF!</definedName>
    <definedName name="_saer5">#REF!</definedName>
    <definedName name="_saer6" localSheetId="9">#REF!</definedName>
    <definedName name="_saer6" localSheetId="1">#REF!</definedName>
    <definedName name="_saer6" localSheetId="13">#REF!</definedName>
    <definedName name="_saer6" localSheetId="11">#REF!</definedName>
    <definedName name="_saer6" localSheetId="10">#REF!</definedName>
    <definedName name="_saer6">#REF!</definedName>
    <definedName name="_saer7" localSheetId="9">#REF!</definedName>
    <definedName name="_saer7" localSheetId="1">#REF!</definedName>
    <definedName name="_saer7" localSheetId="13">#REF!</definedName>
    <definedName name="_saer7" localSheetId="11">#REF!</definedName>
    <definedName name="_saer7" localSheetId="10">#REF!</definedName>
    <definedName name="_saer7">#REF!</definedName>
    <definedName name="_saer8" localSheetId="9">#REF!</definedName>
    <definedName name="_saer8" localSheetId="1">#REF!</definedName>
    <definedName name="_saer8" localSheetId="13">#REF!</definedName>
    <definedName name="_saer8" localSheetId="11">#REF!</definedName>
    <definedName name="_saer8" localSheetId="10">#REF!</definedName>
    <definedName name="_saer8">#REF!</definedName>
    <definedName name="_saer9" localSheetId="9">#REF!</definedName>
    <definedName name="_saer9" localSheetId="1">#REF!</definedName>
    <definedName name="_saer9" localSheetId="13">#REF!</definedName>
    <definedName name="_saer9" localSheetId="11">#REF!</definedName>
    <definedName name="_saer9" localSheetId="10">#REF!</definedName>
    <definedName name="_saer9">#REF!</definedName>
    <definedName name="_sap1" localSheetId="9">#REF!</definedName>
    <definedName name="_sap1" localSheetId="1">#REF!</definedName>
    <definedName name="_sap1" localSheetId="13">#REF!</definedName>
    <definedName name="_sap1" localSheetId="11">#REF!</definedName>
    <definedName name="_sap1" localSheetId="10">#REF!</definedName>
    <definedName name="_sap1">#REF!</definedName>
    <definedName name="_sap2" localSheetId="9">#REF!</definedName>
    <definedName name="_sap2" localSheetId="1">#REF!</definedName>
    <definedName name="_sap2" localSheetId="13">#REF!</definedName>
    <definedName name="_sap2" localSheetId="11">#REF!</definedName>
    <definedName name="_sap2" localSheetId="10">#REF!</definedName>
    <definedName name="_sap2">#REF!</definedName>
    <definedName name="_sbanq1" localSheetId="9">#REF!</definedName>
    <definedName name="_sbanq1" localSheetId="1">#REF!</definedName>
    <definedName name="_sbanq1" localSheetId="13">#REF!</definedName>
    <definedName name="_sbanq1" localSheetId="11">#REF!</definedName>
    <definedName name="_sbanq1" localSheetId="10">#REF!</definedName>
    <definedName name="_sbanq1">#REF!</definedName>
    <definedName name="_sbanq2" localSheetId="9">#REF!</definedName>
    <definedName name="_sbanq2" localSheetId="1">#REF!</definedName>
    <definedName name="_sbanq2" localSheetId="13">#REF!</definedName>
    <definedName name="_sbanq2" localSheetId="11">#REF!</definedName>
    <definedName name="_sbanq2" localSheetId="10">#REF!</definedName>
    <definedName name="_sbanq2">#REF!</definedName>
    <definedName name="_sbanq3" localSheetId="9">#REF!</definedName>
    <definedName name="_sbanq3" localSheetId="1">#REF!</definedName>
    <definedName name="_sbanq3" localSheetId="13">#REF!</definedName>
    <definedName name="_sbanq3" localSheetId="11">#REF!</definedName>
    <definedName name="_sbanq3" localSheetId="10">#REF!</definedName>
    <definedName name="_sbanq3">#REF!</definedName>
    <definedName name="_sbanq4" localSheetId="9">#REF!</definedName>
    <definedName name="_sbanq4" localSheetId="1">#REF!</definedName>
    <definedName name="_sbanq4" localSheetId="13">#REF!</definedName>
    <definedName name="_sbanq4" localSheetId="11">#REF!</definedName>
    <definedName name="_sbanq4" localSheetId="10">#REF!</definedName>
    <definedName name="_sbanq4">#REF!</definedName>
    <definedName name="_sbanq5" localSheetId="9">#REF!</definedName>
    <definedName name="_sbanq5" localSheetId="1">#REF!</definedName>
    <definedName name="_sbanq5" localSheetId="13">#REF!</definedName>
    <definedName name="_sbanq5" localSheetId="11">#REF!</definedName>
    <definedName name="_sbanq5" localSheetId="10">#REF!</definedName>
    <definedName name="_sbanq5">#REF!</definedName>
    <definedName name="_sbco1" localSheetId="9">#REF!</definedName>
    <definedName name="_sbco1" localSheetId="1">#REF!</definedName>
    <definedName name="_sbco1" localSheetId="0">#REF!</definedName>
    <definedName name="_sbco1" localSheetId="13">#REF!</definedName>
    <definedName name="_sbco1" localSheetId="11">#REF!</definedName>
    <definedName name="_sbco1" localSheetId="10">#REF!</definedName>
    <definedName name="_sbco1">#REF!</definedName>
    <definedName name="_sbco2" localSheetId="9">#REF!</definedName>
    <definedName name="_sbco2" localSheetId="1">#REF!</definedName>
    <definedName name="_sbco2" localSheetId="0">#REF!</definedName>
    <definedName name="_sbco2" localSheetId="13">#REF!</definedName>
    <definedName name="_sbco2" localSheetId="11">#REF!</definedName>
    <definedName name="_sbco2" localSheetId="10">#REF!</definedName>
    <definedName name="_sbco2">#REF!</definedName>
    <definedName name="_sbco3" localSheetId="9">#REF!</definedName>
    <definedName name="_sbco3" localSheetId="1">#REF!</definedName>
    <definedName name="_sbco3" localSheetId="13">#REF!</definedName>
    <definedName name="_sbco3" localSheetId="11">#REF!</definedName>
    <definedName name="_sbco3" localSheetId="10">#REF!</definedName>
    <definedName name="_sbco3">#REF!</definedName>
    <definedName name="_sbco4" localSheetId="9">#REF!</definedName>
    <definedName name="_sbco4" localSheetId="1">#REF!</definedName>
    <definedName name="_sbco4" localSheetId="13">#REF!</definedName>
    <definedName name="_sbco4" localSheetId="11">#REF!</definedName>
    <definedName name="_sbco4" localSheetId="10">#REF!</definedName>
    <definedName name="_sbco4">#REF!</definedName>
    <definedName name="_sbco5" localSheetId="9">#REF!</definedName>
    <definedName name="_sbco5" localSheetId="1">#REF!</definedName>
    <definedName name="_sbco5" localSheetId="13">#REF!</definedName>
    <definedName name="_sbco5" localSheetId="11">#REF!</definedName>
    <definedName name="_sbco5" localSheetId="10">#REF!</definedName>
    <definedName name="_sbco5">#REF!</definedName>
    <definedName name="_sbj1" localSheetId="9">#REF!</definedName>
    <definedName name="_sbj1" localSheetId="1">#REF!</definedName>
    <definedName name="_sbj1" localSheetId="13">#REF!</definedName>
    <definedName name="_sbj1" localSheetId="11">#REF!</definedName>
    <definedName name="_sbj1" localSheetId="10">#REF!</definedName>
    <definedName name="_sbj1">#REF!</definedName>
    <definedName name="_sbj2" localSheetId="9">#REF!</definedName>
    <definedName name="_sbj2" localSheetId="1">#REF!</definedName>
    <definedName name="_sbj2" localSheetId="13">#REF!</definedName>
    <definedName name="_sbj2" localSheetId="11">#REF!</definedName>
    <definedName name="_sbj2" localSheetId="10">#REF!</definedName>
    <definedName name="_sbj2">#REF!</definedName>
    <definedName name="_sbj3" localSheetId="9">#REF!</definedName>
    <definedName name="_sbj3" localSheetId="1">#REF!</definedName>
    <definedName name="_sbj3" localSheetId="13">#REF!</definedName>
    <definedName name="_sbj3" localSheetId="11">#REF!</definedName>
    <definedName name="_sbj3" localSheetId="10">#REF!</definedName>
    <definedName name="_sbj3">#REF!</definedName>
    <definedName name="_sbj4" localSheetId="9">#REF!</definedName>
    <definedName name="_sbj4" localSheetId="1">#REF!</definedName>
    <definedName name="_sbj4" localSheetId="13">#REF!</definedName>
    <definedName name="_sbj4" localSheetId="11">#REF!</definedName>
    <definedName name="_sbj4" localSheetId="10">#REF!</definedName>
    <definedName name="_sbj4">#REF!</definedName>
    <definedName name="_sbj5" localSheetId="9">#REF!</definedName>
    <definedName name="_sbj5" localSheetId="1">#REF!</definedName>
    <definedName name="_sbj5" localSheetId="13">#REF!</definedName>
    <definedName name="_sbj5" localSheetId="11">#REF!</definedName>
    <definedName name="_sbj5" localSheetId="10">#REF!</definedName>
    <definedName name="_sbj5">#REF!</definedName>
    <definedName name="_sbj6" localSheetId="9">#REF!</definedName>
    <definedName name="_sbj6" localSheetId="1">#REF!</definedName>
    <definedName name="_sbj6" localSheetId="13">#REF!</definedName>
    <definedName name="_sbj6" localSheetId="11">#REF!</definedName>
    <definedName name="_sbj6" localSheetId="10">#REF!</definedName>
    <definedName name="_sbj6">#REF!</definedName>
    <definedName name="_sbuff1" localSheetId="9">#REF!</definedName>
    <definedName name="_sbuff1" localSheetId="1">#REF!</definedName>
    <definedName name="_sbuff1" localSheetId="13">#REF!</definedName>
    <definedName name="_sbuff1" localSheetId="11">#REF!</definedName>
    <definedName name="_sbuff1" localSheetId="10">#REF!</definedName>
    <definedName name="_sbuff1">#REF!</definedName>
    <definedName name="_scad1" localSheetId="9">#REF!</definedName>
    <definedName name="_scad1" localSheetId="1">#REF!</definedName>
    <definedName name="_scad1" localSheetId="13">#REF!</definedName>
    <definedName name="_scad1" localSheetId="11">#REF!</definedName>
    <definedName name="_scad1" localSheetId="10">#REF!</definedName>
    <definedName name="_scad1">#REF!</definedName>
    <definedName name="_scad10" localSheetId="9">#REF!</definedName>
    <definedName name="_scad10" localSheetId="1">#REF!</definedName>
    <definedName name="_scad10" localSheetId="0">#REF!</definedName>
    <definedName name="_scad10" localSheetId="12">#REF!</definedName>
    <definedName name="_scad10" localSheetId="13">#REF!</definedName>
    <definedName name="_scad10" localSheetId="11">#REF!</definedName>
    <definedName name="_scad10" localSheetId="10">#REF!</definedName>
    <definedName name="_scad10">#REF!</definedName>
    <definedName name="_scad11" localSheetId="9">#REF!</definedName>
    <definedName name="_scad11" localSheetId="1">#REF!</definedName>
    <definedName name="_scad11" localSheetId="0">#REF!</definedName>
    <definedName name="_scad11" localSheetId="12">#REF!</definedName>
    <definedName name="_scad11" localSheetId="13">#REF!</definedName>
    <definedName name="_scad11" localSheetId="11">#REF!</definedName>
    <definedName name="_scad11" localSheetId="10">#REF!</definedName>
    <definedName name="_scad11">#REF!</definedName>
    <definedName name="_scad12" localSheetId="9">#REF!</definedName>
    <definedName name="_scad12" localSheetId="1">#REF!</definedName>
    <definedName name="_scad12" localSheetId="0">#REF!</definedName>
    <definedName name="_scad12" localSheetId="12">#REF!</definedName>
    <definedName name="_scad12" localSheetId="13">#REF!</definedName>
    <definedName name="_scad12" localSheetId="11">#REF!</definedName>
    <definedName name="_scad12" localSheetId="10">#REF!</definedName>
    <definedName name="_scad12">#REF!</definedName>
    <definedName name="_scad12a" localSheetId="9">#REF!</definedName>
    <definedName name="_scad12a" localSheetId="1">#REF!</definedName>
    <definedName name="_scad12a" localSheetId="0">#REF!</definedName>
    <definedName name="_scad12a" localSheetId="12">#REF!</definedName>
    <definedName name="_scad12a" localSheetId="13">#REF!</definedName>
    <definedName name="_scad12a" localSheetId="11">#REF!</definedName>
    <definedName name="_scad12a" localSheetId="10">#REF!</definedName>
    <definedName name="_scad12a">#REF!</definedName>
    <definedName name="_scad12b" localSheetId="9">#REF!</definedName>
    <definedName name="_scad12b" localSheetId="1">#REF!</definedName>
    <definedName name="_scad12b" localSheetId="0">#REF!</definedName>
    <definedName name="_scad12b" localSheetId="12">#REF!</definedName>
    <definedName name="_scad12b" localSheetId="13">#REF!</definedName>
    <definedName name="_scad12b" localSheetId="11">#REF!</definedName>
    <definedName name="_scad12b" localSheetId="10">#REF!</definedName>
    <definedName name="_scad12b">#REF!</definedName>
    <definedName name="_scad12c" localSheetId="9">#REF!</definedName>
    <definedName name="_scad12c" localSheetId="1">#REF!</definedName>
    <definedName name="_scad12c" localSheetId="13">#REF!</definedName>
    <definedName name="_scad12c" localSheetId="11">#REF!</definedName>
    <definedName name="_scad12c" localSheetId="10">#REF!</definedName>
    <definedName name="_scad12c">#REF!</definedName>
    <definedName name="_scad13" localSheetId="9">#REF!</definedName>
    <definedName name="_scad13" localSheetId="1">#REF!</definedName>
    <definedName name="_scad13" localSheetId="0">#REF!</definedName>
    <definedName name="_scad13" localSheetId="12">#REF!</definedName>
    <definedName name="_scad13" localSheetId="13">#REF!</definedName>
    <definedName name="_scad13" localSheetId="11">#REF!</definedName>
    <definedName name="_scad13" localSheetId="10">#REF!</definedName>
    <definedName name="_scad13">#REF!</definedName>
    <definedName name="_scad14" localSheetId="9">#REF!</definedName>
    <definedName name="_scad14" localSheetId="1">#REF!</definedName>
    <definedName name="_scad14" localSheetId="0">#REF!</definedName>
    <definedName name="_scad14" localSheetId="12">#REF!</definedName>
    <definedName name="_scad14" localSheetId="13">#REF!</definedName>
    <definedName name="_scad14" localSheetId="11">#REF!</definedName>
    <definedName name="_scad14" localSheetId="10">#REF!</definedName>
    <definedName name="_scad14">#REF!</definedName>
    <definedName name="_scad15" localSheetId="9">#REF!</definedName>
    <definedName name="_scad15" localSheetId="1">#REF!</definedName>
    <definedName name="_scad15" localSheetId="0">#REF!</definedName>
    <definedName name="_scad15" localSheetId="12">#REF!</definedName>
    <definedName name="_scad15" localSheetId="13">#REF!</definedName>
    <definedName name="_scad15" localSheetId="11">#REF!</definedName>
    <definedName name="_scad15" localSheetId="10">#REF!</definedName>
    <definedName name="_scad15">#REF!</definedName>
    <definedName name="_scad16" localSheetId="9">#REF!</definedName>
    <definedName name="_scad16" localSheetId="1">#REF!</definedName>
    <definedName name="_scad16" localSheetId="0">#REF!</definedName>
    <definedName name="_scad16" localSheetId="12">#REF!</definedName>
    <definedName name="_scad16" localSheetId="13">#REF!</definedName>
    <definedName name="_scad16" localSheetId="11">#REF!</definedName>
    <definedName name="_scad16" localSheetId="10">#REF!</definedName>
    <definedName name="_scad16">#REF!</definedName>
    <definedName name="_scad16a" localSheetId="9">#REF!</definedName>
    <definedName name="_scad16a" localSheetId="1">#REF!</definedName>
    <definedName name="_scad16a" localSheetId="0">#REF!</definedName>
    <definedName name="_scad16a" localSheetId="12">#REF!</definedName>
    <definedName name="_scad16a" localSheetId="13">#REF!</definedName>
    <definedName name="_scad16a" localSheetId="11">#REF!</definedName>
    <definedName name="_scad16a" localSheetId="10">#REF!</definedName>
    <definedName name="_scad16a">#REF!</definedName>
    <definedName name="_scad16b" localSheetId="9">#REF!</definedName>
    <definedName name="_scad16b" localSheetId="1">#REF!</definedName>
    <definedName name="_scad16b" localSheetId="0">#REF!</definedName>
    <definedName name="_scad16b" localSheetId="12">#REF!</definedName>
    <definedName name="_scad16b" localSheetId="13">#REF!</definedName>
    <definedName name="_scad16b" localSheetId="11">#REF!</definedName>
    <definedName name="_scad16b" localSheetId="10">#REF!</definedName>
    <definedName name="_scad16b">#REF!</definedName>
    <definedName name="_scad16c" localSheetId="9">#REF!</definedName>
    <definedName name="_scad16c" localSheetId="1">#REF!</definedName>
    <definedName name="_scad16c" localSheetId="0">#REF!</definedName>
    <definedName name="_scad16c" localSheetId="12">#REF!</definedName>
    <definedName name="_scad16c" localSheetId="13">#REF!</definedName>
    <definedName name="_scad16c" localSheetId="11">#REF!</definedName>
    <definedName name="_scad16c" localSheetId="10">#REF!</definedName>
    <definedName name="_scad16c">#REF!</definedName>
    <definedName name="_scad17" localSheetId="9">#REF!</definedName>
    <definedName name="_scad17" localSheetId="1">#REF!</definedName>
    <definedName name="_scad17" localSheetId="0">#REF!</definedName>
    <definedName name="_scad17" localSheetId="12">#REF!</definedName>
    <definedName name="_scad17" localSheetId="13">#REF!</definedName>
    <definedName name="_scad17" localSheetId="11">#REF!</definedName>
    <definedName name="_scad17" localSheetId="10">#REF!</definedName>
    <definedName name="_scad17">#REF!</definedName>
    <definedName name="_scad18" localSheetId="9">#REF!</definedName>
    <definedName name="_scad18" localSheetId="1">#REF!</definedName>
    <definedName name="_scad18" localSheetId="0">#REF!</definedName>
    <definedName name="_scad18" localSheetId="12">#REF!</definedName>
    <definedName name="_scad18" localSheetId="13">#REF!</definedName>
    <definedName name="_scad18" localSheetId="11">#REF!</definedName>
    <definedName name="_scad18" localSheetId="10">#REF!</definedName>
    <definedName name="_scad18">#REF!</definedName>
    <definedName name="_scad19" localSheetId="9">#REF!</definedName>
    <definedName name="_scad19" localSheetId="1">#REF!</definedName>
    <definedName name="_scad19" localSheetId="0">#REF!</definedName>
    <definedName name="_scad19" localSheetId="12">#REF!</definedName>
    <definedName name="_scad19" localSheetId="13">#REF!</definedName>
    <definedName name="_scad19" localSheetId="11">#REF!</definedName>
    <definedName name="_scad19" localSheetId="10">#REF!</definedName>
    <definedName name="_scad19">#REF!</definedName>
    <definedName name="_scad2" localSheetId="9">#REF!</definedName>
    <definedName name="_scad2" localSheetId="1">#REF!</definedName>
    <definedName name="_scad2" localSheetId="13">#REF!</definedName>
    <definedName name="_scad2" localSheetId="11">#REF!</definedName>
    <definedName name="_scad2" localSheetId="10">#REF!</definedName>
    <definedName name="_scad2">#REF!</definedName>
    <definedName name="_scad20" localSheetId="9">#REF!</definedName>
    <definedName name="_scad20" localSheetId="1">#REF!</definedName>
    <definedName name="_scad20" localSheetId="0">#REF!</definedName>
    <definedName name="_scad20" localSheetId="12">#REF!</definedName>
    <definedName name="_scad20" localSheetId="13">#REF!</definedName>
    <definedName name="_scad20" localSheetId="11">#REF!</definedName>
    <definedName name="_scad20" localSheetId="10">#REF!</definedName>
    <definedName name="_scad20">#REF!</definedName>
    <definedName name="_scad20a" localSheetId="9">#REF!</definedName>
    <definedName name="_scad20a" localSheetId="1">#REF!</definedName>
    <definedName name="_scad20a" localSheetId="0">#REF!</definedName>
    <definedName name="_scad20a" localSheetId="12">#REF!</definedName>
    <definedName name="_scad20a" localSheetId="13">#REF!</definedName>
    <definedName name="_scad20a" localSheetId="11">#REF!</definedName>
    <definedName name="_scad20a" localSheetId="10">#REF!</definedName>
    <definedName name="_scad20a">#REF!</definedName>
    <definedName name="_scad20b" localSheetId="9">#REF!</definedName>
    <definedName name="_scad20b" localSheetId="1">#REF!</definedName>
    <definedName name="_scad20b" localSheetId="0">#REF!</definedName>
    <definedName name="_scad20b" localSheetId="12">#REF!</definedName>
    <definedName name="_scad20b" localSheetId="13">#REF!</definedName>
    <definedName name="_scad20b" localSheetId="11">#REF!</definedName>
    <definedName name="_scad20b" localSheetId="10">#REF!</definedName>
    <definedName name="_scad20b">#REF!</definedName>
    <definedName name="_scad20c" localSheetId="9">#REF!</definedName>
    <definedName name="_scad20c" localSheetId="1">#REF!</definedName>
    <definedName name="_scad20c" localSheetId="0">#REF!</definedName>
    <definedName name="_scad20c" localSheetId="12">#REF!</definedName>
    <definedName name="_scad20c" localSheetId="13">#REF!</definedName>
    <definedName name="_scad20c" localSheetId="11">#REF!</definedName>
    <definedName name="_scad20c" localSheetId="10">#REF!</definedName>
    <definedName name="_scad20c">#REF!</definedName>
    <definedName name="_scad21" localSheetId="9">#REF!</definedName>
    <definedName name="_scad21" localSheetId="1">#REF!</definedName>
    <definedName name="_scad21" localSheetId="13">#REF!</definedName>
    <definedName name="_scad21" localSheetId="11">#REF!</definedName>
    <definedName name="_scad21" localSheetId="10">#REF!</definedName>
    <definedName name="_scad21">#REF!</definedName>
    <definedName name="_scad22" localSheetId="9">#REF!</definedName>
    <definedName name="_scad22" localSheetId="1">#REF!</definedName>
    <definedName name="_scad22" localSheetId="13">#REF!</definedName>
    <definedName name="_scad22" localSheetId="11">#REF!</definedName>
    <definedName name="_scad22" localSheetId="10">#REF!</definedName>
    <definedName name="_scad22">#REF!</definedName>
    <definedName name="_scad23" localSheetId="9">#REF!</definedName>
    <definedName name="_scad23" localSheetId="1">#REF!</definedName>
    <definedName name="_scad23" localSheetId="13">#REF!</definedName>
    <definedName name="_scad23" localSheetId="11">#REF!</definedName>
    <definedName name="_scad23" localSheetId="10">#REF!</definedName>
    <definedName name="_scad23">#REF!</definedName>
    <definedName name="_scad24" localSheetId="9">#REF!</definedName>
    <definedName name="_scad24" localSheetId="1">#REF!</definedName>
    <definedName name="_scad24" localSheetId="13">#REF!</definedName>
    <definedName name="_scad24" localSheetId="11">#REF!</definedName>
    <definedName name="_scad24" localSheetId="10">#REF!</definedName>
    <definedName name="_scad24">#REF!</definedName>
    <definedName name="_scad25" localSheetId="9">#REF!</definedName>
    <definedName name="_scad25" localSheetId="1">#REF!</definedName>
    <definedName name="_scad25" localSheetId="0">#REF!</definedName>
    <definedName name="_scad25" localSheetId="12">#REF!</definedName>
    <definedName name="_scad25" localSheetId="13">#REF!</definedName>
    <definedName name="_scad25" localSheetId="11">#REF!</definedName>
    <definedName name="_scad25" localSheetId="10">#REF!</definedName>
    <definedName name="_scad25">#REF!</definedName>
    <definedName name="_scad26" localSheetId="9">#REF!</definedName>
    <definedName name="_scad26" localSheetId="1">#REF!</definedName>
    <definedName name="_scad26" localSheetId="0">#REF!</definedName>
    <definedName name="_scad26" localSheetId="12">#REF!</definedName>
    <definedName name="_scad26" localSheetId="13">#REF!</definedName>
    <definedName name="_scad26" localSheetId="11">#REF!</definedName>
    <definedName name="_scad26" localSheetId="10">#REF!</definedName>
    <definedName name="_scad26">#REF!</definedName>
    <definedName name="_scad27" localSheetId="9">#REF!</definedName>
    <definedName name="_scad27" localSheetId="1">#REF!</definedName>
    <definedName name="_scad27" localSheetId="13">#REF!</definedName>
    <definedName name="_scad27" localSheetId="11">#REF!</definedName>
    <definedName name="_scad27" localSheetId="10">#REF!</definedName>
    <definedName name="_scad27">#REF!</definedName>
    <definedName name="_scad28" localSheetId="9">#REF!</definedName>
    <definedName name="_scad28" localSheetId="1">#REF!</definedName>
    <definedName name="_scad28" localSheetId="13">#REF!</definedName>
    <definedName name="_scad28" localSheetId="11">#REF!</definedName>
    <definedName name="_scad28" localSheetId="10">#REF!</definedName>
    <definedName name="_scad28">#REF!</definedName>
    <definedName name="_scad29" localSheetId="9">#REF!</definedName>
    <definedName name="_scad29" localSheetId="1">#REF!</definedName>
    <definedName name="_scad29" localSheetId="0">#REF!</definedName>
    <definedName name="_scad29" localSheetId="12">#REF!</definedName>
    <definedName name="_scad29" localSheetId="13">#REF!</definedName>
    <definedName name="_scad29" localSheetId="11">#REF!</definedName>
    <definedName name="_scad29" localSheetId="10">#REF!</definedName>
    <definedName name="_scad29">#REF!</definedName>
    <definedName name="_scad3" localSheetId="9">#REF!</definedName>
    <definedName name="_scad3" localSheetId="1">#REF!</definedName>
    <definedName name="_scad3" localSheetId="13">#REF!</definedName>
    <definedName name="_scad3" localSheetId="11">#REF!</definedName>
    <definedName name="_scad3" localSheetId="10">#REF!</definedName>
    <definedName name="_scad3">#REF!</definedName>
    <definedName name="_scad30" localSheetId="9">#REF!</definedName>
    <definedName name="_scad30" localSheetId="1">#REF!</definedName>
    <definedName name="_scad30" localSheetId="0">#REF!</definedName>
    <definedName name="_scad30" localSheetId="12">#REF!</definedName>
    <definedName name="_scad30" localSheetId="13">#REF!</definedName>
    <definedName name="_scad30" localSheetId="11">#REF!</definedName>
    <definedName name="_scad30" localSheetId="10">#REF!</definedName>
    <definedName name="_scad30">#REF!</definedName>
    <definedName name="_scad31" localSheetId="9">#REF!</definedName>
    <definedName name="_scad31" localSheetId="1">#REF!</definedName>
    <definedName name="_scad31" localSheetId="13">#REF!</definedName>
    <definedName name="_scad31" localSheetId="11">#REF!</definedName>
    <definedName name="_scad31" localSheetId="10">#REF!</definedName>
    <definedName name="_scad31">#REF!</definedName>
    <definedName name="_scad32" localSheetId="9">#REF!</definedName>
    <definedName name="_scad32" localSheetId="1">#REF!</definedName>
    <definedName name="_scad32" localSheetId="13">#REF!</definedName>
    <definedName name="_scad32" localSheetId="11">#REF!</definedName>
    <definedName name="_scad32" localSheetId="10">#REF!</definedName>
    <definedName name="_scad32">#REF!</definedName>
    <definedName name="_scad33" localSheetId="9">#REF!</definedName>
    <definedName name="_scad33" localSheetId="1">#REF!</definedName>
    <definedName name="_scad33" localSheetId="0">#REF!</definedName>
    <definedName name="_scad33" localSheetId="12">#REF!</definedName>
    <definedName name="_scad33" localSheetId="13">#REF!</definedName>
    <definedName name="_scad33" localSheetId="11">#REF!</definedName>
    <definedName name="_scad33" localSheetId="10">#REF!</definedName>
    <definedName name="_scad33">#REF!</definedName>
    <definedName name="_scad34" localSheetId="9">#REF!</definedName>
    <definedName name="_scad34" localSheetId="1">#REF!</definedName>
    <definedName name="_scad34" localSheetId="0">#REF!</definedName>
    <definedName name="_scad34" localSheetId="12">#REF!</definedName>
    <definedName name="_scad34" localSheetId="13">#REF!</definedName>
    <definedName name="_scad34" localSheetId="11">#REF!</definedName>
    <definedName name="_scad34" localSheetId="10">#REF!</definedName>
    <definedName name="_scad34">#REF!</definedName>
    <definedName name="_scad35" localSheetId="9">#REF!</definedName>
    <definedName name="_scad35" localSheetId="1">#REF!</definedName>
    <definedName name="_scad35" localSheetId="0">#REF!</definedName>
    <definedName name="_scad35" localSheetId="12">#REF!</definedName>
    <definedName name="_scad35" localSheetId="13">#REF!</definedName>
    <definedName name="_scad35" localSheetId="11">#REF!</definedName>
    <definedName name="_scad35" localSheetId="10">#REF!</definedName>
    <definedName name="_scad35">#REF!</definedName>
    <definedName name="_scad4" localSheetId="9">#REF!</definedName>
    <definedName name="_scad4" localSheetId="1">#REF!</definedName>
    <definedName name="_scad4" localSheetId="13">#REF!</definedName>
    <definedName name="_scad4" localSheetId="11">#REF!</definedName>
    <definedName name="_scad4" localSheetId="10">#REF!</definedName>
    <definedName name="_scad4">#REF!</definedName>
    <definedName name="_scad4a" localSheetId="9">#REF!</definedName>
    <definedName name="_scad4a" localSheetId="1">#REF!</definedName>
    <definedName name="_scad4a" localSheetId="13">#REF!</definedName>
    <definedName name="_scad4a" localSheetId="11">#REF!</definedName>
    <definedName name="_scad4a" localSheetId="10">#REF!</definedName>
    <definedName name="_scad4a">#REF!</definedName>
    <definedName name="_scad4b" localSheetId="9">#REF!</definedName>
    <definedName name="_scad4b" localSheetId="1">#REF!</definedName>
    <definedName name="_scad4b" localSheetId="13">#REF!</definedName>
    <definedName name="_scad4b" localSheetId="11">#REF!</definedName>
    <definedName name="_scad4b" localSheetId="10">#REF!</definedName>
    <definedName name="_scad4b">#REF!</definedName>
    <definedName name="_scad4c" localSheetId="9">#REF!</definedName>
    <definedName name="_scad4c" localSheetId="1">#REF!</definedName>
    <definedName name="_scad4c" localSheetId="13">#REF!</definedName>
    <definedName name="_scad4c" localSheetId="11">#REF!</definedName>
    <definedName name="_scad4c" localSheetId="10">#REF!</definedName>
    <definedName name="_scad4c">#REF!</definedName>
    <definedName name="_scad4d" localSheetId="9">#REF!</definedName>
    <definedName name="_scad4d" localSheetId="1">#REF!</definedName>
    <definedName name="_scad4d" localSheetId="13">#REF!</definedName>
    <definedName name="_scad4d" localSheetId="11">#REF!</definedName>
    <definedName name="_scad4d" localSheetId="10">#REF!</definedName>
    <definedName name="_scad4d">#REF!</definedName>
    <definedName name="_scad5" localSheetId="9">#REF!</definedName>
    <definedName name="_scad5" localSheetId="1">#REF!</definedName>
    <definedName name="_scad5" localSheetId="0">#REF!</definedName>
    <definedName name="_scad5" localSheetId="12">#REF!</definedName>
    <definedName name="_scad5" localSheetId="13">#REF!</definedName>
    <definedName name="_scad5" localSheetId="11">#REF!</definedName>
    <definedName name="_scad5" localSheetId="10">#REF!</definedName>
    <definedName name="_scad5">#REF!</definedName>
    <definedName name="_scad6" localSheetId="9">#REF!</definedName>
    <definedName name="_scad6" localSheetId="1">#REF!</definedName>
    <definedName name="_scad6" localSheetId="0">#REF!</definedName>
    <definedName name="_scad6" localSheetId="12">#REF!</definedName>
    <definedName name="_scad6" localSheetId="13">#REF!</definedName>
    <definedName name="_scad6" localSheetId="11">#REF!</definedName>
    <definedName name="_scad6" localSheetId="10">#REF!</definedName>
    <definedName name="_scad6">#REF!</definedName>
    <definedName name="_scad7" localSheetId="9">#REF!</definedName>
    <definedName name="_scad7" localSheetId="1">#REF!</definedName>
    <definedName name="_scad7" localSheetId="0">#REF!</definedName>
    <definedName name="_scad7" localSheetId="12">#REF!</definedName>
    <definedName name="_scad7" localSheetId="13">#REF!</definedName>
    <definedName name="_scad7" localSheetId="11">#REF!</definedName>
    <definedName name="_scad7" localSheetId="10">#REF!</definedName>
    <definedName name="_scad7">#REF!</definedName>
    <definedName name="_scad8" localSheetId="9">#REF!</definedName>
    <definedName name="_scad8" localSheetId="1">#REF!</definedName>
    <definedName name="_scad8" localSheetId="0">#REF!</definedName>
    <definedName name="_scad8" localSheetId="12">#REF!</definedName>
    <definedName name="_scad8" localSheetId="13">#REF!</definedName>
    <definedName name="_scad8" localSheetId="11">#REF!</definedName>
    <definedName name="_scad8" localSheetId="10">#REF!</definedName>
    <definedName name="_scad8">#REF!</definedName>
    <definedName name="_scad8a" localSheetId="9">#REF!</definedName>
    <definedName name="_scad8a" localSheetId="1">#REF!</definedName>
    <definedName name="_scad8a" localSheetId="0">#REF!</definedName>
    <definedName name="_scad8a" localSheetId="12">#REF!</definedName>
    <definedName name="_scad8a" localSheetId="13">#REF!</definedName>
    <definedName name="_scad8a" localSheetId="11">#REF!</definedName>
    <definedName name="_scad8a" localSheetId="10">#REF!</definedName>
    <definedName name="_scad8a">#REF!</definedName>
    <definedName name="_scad8b" localSheetId="9">#REF!</definedName>
    <definedName name="_scad8b" localSheetId="1">#REF!</definedName>
    <definedName name="_scad8b" localSheetId="0">#REF!</definedName>
    <definedName name="_scad8b" localSheetId="12">#REF!</definedName>
    <definedName name="_scad8b" localSheetId="13">#REF!</definedName>
    <definedName name="_scad8b" localSheetId="11">#REF!</definedName>
    <definedName name="_scad8b" localSheetId="10">#REF!</definedName>
    <definedName name="_scad8b">#REF!</definedName>
    <definedName name="_scad8c" localSheetId="9">#REF!</definedName>
    <definedName name="_scad8c" localSheetId="1">#REF!</definedName>
    <definedName name="_scad8c" localSheetId="13">#REF!</definedName>
    <definedName name="_scad8c" localSheetId="11">#REF!</definedName>
    <definedName name="_scad8c" localSheetId="10">#REF!</definedName>
    <definedName name="_scad8c">#REF!</definedName>
    <definedName name="_scad9" localSheetId="9">#REF!</definedName>
    <definedName name="_scad9" localSheetId="1">#REF!</definedName>
    <definedName name="_scad9" localSheetId="0">#REF!</definedName>
    <definedName name="_scad9" localSheetId="12">#REF!</definedName>
    <definedName name="_scad9" localSheetId="13">#REF!</definedName>
    <definedName name="_scad9" localSheetId="11">#REF!</definedName>
    <definedName name="_scad9" localSheetId="10">#REF!</definedName>
    <definedName name="_scad9">#REF!</definedName>
    <definedName name="_smc1" localSheetId="9">#REF!</definedName>
    <definedName name="_smc1" localSheetId="1">#REF!</definedName>
    <definedName name="_smc1" localSheetId="13">#REF!</definedName>
    <definedName name="_smc1" localSheetId="11">#REF!</definedName>
    <definedName name="_smc1" localSheetId="10">#REF!</definedName>
    <definedName name="_smc1">#REF!</definedName>
    <definedName name="_smc2" localSheetId="9">#REF!</definedName>
    <definedName name="_smc2" localSheetId="1">#REF!</definedName>
    <definedName name="_smc2" localSheetId="13">#REF!</definedName>
    <definedName name="_smc2" localSheetId="11">#REF!</definedName>
    <definedName name="_smc2" localSheetId="10">#REF!</definedName>
    <definedName name="_smc2">#REF!</definedName>
    <definedName name="_smc3" localSheetId="9">#REF!</definedName>
    <definedName name="_smc3" localSheetId="1">#REF!</definedName>
    <definedName name="_smc3" localSheetId="13">#REF!</definedName>
    <definedName name="_smc3" localSheetId="11">#REF!</definedName>
    <definedName name="_smc3" localSheetId="10">#REF!</definedName>
    <definedName name="_smc3">#REF!</definedName>
    <definedName name="_smc4" localSheetId="9">#REF!</definedName>
    <definedName name="_smc4" localSheetId="1">#REF!</definedName>
    <definedName name="_smc4" localSheetId="13">#REF!</definedName>
    <definedName name="_smc4" localSheetId="11">#REF!</definedName>
    <definedName name="_smc4" localSheetId="10">#REF!</definedName>
    <definedName name="_smc4">#REF!</definedName>
    <definedName name="_smc5" localSheetId="9">#REF!</definedName>
    <definedName name="_smc5" localSheetId="1">#REF!</definedName>
    <definedName name="_smc5" localSheetId="13">#REF!</definedName>
    <definedName name="_smc5" localSheetId="11">#REF!</definedName>
    <definedName name="_smc5" localSheetId="10">#REF!</definedName>
    <definedName name="_smc5">#REF!</definedName>
    <definedName name="_smc6" localSheetId="9">#REF!</definedName>
    <definedName name="_smc6" localSheetId="1">#REF!</definedName>
    <definedName name="_smc6" localSheetId="13">#REF!</definedName>
    <definedName name="_smc6" localSheetId="11">#REF!</definedName>
    <definedName name="_smc6" localSheetId="10">#REF!</definedName>
    <definedName name="_smc6">#REF!</definedName>
    <definedName name="_smj1" localSheetId="9">#REF!</definedName>
    <definedName name="_smj1" localSheetId="1">#REF!</definedName>
    <definedName name="_smj1" localSheetId="13">#REF!</definedName>
    <definedName name="_smj1" localSheetId="11">#REF!</definedName>
    <definedName name="_smj1" localSheetId="10">#REF!</definedName>
    <definedName name="_smj1">#REF!</definedName>
    <definedName name="_smj10" localSheetId="9">#REF!</definedName>
    <definedName name="_smj10" localSheetId="1">#REF!</definedName>
    <definedName name="_smj10" localSheetId="13">#REF!</definedName>
    <definedName name="_smj10" localSheetId="11">#REF!</definedName>
    <definedName name="_smj10" localSheetId="10">#REF!</definedName>
    <definedName name="_smj10">#REF!</definedName>
    <definedName name="_smj11" localSheetId="9">#REF!</definedName>
    <definedName name="_smj11" localSheetId="1">#REF!</definedName>
    <definedName name="_smj11" localSheetId="13">#REF!</definedName>
    <definedName name="_smj11" localSheetId="11">#REF!</definedName>
    <definedName name="_smj11" localSheetId="10">#REF!</definedName>
    <definedName name="_smj11">#REF!</definedName>
    <definedName name="_smj2" localSheetId="9">#REF!</definedName>
    <definedName name="_smj2" localSheetId="1">#REF!</definedName>
    <definedName name="_smj2" localSheetId="13">#REF!</definedName>
    <definedName name="_smj2" localSheetId="11">#REF!</definedName>
    <definedName name="_smj2" localSheetId="10">#REF!</definedName>
    <definedName name="_smj2">#REF!</definedName>
    <definedName name="_smj3" localSheetId="9">#REF!</definedName>
    <definedName name="_smj3" localSheetId="1">#REF!</definedName>
    <definedName name="_smj3" localSheetId="13">#REF!</definedName>
    <definedName name="_smj3" localSheetId="11">#REF!</definedName>
    <definedName name="_smj3" localSheetId="10">#REF!</definedName>
    <definedName name="_smj3">#REF!</definedName>
    <definedName name="_smj4" localSheetId="9">#REF!</definedName>
    <definedName name="_smj4" localSheetId="1">#REF!</definedName>
    <definedName name="_smj4" localSheetId="13">#REF!</definedName>
    <definedName name="_smj4" localSheetId="11">#REF!</definedName>
    <definedName name="_smj4" localSheetId="10">#REF!</definedName>
    <definedName name="_smj4">#REF!</definedName>
    <definedName name="_smj5" localSheetId="9">#REF!</definedName>
    <definedName name="_smj5" localSheetId="1">#REF!</definedName>
    <definedName name="_smj5" localSheetId="13">#REF!</definedName>
    <definedName name="_smj5" localSheetId="11">#REF!</definedName>
    <definedName name="_smj5" localSheetId="10">#REF!</definedName>
    <definedName name="_smj5">#REF!</definedName>
    <definedName name="_smj6" localSheetId="9">#REF!</definedName>
    <definedName name="_smj6" localSheetId="1">#REF!</definedName>
    <definedName name="_smj6" localSheetId="13">#REF!</definedName>
    <definedName name="_smj6" localSheetId="11">#REF!</definedName>
    <definedName name="_smj6" localSheetId="10">#REF!</definedName>
    <definedName name="_smj6">#REF!</definedName>
    <definedName name="_smj7" localSheetId="9">#REF!</definedName>
    <definedName name="_smj7" localSheetId="1">#REF!</definedName>
    <definedName name="_smj7" localSheetId="13">#REF!</definedName>
    <definedName name="_smj7" localSheetId="11">#REF!</definedName>
    <definedName name="_smj7" localSheetId="10">#REF!</definedName>
    <definedName name="_smj7">#REF!</definedName>
    <definedName name="_smj8" localSheetId="9">#REF!</definedName>
    <definedName name="_smj8" localSheetId="1">#REF!</definedName>
    <definedName name="_smj8" localSheetId="13">#REF!</definedName>
    <definedName name="_smj8" localSheetId="11">#REF!</definedName>
    <definedName name="_smj8" localSheetId="10">#REF!</definedName>
    <definedName name="_smj8">#REF!</definedName>
    <definedName name="_smj9" localSheetId="9">#REF!</definedName>
    <definedName name="_smj9" localSheetId="1">#REF!</definedName>
    <definedName name="_smj9" localSheetId="13">#REF!</definedName>
    <definedName name="_smj9" localSheetId="11">#REF!</definedName>
    <definedName name="_smj9" localSheetId="10">#REF!</definedName>
    <definedName name="_smj9">#REF!</definedName>
    <definedName name="_sml1" localSheetId="9">#REF!</definedName>
    <definedName name="_sml1" localSheetId="1">#REF!</definedName>
    <definedName name="_sml1" localSheetId="13">#REF!</definedName>
    <definedName name="_sml1" localSheetId="11">#REF!</definedName>
    <definedName name="_sml1" localSheetId="10">#REF!</definedName>
    <definedName name="_sml1">#REF!</definedName>
    <definedName name="_sml2" localSheetId="9">#REF!</definedName>
    <definedName name="_sml2" localSheetId="1">#REF!</definedName>
    <definedName name="_sml2" localSheetId="13">#REF!</definedName>
    <definedName name="_sml2" localSheetId="11">#REF!</definedName>
    <definedName name="_sml2" localSheetId="10">#REF!</definedName>
    <definedName name="_sml2">#REF!</definedName>
    <definedName name="_sml3" localSheetId="9">#REF!</definedName>
    <definedName name="_sml3" localSheetId="1">#REF!</definedName>
    <definedName name="_sml3" localSheetId="13">#REF!</definedName>
    <definedName name="_sml3" localSheetId="11">#REF!</definedName>
    <definedName name="_sml3" localSheetId="10">#REF!</definedName>
    <definedName name="_sml3">#REF!</definedName>
    <definedName name="_sml4" localSheetId="9">#REF!</definedName>
    <definedName name="_sml4" localSheetId="1">#REF!</definedName>
    <definedName name="_sml4" localSheetId="13">#REF!</definedName>
    <definedName name="_sml4" localSheetId="11">#REF!</definedName>
    <definedName name="_sml4" localSheetId="10">#REF!</definedName>
    <definedName name="_sml4">#REF!</definedName>
    <definedName name="_sml5" localSheetId="9">#REF!</definedName>
    <definedName name="_sml5" localSheetId="1">#REF!</definedName>
    <definedName name="_sml5" localSheetId="13">#REF!</definedName>
    <definedName name="_sml5" localSheetId="11">#REF!</definedName>
    <definedName name="_sml5" localSheetId="10">#REF!</definedName>
    <definedName name="_sml5">#REF!</definedName>
    <definedName name="_sof1" localSheetId="9">#REF!</definedName>
    <definedName name="_sof1" localSheetId="1">#REF!</definedName>
    <definedName name="_sof1" localSheetId="13">#REF!</definedName>
    <definedName name="_sof1" localSheetId="11">#REF!</definedName>
    <definedName name="_sof1" localSheetId="10">#REF!</definedName>
    <definedName name="_sof1">#REF!</definedName>
    <definedName name="_sof10" localSheetId="9">#REF!</definedName>
    <definedName name="_sof10" localSheetId="1">#REF!</definedName>
    <definedName name="_sof10" localSheetId="13">#REF!</definedName>
    <definedName name="_sof10" localSheetId="11">#REF!</definedName>
    <definedName name="_sof10" localSheetId="10">#REF!</definedName>
    <definedName name="_sof10">#REF!</definedName>
    <definedName name="_sof11" localSheetId="9">#REF!</definedName>
    <definedName name="_sof11" localSheetId="1">#REF!</definedName>
    <definedName name="_sof11" localSheetId="13">#REF!</definedName>
    <definedName name="_sof11" localSheetId="11">#REF!</definedName>
    <definedName name="_sof11" localSheetId="10">#REF!</definedName>
    <definedName name="_sof11">#REF!</definedName>
    <definedName name="_sof12" localSheetId="9">#REF!</definedName>
    <definedName name="_sof12" localSheetId="1">#REF!</definedName>
    <definedName name="_sof12" localSheetId="13">#REF!</definedName>
    <definedName name="_sof12" localSheetId="11">#REF!</definedName>
    <definedName name="_sof12" localSheetId="10">#REF!</definedName>
    <definedName name="_sof12">#REF!</definedName>
    <definedName name="_sof13" localSheetId="9">#REF!</definedName>
    <definedName name="_sof13" localSheetId="1">#REF!</definedName>
    <definedName name="_sof13" localSheetId="13">#REF!</definedName>
    <definedName name="_sof13" localSheetId="11">#REF!</definedName>
    <definedName name="_sof13" localSheetId="10">#REF!</definedName>
    <definedName name="_sof13">#REF!</definedName>
    <definedName name="_sof14" localSheetId="9">#REF!</definedName>
    <definedName name="_sof14" localSheetId="1">#REF!</definedName>
    <definedName name="_sof14" localSheetId="13">#REF!</definedName>
    <definedName name="_sof14" localSheetId="11">#REF!</definedName>
    <definedName name="_sof14" localSheetId="10">#REF!</definedName>
    <definedName name="_sof14">#REF!</definedName>
    <definedName name="_sof15" localSheetId="9">#REF!</definedName>
    <definedName name="_sof15" localSheetId="1">#REF!</definedName>
    <definedName name="_sof15" localSheetId="13">#REF!</definedName>
    <definedName name="_sof15" localSheetId="11">#REF!</definedName>
    <definedName name="_sof15" localSheetId="10">#REF!</definedName>
    <definedName name="_sof15">#REF!</definedName>
    <definedName name="_sof16" localSheetId="9">#REF!</definedName>
    <definedName name="_sof16" localSheetId="1">#REF!</definedName>
    <definedName name="_sof16" localSheetId="13">#REF!</definedName>
    <definedName name="_sof16" localSheetId="11">#REF!</definedName>
    <definedName name="_sof16" localSheetId="10">#REF!</definedName>
    <definedName name="_sof16">#REF!</definedName>
    <definedName name="_sof17" localSheetId="9">#REF!</definedName>
    <definedName name="_sof17" localSheetId="1">#REF!</definedName>
    <definedName name="_sof17" localSheetId="13">#REF!</definedName>
    <definedName name="_sof17" localSheetId="11">#REF!</definedName>
    <definedName name="_sof17" localSheetId="10">#REF!</definedName>
    <definedName name="_sof17">#REF!</definedName>
    <definedName name="_sof18" localSheetId="9">#REF!</definedName>
    <definedName name="_sof18" localSheetId="1">#REF!</definedName>
    <definedName name="_sof18" localSheetId="13">#REF!</definedName>
    <definedName name="_sof18" localSheetId="11">#REF!</definedName>
    <definedName name="_sof18" localSheetId="10">#REF!</definedName>
    <definedName name="_sof18">#REF!</definedName>
    <definedName name="_sof19" localSheetId="9">#REF!</definedName>
    <definedName name="_sof19" localSheetId="1">#REF!</definedName>
    <definedName name="_sof19" localSheetId="13">#REF!</definedName>
    <definedName name="_sof19" localSheetId="11">#REF!</definedName>
    <definedName name="_sof19" localSheetId="10">#REF!</definedName>
    <definedName name="_sof19">#REF!</definedName>
    <definedName name="_sof2" localSheetId="9">#REF!</definedName>
    <definedName name="_sof2" localSheetId="1">#REF!</definedName>
    <definedName name="_sof2" localSheetId="13">#REF!</definedName>
    <definedName name="_sof2" localSheetId="11">#REF!</definedName>
    <definedName name="_sof2" localSheetId="10">#REF!</definedName>
    <definedName name="_sof2">#REF!</definedName>
    <definedName name="_sof3" localSheetId="9">#REF!</definedName>
    <definedName name="_sof3" localSheetId="1">#REF!</definedName>
    <definedName name="_sof3" localSheetId="13">#REF!</definedName>
    <definedName name="_sof3" localSheetId="11">#REF!</definedName>
    <definedName name="_sof3" localSheetId="10">#REF!</definedName>
    <definedName name="_sof3">#REF!</definedName>
    <definedName name="_sof4" localSheetId="9">#REF!</definedName>
    <definedName name="_sof4" localSheetId="1">#REF!</definedName>
    <definedName name="_sof4" localSheetId="13">#REF!</definedName>
    <definedName name="_sof4" localSheetId="11">#REF!</definedName>
    <definedName name="_sof4" localSheetId="10">#REF!</definedName>
    <definedName name="_sof4">#REF!</definedName>
    <definedName name="_sof5" localSheetId="9">#REF!</definedName>
    <definedName name="_sof5" localSheetId="1">#REF!</definedName>
    <definedName name="_sof5" localSheetId="13">#REF!</definedName>
    <definedName name="_sof5" localSheetId="11">#REF!</definedName>
    <definedName name="_sof5" localSheetId="10">#REF!</definedName>
    <definedName name="_sof5">#REF!</definedName>
    <definedName name="_sof6" localSheetId="9">#REF!</definedName>
    <definedName name="_sof6" localSheetId="1">#REF!</definedName>
    <definedName name="_sof6" localSheetId="13">#REF!</definedName>
    <definedName name="_sof6" localSheetId="11">#REF!</definedName>
    <definedName name="_sof6" localSheetId="10">#REF!</definedName>
    <definedName name="_sof6">#REF!</definedName>
    <definedName name="_sof7" localSheetId="9">#REF!</definedName>
    <definedName name="_sof7" localSheetId="1">#REF!</definedName>
    <definedName name="_sof7" localSheetId="13">#REF!</definedName>
    <definedName name="_sof7" localSheetId="11">#REF!</definedName>
    <definedName name="_sof7" localSheetId="10">#REF!</definedName>
    <definedName name="_sof7">#REF!</definedName>
    <definedName name="_sof8" localSheetId="9">#REF!</definedName>
    <definedName name="_sof8" localSheetId="1">#REF!</definedName>
    <definedName name="_sof8" localSheetId="13">#REF!</definedName>
    <definedName name="_sof8" localSheetId="11">#REF!</definedName>
    <definedName name="_sof8" localSheetId="10">#REF!</definedName>
    <definedName name="_sof8">#REF!</definedName>
    <definedName name="_sof9" localSheetId="9">#REF!</definedName>
    <definedName name="_sof9" localSheetId="1">#REF!</definedName>
    <definedName name="_sof9" localSheetId="13">#REF!</definedName>
    <definedName name="_sof9" localSheetId="11">#REF!</definedName>
    <definedName name="_sof9" localSheetId="10">#REF!</definedName>
    <definedName name="_sof9">#REF!</definedName>
    <definedName name="_spolt1" localSheetId="9">#REF!</definedName>
    <definedName name="_spolt1" localSheetId="1">#REF!</definedName>
    <definedName name="_spolt1" localSheetId="13">#REF!</definedName>
    <definedName name="_spolt1" localSheetId="11">#REF!</definedName>
    <definedName name="_spolt1" localSheetId="10">#REF!</definedName>
    <definedName name="_spolt1">#REF!</definedName>
    <definedName name="_spolt10" localSheetId="9">#REF!</definedName>
    <definedName name="_spolt10" localSheetId="1">#REF!</definedName>
    <definedName name="_spolt10" localSheetId="0">#REF!</definedName>
    <definedName name="_spolt10" localSheetId="12">#REF!</definedName>
    <definedName name="_spolt10" localSheetId="13">#REF!</definedName>
    <definedName name="_spolt10" localSheetId="11">#REF!</definedName>
    <definedName name="_spolt10" localSheetId="10">#REF!</definedName>
    <definedName name="_spolt10">#REF!</definedName>
    <definedName name="_spolt11" localSheetId="9">#REF!</definedName>
    <definedName name="_spolt11" localSheetId="1">#REF!</definedName>
    <definedName name="_spolt11" localSheetId="0">#REF!</definedName>
    <definedName name="_spolt11" localSheetId="12">#REF!</definedName>
    <definedName name="_spolt11" localSheetId="13">#REF!</definedName>
    <definedName name="_spolt11" localSheetId="11">#REF!</definedName>
    <definedName name="_spolt11" localSheetId="10">#REF!</definedName>
    <definedName name="_spolt11">#REF!</definedName>
    <definedName name="_spolt12" localSheetId="9">#REF!</definedName>
    <definedName name="_spolt12" localSheetId="1">#REF!</definedName>
    <definedName name="_spolt12" localSheetId="0">#REF!</definedName>
    <definedName name="_spolt12" localSheetId="12">#REF!</definedName>
    <definedName name="_spolt12" localSheetId="13">#REF!</definedName>
    <definedName name="_spolt12" localSheetId="11">#REF!</definedName>
    <definedName name="_spolt12" localSheetId="10">#REF!</definedName>
    <definedName name="_spolt12">#REF!</definedName>
    <definedName name="_spolt13" localSheetId="9">#REF!</definedName>
    <definedName name="_spolt13" localSheetId="1">#REF!</definedName>
    <definedName name="_spolt13" localSheetId="0">#REF!</definedName>
    <definedName name="_spolt13" localSheetId="12">#REF!</definedName>
    <definedName name="_spolt13" localSheetId="13">#REF!</definedName>
    <definedName name="_spolt13" localSheetId="11">#REF!</definedName>
    <definedName name="_spolt13" localSheetId="10">#REF!</definedName>
    <definedName name="_spolt13">#REF!</definedName>
    <definedName name="_spolt14" localSheetId="9">#REF!</definedName>
    <definedName name="_spolt14" localSheetId="1">#REF!</definedName>
    <definedName name="_spolt14" localSheetId="0">#REF!</definedName>
    <definedName name="_spolt14" localSheetId="12">#REF!</definedName>
    <definedName name="_spolt14" localSheetId="13">#REF!</definedName>
    <definedName name="_spolt14" localSheetId="11">#REF!</definedName>
    <definedName name="_spolt14" localSheetId="10">#REF!</definedName>
    <definedName name="_spolt14">#REF!</definedName>
    <definedName name="_spolt15" localSheetId="9">#REF!</definedName>
    <definedName name="_spolt15" localSheetId="1">#REF!</definedName>
    <definedName name="_spolt15" localSheetId="13">#REF!</definedName>
    <definedName name="_spolt15" localSheetId="11">#REF!</definedName>
    <definedName name="_spolt15" localSheetId="10">#REF!</definedName>
    <definedName name="_spolt15">#REF!</definedName>
    <definedName name="_spolt16" localSheetId="9">#REF!</definedName>
    <definedName name="_spolt16" localSheetId="1">#REF!</definedName>
    <definedName name="_spolt16" localSheetId="13">#REF!</definedName>
    <definedName name="_spolt16" localSheetId="11">#REF!</definedName>
    <definedName name="_spolt16" localSheetId="10">#REF!</definedName>
    <definedName name="_spolt16">#REF!</definedName>
    <definedName name="_spolt17" localSheetId="9">#REF!</definedName>
    <definedName name="_spolt17" localSheetId="1">#REF!</definedName>
    <definedName name="_spolt17" localSheetId="13">#REF!</definedName>
    <definedName name="_spolt17" localSheetId="11">#REF!</definedName>
    <definedName name="_spolt17" localSheetId="10">#REF!</definedName>
    <definedName name="_spolt17">#REF!</definedName>
    <definedName name="_spolt18" localSheetId="9">#REF!</definedName>
    <definedName name="_spolt18" localSheetId="1">#REF!</definedName>
    <definedName name="_spolt18" localSheetId="13">#REF!</definedName>
    <definedName name="_spolt18" localSheetId="11">#REF!</definedName>
    <definedName name="_spolt18" localSheetId="10">#REF!</definedName>
    <definedName name="_spolt18">#REF!</definedName>
    <definedName name="_spolt19" localSheetId="9">#REF!</definedName>
    <definedName name="_spolt19" localSheetId="1">#REF!</definedName>
    <definedName name="_spolt19" localSheetId="0">#REF!</definedName>
    <definedName name="_spolt19" localSheetId="12">#REF!</definedName>
    <definedName name="_spolt19" localSheetId="13">#REF!</definedName>
    <definedName name="_spolt19" localSheetId="11">#REF!</definedName>
    <definedName name="_spolt19" localSheetId="10">#REF!</definedName>
    <definedName name="_spolt19">#REF!</definedName>
    <definedName name="_spolt2" localSheetId="9">#REF!</definedName>
    <definedName name="_spolt2" localSheetId="1">#REF!</definedName>
    <definedName name="_spolt2" localSheetId="0">#REF!</definedName>
    <definedName name="_spolt2" localSheetId="12">#REF!</definedName>
    <definedName name="_spolt2" localSheetId="13">#REF!</definedName>
    <definedName name="_spolt2" localSheetId="11">#REF!</definedName>
    <definedName name="_spolt2" localSheetId="10">#REF!</definedName>
    <definedName name="_spolt2">#REF!</definedName>
    <definedName name="_spolt20" localSheetId="9">#REF!</definedName>
    <definedName name="_spolt20" localSheetId="1">#REF!</definedName>
    <definedName name="_spolt20" localSheetId="0">#REF!</definedName>
    <definedName name="_spolt20" localSheetId="12">#REF!</definedName>
    <definedName name="_spolt20" localSheetId="13">#REF!</definedName>
    <definedName name="_spolt20" localSheetId="11">#REF!</definedName>
    <definedName name="_spolt20" localSheetId="10">#REF!</definedName>
    <definedName name="_spolt20">#REF!</definedName>
    <definedName name="_spolt3" localSheetId="9">#REF!</definedName>
    <definedName name="_spolt3" localSheetId="1">#REF!</definedName>
    <definedName name="_spolt3" localSheetId="13">#REF!</definedName>
    <definedName name="_spolt3" localSheetId="11">#REF!</definedName>
    <definedName name="_spolt3" localSheetId="10">#REF!</definedName>
    <definedName name="_spolt3">#REF!</definedName>
    <definedName name="_spolt4" localSheetId="9">#REF!</definedName>
    <definedName name="_spolt4" localSheetId="1">#REF!</definedName>
    <definedName name="_spolt4" localSheetId="13">#REF!</definedName>
    <definedName name="_spolt4" localSheetId="11">#REF!</definedName>
    <definedName name="_spolt4" localSheetId="10">#REF!</definedName>
    <definedName name="_spolt4">#REF!</definedName>
    <definedName name="_spolt5" localSheetId="9">#REF!</definedName>
    <definedName name="_spolt5" localSheetId="1">#REF!</definedName>
    <definedName name="_spolt5" localSheetId="0">#REF!</definedName>
    <definedName name="_spolt5" localSheetId="12">#REF!</definedName>
    <definedName name="_spolt5" localSheetId="13">#REF!</definedName>
    <definedName name="_spolt5" localSheetId="11">#REF!</definedName>
    <definedName name="_spolt5" localSheetId="10">#REF!</definedName>
    <definedName name="_spolt5">#REF!</definedName>
    <definedName name="_spolt6" localSheetId="9">#REF!</definedName>
    <definedName name="_spolt6" localSheetId="1">#REF!</definedName>
    <definedName name="_spolt6" localSheetId="13">#REF!</definedName>
    <definedName name="_spolt6" localSheetId="11">#REF!</definedName>
    <definedName name="_spolt6" localSheetId="10">#REF!</definedName>
    <definedName name="_spolt6">#REF!</definedName>
    <definedName name="_spolt7" localSheetId="9">#REF!</definedName>
    <definedName name="_spolt7" localSheetId="1">#REF!</definedName>
    <definedName name="_spolt7" localSheetId="0">#REF!</definedName>
    <definedName name="_spolt7" localSheetId="12">#REF!</definedName>
    <definedName name="_spolt7" localSheetId="13">#REF!</definedName>
    <definedName name="_spolt7" localSheetId="11">#REF!</definedName>
    <definedName name="_spolt7" localSheetId="10">#REF!</definedName>
    <definedName name="_spolt7">#REF!</definedName>
    <definedName name="_spolt8" localSheetId="9">#REF!</definedName>
    <definedName name="_spolt8" localSheetId="1">#REF!</definedName>
    <definedName name="_spolt8" localSheetId="13">#REF!</definedName>
    <definedName name="_spolt8" localSheetId="11">#REF!</definedName>
    <definedName name="_spolt8" localSheetId="10">#REF!</definedName>
    <definedName name="_spolt8">#REF!</definedName>
    <definedName name="_spolt9" localSheetId="9">#REF!</definedName>
    <definedName name="_spolt9" localSheetId="1">#REF!</definedName>
    <definedName name="_spolt9" localSheetId="0">#REF!</definedName>
    <definedName name="_spolt9" localSheetId="12">#REF!</definedName>
    <definedName name="_spolt9" localSheetId="13">#REF!</definedName>
    <definedName name="_spolt9" localSheetId="11">#REF!</definedName>
    <definedName name="_spolt9" localSheetId="10">#REF!</definedName>
    <definedName name="_spolt9">#REF!</definedName>
    <definedName name="_sprat1" localSheetId="9">#REF!</definedName>
    <definedName name="_sprat1" localSheetId="1">#REF!</definedName>
    <definedName name="_sprat1" localSheetId="13">#REF!</definedName>
    <definedName name="_sprat1" localSheetId="11">#REF!</definedName>
    <definedName name="_sprat1" localSheetId="10">#REF!</definedName>
    <definedName name="_sprat1">#REF!</definedName>
    <definedName name="_sprat2" localSheetId="9">#REF!</definedName>
    <definedName name="_sprat2" localSheetId="1">#REF!</definedName>
    <definedName name="_sprat2" localSheetId="13">#REF!</definedName>
    <definedName name="_sprat2" localSheetId="11">#REF!</definedName>
    <definedName name="_sprat2" localSheetId="10">#REF!</definedName>
    <definedName name="_sprat2">#REF!</definedName>
    <definedName name="_sprat3" localSheetId="9">#REF!</definedName>
    <definedName name="_sprat3" localSheetId="1">#REF!</definedName>
    <definedName name="_sprat3" localSheetId="13">#REF!</definedName>
    <definedName name="_sprat3" localSheetId="11">#REF!</definedName>
    <definedName name="_sprat3" localSheetId="10">#REF!</definedName>
    <definedName name="_sprat3">#REF!</definedName>
    <definedName name="_sprat4" localSheetId="9">#REF!</definedName>
    <definedName name="_sprat4" localSheetId="1">#REF!</definedName>
    <definedName name="_sprat4" localSheetId="13">#REF!</definedName>
    <definedName name="_sprat4" localSheetId="11">#REF!</definedName>
    <definedName name="_sprat4" localSheetId="10">#REF!</definedName>
    <definedName name="_sprat4">#REF!</definedName>
    <definedName name="_spuff1" localSheetId="9">#REF!</definedName>
    <definedName name="_spuff1" localSheetId="1">#REF!</definedName>
    <definedName name="_spuff1" localSheetId="13">#REF!</definedName>
    <definedName name="_spuff1" localSheetId="11">#REF!</definedName>
    <definedName name="_spuff1" localSheetId="10">#REF!</definedName>
    <definedName name="_spuff1">#REF!</definedName>
    <definedName name="_spuff2" localSheetId="9">#REF!</definedName>
    <definedName name="_spuff2" localSheetId="1">#REF!</definedName>
    <definedName name="_spuff2" localSheetId="13">#REF!</definedName>
    <definedName name="_spuff2" localSheetId="11">#REF!</definedName>
    <definedName name="_spuff2" localSheetId="10">#REF!</definedName>
    <definedName name="_spuff2">#REF!</definedName>
    <definedName name="_spuff3" localSheetId="9">#REF!</definedName>
    <definedName name="_spuff3" localSheetId="1">#REF!</definedName>
    <definedName name="_spuff3" localSheetId="13">#REF!</definedName>
    <definedName name="_spuff3" localSheetId="11">#REF!</definedName>
    <definedName name="_spuff3" localSheetId="10">#REF!</definedName>
    <definedName name="_spuff3">#REF!</definedName>
    <definedName name="_spuff4" localSheetId="9">#REF!</definedName>
    <definedName name="_spuff4" localSheetId="1">#REF!</definedName>
    <definedName name="_spuff4" localSheetId="13">#REF!</definedName>
    <definedName name="_spuff4" localSheetId="11">#REF!</definedName>
    <definedName name="_spuff4" localSheetId="10">#REF!</definedName>
    <definedName name="_spuff4">#REF!</definedName>
    <definedName name="_spuff5" localSheetId="9">#REF!</definedName>
    <definedName name="_spuff5" localSheetId="1">#REF!</definedName>
    <definedName name="_spuff5" localSheetId="13">#REF!</definedName>
    <definedName name="_spuff5" localSheetId="11">#REF!</definedName>
    <definedName name="_spuff5" localSheetId="10">#REF!</definedName>
    <definedName name="_spuff5">#REF!</definedName>
    <definedName name="_srack1" localSheetId="9">#REF!</definedName>
    <definedName name="_srack1" localSheetId="1">#REF!</definedName>
    <definedName name="_srack1" localSheetId="13">#REF!</definedName>
    <definedName name="_srack1" localSheetId="11">#REF!</definedName>
    <definedName name="_srack1" localSheetId="10">#REF!</definedName>
    <definedName name="_srack1">#REF!</definedName>
    <definedName name="_srack2" localSheetId="9">#REF!</definedName>
    <definedName name="_srack2" localSheetId="1">#REF!</definedName>
    <definedName name="_srack2" localSheetId="13">#REF!</definedName>
    <definedName name="_srack2" localSheetId="11">#REF!</definedName>
    <definedName name="_srack2" localSheetId="10">#REF!</definedName>
    <definedName name="_srack2">#REF!</definedName>
    <definedName name="_srack3" localSheetId="9">#REF!</definedName>
    <definedName name="_srack3" localSheetId="1">#REF!</definedName>
    <definedName name="_srack3" localSheetId="13">#REF!</definedName>
    <definedName name="_srack3" localSheetId="11">#REF!</definedName>
    <definedName name="_srack3" localSheetId="10">#REF!</definedName>
    <definedName name="_srack3">#REF!</definedName>
    <definedName name="_srack4" localSheetId="9">#REF!</definedName>
    <definedName name="_srack4" localSheetId="1">#REF!</definedName>
    <definedName name="_srack4" localSheetId="13">#REF!</definedName>
    <definedName name="_srack4" localSheetId="11">#REF!</definedName>
    <definedName name="_srack4" localSheetId="10">#REF!</definedName>
    <definedName name="_srack4">#REF!</definedName>
    <definedName name="_srack5" localSheetId="9">#REF!</definedName>
    <definedName name="_srack5" localSheetId="1">#REF!</definedName>
    <definedName name="_srack5" localSheetId="13">#REF!</definedName>
    <definedName name="_srack5" localSheetId="11">#REF!</definedName>
    <definedName name="_srack5" localSheetId="10">#REF!</definedName>
    <definedName name="_srack5">#REF!</definedName>
    <definedName name="_srack6" localSheetId="9">#REF!</definedName>
    <definedName name="_srack6" localSheetId="1">#REF!</definedName>
    <definedName name="_srack6" localSheetId="13">#REF!</definedName>
    <definedName name="_srack6" localSheetId="11">#REF!</definedName>
    <definedName name="_srack6" localSheetId="10">#REF!</definedName>
    <definedName name="_srack6">#REF!</definedName>
    <definedName name="_srack7" localSheetId="9">#REF!</definedName>
    <definedName name="_srack7" localSheetId="1">#REF!</definedName>
    <definedName name="_srack7" localSheetId="13">#REF!</definedName>
    <definedName name="_srack7" localSheetId="11">#REF!</definedName>
    <definedName name="_srack7" localSheetId="10">#REF!</definedName>
    <definedName name="_srack7">#REF!</definedName>
    <definedName name="_srack8" localSheetId="9">#REF!</definedName>
    <definedName name="_srack8" localSheetId="1">#REF!</definedName>
    <definedName name="_srack8" localSheetId="13">#REF!</definedName>
    <definedName name="_srack8" localSheetId="11">#REF!</definedName>
    <definedName name="_srack8" localSheetId="10">#REF!</definedName>
    <definedName name="_srack8">#REF!</definedName>
    <definedName name="_tarjale" localSheetId="9">#REF!</definedName>
    <definedName name="_tarjale" localSheetId="1">#REF!</definedName>
    <definedName name="_tarjale" localSheetId="13">#REF!</definedName>
    <definedName name="_tarjale" localSheetId="11">#REF!</definedName>
    <definedName name="_tarjale" localSheetId="10">#REF!</definedName>
    <definedName name="_tarjale">#REF!</definedName>
    <definedName name="_vic" localSheetId="9">#REF!</definedName>
    <definedName name="_vic" localSheetId="1">#REF!</definedName>
    <definedName name="_vic" localSheetId="13">#REF!</definedName>
    <definedName name="_vic" localSheetId="11">#REF!</definedName>
    <definedName name="_vic" localSheetId="10">#REF!</definedName>
    <definedName name="_vic">#REF!</definedName>
    <definedName name="ad_mjb" localSheetId="9">#REF!</definedName>
    <definedName name="ad_mjb" localSheetId="1">#REF!</definedName>
    <definedName name="ad_mjb" localSheetId="0">#REF!</definedName>
    <definedName name="ad_mjb" localSheetId="12">#REF!</definedName>
    <definedName name="ad_mjb" localSheetId="13">#REF!</definedName>
    <definedName name="ad_mjb" localSheetId="11">#REF!</definedName>
    <definedName name="ad_mjb" localSheetId="10">#REF!</definedName>
    <definedName name="ad_mjb">#REF!</definedName>
    <definedName name="adendo_01" localSheetId="9">#REF!</definedName>
    <definedName name="adendo_01" localSheetId="0">#REF!</definedName>
    <definedName name="adendo_01" localSheetId="13">#REF!</definedName>
    <definedName name="adendo_01" localSheetId="11">#REF!</definedName>
    <definedName name="adendo_01">#REF!</definedName>
    <definedName name="adendo_02" localSheetId="9">#REF!</definedName>
    <definedName name="adendo_02" localSheetId="13">#REF!</definedName>
    <definedName name="adendo_02" localSheetId="11">#REF!</definedName>
    <definedName name="adendo_02">#REF!</definedName>
    <definedName name="adendo_03" localSheetId="9">#REF!</definedName>
    <definedName name="adendo_03" localSheetId="13">#REF!</definedName>
    <definedName name="adendo_03" localSheetId="11">#REF!</definedName>
    <definedName name="adendo_03">#REF!</definedName>
    <definedName name="ALMOFADAS" localSheetId="9">#REF!</definedName>
    <definedName name="ALMOFADAS" localSheetId="1">#REF!</definedName>
    <definedName name="ALMOFADAS" localSheetId="13">#REF!</definedName>
    <definedName name="ALMOFADAS" localSheetId="11">#REF!</definedName>
    <definedName name="ALMOFADAS" localSheetId="10">#REF!</definedName>
    <definedName name="ALMOFADAS">#REF!</definedName>
    <definedName name="BANCO_BEAM" localSheetId="9">#REF!</definedName>
    <definedName name="BANCO_BEAM" localSheetId="12">#REF!</definedName>
    <definedName name="BANCO_BEAM">#REF!</definedName>
    <definedName name="BANCO_BLADE" localSheetId="9">#REF!</definedName>
    <definedName name="BANCO_BLADE" localSheetId="12">#REF!</definedName>
    <definedName name="BANCO_BLADE">#REF!</definedName>
    <definedName name="BANCO_CHEIG" localSheetId="9">#REF!</definedName>
    <definedName name="BANCO_CHEIG" localSheetId="12">#REF!</definedName>
    <definedName name="BANCO_CHEIG">#REF!</definedName>
    <definedName name="BANCO_EASY" localSheetId="9">#REF!</definedName>
    <definedName name="BANCO_EASY" localSheetId="12">#REF!</definedName>
    <definedName name="BANCO_EASY">#REF!</definedName>
    <definedName name="BANCO_JULIA" localSheetId="9">#REF!</definedName>
    <definedName name="BANCO_JULIA" localSheetId="12">#REF!</definedName>
    <definedName name="BANCO_JULIA">#REF!</definedName>
    <definedName name="BANCO_JULIA_CORK" localSheetId="9">#REF!</definedName>
    <definedName name="BANCO_JULIA_CORK" localSheetId="1">#REF!</definedName>
    <definedName name="BANCO_JULIA_CORK" localSheetId="0">#REF!</definedName>
    <definedName name="BANCO_JULIA_CORK" localSheetId="13">#REF!</definedName>
    <definedName name="BANCO_JULIA_CORK" localSheetId="11">#REF!</definedName>
    <definedName name="BANCO_JULIA_CORK" localSheetId="10">#REF!</definedName>
    <definedName name="BANCO_JULIA_CORK">#REF!</definedName>
    <definedName name="BANCO_JULIA_FIBRA" localSheetId="9">#REF!</definedName>
    <definedName name="BANCO_JULIA_FIBRA" localSheetId="1">#REF!</definedName>
    <definedName name="BANCO_JULIA_FIBRA" localSheetId="13">#REF!</definedName>
    <definedName name="BANCO_JULIA_FIBRA" localSheetId="11">#REF!</definedName>
    <definedName name="BANCO_JULIA_FIBRA" localSheetId="10">#REF!</definedName>
    <definedName name="BANCO_JULIA_FIBRA">#REF!</definedName>
    <definedName name="BANCO_JULIA_MADEIRA" localSheetId="9">#REF!</definedName>
    <definedName name="BANCO_JULIA_MADEIRA" localSheetId="1">#REF!</definedName>
    <definedName name="BANCO_JULIA_MADEIRA" localSheetId="13">#REF!</definedName>
    <definedName name="BANCO_JULIA_MADEIRA" localSheetId="11">#REF!</definedName>
    <definedName name="BANCO_JULIA_MADEIRA" localSheetId="10">#REF!</definedName>
    <definedName name="BANCO_JULIA_MADEIRA">#REF!</definedName>
    <definedName name="BANCO_MARK" localSheetId="9">#REF!</definedName>
    <definedName name="BANCO_MARK" localSheetId="12">#REF!</definedName>
    <definedName name="BANCO_MARK">#REF!</definedName>
    <definedName name="BANCO_MASS" localSheetId="9">#REF!</definedName>
    <definedName name="BANCO_MASS" localSheetId="12">#REF!</definedName>
    <definedName name="BANCO_MASS">#REF!</definedName>
    <definedName name="BANCO_MASS_CORK" localSheetId="9">#REF!</definedName>
    <definedName name="BANCO_MASS_CORK" localSheetId="1">#REF!</definedName>
    <definedName name="BANCO_MASS_CORK" localSheetId="13">#REF!</definedName>
    <definedName name="BANCO_MASS_CORK" localSheetId="11">#REF!</definedName>
    <definedName name="BANCO_MASS_CORK" localSheetId="10">#REF!</definedName>
    <definedName name="BANCO_MASS_CORK">#REF!</definedName>
    <definedName name="BANCO_MASS_FIBRA" localSheetId="9">#REF!</definedName>
    <definedName name="BANCO_MASS_FIBRA" localSheetId="1">#REF!</definedName>
    <definedName name="BANCO_MASS_FIBRA" localSheetId="13">#REF!</definedName>
    <definedName name="BANCO_MASS_FIBRA" localSheetId="11">#REF!</definedName>
    <definedName name="BANCO_MASS_FIBRA" localSheetId="10">#REF!</definedName>
    <definedName name="BANCO_MASS_FIBRA">#REF!</definedName>
    <definedName name="BANCO_MASS_MADEIRA" localSheetId="9">#REF!</definedName>
    <definedName name="BANCO_MASS_MADEIRA" localSheetId="1">#REF!</definedName>
    <definedName name="BANCO_MASS_MADEIRA" localSheetId="13">#REF!</definedName>
    <definedName name="BANCO_MASS_MADEIRA" localSheetId="11">#REF!</definedName>
    <definedName name="BANCO_MASS_MADEIRA" localSheetId="10">#REF!</definedName>
    <definedName name="BANCO_MASS_MADEIRA">#REF!</definedName>
    <definedName name="BANCO_MATRIX" localSheetId="9">#REF!</definedName>
    <definedName name="BANCO_MATRIX" localSheetId="12">#REF!</definedName>
    <definedName name="BANCO_MATRIX">#REF!</definedName>
    <definedName name="BANCO_MATRIZ" localSheetId="9">#REF!</definedName>
    <definedName name="BANCO_MATRIZ" localSheetId="12">#REF!</definedName>
    <definedName name="BANCO_MATRIZ">#REF!</definedName>
    <definedName name="BANCO_PEAO_FIBRA" localSheetId="9">#REF!</definedName>
    <definedName name="BANCO_PEAO_FIBRA" localSheetId="1">#REF!</definedName>
    <definedName name="BANCO_PEAO_FIBRA" localSheetId="13">#REF!</definedName>
    <definedName name="BANCO_PEAO_FIBRA" localSheetId="11">#REF!</definedName>
    <definedName name="BANCO_PEAO_FIBRA" localSheetId="10">#REF!</definedName>
    <definedName name="BANCO_PEAO_FIBRA">#REF!</definedName>
    <definedName name="BANCO_PEAO_MADEIRA" localSheetId="9">#REF!</definedName>
    <definedName name="BANCO_PEAO_MADEIRA" localSheetId="1">#REF!</definedName>
    <definedName name="BANCO_PEAO_MADEIRA" localSheetId="13">#REF!</definedName>
    <definedName name="BANCO_PEAO_MADEIRA" localSheetId="11">#REF!</definedName>
    <definedName name="BANCO_PEAO_MADEIRA" localSheetId="10">#REF!</definedName>
    <definedName name="BANCO_PEAO_MADEIRA">#REF!</definedName>
    <definedName name="BANCO_PHILLIPS" localSheetId="9">#REF!</definedName>
    <definedName name="BANCO_PHILLIPS" localSheetId="12">#REF!</definedName>
    <definedName name="BANCO_PHILLIPS">#REF!</definedName>
    <definedName name="BANCO_U" localSheetId="9">#REF!</definedName>
    <definedName name="BANCO_U" localSheetId="12">#REF!</definedName>
    <definedName name="BANCO_U">#REF!</definedName>
    <definedName name="BANCOS" localSheetId="9">#REF!</definedName>
    <definedName name="BANCOS">#REF!</definedName>
    <definedName name="bank20" localSheetId="9">#REF!</definedName>
    <definedName name="bank20" localSheetId="1">#REF!</definedName>
    <definedName name="bank20" localSheetId="13">#REF!</definedName>
    <definedName name="bank20" localSheetId="11">#REF!</definedName>
    <definedName name="bank20" localSheetId="10">#REF!</definedName>
    <definedName name="bank20">#REF!</definedName>
    <definedName name="cirk" localSheetId="9">#REF!</definedName>
    <definedName name="cirk" localSheetId="13">#REF!</definedName>
    <definedName name="cirk" localSheetId="11">#REF!</definedName>
    <definedName name="cirk">#REF!</definedName>
    <definedName name="dora" localSheetId="9">#REF!</definedName>
    <definedName name="dora" localSheetId="1">#REF!</definedName>
    <definedName name="dora" localSheetId="13">#REF!</definedName>
    <definedName name="dora" localSheetId="11">#REF!</definedName>
    <definedName name="dora" localSheetId="10">#REF!</definedName>
    <definedName name="dora">#REF!</definedName>
    <definedName name="easy" localSheetId="9">#REF!</definedName>
    <definedName name="easy" localSheetId="1">#REF!</definedName>
    <definedName name="easy" localSheetId="13">#REF!</definedName>
    <definedName name="easy" localSheetId="11">#REF!</definedName>
    <definedName name="easy" localSheetId="10">#REF!</definedName>
    <definedName name="easy">#REF!</definedName>
    <definedName name="gio_alta" localSheetId="9">#REF!</definedName>
    <definedName name="gio_alta" localSheetId="1">#REF!</definedName>
    <definedName name="gio_alta" localSheetId="13">#REF!</definedName>
    <definedName name="gio_alta" localSheetId="11">#REF!</definedName>
    <definedName name="gio_alta" localSheetId="10">#REF!</definedName>
    <definedName name="gio_alta">#REF!</definedName>
    <definedName name="ipanema_2" localSheetId="9">#REF!</definedName>
    <definedName name="ipanema_2" localSheetId="1">#REF!</definedName>
    <definedName name="ipanema_2" localSheetId="13">#REF!</definedName>
    <definedName name="ipanema_2" localSheetId="11">#REF!</definedName>
    <definedName name="ipanema_2" localSheetId="10">#REF!</definedName>
    <definedName name="ipanema_2">#REF!</definedName>
    <definedName name="lia" localSheetId="9">#REF!</definedName>
    <definedName name="lia" localSheetId="1">#REF!</definedName>
    <definedName name="lia" localSheetId="13">#REF!</definedName>
    <definedName name="lia" localSheetId="11">#REF!</definedName>
    <definedName name="lia" localSheetId="10">#REF!</definedName>
    <definedName name="lia">#REF!</definedName>
    <definedName name="lia_arredondada" localSheetId="9">#REF!</definedName>
    <definedName name="lia_arredondada" localSheetId="1">#REF!</definedName>
    <definedName name="lia_arredondada" localSheetId="13">#REF!</definedName>
    <definedName name="lia_arredondada" localSheetId="11">#REF!</definedName>
    <definedName name="lia_arredondada" localSheetId="10">#REF!</definedName>
    <definedName name="lia_arredondada">#REF!</definedName>
    <definedName name="lodd" localSheetId="9">#REF!</definedName>
    <definedName name="lodd" localSheetId="13">#REF!</definedName>
    <definedName name="lodd" localSheetId="11">#REF!</definedName>
    <definedName name="lodd">#REF!</definedName>
    <definedName name="lodd_base" localSheetId="9">#REF!</definedName>
    <definedName name="lodd_base" localSheetId="13">#REF!</definedName>
    <definedName name="lodd_base" localSheetId="11">#REF!</definedName>
    <definedName name="lodd_base">#REF!</definedName>
    <definedName name="lodd_marmore" localSheetId="9">#REF!</definedName>
    <definedName name="lodd_marmore" localSheetId="13">#REF!</definedName>
    <definedName name="lodd_marmore" localSheetId="11">#REF!</definedName>
    <definedName name="lodd_marmore">#REF!</definedName>
    <definedName name="mark_up" localSheetId="9">#REF!</definedName>
    <definedName name="mark_up">CAPA!$W$8</definedName>
    <definedName name="mark_upp" localSheetId="9">#REF!</definedName>
    <definedName name="mark_upp">#REF!</definedName>
    <definedName name="MKC" localSheetId="0">#REF!</definedName>
    <definedName name="namoradeira_dora" localSheetId="9">#REF!</definedName>
    <definedName name="namoradeira_dora" localSheetId="1">#REF!</definedName>
    <definedName name="namoradeira_dora" localSheetId="0">#REF!</definedName>
    <definedName name="namoradeira_dora" localSheetId="13">#REF!</definedName>
    <definedName name="namoradeira_dora" localSheetId="11">#REF!</definedName>
    <definedName name="namoradeira_dora" localSheetId="10">#REF!</definedName>
    <definedName name="namoradeira_dora">#REF!</definedName>
    <definedName name="namoradeira_isa" localSheetId="9">#REF!</definedName>
    <definedName name="namoradeira_isa" localSheetId="1">#REF!</definedName>
    <definedName name="namoradeira_isa" localSheetId="13">#REF!</definedName>
    <definedName name="namoradeira_isa" localSheetId="11">#REF!</definedName>
    <definedName name="namoradeira_isa" localSheetId="10">#REF!</definedName>
    <definedName name="namoradeira_isa">#REF!</definedName>
    <definedName name="norma_e2" localSheetId="9">#REF!</definedName>
    <definedName name="norma_e2" localSheetId="1">#REF!</definedName>
    <definedName name="norma_e2" localSheetId="13">#REF!</definedName>
    <definedName name="norma_e2" localSheetId="11">#REF!</definedName>
    <definedName name="norma_e2" localSheetId="10">#REF!</definedName>
    <definedName name="norma_e2">#REF!</definedName>
    <definedName name="poltrona_clad" localSheetId="9">#REF!</definedName>
    <definedName name="poltrona_clad" localSheetId="1">#REF!</definedName>
    <definedName name="poltrona_clad" localSheetId="13">#REF!</definedName>
    <definedName name="poltrona_clad" localSheetId="11">#REF!</definedName>
    <definedName name="poltrona_clad" localSheetId="10">#REF!</definedName>
    <definedName name="poltrona_clad">#REF!</definedName>
    <definedName name="SOFA_BASIC_1" localSheetId="9">#REF!</definedName>
    <definedName name="SOFA_BASIC_1" localSheetId="1">#REF!</definedName>
    <definedName name="SOFA_BASIC_1" localSheetId="13">#REF!</definedName>
    <definedName name="SOFA_BASIC_1" localSheetId="11">#REF!</definedName>
    <definedName name="SOFA_BASIC_1" localSheetId="10">#REF!</definedName>
    <definedName name="SOFA_BASIC_1">#REF!</definedName>
    <definedName name="SOFA_BASIC_2" localSheetId="9">#REF!</definedName>
    <definedName name="SOFA_BASIC_2" localSheetId="1">#REF!</definedName>
    <definedName name="SOFA_BASIC_2" localSheetId="13">#REF!</definedName>
    <definedName name="SOFA_BASIC_2" localSheetId="11">#REF!</definedName>
    <definedName name="SOFA_BASIC_2" localSheetId="10">#REF!</definedName>
    <definedName name="SOFA_BASIC_2">#REF!</definedName>
    <definedName name="SOFA_BASIC_3" localSheetId="9">#REF!</definedName>
    <definedName name="SOFA_BASIC_3" localSheetId="1">#REF!</definedName>
    <definedName name="SOFA_BASIC_3" localSheetId="13">#REF!</definedName>
    <definedName name="SOFA_BASIC_3" localSheetId="11">#REF!</definedName>
    <definedName name="SOFA_BASIC_3" localSheetId="10">#REF!</definedName>
    <definedName name="SOFA_BASIC_3">#REF!</definedName>
    <definedName name="SOFA_BASIC_4" localSheetId="9">#REF!</definedName>
    <definedName name="SOFA_BASIC_4" localSheetId="1">#REF!</definedName>
    <definedName name="SOFA_BASIC_4" localSheetId="13">#REF!</definedName>
    <definedName name="SOFA_BASIC_4" localSheetId="11">#REF!</definedName>
    <definedName name="SOFA_BASIC_4" localSheetId="10">#REF!</definedName>
    <definedName name="SOFA_BASIC_4">#REF!</definedName>
    <definedName name="star" localSheetId="9">#REF!</definedName>
    <definedName name="star" localSheetId="1">#REF!</definedName>
    <definedName name="star" localSheetId="13">#REF!</definedName>
    <definedName name="star" localSheetId="11">#REF!</definedName>
    <definedName name="star" localSheetId="10">#REF!</definedName>
    <definedName name="star">#REF!</definedName>
    <definedName name="star_latao" localSheetId="9">#REF!</definedName>
    <definedName name="star_latao" localSheetId="1">#REF!</definedName>
    <definedName name="star_latao" localSheetId="13">#REF!</definedName>
    <definedName name="star_latao" localSheetId="11">#REF!</definedName>
    <definedName name="star_latao" localSheetId="10">#REF!</definedName>
    <definedName name="star_latao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78" i="2" l="1"/>
  <c r="H78" i="2"/>
  <c r="G78" i="2"/>
  <c r="I76" i="2"/>
  <c r="H76" i="2"/>
  <c r="G76" i="2"/>
  <c r="I74" i="2"/>
  <c r="H74" i="2"/>
  <c r="G74" i="2"/>
  <c r="I72" i="2"/>
  <c r="H72" i="2"/>
  <c r="G72" i="2"/>
  <c r="I70" i="2"/>
  <c r="H70" i="2"/>
  <c r="G70" i="2"/>
  <c r="I68" i="2"/>
  <c r="H68" i="2"/>
  <c r="G68" i="2"/>
  <c r="I37" i="2"/>
  <c r="H37" i="2"/>
  <c r="G37" i="2"/>
  <c r="I35" i="2"/>
  <c r="H35" i="2"/>
  <c r="G35" i="2"/>
  <c r="I33" i="2"/>
  <c r="H33" i="2"/>
  <c r="G33" i="2"/>
  <c r="I31" i="2"/>
  <c r="H31" i="2"/>
  <c r="G31" i="2"/>
  <c r="I29" i="2"/>
  <c r="H29" i="2"/>
  <c r="G29" i="2"/>
  <c r="I27" i="2"/>
  <c r="H27" i="2"/>
  <c r="G27" i="2"/>
  <c r="G17" i="2"/>
  <c r="G15" i="2"/>
  <c r="G13" i="2"/>
  <c r="G11" i="2"/>
  <c r="G9" i="2"/>
  <c r="I17" i="2"/>
  <c r="I15" i="2"/>
  <c r="I13" i="2"/>
  <c r="I11" i="2"/>
  <c r="I9" i="2"/>
  <c r="I7" i="2"/>
  <c r="Q30" i="9"/>
  <c r="P30" i="9"/>
  <c r="O30" i="9"/>
  <c r="N30" i="9"/>
  <c r="M30" i="9"/>
  <c r="L30" i="9"/>
  <c r="K30" i="9"/>
  <c r="J30" i="9"/>
  <c r="I30" i="9"/>
  <c r="H30" i="9"/>
  <c r="G30" i="9"/>
  <c r="I11" i="9"/>
  <c r="G11" i="9"/>
  <c r="G7" i="2" l="1"/>
  <c r="G134" i="8" l="1"/>
  <c r="G94" i="8"/>
  <c r="I94" i="8" s="1"/>
  <c r="F78" i="8"/>
  <c r="F76" i="8"/>
  <c r="F74" i="8"/>
  <c r="F72" i="8"/>
  <c r="F70" i="8"/>
  <c r="G68" i="8"/>
  <c r="G72" i="8" s="1"/>
  <c r="F39" i="8"/>
  <c r="F37" i="8"/>
  <c r="F35" i="8"/>
  <c r="F33" i="8"/>
  <c r="F31" i="8"/>
  <c r="G29" i="8"/>
  <c r="G37" i="8" s="1"/>
  <c r="F18" i="8"/>
  <c r="F16" i="8"/>
  <c r="F14" i="8"/>
  <c r="G12" i="8"/>
  <c r="F12" i="8"/>
  <c r="F10" i="8"/>
  <c r="G8" i="8"/>
  <c r="G18" i="8" s="1"/>
  <c r="Q45" i="7"/>
  <c r="O45" i="7" s="1"/>
  <c r="G34" i="7"/>
  <c r="F34" i="7"/>
  <c r="F32" i="7"/>
  <c r="F30" i="7"/>
  <c r="F28" i="7"/>
  <c r="F26" i="7"/>
  <c r="G24" i="7"/>
  <c r="G32" i="7" s="1"/>
  <c r="F16" i="7"/>
  <c r="F14" i="7"/>
  <c r="F12" i="7"/>
  <c r="F10" i="7"/>
  <c r="F8" i="7"/>
  <c r="G6" i="7"/>
  <c r="G16" i="7" s="1"/>
  <c r="P141" i="6"/>
  <c r="P139" i="6"/>
  <c r="Q137" i="6"/>
  <c r="Q139" i="6" s="1"/>
  <c r="O139" i="6" s="1"/>
  <c r="I101" i="6"/>
  <c r="M101" i="6" s="1"/>
  <c r="I99" i="6"/>
  <c r="M99" i="6" s="1"/>
  <c r="I97" i="6"/>
  <c r="M97" i="6" s="1"/>
  <c r="G73" i="6"/>
  <c r="G33" i="6"/>
  <c r="I33" i="6" s="1"/>
  <c r="G12" i="6"/>
  <c r="I12" i="6" s="1"/>
  <c r="M71" i="5"/>
  <c r="I71" i="5" s="1"/>
  <c r="M48" i="5"/>
  <c r="I48" i="5" s="1"/>
  <c r="M46" i="5"/>
  <c r="K46" i="5" s="1"/>
  <c r="M31" i="5"/>
  <c r="K31" i="5" s="1"/>
  <c r="M29" i="5"/>
  <c r="I29" i="5" s="1"/>
  <c r="G12" i="5"/>
  <c r="G90" i="4"/>
  <c r="F37" i="4"/>
  <c r="F35" i="4"/>
  <c r="G33" i="4"/>
  <c r="F33" i="4"/>
  <c r="F31" i="4"/>
  <c r="G29" i="4"/>
  <c r="G31" i="4" s="1"/>
  <c r="F15" i="4"/>
  <c r="F13" i="4"/>
  <c r="F11" i="4"/>
  <c r="F9" i="4"/>
  <c r="G7" i="4"/>
  <c r="G11" i="4" s="1"/>
  <c r="G109" i="3"/>
  <c r="I109" i="3" s="1"/>
  <c r="F109" i="3"/>
  <c r="G107" i="3"/>
  <c r="I107" i="3" s="1"/>
  <c r="G95" i="3"/>
  <c r="I95" i="3" s="1"/>
  <c r="F95" i="3"/>
  <c r="F93" i="3"/>
  <c r="F91" i="3"/>
  <c r="F89" i="3"/>
  <c r="G87" i="3"/>
  <c r="I87" i="3" s="1"/>
  <c r="F87" i="3"/>
  <c r="G85" i="3"/>
  <c r="G91" i="3" s="1"/>
  <c r="I91" i="3" s="1"/>
  <c r="F77" i="3"/>
  <c r="G75" i="3"/>
  <c r="I75" i="3" s="1"/>
  <c r="F75" i="3"/>
  <c r="F73" i="3"/>
  <c r="G71" i="3"/>
  <c r="I71" i="3" s="1"/>
  <c r="F71" i="3"/>
  <c r="F69" i="3"/>
  <c r="G67" i="3"/>
  <c r="G69" i="3" s="1"/>
  <c r="I69" i="3" s="1"/>
  <c r="G52" i="3"/>
  <c r="I52" i="3" s="1"/>
  <c r="F52" i="3"/>
  <c r="F50" i="3"/>
  <c r="F48" i="3"/>
  <c r="G46" i="3"/>
  <c r="I46" i="3" s="1"/>
  <c r="F46" i="3"/>
  <c r="F44" i="3"/>
  <c r="G42" i="3"/>
  <c r="G50" i="3" s="1"/>
  <c r="I50" i="3" s="1"/>
  <c r="F34" i="3"/>
  <c r="F32" i="3"/>
  <c r="F30" i="3"/>
  <c r="F28" i="3"/>
  <c r="F26" i="3"/>
  <c r="G24" i="3"/>
  <c r="G30" i="3" s="1"/>
  <c r="F16" i="3"/>
  <c r="F14" i="3"/>
  <c r="F12" i="3"/>
  <c r="F10" i="3"/>
  <c r="F8" i="3"/>
  <c r="G6" i="3"/>
  <c r="G16" i="3" s="1"/>
  <c r="I16" i="3" s="1"/>
  <c r="F98" i="2"/>
  <c r="F96" i="2"/>
  <c r="F94" i="2"/>
  <c r="F92" i="2"/>
  <c r="F90" i="2"/>
  <c r="G88" i="2"/>
  <c r="G98" i="2" s="1"/>
  <c r="I98" i="2" s="1"/>
  <c r="F78" i="2"/>
  <c r="F76" i="2"/>
  <c r="F74" i="2"/>
  <c r="F72" i="2"/>
  <c r="F70" i="2"/>
  <c r="F37" i="2"/>
  <c r="F35" i="2"/>
  <c r="F33" i="2"/>
  <c r="F31" i="2"/>
  <c r="F29" i="2"/>
  <c r="F17" i="2"/>
  <c r="F15" i="2"/>
  <c r="F13" i="2"/>
  <c r="F11" i="2"/>
  <c r="F9" i="2"/>
  <c r="K48" i="5" l="1"/>
  <c r="G12" i="3"/>
  <c r="I12" i="3" s="1"/>
  <c r="G96" i="2"/>
  <c r="I96" i="2" s="1"/>
  <c r="G8" i="3"/>
  <c r="I8" i="3" s="1"/>
  <c r="O137" i="6"/>
  <c r="G26" i="7"/>
  <c r="G74" i="8"/>
  <c r="G92" i="2"/>
  <c r="I92" i="2" s="1"/>
  <c r="G13" i="4"/>
  <c r="G14" i="3"/>
  <c r="I14" i="3" s="1"/>
  <c r="G90" i="2"/>
  <c r="I90" i="2" s="1"/>
  <c r="I6" i="3"/>
  <c r="K29" i="5"/>
  <c r="K71" i="5"/>
  <c r="G10" i="7"/>
  <c r="G39" i="8"/>
  <c r="G78" i="8"/>
  <c r="G89" i="3"/>
  <c r="I89" i="3" s="1"/>
  <c r="G93" i="3"/>
  <c r="I93" i="3" s="1"/>
  <c r="G31" i="8"/>
  <c r="G70" i="8"/>
  <c r="Q141" i="6"/>
  <c r="O141" i="6" s="1"/>
  <c r="K99" i="6"/>
  <c r="K97" i="6"/>
  <c r="G94" i="2"/>
  <c r="I94" i="2" s="1"/>
  <c r="I88" i="2"/>
  <c r="G32" i="3"/>
  <c r="G26" i="3"/>
  <c r="G34" i="3"/>
  <c r="G35" i="4"/>
  <c r="I31" i="5"/>
  <c r="K101" i="6"/>
  <c r="G12" i="7"/>
  <c r="G14" i="8"/>
  <c r="G76" i="8"/>
  <c r="G77" i="3"/>
  <c r="I77" i="3" s="1"/>
  <c r="G15" i="4"/>
  <c r="G28" i="7"/>
  <c r="G33" i="8"/>
  <c r="G28" i="3"/>
  <c r="I42" i="3"/>
  <c r="G48" i="3"/>
  <c r="I48" i="3" s="1"/>
  <c r="G14" i="7"/>
  <c r="G16" i="8"/>
  <c r="G10" i="3"/>
  <c r="I10" i="3" s="1"/>
  <c r="I67" i="3"/>
  <c r="G73" i="3"/>
  <c r="I73" i="3" s="1"/>
  <c r="G9" i="4"/>
  <c r="I46" i="5"/>
  <c r="G30" i="7"/>
  <c r="G35" i="8"/>
  <c r="G37" i="4"/>
  <c r="G44" i="3"/>
  <c r="I44" i="3" s="1"/>
  <c r="I85" i="3"/>
  <c r="G8" i="7"/>
  <c r="G10" i="8"/>
</calcChain>
</file>

<file path=xl/sharedStrings.xml><?xml version="1.0" encoding="utf-8"?>
<sst xmlns="http://schemas.openxmlformats.org/spreadsheetml/2006/main" count="2251" uniqueCount="653">
  <si>
    <t>MARK-UP</t>
  </si>
  <si>
    <t>Digite o Mark-Up Desejado:</t>
  </si>
  <si>
    <t>Mark-Up "1,00" = Preço de Compra</t>
  </si>
  <si>
    <t>Produtos Novos Multimarcas - T032023-01 v12.0</t>
  </si>
  <si>
    <t xml:space="preserve"> </t>
  </si>
  <si>
    <t>Cadeiras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</si>
  <si>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</si>
  <si>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</si>
  <si>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</si>
  <si>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</si>
  <si>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</si>
  <si>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</si>
  <si>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</si>
  <si>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</si>
  <si>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</si>
  <si>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</si>
  <si>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</si>
  <si>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Descrição</t>
  </si>
  <si>
    <t>N</t>
  </si>
  <si>
    <t>CADEIRA DREY l (com braço)</t>
  </si>
  <si>
    <t>58 X 60 X 77</t>
  </si>
  <si>
    <t>•</t>
  </si>
  <si>
    <t>Estrutura em madeira maciça natural ou tingida.</t>
  </si>
  <si>
    <t>Assento superior estofado, revestido de couro ou tecido, inferior madeira maciça composta - segue a cor da estrutura.</t>
  </si>
  <si>
    <t>#1 #2 #3</t>
  </si>
  <si>
    <t>—</t>
  </si>
  <si>
    <t>#4</t>
  </si>
  <si>
    <t>#5</t>
  </si>
  <si>
    <t>#6</t>
  </si>
  <si>
    <t>#7</t>
  </si>
  <si>
    <t>#8</t>
  </si>
  <si>
    <t>Cód: 103482
NCM: 94016100</t>
  </si>
  <si>
    <t>CADEIRA DREY ll                                          (com braço)</t>
  </si>
  <si>
    <t>59,5 X 68 X 82</t>
  </si>
  <si>
    <t>Assento e encosto estofados, revestidos em couro ou tecido.</t>
  </si>
  <si>
    <t>Este item possui restrições em alguns tecidos, favor consultar na guia "Restrições de Tecidos".</t>
  </si>
  <si>
    <t>Cód: 103483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</si>
  <si>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</si>
  <si>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t>T032023-01 v12.0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</si>
  <si>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</si>
  <si>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CADEIRA DREY lll                        (com braço)</t>
  </si>
  <si>
    <t>58 X 60 X 78</t>
  </si>
  <si>
    <t>Assento superior, encosto e braços estofados, revestidos de couro ou tecido, inferior do assento madeira maciça composta - segue a cor da estrutura.</t>
  </si>
  <si>
    <t>Cód: 103484
NCM: 94016100</t>
  </si>
  <si>
    <t>CADEIRA BELL VERSÃO 02</t>
  </si>
  <si>
    <t>59,5 X 58 X 77</t>
  </si>
  <si>
    <t>Estrutura e braços em madeira maciça natural ou tingida.</t>
  </si>
  <si>
    <t>Assento e encosto estofado.</t>
  </si>
  <si>
    <t>Cód: 103481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</si>
  <si>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</si>
  <si>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</si>
  <si>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Poltronas</t>
  </si>
  <si>
    <t>POLTRONA DREY</t>
  </si>
  <si>
    <t>72 X 75 X 72,5
(Chão ao Ass. 44 
Chão ao braço 
60)</t>
  </si>
  <si>
    <t>Estrutura em madeira maciça, natural ou tingida.</t>
  </si>
  <si>
    <t>Cód: 103518
NCM: 94016100</t>
  </si>
  <si>
    <t>POLTRONA MAY TWO GIRATÓRIA</t>
  </si>
  <si>
    <t>96 X 93 X 75
(Chão ao Ass. 43 
Chão ao braço 
53)</t>
  </si>
  <si>
    <t>Base em fenolite com formato de disco pintado em preto ou areia microtextura.</t>
  </si>
  <si>
    <t>Toda estofada.</t>
  </si>
  <si>
    <t>Giratória 360°.</t>
  </si>
  <si>
    <t>Cód: 103490
NCM: 94017100</t>
  </si>
  <si>
    <t>POLTRONA 150 VERSÃO 02</t>
  </si>
  <si>
    <t>74 X 73 X 87</t>
  </si>
  <si>
    <t>Estrutura em madeira maciça.</t>
  </si>
  <si>
    <t>Assento e encosto estofados.</t>
  </si>
  <si>
    <t>Cód: 103514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</si>
  <si>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</si>
  <si>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</si>
  <si>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POLTRONA EDDA VERSÃO 02</t>
  </si>
  <si>
    <t>67,5 X 76 X 85</t>
  </si>
  <si>
    <t>Assento e encosto estofados, captonados.</t>
  </si>
  <si>
    <t>Cód: 103510
NCM: 94016100</t>
  </si>
  <si>
    <t>POLTRONA DAFF VERSÃO 02</t>
  </si>
  <si>
    <t>72 X 83 X 83
(Chão ao Ass. 39 
Chão ao braço 
56)</t>
  </si>
  <si>
    <t>Assento e encosto estofados e revestidos.</t>
  </si>
  <si>
    <t>Cód: 103515
NCM: 94016100</t>
  </si>
  <si>
    <t>POLTRONA WINDSOR LOUNGE</t>
  </si>
  <si>
    <t>57 X 62 X 80</t>
  </si>
  <si>
    <t>Estrutura e encosto em madeira maciça natural ou tingida.</t>
  </si>
  <si>
    <t>Área central do assento em couro natural embutido, bordas e inferior em madeira natural ou tingida.</t>
  </si>
  <si>
    <t xml:space="preserve"> #7</t>
  </si>
  <si>
    <t>Cód: 103508
NCM: 94016900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</si>
  <si>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</si>
  <si>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</si>
  <si>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Mesas Centro</t>
  </si>
  <si>
    <t>MESA CENTRO ARIS TAMPO LÂMINA</t>
  </si>
  <si>
    <t xml:space="preserve">Tampo em MDF laminado com moldura em madeira maciça e centro em vidro transparente. </t>
  </si>
  <si>
    <t>Ø 130 x 35</t>
  </si>
  <si>
    <t>Base em madeira maciça com fixação em metal fundido pintado de preto microtextura.</t>
  </si>
  <si>
    <t>Ø 140 x 35</t>
  </si>
  <si>
    <t>Ø 160 x 35</t>
  </si>
  <si>
    <t>Ø 180 x 35</t>
  </si>
  <si>
    <t>Inferior do tampo será em areia ou preto microtextura.</t>
  </si>
  <si>
    <t>Ø 200 x 35</t>
  </si>
  <si>
    <t>Cód: 103524
NCM: 94038900</t>
  </si>
  <si>
    <t>MESA CENTRO ARIS TAMPO MÁRMORE</t>
  </si>
  <si>
    <t>Tampo em mármore Nero, verde alpi, branco, rosa, carrara ou pedra sabão.</t>
  </si>
  <si>
    <t>Acompanha filetes em latão brilho ou escovado fosco (pode oxidar com o tempo). Acabamento do filete segue o mármore, quando fosco será em latão escovado fosco, quando brilho será em latão brilho.</t>
  </si>
  <si>
    <t>Cód: 103497
NCM: 94038900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</si>
  <si>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</si>
  <si>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</si>
  <si>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MESA CENTRO ROOTS MÁRMORE</t>
  </si>
  <si>
    <t>Estrutura inteiriça em mármore.</t>
  </si>
  <si>
    <t>Peça inteira composta por 04 módulos de mármore unidos centralmente por estrutura em mármore.</t>
  </si>
  <si>
    <t>131 x 126 x 35</t>
  </si>
  <si>
    <t>Sob Consulta</t>
  </si>
  <si>
    <t>Cód: 103494
NCM: 94038900</t>
  </si>
  <si>
    <t>M</t>
  </si>
  <si>
    <t>MESA CENTRO JARDIM</t>
  </si>
  <si>
    <t>Tampos de vidro fume ou bronze com bordas em latão escurecido ou metalizado bronze envelhecido.</t>
  </si>
  <si>
    <t>Hastes em preto microtextura, latão brilho e metalizados.</t>
  </si>
  <si>
    <t>Preto textura</t>
  </si>
  <si>
    <t>Latão</t>
  </si>
  <si>
    <t>Metalizados</t>
  </si>
  <si>
    <t>Quando em metalizado: bronze, bronze envelhecido e ônix.</t>
  </si>
  <si>
    <t>Ø100x48 cm</t>
  </si>
  <si>
    <t>Cód: 103504
NCM: 94038900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</si>
  <si>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</si>
  <si>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</si>
  <si>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EXEMPLOS DE MONTAGEM - MESA DE CENTRO JARDIM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</si>
  <si>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</si>
  <si>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</si>
  <si>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Mesas Jantar</t>
  </si>
  <si>
    <t>MESA JANTAR BUNNI TAMPO DE MADEIRA VERSÃO 2</t>
  </si>
  <si>
    <t>Tampo em lâmina raiada natural ou tingida.</t>
  </si>
  <si>
    <t>Borda em madeira maciça tingida próxima.</t>
  </si>
  <si>
    <t>Subtampo laminado.</t>
  </si>
  <si>
    <t>Base em madeira maciça natural ou tingida.</t>
  </si>
  <si>
    <t>Ø170x75</t>
  </si>
  <si>
    <t>Cód: 103565
NCM: 94036000</t>
  </si>
  <si>
    <t>MESA BISTRO LODD TAMPO MADEIRA</t>
  </si>
  <si>
    <t xml:space="preserve">Base
Acabamento
Metalizado </t>
  </si>
  <si>
    <t>Tampo em madeira natural ou tingida.</t>
  </si>
  <si>
    <t>Haste e base em aço carbono pintado de lacas, pinturas especiais ou metalizados.</t>
  </si>
  <si>
    <t>Ø70 x 105</t>
  </si>
  <si>
    <t>Metalizados disponíveis: ônix, ônix II, oxidação negra, latão champagne fosco, latão champagne II ou latão oxidado.</t>
  </si>
  <si>
    <t>Ø90 x 105</t>
  </si>
  <si>
    <t>Pinturas especiais disponíveis: Champagne Fosco ou Ganes.</t>
  </si>
  <si>
    <t>Cód: 103577
NCM: 94032090</t>
  </si>
  <si>
    <t>MESA BISTRO LODD TAMPO MÁRMORE</t>
  </si>
  <si>
    <t>Tampo em mármore classe 01 e classe 02.</t>
  </si>
  <si>
    <t xml:space="preserve">Acabamento
Metalizado </t>
  </si>
  <si>
    <t>Cód: 103479
NCM: 94032090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</si>
  <si>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</si>
  <si>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</si>
  <si>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MESA BISTRO LODD TAMPO AÇO</t>
  </si>
  <si>
    <t>Ø60 x 105</t>
  </si>
  <si>
    <t>Tampo e estrutura em aço carbono pintado de lacas, pinturas especiais ou metalizados.</t>
  </si>
  <si>
    <t>Cód: 103478
NCM: 94032090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</si>
  <si>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</si>
  <si>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</si>
  <si>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Mesas de Apoio</t>
  </si>
  <si>
    <t>MESA DE APOIO TWIST - Base Madeira</t>
  </si>
  <si>
    <t>Superior do tampo em madeira maciça, inferior do tampo pintado de preto ou areia microtextura.</t>
  </si>
  <si>
    <t>Centro do tampo com espelho embutido, espelho fumê ou prata.</t>
  </si>
  <si>
    <t>Tauari</t>
  </si>
  <si>
    <t>Nogueira</t>
  </si>
  <si>
    <t xml:space="preserve">Ø60 x 50 </t>
  </si>
  <si>
    <t>Anel em metal pintado de preto microtextura de 3mm entre a base e tampo.</t>
  </si>
  <si>
    <t>Base em madeira maciça composta, natural ou tingida</t>
  </si>
  <si>
    <t>Cód: 103519
NCM: 94036000</t>
  </si>
  <si>
    <t>MESA DE APOIO TWIST - Base Madeira/Mármore</t>
  </si>
  <si>
    <t>Base em mármore, disponível em pedra sabão, Blend escuro ou claro.</t>
  </si>
  <si>
    <t>Cód: 103520
NCM: 94036000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</si>
  <si>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</si>
  <si>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</si>
  <si>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MESA DE APOIO LEAF                              REDONDA                       - CARVED</t>
  </si>
  <si>
    <t>Ø70 x 55</t>
  </si>
  <si>
    <t>Estrutura do tampo em metal com acabamento em preto microtextura, preto fosco ou metalizados.</t>
  </si>
  <si>
    <t xml:space="preserve">Tampo em vidro 10mm, disponível em vidro fumê. </t>
  </si>
  <si>
    <t>Base em carved disponível nos tingimentos: Coal e areia.</t>
  </si>
  <si>
    <t>Quando base em carved coal, o vidro será fumê, quando em carved areia, o vidro será transparente com borda preta.</t>
  </si>
  <si>
    <t>Cód: 103527
NCM: 94036000</t>
  </si>
  <si>
    <t>Não pode ser aplicado o metalizado bronze.</t>
  </si>
  <si>
    <t>MESA  APOIO JAZZ  - MODELO 02 tampo madeira côncavo</t>
  </si>
  <si>
    <t>50 x 30 x 50</t>
  </si>
  <si>
    <t>Tampo em madeira maciça.</t>
  </si>
  <si>
    <t>Base em metal ou latão fundido, metal contém características originárias da fundição, rusticidade.</t>
  </si>
  <si>
    <t>Quando base em metal fundido pode ser pintado em preto fosco, preto textura, ônix fosco, ônix textura, champagne fosco, gane OX 819, efeito corten, areia fosco, areia microtextura, pintura flamed e metalizados.</t>
  </si>
  <si>
    <t>Metal Fundido natural</t>
  </si>
  <si>
    <t>Base pinturas/    metalizado</t>
  </si>
  <si>
    <t>Base Latão</t>
  </si>
  <si>
    <t>Carvalho</t>
  </si>
  <si>
    <t>Quando em metalizados, disponível em ônix, ônix II, latão champagne II ou bronze envelhecido.</t>
  </si>
  <si>
    <t>Não pode ser aplicado a pintura especial latão slot e ônix slot.</t>
  </si>
  <si>
    <t>Cód: 103516
NCM: 94038900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</si>
  <si>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</si>
  <si>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</si>
  <si>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MESA APOIO JAZZ - MODELO 04 (tampo laminado raiado e base em metal)</t>
  </si>
  <si>
    <t>Ø100 x 55</t>
  </si>
  <si>
    <t>Tampo em lâmina raiada com moldura em madeira natural ou tingida.</t>
  </si>
  <si>
    <t>Moldura de Tauari</t>
  </si>
  <si>
    <t>Moldura de Carvalho</t>
  </si>
  <si>
    <t>Moldura de Nogueira</t>
  </si>
  <si>
    <t>Cód: 103581
NCM: 94038900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</si>
  <si>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</si>
  <si>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</si>
  <si>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Puff's</t>
  </si>
  <si>
    <t>PUFF DROP ESTOFADO</t>
  </si>
  <si>
    <t>66 x 52 x 41</t>
  </si>
  <si>
    <t>Estofado em tecido ou couro.</t>
  </si>
  <si>
    <t>Cód: 103517
NCM: 94016100</t>
  </si>
  <si>
    <t>PUFF MAY</t>
  </si>
  <si>
    <t>Ø 62 x 38</t>
  </si>
  <si>
    <t>Estrutura em madeira natural ou tingida.</t>
  </si>
  <si>
    <t>Estofado revestido em tecido ou couro.</t>
  </si>
  <si>
    <t>Base em metal com formato de disco podendo ser pintado ou laminado com o sentido raiado.</t>
  </si>
  <si>
    <t>Giratório em 360°.</t>
  </si>
  <si>
    <t>Cód: 103492
NCM: 94016100</t>
  </si>
  <si>
    <t>PUFF DROP</t>
  </si>
  <si>
    <t>61 X 50 X 35</t>
  </si>
  <si>
    <t>Estrutura em madeira maciça revestida com lâminas na parte interna e externa.</t>
  </si>
  <si>
    <t>Cód: 100226
NCM: 94016900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</si>
  <si>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</si>
  <si>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</si>
  <si>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Sofás</t>
  </si>
  <si>
    <t>SOFÁ ARCHI MÓDULO 01</t>
  </si>
  <si>
    <t>100 X 95 X 70</t>
  </si>
  <si>
    <t>Estrutura externa revestida em tecido e couro.</t>
  </si>
  <si>
    <t>Assento e encosto estofados, revestidos em tecidos ou couros.</t>
  </si>
  <si>
    <t>Acompanha duas almofada por módulo. Uma na medida de 30x60cm e outra na medida de 50x70cm</t>
  </si>
  <si>
    <t>Cód: 103499
NCM: 94016100</t>
  </si>
  <si>
    <t>SOFÁ ARCHI MÓDULO 02 (canto)</t>
  </si>
  <si>
    <t>95 X 95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</si>
  <si>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</si>
  <si>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</si>
  <si>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ARCHI MÓDULO 03 (PUFF)</t>
  </si>
  <si>
    <t>100 X 95 X 33</t>
  </si>
  <si>
    <t>Cód: 103501
NCM: 94016100</t>
  </si>
  <si>
    <t>MÓDULO 04 PARA SOFÁ ARCHI</t>
  </si>
  <si>
    <t>20 X 93 X 33</t>
  </si>
  <si>
    <t>Tampo em mármore classe 01 ou classe 02.</t>
  </si>
  <si>
    <t>Estrutura em aço carbono pintado preto ou areia textura.</t>
  </si>
  <si>
    <t>Módulo com luminária ariticulada terá iluminação de led na parte inferior.</t>
  </si>
  <si>
    <t>Sem Luminária</t>
  </si>
  <si>
    <t>Com Luminária</t>
  </si>
  <si>
    <t>Cód: 103502
NCM: 94019900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</si>
  <si>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</si>
  <si>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</si>
  <si>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 05 PARA SOFÁ ARCHI (MÁRMORE)</t>
  </si>
  <si>
    <t>15 X 93 X 69</t>
  </si>
  <si>
    <t>Estrutura toda em mármore.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</si>
  <si>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</si>
  <si>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</si>
  <si>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Luminárias</t>
  </si>
  <si>
    <t>L</t>
  </si>
  <si>
    <t>LUMINARIA DE MESA BOTTON</t>
  </si>
  <si>
    <t>Ø20x20,5cm</t>
  </si>
  <si>
    <t>Estrutura e cúpula em aço carbono.</t>
  </si>
  <si>
    <t>Acabamentos disponíveis: preto microtextura e metalizados.</t>
  </si>
  <si>
    <t>Metalizado</t>
  </si>
  <si>
    <t>Bateria recarregável com autonomia de aproximadamente 8 horas.</t>
  </si>
  <si>
    <t>Cód: 103475
NCM: 94052900</t>
  </si>
  <si>
    <t>LUMINÁRIA DE MESA JARDIM (bateria)</t>
  </si>
  <si>
    <t>Haste e cúpula em aço carbono pintado, latão brilho ou metalizado.</t>
  </si>
  <si>
    <t>Quando em metalizados, disponível em ônix, bronze ou bronze envelhecido.</t>
  </si>
  <si>
    <t>Metalizado/ Base Preto Text.</t>
  </si>
  <si>
    <t>Preto Texturizado</t>
  </si>
  <si>
    <t>Latão/Base Preto Text.</t>
  </si>
  <si>
    <t>Pinturas                Especiais</t>
  </si>
  <si>
    <t>Toda Metalizado</t>
  </si>
  <si>
    <t>Toda latão</t>
  </si>
  <si>
    <t>Acompanha lâmpada led G4 2700K (110V ou 220V). Informar no pedido voltagem.</t>
  </si>
  <si>
    <t>Interruptor de acionamento com a mão.</t>
  </si>
  <si>
    <t>Cód: 103578
NCM: 94052900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</si>
  <si>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</si>
  <si>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</si>
  <si>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Acabamentos</t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</si>
  <si>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</si>
  <si>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</si>
  <si>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</si>
  <si>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</si>
  <si>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</si>
  <si>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</si>
  <si>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- Areia Estonado Queimado</t>
  </si>
  <si>
    <t>- Natural</t>
  </si>
  <si>
    <t>- Carbono Liso</t>
  </si>
  <si>
    <t>- Black Yellow Estonado</t>
  </si>
  <si>
    <t>- Cor 01</t>
  </si>
  <si>
    <t>- Carbono Maquinado</t>
  </si>
  <si>
    <t>- Black Yellow Estonado Queimado</t>
  </si>
  <si>
    <t>- Whisky/Cor 02</t>
  </si>
  <si>
    <t>- Brown Gradiente Maquinado</t>
  </si>
  <si>
    <t>- Pinot Noir</t>
  </si>
  <si>
    <t>- Cor 102</t>
  </si>
  <si>
    <t>- Brown Maquinado</t>
  </si>
  <si>
    <t>- Pinot Noir Estonado</t>
  </si>
  <si>
    <t>- Nogueira</t>
  </si>
  <si>
    <t>- Lavado Maquinado</t>
  </si>
  <si>
    <t>Cores Classe 02</t>
  </si>
  <si>
    <t>- Red</t>
  </si>
  <si>
    <t>- Lavado Liso</t>
  </si>
  <si>
    <t>- Nogueira Estonado</t>
  </si>
  <si>
    <t>- Loro Preto</t>
  </si>
  <si>
    <t xml:space="preserve">- Blue </t>
  </si>
  <si>
    <t>- Light Gris</t>
  </si>
  <si>
    <t>- Nogueira Estonado Queimado</t>
  </si>
  <si>
    <t>- Albanizado (Branco)</t>
  </si>
  <si>
    <t>- Canyon</t>
  </si>
  <si>
    <t>- Fendi</t>
  </si>
  <si>
    <t>- Griss</t>
  </si>
  <si>
    <t>- Ebanizado/Cor 05 (Preto)</t>
  </si>
  <si>
    <t>- Frost</t>
  </si>
  <si>
    <t>- Brown</t>
  </si>
  <si>
    <t>- Riscada</t>
  </si>
  <si>
    <t>- Imbuia Mel/Cor 03</t>
  </si>
  <si>
    <t>- Pau Ferro</t>
  </si>
  <si>
    <t>- Imbuia Negra/Cor 04</t>
  </si>
  <si>
    <t>- Ebanizado (Preto)</t>
  </si>
  <si>
    <t>Lâminas Classe 02</t>
  </si>
  <si>
    <t>- Canyon Dark Estonado</t>
  </si>
  <si>
    <t>- Carbono</t>
  </si>
  <si>
    <t>- Carvalho Natural</t>
  </si>
  <si>
    <t>- Canyon Dark Estonado Queimado</t>
  </si>
  <si>
    <t>- Ônix</t>
  </si>
  <si>
    <t>- Carvalho Tingido</t>
  </si>
  <si>
    <t>- Brown Estonado</t>
  </si>
  <si>
    <t>- Black Yellow</t>
  </si>
  <si>
    <t>- Loro Freijó</t>
  </si>
  <si>
    <t>- Brown Estonado Queimado</t>
  </si>
  <si>
    <t>- Canyon Dark</t>
  </si>
  <si>
    <t>- Feu</t>
  </si>
  <si>
    <t>Tingimentos podem ser aplicados somente na Madeira de Tauari ou na Madeira de Carvalho.</t>
  </si>
  <si>
    <t>- Feu I</t>
  </si>
  <si>
    <t>- Ash Natural</t>
  </si>
  <si>
    <t>- Feu II</t>
  </si>
  <si>
    <t>Revestimentos</t>
  </si>
  <si>
    <t>- Areia</t>
  </si>
  <si>
    <t>- Feu II Estonado</t>
  </si>
  <si>
    <t>- Flame Steel</t>
  </si>
  <si>
    <t>- Feu II Estonado Queimado</t>
  </si>
  <si>
    <t>- Lava</t>
  </si>
  <si>
    <t>- Ônix Estonado</t>
  </si>
  <si>
    <t>Revestimento lava apenas no aéreo stone. Flame steel tem caracteristicas iguais ao aço cru, pode aparecer imperfeições, riscos e demais detalhes.</t>
  </si>
  <si>
    <t>- Ônix Estonado Queimado</t>
  </si>
  <si>
    <t>Tingimentos podem ser aplicados somente na Lâmina de Carvalho.</t>
  </si>
  <si>
    <t>- Areia Estonado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</si>
  <si>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</si>
  <si>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Lacas Padrões</t>
  </si>
  <si>
    <t>Tramas de Papel</t>
  </si>
  <si>
    <t>Mármores / Pedras</t>
  </si>
  <si>
    <t xml:space="preserve">- Laca Branca </t>
  </si>
  <si>
    <t>- Fio de Papel Bege</t>
  </si>
  <si>
    <t>Classe 01</t>
  </si>
  <si>
    <t>Marmo Bene</t>
  </si>
  <si>
    <t xml:space="preserve">- Laca Preta </t>
  </si>
  <si>
    <t>- Fio de Papel Chocolate</t>
  </si>
  <si>
    <t xml:space="preserve"> - Carrara</t>
  </si>
  <si>
    <t>- Marmo Bene Rosa</t>
  </si>
  <si>
    <t>- Laca Verde Musgo</t>
  </si>
  <si>
    <t>- Fio de Papel Natural</t>
  </si>
  <si>
    <t xml:space="preserve"> - Nero Marquina</t>
  </si>
  <si>
    <t>- Marmo Bene Carrara</t>
  </si>
  <si>
    <t>- Laca Marrom</t>
  </si>
  <si>
    <t xml:space="preserve"> - Emperador</t>
  </si>
  <si>
    <t>- Marmo Bene Nero Marquina</t>
  </si>
  <si>
    <t>Cordas</t>
  </si>
  <si>
    <t>- Laca M155 (sayerlack)</t>
  </si>
  <si>
    <t xml:space="preserve"> - Verde Alpi</t>
  </si>
  <si>
    <t>- Marmo Bene Verde Alpi</t>
  </si>
  <si>
    <t>- Preta</t>
  </si>
  <si>
    <t>- Laca Carbono</t>
  </si>
  <si>
    <t xml:space="preserve"> - Pedra Victória Falls</t>
  </si>
  <si>
    <t>- Marmo Bene Branco</t>
  </si>
  <si>
    <t>- Branca</t>
  </si>
  <si>
    <t>- Laca Grey</t>
  </si>
  <si>
    <t xml:space="preserve"> - Travertino Titanium Fos.</t>
  </si>
  <si>
    <t>* Marmo bene é uma possibilidade de variação do mármore padrão, sendo apresentada de forma mais fina e leve. Disponível apenas para algumas peças em linha.</t>
  </si>
  <si>
    <t>- Algodão Cru</t>
  </si>
  <si>
    <t>- Laca Nude</t>
  </si>
  <si>
    <t xml:space="preserve"> - Gris Armani</t>
  </si>
  <si>
    <t>- Nude Gradiente</t>
  </si>
  <si>
    <t>Madeiras Naturais</t>
  </si>
  <si>
    <t xml:space="preserve"> - Pedra Ancian</t>
  </si>
  <si>
    <t>- Preto Microtextura</t>
  </si>
  <si>
    <t>- Tauari Natural</t>
  </si>
  <si>
    <t xml:space="preserve"> - Pedra Sabão</t>
  </si>
  <si>
    <t>- Branco Microtextura</t>
  </si>
  <si>
    <t>- Carvalho Natural (sob consulta)</t>
  </si>
  <si>
    <t xml:space="preserve"> - Pedra Rosa</t>
  </si>
  <si>
    <t>Mármore Blend</t>
  </si>
  <si>
    <t>- Areia Microtextura</t>
  </si>
  <si>
    <t>- Carvalho Tingido (sob consulta)</t>
  </si>
  <si>
    <t xml:space="preserve"> - Pedra Branca</t>
  </si>
  <si>
    <t>- Claro</t>
  </si>
  <si>
    <t>- Laca Clay</t>
  </si>
  <si>
    <t>- Nogueira  (sob consulta)</t>
  </si>
  <si>
    <t xml:space="preserve"> - Bulgari Black</t>
  </si>
  <si>
    <t>- Escuro</t>
  </si>
  <si>
    <t>- Laca Clay Gradiente</t>
  </si>
  <si>
    <t>Classe 02</t>
  </si>
  <si>
    <t>* Mármore exclusivo para alguns itens.</t>
  </si>
  <si>
    <t>Vidros</t>
  </si>
  <si>
    <t>Lacas possuem a possibilidade de serem feitas brilho ou fosca. Lacas (Sayerlack) terão acréscimo de 8% sobre o valor base.</t>
  </si>
  <si>
    <t xml:space="preserve"> - Mármore Vogue Fosco</t>
  </si>
  <si>
    <t>- Jateado Transparente</t>
  </si>
  <si>
    <t>Quartzitos</t>
  </si>
  <si>
    <t xml:space="preserve"> - Mármore Branco</t>
  </si>
  <si>
    <t>- Jateado Transparente Gradiente</t>
  </si>
  <si>
    <t xml:space="preserve"> - Santorini</t>
  </si>
  <si>
    <t xml:space="preserve"> - Mármore Rosa</t>
  </si>
  <si>
    <t>- Jateado Preto Gradiente</t>
  </si>
  <si>
    <t xml:space="preserve"> - Santorini Levigado</t>
  </si>
  <si>
    <r>
      <rPr>
        <i/>
        <sz val="10"/>
        <color theme="1"/>
        <rFont val="Calibri, Arial"/>
      </rPr>
      <t>* Mármores e pedras terão como padrão a aplicação de verniz de proteção, sendo possível brilho ou fosco. Exceção a pedra Travertino Titanium e o mármore Vogue, que serão possíveis apenas no verniz fosco. Pedra Santorine Levigado,  Pedra Ônix Bamboo Levigado, Pedra Sabão Levigado,</t>
    </r>
    <r>
      <rPr>
        <i/>
        <sz val="10"/>
        <color theme="1"/>
        <rFont val="Calibri, Arial"/>
      </rPr>
      <t xml:space="preserve"> Pedra Rosa levigada e Pedra Branca levigada </t>
    </r>
    <r>
      <rPr>
        <i/>
        <sz val="10"/>
        <color theme="1"/>
        <rFont val="Calibri, Arial"/>
      </rPr>
      <t>disponíveis apenas ao natural, sem verniz de proteção.</t>
    </r>
  </si>
  <si>
    <t xml:space="preserve"> - Fossil Brown</t>
  </si>
  <si>
    <t xml:space="preserve"> - Fossil Brown Levigado</t>
  </si>
  <si>
    <t xml:space="preserve"> - Ônix Bambu</t>
  </si>
  <si>
    <t xml:space="preserve"> - Ônix Bambu Levigado</t>
  </si>
  <si>
    <t xml:space="preserve"> - Nero Marinace</t>
  </si>
  <si>
    <t xml:space="preserve"> - Nero Marinace Levigado</t>
  </si>
  <si>
    <t>Quartzitos disponíveis em quantidades limitadas, favor consultar á fábrica.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</si>
  <si>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</si>
  <si>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Palhas:</t>
  </si>
  <si>
    <t>Metais</t>
  </si>
  <si>
    <t xml:space="preserve"> - Latão Champagne Fosco</t>
  </si>
  <si>
    <t>Palhas de Rattan:</t>
  </si>
  <si>
    <t xml:space="preserve"> - Aço Carbono</t>
  </si>
  <si>
    <t xml:space="preserve"> - Latão Oxidado Fosco</t>
  </si>
  <si>
    <t>- Champagne Fosco</t>
  </si>
  <si>
    <t xml:space="preserve"> - Aço Cru</t>
  </si>
  <si>
    <t xml:space="preserve"> - Ônix Brilho</t>
  </si>
  <si>
    <t>- Imbuia Mel</t>
  </si>
  <si>
    <t>- Efeito Corten</t>
  </si>
  <si>
    <t xml:space="preserve"> - Aço Inox Brilho</t>
  </si>
  <si>
    <t xml:space="preserve"> - Ônix Gradiente Brilho</t>
  </si>
  <si>
    <t>- Envelhecido</t>
  </si>
  <si>
    <t>- Ônix fosco e brilho</t>
  </si>
  <si>
    <t xml:space="preserve"> - Latão Brilho</t>
  </si>
  <si>
    <t xml:space="preserve"> - Oxidação Negra Brilho</t>
  </si>
  <si>
    <t>- Feu II Envelhecido</t>
  </si>
  <si>
    <t>- Ônix textura</t>
  </si>
  <si>
    <t xml:space="preserve"> - Latão Escurecido Brilho</t>
  </si>
  <si>
    <t xml:space="preserve"> - Oxidação Negra Gradiente Brilho</t>
  </si>
  <si>
    <t>- Black Yellow Envelhecido</t>
  </si>
  <si>
    <t>- Ouro Rosa fosco e brilho</t>
  </si>
  <si>
    <t xml:space="preserve"> - Latão Envelhecido Brilho</t>
  </si>
  <si>
    <t xml:space="preserve"> - Latão Champagne II</t>
  </si>
  <si>
    <t>- Ônix Envelhecido</t>
  </si>
  <si>
    <t>- Ônix Slot Fosco</t>
  </si>
  <si>
    <t xml:space="preserve"> - Latão Escovado Fosco</t>
  </si>
  <si>
    <t xml:space="preserve"> - Bronze</t>
  </si>
  <si>
    <t>Palhas de Aramida:</t>
  </si>
  <si>
    <t>- Latão Slot Fosco</t>
  </si>
  <si>
    <t xml:space="preserve"> - Latão Gradiente Brilho/Fosco</t>
  </si>
  <si>
    <t xml:space="preserve"> - Bronze Envelhecido </t>
  </si>
  <si>
    <t>- Ebanizada</t>
  </si>
  <si>
    <t>Gane</t>
  </si>
  <si>
    <t xml:space="preserve"> - Cobre Brilho</t>
  </si>
  <si>
    <t xml:space="preserve"> - Ônix II</t>
  </si>
  <si>
    <t>- Bronze</t>
  </si>
  <si>
    <t>- Gane LP 903</t>
  </si>
  <si>
    <t xml:space="preserve"> - Cobre Gradiente Brilho/Fosco</t>
  </si>
  <si>
    <t>Palhas de Algodão:</t>
  </si>
  <si>
    <t>- Gane OX 819</t>
  </si>
  <si>
    <t xml:space="preserve"> - Alumínio</t>
  </si>
  <si>
    <t>Pinturas Eletrostática</t>
  </si>
  <si>
    <t xml:space="preserve"> - Branco Textura Brilho</t>
  </si>
  <si>
    <t>Madeira/Lâmina Riscada</t>
  </si>
  <si>
    <t>Cortiças</t>
  </si>
  <si>
    <t>- Whisky</t>
  </si>
  <si>
    <t xml:space="preserve"> - Preto Textura Brilho</t>
  </si>
  <si>
    <t>- Tingimento Bege</t>
  </si>
  <si>
    <t xml:space="preserve"> - Claro</t>
  </si>
  <si>
    <t xml:space="preserve"> - Nude Textura Brilho</t>
  </si>
  <si>
    <t>- Tingimento Feu I</t>
  </si>
  <si>
    <t>- Imbuia Negra</t>
  </si>
  <si>
    <t>Carved (Esculpido)</t>
  </si>
  <si>
    <t xml:space="preserve"> - Vermelho Textura Brilho</t>
  </si>
  <si>
    <t>- Tingimento Feu II</t>
  </si>
  <si>
    <t>- Ebanizado</t>
  </si>
  <si>
    <t xml:space="preserve"> - Tingimento Coal</t>
  </si>
  <si>
    <t xml:space="preserve"> - Areia Textura Brilho</t>
  </si>
  <si>
    <t>- Tingimento Frost</t>
  </si>
  <si>
    <t xml:space="preserve"> - Tingimento Ebanizado</t>
  </si>
  <si>
    <t xml:space="preserve"> - Preto Microtextura Fosco</t>
  </si>
  <si>
    <t>- Tingimento Ebanizado (Preto)</t>
  </si>
  <si>
    <t xml:space="preserve"> - Tingimento Feu II</t>
  </si>
  <si>
    <t>Pintura Preto Microtextura Fosco será somente possível nas luminárias.</t>
  </si>
  <si>
    <t>Acabamentos "Riscados" disponíveis apenas para lâmina riscada. Para madeira riscada consultar com a fábrica sua disponibilidade.</t>
  </si>
  <si>
    <t xml:space="preserve"> - Tingimento Areia</t>
  </si>
  <si>
    <t>Únicos tingimentos disponíveis para Carved.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</si>
  <si>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</si>
  <si>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 ou carvalho), com valor determinado em tabela, poderão sofrer acréscimos caso a variação cambial do dólar ultrapasse R$ 6,00. 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</si>
  <si>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</si>
  <si>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Tecido Fornecido</t>
  </si>
  <si>
    <t xml:space="preserve">Descrição                                                              do Produto </t>
  </si>
  <si>
    <t>Medidas                                       do Produto</t>
  </si>
  <si>
    <t>Tecido                                                             1 Peça</t>
  </si>
  <si>
    <t>Tecido                                                                                       2 Peças</t>
  </si>
  <si>
    <t>Couro                            1 Peça</t>
  </si>
  <si>
    <t>Couro                                  2 Peças</t>
  </si>
  <si>
    <t>Observações                                                                                                                            Gerais</t>
  </si>
  <si>
    <t>Produtos novos</t>
  </si>
  <si>
    <t>Cadeira Drey</t>
  </si>
  <si>
    <t>0,6 m</t>
  </si>
  <si>
    <t>2,0 m²</t>
  </si>
  <si>
    <t>Para o estofamento</t>
  </si>
  <si>
    <t>Cadeira Drey ll</t>
  </si>
  <si>
    <t>2,0 m</t>
  </si>
  <si>
    <t>4,5 m²</t>
  </si>
  <si>
    <t>Cadeira Drey lll</t>
  </si>
  <si>
    <t>1,5 m</t>
  </si>
  <si>
    <t>4,0 m²</t>
  </si>
  <si>
    <t>Puff Drop Estofado</t>
  </si>
  <si>
    <t>2,5 m</t>
  </si>
  <si>
    <t>Poltrona May TWO</t>
  </si>
  <si>
    <t>6,5 m</t>
  </si>
  <si>
    <t>17,0 m²</t>
  </si>
  <si>
    <t>Poltrona Drey</t>
  </si>
  <si>
    <t>Poltrona 150 V.02</t>
  </si>
  <si>
    <t>Poltrona Edda V.02</t>
  </si>
  <si>
    <t>Poltrona Daff</t>
  </si>
  <si>
    <t>2,4 m</t>
  </si>
  <si>
    <t>4,4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</si>
  <si>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</si>
  <si>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• Tecidos listrados ou estampados terá de se acrescentar 20% na metragem necessária </t>
  </si>
  <si>
    <t>• Para couro natural: multiplicar a metragem linear de tecido indicada na tabela por 1,4 e acrescentar 30% na metragem indicada, o resultado é a metragem quadrada de couro necessária</t>
  </si>
  <si>
    <t>• Todos os tecidos fornecidos devem ser dublados.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</si>
  <si>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</si>
  <si>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Restrições de Tecidos 01</t>
  </si>
  <si>
    <t>A lista abaixo cita os produtos e abaixo os tecidos que não são recomendados para a peça devido aos tecidos não serem maleáveis o suficiente para o estofamento da peça, ocasionando assim o mal acabamento e  o aparecimento de dobras e rugas, não sendo aprovado pelo nosso setor de qualidade.</t>
  </si>
  <si>
    <t>PRODUTOS:</t>
  </si>
  <si>
    <t>• Cadeira Drey II</t>
  </si>
  <si>
    <t>• Poltrona Derby</t>
  </si>
  <si>
    <t>• Cadeira Suite C/Rodizío</t>
  </si>
  <si>
    <t>• Cadeira Drey III</t>
  </si>
  <si>
    <t>• Poltrona Drey</t>
  </si>
  <si>
    <t>• Poltrona Daff Versão 02</t>
  </si>
  <si>
    <t>• Cadeira Derby</t>
  </si>
  <si>
    <t>• Puff Drop Estofado</t>
  </si>
  <si>
    <t>Os seguintes tecidos tem restrições para o estofamento das peças acima:</t>
  </si>
  <si>
    <t>Coleção</t>
  </si>
  <si>
    <t xml:space="preserve"> 119 | 120 | 121 | 124 | 127</t>
  </si>
  <si>
    <t>Sollos</t>
  </si>
  <si>
    <t xml:space="preserve"> COURO NUDE</t>
  </si>
  <si>
    <t>135 | 136 | 148 | 149 | 153</t>
  </si>
  <si>
    <t xml:space="preserve"> COURO FEU</t>
  </si>
  <si>
    <t>154 | 155 | 156 | 158 | 159</t>
  </si>
  <si>
    <t>165 | 167 | 169 | 171 | 173</t>
  </si>
  <si>
    <t>174| 175 | 184 | 198 | 201</t>
  </si>
  <si>
    <t xml:space="preserve"> SAMUR TAUPE</t>
  </si>
  <si>
    <t xml:space="preserve"> DYNASTY-LINEN</t>
  </si>
  <si>
    <t xml:space="preserve"> NEW VERMONTE SMOKE </t>
  </si>
  <si>
    <t>Quaker</t>
  </si>
  <si>
    <t xml:space="preserve"> HAPPY PEARL</t>
  </si>
  <si>
    <t xml:space="preserve"> MARLEY SMOKE</t>
  </si>
  <si>
    <t xml:space="preserve"> MARLEY SNOW</t>
  </si>
  <si>
    <t xml:space="preserve"> TRUEGRAIN ICE</t>
  </si>
  <si>
    <t xml:space="preserve"> VILLA BELLAGIO NATURAL</t>
  </si>
  <si>
    <r>
      <rPr>
        <sz val="8"/>
        <color rgb="FF000000"/>
        <rFont val="Calibri, Arial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</si>
  <si>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Restrições de Tecidos 03</t>
  </si>
  <si>
    <t>• Cadeira Bell Versão 02</t>
  </si>
  <si>
    <t>• Poltrona May Two Giratória</t>
  </si>
  <si>
    <t xml:space="preserve"> HOME RUN STONE</t>
  </si>
  <si>
    <t>124 | 127 | 135</t>
  </si>
  <si>
    <t>148 | 149</t>
  </si>
  <si>
    <t>198 | 201</t>
  </si>
  <si>
    <r>
      <rPr>
        <sz val="8"/>
        <color rgb="FF000000"/>
        <rFont val="Calibri, Arial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</si>
  <si>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NEW VERMONTE SMOKE </t>
  </si>
  <si>
    <t>119 | 120 | 121 | 124</t>
  </si>
  <si>
    <t>127 | 135 | 148</t>
  </si>
  <si>
    <r>
      <rPr>
        <sz val="12"/>
        <color theme="1"/>
        <rFont val="Calibri, Arial"/>
      </rPr>
      <t xml:space="preserve">149 | </t>
    </r>
    <r>
      <rPr>
        <i/>
        <sz val="12"/>
        <color theme="1"/>
        <rFont val="Calibri, Arial"/>
      </rPr>
      <t>198</t>
    </r>
  </si>
  <si>
    <r>
      <rPr>
        <sz val="8"/>
        <color rgb="FF000000"/>
        <rFont val="Calibri, Arial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</si>
  <si>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SOLLOS.</t>
  </si>
  <si>
    <t>Categoria</t>
  </si>
  <si>
    <t>#1#2#3</t>
  </si>
  <si>
    <t>COUROS NATURAIS: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</si>
  <si>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</si>
  <si>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NUDE</t>
  </si>
  <si>
    <t>YVORI</t>
  </si>
  <si>
    <t>DARK BROWN</t>
  </si>
  <si>
    <t>BLACK MATTE</t>
  </si>
  <si>
    <t>SOLETAS:</t>
  </si>
  <si>
    <t>GREY</t>
  </si>
  <si>
    <t>PRETA</t>
  </si>
  <si>
    <t>TOUCH BROWN</t>
  </si>
  <si>
    <t xml:space="preserve"> TOUCH FENDI</t>
  </si>
  <si>
    <t>CAFÉ</t>
  </si>
  <si>
    <t>FEU</t>
  </si>
  <si>
    <t>CARAMELO</t>
  </si>
  <si>
    <t>ÔNIX</t>
  </si>
  <si>
    <t>FROST</t>
  </si>
  <si>
    <t>VERDE OLIVA</t>
  </si>
  <si>
    <t>SANDED ônix VERSÃO B</t>
  </si>
  <si>
    <t>SANDED AZUL MARINHO</t>
  </si>
  <si>
    <t>SANDED TAUPE</t>
  </si>
  <si>
    <t>CAMURÇA WHISKY</t>
  </si>
  <si>
    <t>CAMURÇA AVELÃ</t>
  </si>
  <si>
    <t>CAMURÇA PRETO</t>
  </si>
  <si>
    <t>CAMURÇA SAND</t>
  </si>
  <si>
    <t>CAMURÇA SMOKE</t>
  </si>
  <si>
    <t>CAMURÇA CASTOR</t>
  </si>
  <si>
    <t>CAMURÇA MADERO</t>
  </si>
  <si>
    <t>CAMURÇA GRISS</t>
  </si>
  <si>
    <t>CAMURÇA MUSGO</t>
  </si>
  <si>
    <t>CAMURÇA AREIA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</si>
  <si>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</si>
  <si>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QUAKER</t>
  </si>
  <si>
    <t>DYNASTY/LINEN</t>
  </si>
  <si>
    <t>OMNI 08 PLAZA</t>
  </si>
  <si>
    <t>NEW VERMONTE/SMOKE</t>
  </si>
  <si>
    <t xml:space="preserve">OMNI 11 SAND </t>
  </si>
  <si>
    <t>SAMUR/TAUPE</t>
  </si>
  <si>
    <t>OMNI 10 FLAX</t>
  </si>
  <si>
    <t xml:space="preserve">FONTANA/ÔNIX </t>
  </si>
  <si>
    <t>TANGLEWOOD/JUTE MIX</t>
  </si>
  <si>
    <t>VILLA BELLAGIO/NATURAL</t>
  </si>
  <si>
    <t>VILLA OLMO/SILVER</t>
  </si>
  <si>
    <t>SACKCLOTH/GRESTONE</t>
  </si>
  <si>
    <t>VILLA OLMO/NATURAL</t>
  </si>
  <si>
    <t>ROCKYROAD/CHARCOAL</t>
  </si>
  <si>
    <t>VILLA OLMO/OCHRE</t>
  </si>
  <si>
    <t>COSMOS B&amp;W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</si>
  <si>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</si>
  <si>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VILLA OLMO/UMBER</t>
  </si>
  <si>
    <t>SNOW FLAKE FOG</t>
  </si>
  <si>
    <t>NUBBY SLUBBY/NATURAL</t>
  </si>
  <si>
    <t>CROWD CAVIAR</t>
  </si>
  <si>
    <t>MIKA CHIVE 28</t>
  </si>
  <si>
    <t>NUBBY SLUBBY/SILVER</t>
  </si>
  <si>
    <t>CRAFTED GRAZE</t>
  </si>
  <si>
    <t>CRAFTED SAND</t>
  </si>
  <si>
    <t xml:space="preserve">NUBBY/CRACKED WHITE </t>
  </si>
  <si>
    <t>NUBBY/LINEN</t>
  </si>
  <si>
    <t>INTRICATE/SILVER MIX</t>
  </si>
  <si>
    <t>INTRICATE/GRAPHITE MIX</t>
  </si>
  <si>
    <t>INTRICATE/WHITELINEN MIX</t>
  </si>
  <si>
    <t>INTRICATE/GREY MIX</t>
  </si>
  <si>
    <t xml:space="preserve">HOME RUN/STONE </t>
  </si>
  <si>
    <t>DELUXE/21 AUTUMN</t>
  </si>
  <si>
    <t xml:space="preserve">STAUNCH/TABASCO </t>
  </si>
  <si>
    <t>STAUNCH/FUNGI</t>
  </si>
  <si>
    <t>STAUNCH/ZINC</t>
  </si>
  <si>
    <t>MARLEY/SMOKE</t>
  </si>
  <si>
    <t>MARLEY/SNOW</t>
  </si>
  <si>
    <t>TRUEGRAIN ICE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</si>
  <si>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</si>
  <si>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KVADRAT</t>
  </si>
  <si>
    <t>COLEÇÃO BASEL</t>
  </si>
  <si>
    <t>COLEÇÃO CANVAS</t>
  </si>
  <si>
    <t>COLEÇÃO DIVINA 3</t>
  </si>
  <si>
    <t>COLEÇÃO REVIVE 1</t>
  </si>
  <si>
    <t>COLEÇÃO REVIVE 2</t>
  </si>
  <si>
    <t>COLEÇÃO TONICA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</si>
  <si>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</si>
  <si>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r>
      <rPr>
        <b/>
        <u/>
        <sz val="12"/>
        <color theme="1"/>
        <rFont val="Calibri"/>
        <family val="2"/>
      </rPr>
      <t xml:space="preserve">Atenção: </t>
    </r>
    <r>
      <rPr>
        <sz val="12"/>
        <color theme="1"/>
        <rFont val="Calibri"/>
        <family val="2"/>
      </rPr>
      <t xml:space="preserve">Disponível apenas mediante consulta.
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</si>
  <si>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</si>
  <si>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Política de Pagamento</t>
  </si>
  <si>
    <t>• Prazo de pagamento e descontos conforme informado em circular comercial.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</si>
  <si>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</si>
  <si>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MARKUP</t>
  </si>
  <si>
    <t>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</si>
</sst>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R$ &quot;#,##0.00"/>
    <numFmt numFmtId="165" formatCode="[$R$-416]\ #,##0.00"/>
    <numFmt numFmtId="166" formatCode="&quot;R$&quot;\ #,##0.00"/>
    <numFmt numFmtId="167" formatCode="_-[$R$-416]\ * #,##0.00_-;\-[$R$-416]\ * #,##0.00_-;_-[$R$-416]\ * &quot;-&quot;??_-;_-@"/>
    <numFmt numFmtId="168" formatCode="_-&quot;R$&quot;\ * #,##0.00_-;\-&quot;R$&quot;\ * #,##0.00_-;_-&quot;R$&quot;\ * &quot;-&quot;??_-;_-@"/>
    <numFmt numFmtId="169" formatCode="[$R$ -416]#,##0.00"/>
  </numFmts>
  <fonts count="7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4"/>
      <color theme="1"/>
      <name val="Arial"/>
      <family val="2"/>
    </font>
    <font>
      <sz val="11"/>
      <name val="Calibri"/>
      <family val="2"/>
    </font>
    <font>
      <i/>
      <sz val="28"/>
      <color theme="1"/>
      <name val="Bell MT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30"/>
      <color theme="1"/>
      <name val="Arial"/>
      <family val="2"/>
    </font>
    <font>
      <b/>
      <sz val="24"/>
      <color theme="1"/>
      <name val="Calibri"/>
      <family val="2"/>
    </font>
    <font>
      <sz val="12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sz val="8"/>
      <color rgb="FFFF0000"/>
      <name val="Arial"/>
      <family val="2"/>
    </font>
    <font>
      <b/>
      <sz val="22"/>
      <color theme="1"/>
      <name val="Calibri"/>
      <family val="2"/>
    </font>
    <font>
      <b/>
      <sz val="12"/>
      <color rgb="FFFF0000"/>
      <name val="Arial"/>
      <family val="2"/>
    </font>
    <font>
      <b/>
      <sz val="36"/>
      <color rgb="FF595959"/>
      <name val="Arial"/>
      <family val="2"/>
    </font>
    <font>
      <sz val="28"/>
      <color rgb="FF595959"/>
      <name val="Trebuchet MS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b/>
      <i/>
      <sz val="19"/>
      <color rgb="FF3F3F3F"/>
      <name val="Arimo"/>
    </font>
    <font>
      <sz val="9"/>
      <color rgb="FF3F3F3F"/>
      <name val="Eras medium itc"/>
    </font>
    <font>
      <b/>
      <sz val="9"/>
      <color rgb="FF3F3F3F"/>
      <name val="Eras medium itc"/>
    </font>
    <font>
      <sz val="20"/>
      <color rgb="FF7F7F7F"/>
      <name val="Arial"/>
      <family val="2"/>
    </font>
    <font>
      <sz val="14"/>
      <color theme="1"/>
      <name val="Calibri"/>
      <family val="2"/>
    </font>
    <font>
      <sz val="11"/>
      <color rgb="FF3F3F3F"/>
      <name val="Calibri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sz val="8"/>
      <color rgb="FF3F3F3F"/>
      <name val="Calibri"/>
      <family val="2"/>
    </font>
    <font>
      <b/>
      <sz val="8"/>
      <color rgb="FF0070C0"/>
      <name val="Calibri"/>
      <family val="2"/>
    </font>
    <font>
      <sz val="8"/>
      <color rgb="FF0070C0"/>
      <name val="Calibri"/>
      <family val="2"/>
    </font>
    <font>
      <b/>
      <sz val="10"/>
      <color theme="1"/>
      <name val="Calibri"/>
      <family val="2"/>
    </font>
    <font>
      <sz val="12"/>
      <color rgb="FF000000"/>
      <name val="Arial"/>
      <family val="2"/>
    </font>
    <font>
      <sz val="7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36"/>
      <color rgb="FFFF0000"/>
      <name val="Arial"/>
      <family val="2"/>
    </font>
    <font>
      <sz val="7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14"/>
      <color rgb="FF3F3F3F"/>
      <name val="Arial"/>
      <family val="2"/>
    </font>
    <font>
      <b/>
      <sz val="14"/>
      <color rgb="FFC55A11"/>
      <name val="Calibri"/>
      <family val="2"/>
    </font>
    <font>
      <b/>
      <sz val="10"/>
      <color rgb="FFC55A11"/>
      <name val="Calibri"/>
      <family val="2"/>
    </font>
    <font>
      <b/>
      <sz val="11"/>
      <color rgb="FFC55A11"/>
      <name val="Calibri"/>
      <family val="2"/>
    </font>
    <font>
      <sz val="8"/>
      <color rgb="FF000000"/>
      <name val="Docs-Calibri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11"/>
      <color theme="1"/>
      <name val="Calibri"/>
      <family val="2"/>
    </font>
    <font>
      <sz val="12"/>
      <color rgb="FF3F3F3F"/>
      <name val="Calibri"/>
      <family val="2"/>
    </font>
    <font>
      <b/>
      <i/>
      <sz val="9"/>
      <color theme="1"/>
      <name val="Calibri"/>
      <family val="2"/>
    </font>
    <font>
      <sz val="8"/>
      <color rgb="FF3F3F3F"/>
      <name val="Arial"/>
      <family val="2"/>
    </font>
    <font>
      <b/>
      <i/>
      <sz val="18"/>
      <color rgb="FF3F3F3F"/>
      <name val="Microsoft JhengHe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Docs-Calibri"/>
    </font>
    <font>
      <i/>
      <sz val="26"/>
      <color rgb="FF3F3F3F"/>
      <name val="Microsoft JhengHei"/>
      <family val="2"/>
    </font>
    <font>
      <i/>
      <sz val="12"/>
      <color theme="1"/>
      <name val="Calibri"/>
      <family val="2"/>
    </font>
    <font>
      <b/>
      <u/>
      <sz val="8"/>
      <color theme="1"/>
      <name val="Arial"/>
      <family val="2"/>
    </font>
    <font>
      <sz val="8"/>
      <color theme="1"/>
      <name val="Wingdings"/>
      <charset val="2"/>
    </font>
    <font>
      <i/>
      <sz val="10"/>
      <color theme="1"/>
      <name val="Calibri, Arial"/>
    </font>
    <font>
      <sz val="8"/>
      <color rgb="FF000000"/>
      <name val="Calibri, Arial"/>
    </font>
    <font>
      <sz val="12"/>
      <color theme="1"/>
      <name val="Calibri, Arial"/>
    </font>
    <font>
      <i/>
      <sz val="12"/>
      <color theme="1"/>
      <name val="Calibri, Arial"/>
    </font>
    <font>
      <b/>
      <u/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23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7" fillId="2" borderId="1" xfId="0" applyFont="1" applyFill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15" fillId="2" borderId="1" xfId="0" applyFont="1" applyFill="1" applyBorder="1"/>
    <xf numFmtId="164" fontId="13" fillId="0" borderId="0" xfId="0" applyNumberFormat="1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1" fillId="0" borderId="0" xfId="0" applyFont="1"/>
    <xf numFmtId="0" fontId="27" fillId="2" borderId="1" xfId="0" applyFont="1" applyFill="1" applyBorder="1"/>
    <xf numFmtId="0" fontId="21" fillId="0" borderId="3" xfId="0" applyFont="1" applyBorder="1" applyAlignment="1">
      <alignment horizontal="center"/>
    </xf>
    <xf numFmtId="0" fontId="6" fillId="0" borderId="37" xfId="0" applyFont="1" applyBorder="1"/>
    <xf numFmtId="0" fontId="37" fillId="0" borderId="2" xfId="0" applyFont="1" applyBorder="1"/>
    <xf numFmtId="0" fontId="27" fillId="2" borderId="44" xfId="0" applyFont="1" applyFill="1" applyBorder="1"/>
    <xf numFmtId="0" fontId="7" fillId="0" borderId="0" xfId="0" applyFont="1" applyAlignment="1"/>
    <xf numFmtId="0" fontId="7" fillId="0" borderId="0" xfId="0" applyFont="1" applyAlignment="1">
      <alignment vertical="center"/>
    </xf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0" fontId="23" fillId="4" borderId="7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6" fillId="0" borderId="3" xfId="0" applyFont="1" applyBorder="1"/>
    <xf numFmtId="0" fontId="27" fillId="0" borderId="0" xfId="0" applyFont="1"/>
    <xf numFmtId="49" fontId="7" fillId="0" borderId="0" xfId="0" applyNumberFormat="1" applyFont="1"/>
    <xf numFmtId="49" fontId="7" fillId="7" borderId="0" xfId="0" applyNumberFormat="1" applyFont="1" applyFill="1" applyAlignment="1"/>
    <xf numFmtId="49" fontId="7" fillId="7" borderId="43" xfId="0" applyNumberFormat="1" applyFont="1" applyFill="1" applyBorder="1" applyAlignment="1"/>
    <xf numFmtId="49" fontId="7" fillId="7" borderId="43" xfId="0" applyNumberFormat="1" applyFont="1" applyFill="1" applyBorder="1"/>
    <xf numFmtId="0" fontId="7" fillId="7" borderId="0" xfId="0" applyFont="1" applyFill="1" applyAlignment="1"/>
    <xf numFmtId="49" fontId="7" fillId="7" borderId="0" xfId="0" applyNumberFormat="1" applyFont="1" applyFill="1" applyAlignment="1">
      <alignment vertical="center"/>
    </xf>
    <xf numFmtId="49" fontId="10" fillId="7" borderId="0" xfId="0" applyNumberFormat="1" applyFont="1" applyFill="1" applyAlignment="1">
      <alignment vertical="center"/>
    </xf>
    <xf numFmtId="49" fontId="7" fillId="7" borderId="0" xfId="0" applyNumberFormat="1" applyFont="1" applyFill="1"/>
    <xf numFmtId="164" fontId="7" fillId="7" borderId="0" xfId="0" applyNumberFormat="1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49" fontId="7" fillId="7" borderId="2" xfId="0" applyNumberFormat="1" applyFont="1" applyFill="1" applyBorder="1" applyAlignment="1"/>
    <xf numFmtId="0" fontId="7" fillId="7" borderId="0" xfId="0" applyFont="1" applyFill="1" applyAlignment="1">
      <alignment vertical="top"/>
    </xf>
    <xf numFmtId="0" fontId="7" fillId="7" borderId="2" xfId="0" applyFont="1" applyFill="1" applyBorder="1" applyAlignment="1">
      <alignment vertical="top"/>
    </xf>
    <xf numFmtId="164" fontId="7" fillId="7" borderId="0" xfId="0" applyNumberFormat="1" applyFont="1" applyFill="1" applyAlignment="1"/>
    <xf numFmtId="0" fontId="7" fillId="7" borderId="2" xfId="0" applyFont="1" applyFill="1" applyBorder="1" applyAlignment="1"/>
    <xf numFmtId="0" fontId="7" fillId="6" borderId="0" xfId="0" applyFont="1" applyFill="1" applyAlignment="1">
      <alignment vertical="top"/>
    </xf>
    <xf numFmtId="49" fontId="53" fillId="6" borderId="0" xfId="0" applyNumberFormat="1" applyFont="1" applyFill="1" applyAlignment="1">
      <alignment wrapText="1"/>
    </xf>
    <xf numFmtId="0" fontId="7" fillId="6" borderId="0" xfId="0" applyFont="1" applyFill="1" applyAlignment="1"/>
    <xf numFmtId="0" fontId="7" fillId="0" borderId="2" xfId="0" applyFont="1" applyBorder="1" applyAlignment="1"/>
    <xf numFmtId="49" fontId="53" fillId="6" borderId="0" xfId="0" applyNumberFormat="1" applyFont="1" applyFill="1" applyAlignment="1">
      <alignment vertical="center" wrapText="1"/>
    </xf>
    <xf numFmtId="0" fontId="6" fillId="0" borderId="2" xfId="0" applyFont="1" applyBorder="1"/>
    <xf numFmtId="0" fontId="2" fillId="2" borderId="44" xfId="0" applyFont="1" applyFill="1" applyBorder="1" applyAlignment="1">
      <alignment vertical="center"/>
    </xf>
    <xf numFmtId="0" fontId="15" fillId="0" borderId="3" xfId="0" applyFont="1" applyBorder="1"/>
    <xf numFmtId="0" fontId="21" fillId="0" borderId="3" xfId="0" applyFont="1" applyBorder="1"/>
    <xf numFmtId="0" fontId="10" fillId="0" borderId="3" xfId="0" applyFont="1" applyBorder="1" applyAlignment="1">
      <alignment vertical="center"/>
    </xf>
    <xf numFmtId="0" fontId="10" fillId="7" borderId="0" xfId="0" applyFont="1" applyFill="1" applyAlignment="1">
      <alignment vertical="center"/>
    </xf>
    <xf numFmtId="0" fontId="10" fillId="7" borderId="1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wrapText="1"/>
    </xf>
    <xf numFmtId="0" fontId="10" fillId="7" borderId="0" xfId="0" applyFont="1" applyFill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49" fontId="10" fillId="7" borderId="11" xfId="0" applyNumberFormat="1" applyFont="1" applyFill="1" applyBorder="1" applyAlignment="1">
      <alignment vertical="center"/>
    </xf>
    <xf numFmtId="49" fontId="10" fillId="7" borderId="1" xfId="0" applyNumberFormat="1" applyFont="1" applyFill="1" applyBorder="1" applyAlignment="1">
      <alignment vertical="center"/>
    </xf>
    <xf numFmtId="0" fontId="7" fillId="7" borderId="1" xfId="0" applyFont="1" applyFill="1" applyBorder="1"/>
    <xf numFmtId="164" fontId="13" fillId="7" borderId="1" xfId="0" applyNumberFormat="1" applyFont="1" applyFill="1" applyBorder="1" applyAlignment="1">
      <alignment vertical="center"/>
    </xf>
    <xf numFmtId="0" fontId="7" fillId="7" borderId="7" xfId="0" applyFont="1" applyFill="1" applyBorder="1"/>
    <xf numFmtId="0" fontId="7" fillId="7" borderId="0" xfId="0" applyFont="1" applyFill="1"/>
    <xf numFmtId="0" fontId="7" fillId="7" borderId="2" xfId="0" applyFont="1" applyFill="1" applyBorder="1"/>
    <xf numFmtId="49" fontId="10" fillId="7" borderId="1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164" fontId="51" fillId="7" borderId="7" xfId="0" applyNumberFormat="1" applyFont="1" applyFill="1" applyBorder="1" applyAlignment="1">
      <alignment horizontal="right" vertical="top"/>
    </xf>
    <xf numFmtId="49" fontId="10" fillId="7" borderId="44" xfId="0" applyNumberFormat="1" applyFont="1" applyFill="1" applyBorder="1" applyAlignment="1">
      <alignment horizontal="center" vertical="center"/>
    </xf>
    <xf numFmtId="49" fontId="10" fillId="7" borderId="53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49" fontId="7" fillId="6" borderId="0" xfId="0" applyNumberFormat="1" applyFont="1" applyFill="1" applyAlignment="1">
      <alignment vertical="center"/>
    </xf>
    <xf numFmtId="49" fontId="10" fillId="7" borderId="7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vertical="center"/>
    </xf>
    <xf numFmtId="0" fontId="7" fillId="7" borderId="56" xfId="0" applyFont="1" applyFill="1" applyBorder="1"/>
    <xf numFmtId="0" fontId="7" fillId="7" borderId="2" xfId="0" applyFont="1" applyFill="1" applyBorder="1" applyAlignment="1">
      <alignment vertical="center"/>
    </xf>
    <xf numFmtId="0" fontId="27" fillId="0" borderId="2" xfId="0" applyFont="1" applyBorder="1"/>
    <xf numFmtId="0" fontId="10" fillId="0" borderId="2" xfId="0" applyFont="1" applyBorder="1" applyAlignment="1">
      <alignment vertical="center"/>
    </xf>
    <xf numFmtId="0" fontId="55" fillId="0" borderId="3" xfId="0" applyFont="1" applyBorder="1" applyAlignment="1">
      <alignment horizontal="center" vertical="center"/>
    </xf>
    <xf numFmtId="0" fontId="7" fillId="0" borderId="14" xfId="0" applyFont="1" applyBorder="1"/>
    <xf numFmtId="0" fontId="7" fillId="4" borderId="43" xfId="0" applyFont="1" applyFill="1" applyBorder="1"/>
    <xf numFmtId="0" fontId="7" fillId="4" borderId="46" xfId="0" applyFont="1" applyFill="1" applyBorder="1"/>
    <xf numFmtId="0" fontId="7" fillId="0" borderId="43" xfId="0" applyFont="1" applyBorder="1"/>
    <xf numFmtId="0" fontId="7" fillId="0" borderId="42" xfId="0" applyFont="1" applyBorder="1" applyAlignment="1"/>
    <xf numFmtId="0" fontId="7" fillId="0" borderId="14" xfId="0" applyFont="1" applyBorder="1" applyAlignment="1"/>
    <xf numFmtId="0" fontId="7" fillId="0" borderId="43" xfId="0" applyFont="1" applyBorder="1" applyAlignment="1"/>
    <xf numFmtId="164" fontId="7" fillId="7" borderId="46" xfId="0" applyNumberFormat="1" applyFont="1" applyFill="1" applyBorder="1"/>
    <xf numFmtId="0" fontId="7" fillId="7" borderId="46" xfId="0" applyFont="1" applyFill="1" applyBorder="1" applyAlignment="1"/>
    <xf numFmtId="164" fontId="7" fillId="7" borderId="46" xfId="0" applyNumberFormat="1" applyFont="1" applyFill="1" applyBorder="1" applyAlignment="1">
      <alignment vertical="top"/>
    </xf>
    <xf numFmtId="49" fontId="7" fillId="7" borderId="46" xfId="0" applyNumberFormat="1" applyFont="1" applyFill="1" applyBorder="1"/>
    <xf numFmtId="49" fontId="7" fillId="7" borderId="46" xfId="0" applyNumberFormat="1" applyFont="1" applyFill="1" applyBorder="1" applyAlignment="1"/>
    <xf numFmtId="49" fontId="7" fillId="7" borderId="0" xfId="0" applyNumberFormat="1" applyFont="1" applyFill="1" applyAlignment="1">
      <alignment horizontal="center" vertical="center"/>
    </xf>
    <xf numFmtId="0" fontId="7" fillId="7" borderId="54" xfId="0" applyFont="1" applyFill="1" applyBorder="1" applyAlignment="1"/>
    <xf numFmtId="164" fontId="7" fillId="7" borderId="0" xfId="0" applyNumberFormat="1" applyFont="1" applyFill="1"/>
    <xf numFmtId="164" fontId="51" fillId="7" borderId="2" xfId="0" applyNumberFormat="1" applyFont="1" applyFill="1" applyBorder="1" applyAlignment="1">
      <alignment horizontal="center" vertical="top"/>
    </xf>
    <xf numFmtId="0" fontId="23" fillId="0" borderId="0" xfId="0" applyFont="1" applyAlignment="1">
      <alignment vertical="center"/>
    </xf>
    <xf numFmtId="0" fontId="57" fillId="0" borderId="0" xfId="0" applyFont="1"/>
    <xf numFmtId="0" fontId="30" fillId="0" borderId="0" xfId="0" applyFont="1"/>
    <xf numFmtId="164" fontId="13" fillId="7" borderId="56" xfId="0" applyNumberFormat="1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/>
    </xf>
    <xf numFmtId="164" fontId="20" fillId="2" borderId="1" xfId="0" applyNumberFormat="1" applyFont="1" applyFill="1" applyBorder="1" applyAlignment="1">
      <alignment vertical="center"/>
    </xf>
    <xf numFmtId="0" fontId="36" fillId="2" borderId="1" xfId="0" applyFont="1" applyFill="1" applyBorder="1"/>
    <xf numFmtId="49" fontId="10" fillId="0" borderId="37" xfId="0" applyNumberFormat="1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52" fillId="0" borderId="0" xfId="0" applyFont="1"/>
    <xf numFmtId="164" fontId="2" fillId="0" borderId="0" xfId="0" applyNumberFormat="1" applyFont="1" applyAlignment="1">
      <alignment vertical="center"/>
    </xf>
    <xf numFmtId="0" fontId="28" fillId="0" borderId="0" xfId="0" applyFont="1"/>
    <xf numFmtId="0" fontId="4" fillId="0" borderId="11" xfId="0" applyFont="1" applyBorder="1"/>
    <xf numFmtId="0" fontId="0" fillId="0" borderId="0" xfId="0" applyFont="1" applyAlignment="1"/>
    <xf numFmtId="0" fontId="4" fillId="0" borderId="2" xfId="0" applyFont="1" applyBorder="1"/>
    <xf numFmtId="0" fontId="4" fillId="0" borderId="16" xfId="0" applyFont="1" applyBorder="1"/>
    <xf numFmtId="0" fontId="4" fillId="0" borderId="3" xfId="0" applyFont="1" applyBorder="1"/>
    <xf numFmtId="0" fontId="4" fillId="0" borderId="27" xfId="0" applyFont="1" applyBorder="1"/>
    <xf numFmtId="0" fontId="4" fillId="0" borderId="37" xfId="0" applyFont="1" applyBorder="1"/>
    <xf numFmtId="0" fontId="4" fillId="0" borderId="39" xfId="0" applyFont="1" applyBorder="1"/>
    <xf numFmtId="0" fontId="36" fillId="0" borderId="3" xfId="0" applyFont="1" applyBorder="1" applyAlignment="1">
      <alignment horizontal="right"/>
    </xf>
    <xf numFmtId="0" fontId="6" fillId="0" borderId="34" xfId="0" applyFont="1" applyBorder="1" applyAlignment="1">
      <alignment horizontal="center"/>
    </xf>
    <xf numFmtId="0" fontId="4" fillId="0" borderId="34" xfId="0" applyFont="1" applyBorder="1"/>
    <xf numFmtId="0" fontId="23" fillId="4" borderId="32" xfId="0" applyFont="1" applyFill="1" applyBorder="1" applyAlignment="1">
      <alignment horizontal="center" vertical="center"/>
    </xf>
    <xf numFmtId="0" fontId="4" fillId="0" borderId="33" xfId="0" applyFont="1" applyBorder="1"/>
    <xf numFmtId="0" fontId="8" fillId="0" borderId="2" xfId="0" applyFont="1" applyBorder="1" applyAlignment="1">
      <alignment horizontal="left"/>
    </xf>
    <xf numFmtId="0" fontId="22" fillId="0" borderId="2" xfId="0" applyFont="1" applyBorder="1" applyAlignment="1">
      <alignment horizontal="right"/>
    </xf>
    <xf numFmtId="0" fontId="4" fillId="0" borderId="50" xfId="0" applyFont="1" applyBorder="1"/>
    <xf numFmtId="49" fontId="10" fillId="7" borderId="0" xfId="0" applyNumberFormat="1" applyFont="1" applyFill="1"/>
    <xf numFmtId="0" fontId="4" fillId="0" borderId="43" xfId="0" applyFont="1" applyBorder="1"/>
    <xf numFmtId="0" fontId="4" fillId="0" borderId="46" xfId="0" applyFont="1" applyBorder="1"/>
    <xf numFmtId="49" fontId="10" fillId="7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0" fontId="4" fillId="0" borderId="51" xfId="0" applyFont="1" applyBorder="1"/>
    <xf numFmtId="0" fontId="4" fillId="0" borderId="52" xfId="0" applyFont="1" applyBorder="1"/>
    <xf numFmtId="49" fontId="10" fillId="7" borderId="42" xfId="0" applyNumberFormat="1" applyFont="1" applyFill="1" applyBorder="1" applyAlignment="1">
      <alignment horizontal="left" vertical="center"/>
    </xf>
    <xf numFmtId="0" fontId="4" fillId="0" borderId="45" xfId="0" applyFont="1" applyBorder="1"/>
    <xf numFmtId="49" fontId="51" fillId="7" borderId="0" xfId="0" applyNumberFormat="1" applyFont="1" applyFill="1" applyAlignment="1">
      <alignment horizontal="center" vertical="center"/>
    </xf>
    <xf numFmtId="49" fontId="52" fillId="7" borderId="0" xfId="0" applyNumberFormat="1" applyFont="1" applyFill="1" applyAlignment="1">
      <alignment vertical="center"/>
    </xf>
    <xf numFmtId="49" fontId="7" fillId="7" borderId="43" xfId="0" applyNumberFormat="1" applyFont="1" applyFill="1" applyBorder="1" applyAlignment="1"/>
    <xf numFmtId="49" fontId="10" fillId="7" borderId="0" xfId="0" applyNumberFormat="1" applyFont="1" applyFill="1" applyAlignment="1"/>
    <xf numFmtId="49" fontId="51" fillId="7" borderId="43" xfId="0" applyNumberFormat="1" applyFont="1" applyFill="1" applyBorder="1" applyAlignment="1">
      <alignment horizontal="center"/>
    </xf>
    <xf numFmtId="49" fontId="52" fillId="7" borderId="0" xfId="0" applyNumberFormat="1" applyFont="1" applyFill="1" applyAlignment="1"/>
    <xf numFmtId="49" fontId="10" fillId="7" borderId="43" xfId="0" applyNumberFormat="1" applyFont="1" applyFill="1" applyBorder="1"/>
    <xf numFmtId="164" fontId="7" fillId="0" borderId="0" xfId="0" applyNumberFormat="1" applyFont="1"/>
    <xf numFmtId="164" fontId="10" fillId="7" borderId="0" xfId="0" applyNumberFormat="1" applyFont="1" applyFill="1" applyAlignment="1">
      <alignment horizontal="center" vertical="top"/>
    </xf>
    <xf numFmtId="49" fontId="7" fillId="0" borderId="0" xfId="0" applyNumberFormat="1" applyFont="1"/>
    <xf numFmtId="49" fontId="7" fillId="7" borderId="43" xfId="0" applyNumberFormat="1" applyFont="1" applyFill="1" applyBorder="1" applyAlignment="1">
      <alignment vertical="top"/>
    </xf>
    <xf numFmtId="164" fontId="10" fillId="7" borderId="0" xfId="0" applyNumberFormat="1" applyFont="1" applyFill="1" applyAlignment="1">
      <alignment horizontal="center" vertical="center"/>
    </xf>
    <xf numFmtId="49" fontId="53" fillId="7" borderId="0" xfId="0" applyNumberFormat="1" applyFont="1" applyFill="1" applyAlignment="1">
      <alignment vertical="center" wrapText="1"/>
    </xf>
    <xf numFmtId="49" fontId="2" fillId="3" borderId="0" xfId="0" applyNumberFormat="1" applyFont="1" applyFill="1"/>
    <xf numFmtId="49" fontId="10" fillId="7" borderId="43" xfId="0" applyNumberFormat="1" applyFont="1" applyFill="1" applyBorder="1" applyAlignment="1"/>
    <xf numFmtId="0" fontId="7" fillId="0" borderId="0" xfId="0" applyFont="1"/>
    <xf numFmtId="49" fontId="7" fillId="7" borderId="43" xfId="0" applyNumberFormat="1" applyFont="1" applyFill="1" applyBorder="1"/>
    <xf numFmtId="164" fontId="13" fillId="3" borderId="43" xfId="0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3" borderId="51" xfId="0" applyNumberFormat="1" applyFont="1" applyFill="1" applyBorder="1"/>
    <xf numFmtId="49" fontId="52" fillId="7" borderId="0" xfId="0" applyNumberFormat="1" applyFont="1" applyFill="1"/>
    <xf numFmtId="49" fontId="52" fillId="7" borderId="57" xfId="0" applyNumberFormat="1" applyFont="1" applyFill="1" applyBorder="1" applyAlignment="1">
      <alignment horizontal="left" vertical="center"/>
    </xf>
    <xf numFmtId="0" fontId="4" fillId="0" borderId="42" xfId="0" applyFont="1" applyBorder="1"/>
    <xf numFmtId="49" fontId="52" fillId="7" borderId="40" xfId="0" applyNumberFormat="1" applyFont="1" applyFill="1" applyBorder="1" applyAlignment="1">
      <alignment horizontal="left" vertical="center" wrapText="1"/>
    </xf>
    <xf numFmtId="0" fontId="4" fillId="0" borderId="41" xfId="0" applyFont="1" applyBorder="1"/>
    <xf numFmtId="0" fontId="4" fillId="0" borderId="55" xfId="0" applyFont="1" applyBorder="1"/>
    <xf numFmtId="0" fontId="4" fillId="0" borderId="54" xfId="0" applyFont="1" applyBorder="1"/>
    <xf numFmtId="164" fontId="13" fillId="3" borderId="0" xfId="0" applyNumberFormat="1" applyFont="1" applyFill="1" applyAlignment="1">
      <alignment horizontal="center"/>
    </xf>
    <xf numFmtId="49" fontId="10" fillId="7" borderId="0" xfId="0" applyNumberFormat="1" applyFont="1" applyFill="1" applyAlignment="1">
      <alignment horizontal="left" vertical="center"/>
    </xf>
    <xf numFmtId="164" fontId="51" fillId="7" borderId="0" xfId="0" applyNumberFormat="1" applyFont="1" applyFill="1" applyAlignment="1">
      <alignment horizontal="center" vertical="top"/>
    </xf>
    <xf numFmtId="164" fontId="20" fillId="7" borderId="0" xfId="0" applyNumberFormat="1" applyFont="1" applyFill="1" applyAlignment="1">
      <alignment vertical="center" wrapText="1"/>
    </xf>
    <xf numFmtId="49" fontId="52" fillId="7" borderId="43" xfId="0" applyNumberFormat="1" applyFont="1" applyFill="1" applyBorder="1"/>
    <xf numFmtId="49" fontId="56" fillId="7" borderId="0" xfId="0" applyNumberFormat="1" applyFont="1" applyFill="1" applyAlignment="1">
      <alignment vertical="center" wrapText="1"/>
    </xf>
    <xf numFmtId="49" fontId="7" fillId="7" borderId="0" xfId="0" applyNumberFormat="1" applyFont="1" applyFill="1" applyAlignment="1"/>
    <xf numFmtId="164" fontId="26" fillId="7" borderId="43" xfId="0" applyNumberFormat="1" applyFont="1" applyFill="1" applyBorder="1" applyAlignment="1">
      <alignment horizontal="center" vertical="top"/>
    </xf>
    <xf numFmtId="49" fontId="51" fillId="7" borderId="43" xfId="0" applyNumberFormat="1" applyFont="1" applyFill="1" applyBorder="1" applyAlignment="1">
      <alignment horizontal="center" vertical="top"/>
    </xf>
    <xf numFmtId="164" fontId="51" fillId="7" borderId="0" xfId="0" applyNumberFormat="1" applyFont="1" applyFill="1" applyAlignment="1">
      <alignment horizontal="center"/>
    </xf>
    <xf numFmtId="164" fontId="53" fillId="7" borderId="0" xfId="0" applyNumberFormat="1" applyFont="1" applyFill="1" applyAlignment="1">
      <alignment wrapText="1"/>
    </xf>
    <xf numFmtId="164" fontId="13" fillId="7" borderId="35" xfId="0" applyNumberFormat="1" applyFont="1" applyFill="1" applyBorder="1" applyAlignment="1">
      <alignment horizontal="center" vertical="center"/>
    </xf>
    <xf numFmtId="164" fontId="13" fillId="7" borderId="7" xfId="0" applyNumberFormat="1" applyFont="1" applyFill="1" applyBorder="1" applyAlignment="1">
      <alignment horizontal="center" vertical="center"/>
    </xf>
    <xf numFmtId="164" fontId="13" fillId="3" borderId="43" xfId="0" applyNumberFormat="1" applyFont="1" applyFill="1" applyBorder="1" applyAlignment="1">
      <alignment horizontal="center" vertical="center"/>
    </xf>
    <xf numFmtId="164" fontId="51" fillId="7" borderId="7" xfId="0" applyNumberFormat="1" applyFont="1" applyFill="1" applyBorder="1" applyAlignment="1">
      <alignment horizontal="right" vertical="top"/>
    </xf>
    <xf numFmtId="49" fontId="53" fillId="7" borderId="40" xfId="0" applyNumberFormat="1" applyFont="1" applyFill="1" applyBorder="1" applyAlignment="1">
      <alignment horizontal="left" vertical="center" wrapText="1"/>
    </xf>
    <xf numFmtId="49" fontId="2" fillId="7" borderId="7" xfId="0" applyNumberFormat="1" applyFont="1" applyFill="1" applyBorder="1" applyAlignment="1">
      <alignment horizontal="center" vertical="center"/>
    </xf>
    <xf numFmtId="49" fontId="10" fillId="7" borderId="40" xfId="0" applyNumberFormat="1" applyFont="1" applyFill="1" applyBorder="1" applyAlignment="1">
      <alignment horizontal="left" vertical="top"/>
    </xf>
    <xf numFmtId="49" fontId="10" fillId="7" borderId="0" xfId="0" applyNumberFormat="1" applyFont="1" applyFill="1" applyAlignment="1">
      <alignment horizontal="left" vertical="top"/>
    </xf>
    <xf numFmtId="49" fontId="10" fillId="7" borderId="40" xfId="0" applyNumberFormat="1" applyFont="1" applyFill="1" applyBorder="1" applyAlignment="1">
      <alignment horizontal="left" vertical="center"/>
    </xf>
    <xf numFmtId="49" fontId="10" fillId="7" borderId="42" xfId="0" applyNumberFormat="1" applyFont="1" applyFill="1" applyBorder="1" applyAlignment="1">
      <alignment horizontal="left" vertical="top"/>
    </xf>
    <xf numFmtId="49" fontId="2" fillId="3" borderId="43" xfId="0" applyNumberFormat="1" applyFont="1" applyFill="1" applyBorder="1" applyAlignment="1">
      <alignment vertical="center"/>
    </xf>
    <xf numFmtId="164" fontId="54" fillId="7" borderId="0" xfId="0" applyNumberFormat="1" applyFont="1" applyFill="1" applyAlignment="1">
      <alignment horizontal="center" vertical="center"/>
    </xf>
    <xf numFmtId="49" fontId="10" fillId="7" borderId="42" xfId="0" applyNumberFormat="1" applyFont="1" applyFill="1" applyBorder="1" applyAlignment="1">
      <alignment vertical="center"/>
    </xf>
    <xf numFmtId="49" fontId="10" fillId="7" borderId="40" xfId="0" applyNumberFormat="1" applyFont="1" applyFill="1" applyBorder="1" applyAlignment="1">
      <alignment vertical="center"/>
    </xf>
    <xf numFmtId="49" fontId="51" fillId="7" borderId="43" xfId="0" applyNumberFormat="1" applyFont="1" applyFill="1" applyBorder="1" applyAlignment="1">
      <alignment horizontal="center" vertical="center"/>
    </xf>
    <xf numFmtId="49" fontId="52" fillId="7" borderId="43" xfId="0" applyNumberFormat="1" applyFont="1" applyFill="1" applyBorder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23" fillId="4" borderId="32" xfId="0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left" vertical="center" wrapText="1"/>
    </xf>
    <xf numFmtId="0" fontId="2" fillId="2" borderId="1" xfId="0" applyFont="1" applyFill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horizontal="left"/>
      <protection hidden="1"/>
    </xf>
    <xf numFmtId="0" fontId="4" fillId="0" borderId="2" xfId="0" applyFont="1" applyBorder="1" applyProtection="1">
      <protection hidden="1"/>
    </xf>
    <xf numFmtId="0" fontId="8" fillId="0" borderId="2" xfId="0" applyFont="1" applyBorder="1" applyAlignment="1" applyProtection="1">
      <alignment horizontal="left"/>
      <protection hidden="1"/>
    </xf>
    <xf numFmtId="0" fontId="22" fillId="0" borderId="2" xfId="0" applyFont="1" applyBorder="1" applyAlignment="1" applyProtection="1">
      <alignment horizontal="right"/>
      <protection hidden="1"/>
    </xf>
    <xf numFmtId="0" fontId="6" fillId="2" borderId="0" xfId="0" applyFont="1" applyFill="1" applyProtection="1">
      <protection hidden="1"/>
    </xf>
    <xf numFmtId="0" fontId="6" fillId="2" borderId="1" xfId="0" applyFont="1" applyFill="1" applyBorder="1" applyProtection="1">
      <protection hidden="1"/>
    </xf>
    <xf numFmtId="0" fontId="0" fillId="0" borderId="0" xfId="0" applyFont="1" applyAlignment="1" applyProtection="1">
      <protection hidden="1"/>
    </xf>
    <xf numFmtId="0" fontId="15" fillId="2" borderId="1" xfId="0" applyFont="1" applyFill="1" applyBorder="1" applyProtection="1">
      <protection hidden="1"/>
    </xf>
    <xf numFmtId="0" fontId="23" fillId="4" borderId="30" xfId="0" applyFont="1" applyFill="1" applyBorder="1" applyAlignment="1" applyProtection="1">
      <alignment horizontal="center" vertical="center"/>
      <protection hidden="1"/>
    </xf>
    <xf numFmtId="0" fontId="23" fillId="4" borderId="31" xfId="0" applyFont="1" applyFill="1" applyBorder="1" applyAlignment="1" applyProtection="1">
      <alignment horizontal="center" vertical="center"/>
      <protection hidden="1"/>
    </xf>
    <xf numFmtId="0" fontId="24" fillId="4" borderId="30" xfId="0" applyFont="1" applyFill="1" applyBorder="1" applyAlignment="1" applyProtection="1">
      <alignment horizontal="center" vertical="center" wrapText="1"/>
      <protection hidden="1"/>
    </xf>
    <xf numFmtId="0" fontId="23" fillId="4" borderId="30" xfId="0" applyFont="1" applyFill="1" applyBorder="1" applyAlignment="1" applyProtection="1">
      <alignment horizontal="center" vertical="center" wrapText="1"/>
      <protection hidden="1"/>
    </xf>
    <xf numFmtId="0" fontId="23" fillId="4" borderId="32" xfId="0" applyFont="1" applyFill="1" applyBorder="1" applyAlignment="1" applyProtection="1">
      <alignment horizontal="center" vertical="center"/>
      <protection hidden="1"/>
    </xf>
    <xf numFmtId="0" fontId="4" fillId="0" borderId="33" xfId="0" applyFont="1" applyBorder="1" applyProtection="1">
      <protection hidden="1"/>
    </xf>
    <xf numFmtId="0" fontId="10" fillId="2" borderId="14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horizontal="left" vertical="top"/>
      <protection hidden="1"/>
    </xf>
    <xf numFmtId="0" fontId="7" fillId="5" borderId="3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164" fontId="26" fillId="0" borderId="0" xfId="0" applyNumberFormat="1" applyFont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center" wrapText="1"/>
      <protection hidden="1"/>
    </xf>
    <xf numFmtId="0" fontId="15" fillId="2" borderId="0" xfId="0" applyFont="1" applyFill="1" applyProtection="1">
      <protection hidden="1"/>
    </xf>
    <xf numFmtId="0" fontId="7" fillId="2" borderId="1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0" fontId="0" fillId="0" borderId="0" xfId="0" applyFont="1" applyAlignment="1" applyProtection="1"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 wrapText="1"/>
      <protection hidden="1"/>
    </xf>
    <xf numFmtId="0" fontId="27" fillId="2" borderId="1" xfId="0" applyFont="1" applyFill="1" applyBorder="1" applyProtection="1"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165" fontId="29" fillId="6" borderId="0" xfId="0" applyNumberFormat="1" applyFont="1" applyFill="1" applyAlignment="1" applyProtection="1">
      <alignment horizontal="center"/>
      <protection hidden="1"/>
    </xf>
    <xf numFmtId="165" fontId="6" fillId="6" borderId="0" xfId="0" applyNumberFormat="1" applyFont="1" applyFill="1" applyAlignment="1" applyProtection="1">
      <alignment horizontal="center" wrapText="1"/>
      <protection hidden="1"/>
    </xf>
    <xf numFmtId="165" fontId="7" fillId="0" borderId="0" xfId="0" applyNumberFormat="1" applyFont="1" applyProtection="1">
      <protection hidden="1"/>
    </xf>
    <xf numFmtId="165" fontId="7" fillId="0" borderId="0" xfId="0" applyNumberFormat="1" applyFont="1" applyProtection="1">
      <protection hidden="1"/>
    </xf>
    <xf numFmtId="0" fontId="20" fillId="6" borderId="0" xfId="0" applyFont="1" applyFill="1" applyAlignment="1" applyProtection="1">
      <alignment horizontal="left" vertical="center" wrapText="1"/>
      <protection hidden="1"/>
    </xf>
    <xf numFmtId="0" fontId="37" fillId="0" borderId="37" xfId="0" applyFont="1" applyBorder="1" applyProtection="1">
      <protection hidden="1"/>
    </xf>
    <xf numFmtId="0" fontId="15" fillId="2" borderId="49" xfId="0" applyFont="1" applyFill="1" applyBorder="1" applyProtection="1">
      <protection hidden="1"/>
    </xf>
    <xf numFmtId="165" fontId="6" fillId="0" borderId="0" xfId="0" applyNumberFormat="1" applyFont="1" applyAlignment="1" applyProtection="1">
      <alignment horizontal="center" vertical="center" wrapText="1"/>
      <protection hidden="1"/>
    </xf>
    <xf numFmtId="165" fontId="29" fillId="5" borderId="14" xfId="0" applyNumberFormat="1" applyFont="1" applyFill="1" applyBorder="1" applyAlignment="1" applyProtection="1">
      <alignment horizontal="center" vertical="center"/>
      <protection hidden="1"/>
    </xf>
    <xf numFmtId="165" fontId="6" fillId="5" borderId="0" xfId="0" applyNumberFormat="1" applyFont="1" applyFill="1" applyAlignment="1" applyProtection="1">
      <alignment horizontal="center" vertical="center" wrapText="1"/>
      <protection hidden="1"/>
    </xf>
    <xf numFmtId="165" fontId="6" fillId="0" borderId="0" xfId="0" applyNumberFormat="1" applyFont="1" applyAlignment="1" applyProtection="1">
      <alignment horizontal="center" vertical="center" wrapText="1"/>
      <protection hidden="1"/>
    </xf>
    <xf numFmtId="165" fontId="31" fillId="0" borderId="0" xfId="0" applyNumberFormat="1" applyFont="1" applyAlignment="1" applyProtection="1">
      <alignment horizontal="center" vertical="center"/>
      <protection hidden="1"/>
    </xf>
    <xf numFmtId="0" fontId="34" fillId="2" borderId="1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36" xfId="0" applyFont="1" applyBorder="1" applyProtection="1">
      <protection hidden="1"/>
    </xf>
    <xf numFmtId="165" fontId="6" fillId="0" borderId="37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37" fillId="0" borderId="2" xfId="0" applyFont="1" applyBorder="1" applyProtection="1">
      <protection hidden="1"/>
    </xf>
    <xf numFmtId="0" fontId="7" fillId="0" borderId="3" xfId="0" applyFont="1" applyBorder="1" applyAlignment="1" applyProtection="1">
      <alignment horizontal="center" vertical="center" wrapText="1"/>
      <protection hidden="1"/>
    </xf>
    <xf numFmtId="0" fontId="37" fillId="0" borderId="3" xfId="0" applyFont="1" applyBorder="1" applyProtection="1">
      <protection hidden="1"/>
    </xf>
    <xf numFmtId="164" fontId="26" fillId="0" borderId="0" xfId="0" applyNumberFormat="1" applyFont="1" applyAlignment="1" applyProtection="1">
      <alignment horizontal="center"/>
      <protection hidden="1"/>
    </xf>
    <xf numFmtId="164" fontId="7" fillId="0" borderId="0" xfId="0" applyNumberFormat="1" applyFont="1" applyAlignment="1" applyProtection="1">
      <protection hidden="1"/>
    </xf>
    <xf numFmtId="165" fontId="6" fillId="0" borderId="34" xfId="0" applyNumberFormat="1" applyFont="1" applyBorder="1" applyAlignment="1" applyProtection="1">
      <alignment horizontal="center" vertical="center" wrapText="1"/>
      <protection hidden="1"/>
    </xf>
    <xf numFmtId="0" fontId="37" fillId="0" borderId="34" xfId="0" applyFont="1" applyBorder="1" applyProtection="1">
      <protection hidden="1"/>
    </xf>
    <xf numFmtId="165" fontId="7" fillId="0" borderId="34" xfId="0" applyNumberFormat="1" applyFont="1" applyBorder="1" applyAlignment="1" applyProtection="1">
      <alignment vertical="center"/>
      <protection hidden="1"/>
    </xf>
    <xf numFmtId="165" fontId="29" fillId="6" borderId="34" xfId="0" applyNumberFormat="1" applyFont="1" applyFill="1" applyBorder="1" applyAlignment="1" applyProtection="1">
      <alignment horizontal="center" vertical="center"/>
      <protection hidden="1"/>
    </xf>
    <xf numFmtId="165" fontId="6" fillId="6" borderId="34" xfId="0" applyNumberFormat="1" applyFont="1" applyFill="1" applyBorder="1" applyAlignment="1" applyProtection="1">
      <alignment horizontal="center" vertical="center" wrapText="1"/>
      <protection hidden="1"/>
    </xf>
    <xf numFmtId="165" fontId="7" fillId="0" borderId="34" xfId="0" applyNumberFormat="1" applyFont="1" applyBorder="1" applyAlignment="1" applyProtection="1">
      <alignment vertical="center"/>
      <protection hidden="1"/>
    </xf>
    <xf numFmtId="165" fontId="7" fillId="0" borderId="37" xfId="0" applyNumberFormat="1" applyFont="1" applyBorder="1" applyAlignment="1" applyProtection="1">
      <alignment vertical="center"/>
      <protection hidden="1"/>
    </xf>
    <xf numFmtId="0" fontId="37" fillId="0" borderId="0" xfId="0" applyFont="1" applyProtection="1">
      <protection hidden="1"/>
    </xf>
    <xf numFmtId="165" fontId="6" fillId="0" borderId="34" xfId="0" applyNumberFormat="1" applyFont="1" applyBorder="1" applyAlignment="1" applyProtection="1">
      <alignment horizontal="center" vertical="center" wrapText="1"/>
      <protection hidden="1"/>
    </xf>
    <xf numFmtId="165" fontId="29" fillId="5" borderId="35" xfId="0" applyNumberFormat="1" applyFont="1" applyFill="1" applyBorder="1" applyAlignment="1" applyProtection="1">
      <alignment horizontal="center" vertical="center"/>
      <protection hidden="1"/>
    </xf>
    <xf numFmtId="165" fontId="6" fillId="5" borderId="34" xfId="0" applyNumberFormat="1" applyFont="1" applyFill="1" applyBorder="1" applyAlignment="1" applyProtection="1">
      <alignment horizontal="center" vertical="center" wrapText="1"/>
      <protection hidden="1"/>
    </xf>
    <xf numFmtId="165" fontId="31" fillId="0" borderId="34" xfId="0" applyNumberFormat="1" applyFont="1" applyBorder="1" applyAlignment="1" applyProtection="1">
      <alignment horizontal="center" vertical="center"/>
      <protection hidden="1"/>
    </xf>
    <xf numFmtId="164" fontId="44" fillId="0" borderId="0" xfId="0" applyNumberFormat="1" applyFont="1" applyAlignment="1" applyProtection="1">
      <alignment horizontal="center"/>
      <protection hidden="1"/>
    </xf>
    <xf numFmtId="0" fontId="45" fillId="0" borderId="0" xfId="0" applyFont="1" applyAlignment="1" applyProtection="1">
      <alignment horizontal="left" vertical="center" wrapText="1"/>
      <protection hidden="1"/>
    </xf>
    <xf numFmtId="164" fontId="46" fillId="0" borderId="0" xfId="0" applyNumberFormat="1" applyFont="1" applyAlignment="1" applyProtection="1">
      <protection hidden="1"/>
    </xf>
    <xf numFmtId="0" fontId="45" fillId="0" borderId="0" xfId="0" applyFont="1" applyAlignment="1" applyProtection="1">
      <alignment horizontal="left" vertical="center" wrapText="1"/>
      <protection hidden="1"/>
    </xf>
    <xf numFmtId="0" fontId="27" fillId="2" borderId="44" xfId="0" applyFont="1" applyFill="1" applyBorder="1" applyProtection="1">
      <protection hidden="1"/>
    </xf>
    <xf numFmtId="164" fontId="26" fillId="0" borderId="3" xfId="0" applyNumberFormat="1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left" vertical="center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21" fillId="0" borderId="3" xfId="0" applyFont="1" applyBorder="1" applyAlignment="1" applyProtection="1">
      <alignment horizontal="center"/>
      <protection hidden="1"/>
    </xf>
    <xf numFmtId="0" fontId="4" fillId="0" borderId="3" xfId="0" applyFont="1" applyBorder="1" applyProtection="1">
      <protection hidden="1"/>
    </xf>
    <xf numFmtId="0" fontId="36" fillId="0" borderId="3" xfId="0" applyFont="1" applyBorder="1" applyAlignment="1" applyProtection="1">
      <alignment horizontal="right"/>
      <protection hidden="1"/>
    </xf>
    <xf numFmtId="0" fontId="6" fillId="0" borderId="37" xfId="0" applyFont="1" applyBorder="1" applyProtection="1">
      <protection hidden="1"/>
    </xf>
    <xf numFmtId="0" fontId="6" fillId="0" borderId="37" xfId="0" applyFont="1" applyBorder="1" applyAlignment="1" applyProtection="1">
      <alignment horizontal="center"/>
      <protection hidden="1"/>
    </xf>
    <xf numFmtId="0" fontId="6" fillId="0" borderId="34" xfId="0" applyFont="1" applyBorder="1" applyAlignment="1" applyProtection="1">
      <alignment horizontal="center"/>
      <protection hidden="1"/>
    </xf>
    <xf numFmtId="0" fontId="4" fillId="0" borderId="34" xfId="0" applyFont="1" applyBorder="1" applyProtection="1">
      <protection hidden="1"/>
    </xf>
    <xf numFmtId="0" fontId="15" fillId="2" borderId="44" xfId="0" applyFont="1" applyFill="1" applyBorder="1" applyProtection="1">
      <protection hidden="1"/>
    </xf>
    <xf numFmtId="0" fontId="10" fillId="2" borderId="44" xfId="0" applyFont="1" applyFill="1" applyBorder="1" applyAlignment="1" applyProtection="1">
      <alignment horizontal="center" vertical="center"/>
      <protection hidden="1"/>
    </xf>
    <xf numFmtId="164" fontId="26" fillId="0" borderId="0" xfId="0" applyNumberFormat="1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 vertical="top"/>
      <protection hidden="1"/>
    </xf>
    <xf numFmtId="0" fontId="25" fillId="0" borderId="2" xfId="0" applyFont="1" applyBorder="1" applyAlignment="1" applyProtection="1">
      <alignment horizontal="left" vertical="top"/>
      <protection hidden="1"/>
    </xf>
    <xf numFmtId="164" fontId="26" fillId="2" borderId="0" xfId="0" applyNumberFormat="1" applyFont="1" applyFill="1" applyAlignment="1" applyProtection="1">
      <alignment horizontal="center" vertical="center"/>
      <protection hidden="1"/>
    </xf>
    <xf numFmtId="164" fontId="26" fillId="2" borderId="7" xfId="0" applyNumberFormat="1" applyFont="1" applyFill="1" applyBorder="1" applyAlignment="1" applyProtection="1">
      <alignment horizontal="center" vertical="center"/>
      <protection hidden="1"/>
    </xf>
    <xf numFmtId="0" fontId="20" fillId="2" borderId="7" xfId="0" applyFont="1" applyFill="1" applyBorder="1" applyAlignment="1" applyProtection="1">
      <alignment horizontal="left" vertical="top" wrapText="1"/>
      <protection hidden="1"/>
    </xf>
    <xf numFmtId="0" fontId="4" fillId="0" borderId="11" xfId="0" applyFont="1" applyBorder="1" applyProtection="1">
      <protection hidden="1"/>
    </xf>
    <xf numFmtId="0" fontId="4" fillId="0" borderId="14" xfId="0" applyFont="1" applyBorder="1" applyProtection="1">
      <protection hidden="1"/>
    </xf>
    <xf numFmtId="164" fontId="26" fillId="2" borderId="0" xfId="0" applyNumberFormat="1" applyFont="1" applyFill="1" applyAlignment="1" applyProtection="1">
      <alignment vertical="center"/>
      <protection hidden="1"/>
    </xf>
    <xf numFmtId="164" fontId="26" fillId="2" borderId="1" xfId="0" applyNumberFormat="1" applyFont="1" applyFill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vertical="top"/>
      <protection hidden="1"/>
    </xf>
    <xf numFmtId="0" fontId="25" fillId="0" borderId="0" xfId="0" applyFont="1" applyAlignment="1" applyProtection="1">
      <alignment vertical="top"/>
      <protection hidden="1"/>
    </xf>
    <xf numFmtId="168" fontId="28" fillId="0" borderId="34" xfId="0" applyNumberFormat="1" applyFont="1" applyBorder="1" applyAlignment="1" applyProtection="1">
      <alignment horizontal="center" vertical="center"/>
      <protection hidden="1"/>
    </xf>
    <xf numFmtId="169" fontId="29" fillId="6" borderId="34" xfId="0" applyNumberFormat="1" applyFont="1" applyFill="1" applyBorder="1" applyAlignment="1" applyProtection="1">
      <alignment horizontal="center" vertical="center" wrapText="1"/>
      <protection hidden="1"/>
    </xf>
    <xf numFmtId="169" fontId="6" fillId="0" borderId="34" xfId="0" applyNumberFormat="1" applyFont="1" applyBorder="1" applyAlignment="1" applyProtection="1">
      <alignment horizontal="center" vertical="center" wrapText="1"/>
      <protection hidden="1"/>
    </xf>
    <xf numFmtId="169" fontId="7" fillId="0" borderId="34" xfId="0" applyNumberFormat="1" applyFont="1" applyBorder="1" applyAlignment="1" applyProtection="1">
      <alignment vertical="center"/>
      <protection hidden="1"/>
    </xf>
    <xf numFmtId="169" fontId="7" fillId="0" borderId="37" xfId="0" applyNumberFormat="1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horizontal="left" vertical="top" wrapText="1"/>
      <protection hidden="1"/>
    </xf>
    <xf numFmtId="168" fontId="28" fillId="0" borderId="0" xfId="0" applyNumberFormat="1" applyFont="1" applyAlignment="1" applyProtection="1">
      <alignment horizontal="center" vertical="center"/>
      <protection hidden="1"/>
    </xf>
    <xf numFmtId="169" fontId="31" fillId="0" borderId="0" xfId="0" applyNumberFormat="1" applyFont="1" applyAlignment="1" applyProtection="1">
      <alignment horizontal="center" vertical="center" wrapText="1"/>
      <protection hidden="1"/>
    </xf>
    <xf numFmtId="169" fontId="6" fillId="0" borderId="0" xfId="0" applyNumberFormat="1" applyFont="1" applyAlignment="1" applyProtection="1">
      <alignment horizontal="center" vertical="center" wrapText="1"/>
      <protection hidden="1"/>
    </xf>
    <xf numFmtId="169" fontId="7" fillId="0" borderId="0" xfId="0" applyNumberFormat="1" applyFont="1" applyAlignment="1" applyProtection="1">
      <alignment vertical="center"/>
      <protection hidden="1"/>
    </xf>
    <xf numFmtId="0" fontId="49" fillId="6" borderId="0" xfId="0" applyFont="1" applyFill="1" applyAlignment="1" applyProtection="1">
      <alignment vertical="top" wrapText="1"/>
      <protection hidden="1"/>
    </xf>
    <xf numFmtId="0" fontId="25" fillId="0" borderId="2" xfId="0" applyFont="1" applyBorder="1" applyAlignment="1" applyProtection="1">
      <alignment vertical="top"/>
      <protection hidden="1"/>
    </xf>
    <xf numFmtId="0" fontId="28" fillId="6" borderId="0" xfId="0" applyFont="1" applyFill="1" applyAlignment="1" applyProtection="1">
      <alignment horizontal="center" vertical="center"/>
      <protection hidden="1"/>
    </xf>
    <xf numFmtId="0" fontId="6" fillId="6" borderId="0" xfId="0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0" fillId="0" borderId="2" xfId="0" applyFont="1" applyBorder="1" applyAlignment="1" applyProtection="1">
      <alignment horizontal="left" vertical="center" wrapText="1"/>
      <protection hidden="1"/>
    </xf>
    <xf numFmtId="0" fontId="40" fillId="0" borderId="0" xfId="0" applyFont="1" applyProtection="1">
      <protection hidden="1"/>
    </xf>
    <xf numFmtId="0" fontId="48" fillId="6" borderId="0" xfId="0" applyFont="1" applyFill="1" applyAlignment="1" applyProtection="1">
      <alignment vertical="top" wrapText="1"/>
      <protection hidden="1"/>
    </xf>
    <xf numFmtId="0" fontId="6" fillId="6" borderId="0" xfId="0" applyFont="1" applyFill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28" fillId="0" borderId="2" xfId="0" applyFont="1" applyBorder="1" applyAlignment="1" applyProtection="1">
      <alignment horizontal="center" vertical="center"/>
      <protection hidden="1"/>
    </xf>
    <xf numFmtId="164" fontId="26" fillId="0" borderId="2" xfId="0" applyNumberFormat="1" applyFont="1" applyBorder="1" applyAlignment="1" applyProtection="1">
      <alignment horizontal="center" vertical="center"/>
      <protection hidden="1"/>
    </xf>
    <xf numFmtId="0" fontId="37" fillId="6" borderId="0" xfId="0" applyFont="1" applyFill="1" applyProtection="1">
      <protection hidden="1"/>
    </xf>
    <xf numFmtId="0" fontId="35" fillId="6" borderId="0" xfId="0" applyFont="1" applyFill="1" applyAlignment="1" applyProtection="1">
      <alignment horizontal="center" vertical="center"/>
      <protection hidden="1"/>
    </xf>
    <xf numFmtId="0" fontId="6" fillId="6" borderId="0" xfId="0" applyFont="1" applyFill="1" applyAlignment="1" applyProtection="1">
      <alignment horizontal="center" vertical="center" wrapText="1"/>
      <protection hidden="1"/>
    </xf>
    <xf numFmtId="0" fontId="37" fillId="6" borderId="2" xfId="0" applyFont="1" applyFill="1" applyBorder="1" applyProtection="1">
      <protection hidden="1"/>
    </xf>
    <xf numFmtId="0" fontId="35" fillId="6" borderId="2" xfId="0" applyFont="1" applyFill="1" applyBorder="1" applyAlignment="1" applyProtection="1">
      <alignment horizontal="center" vertical="center"/>
      <protection hidden="1"/>
    </xf>
    <xf numFmtId="0" fontId="6" fillId="6" borderId="2" xfId="0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Alignment="1" applyProtection="1">
      <alignment horizontal="center" vertical="center" wrapText="1"/>
      <protection hidden="1"/>
    </xf>
    <xf numFmtId="0" fontId="0" fillId="0" borderId="0" xfId="0" applyFont="1" applyAlignment="1" applyProtection="1">
      <alignment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protection hidden="1"/>
    </xf>
    <xf numFmtId="0" fontId="28" fillId="0" borderId="34" xfId="0" applyFont="1" applyBorder="1" applyAlignment="1" applyProtection="1">
      <alignment horizontal="right" vertical="center"/>
      <protection hidden="1"/>
    </xf>
    <xf numFmtId="165" fontId="29" fillId="0" borderId="35" xfId="0" applyNumberFormat="1" applyFont="1" applyBorder="1" applyAlignment="1" applyProtection="1">
      <alignment horizontal="center" vertical="center"/>
      <protection hidden="1"/>
    </xf>
    <xf numFmtId="0" fontId="15" fillId="2" borderId="7" xfId="0" applyFont="1" applyFill="1" applyBorder="1" applyAlignment="1" applyProtection="1">
      <alignment vertical="center"/>
      <protection hidden="1"/>
    </xf>
    <xf numFmtId="165" fontId="32" fillId="0" borderId="34" xfId="0" applyNumberFormat="1" applyFont="1" applyBorder="1" applyAlignment="1" applyProtection="1">
      <alignment horizontal="center" vertical="center"/>
      <protection hidden="1"/>
    </xf>
    <xf numFmtId="165" fontId="31" fillId="0" borderId="34" xfId="0" applyNumberFormat="1" applyFont="1" applyBorder="1" applyAlignment="1" applyProtection="1">
      <alignment horizontal="center" vertical="center"/>
      <protection hidden="1"/>
    </xf>
    <xf numFmtId="165" fontId="31" fillId="0" borderId="37" xfId="0" applyNumberFormat="1" applyFont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left" vertical="center" wrapText="1"/>
      <protection hidden="1"/>
    </xf>
    <xf numFmtId="165" fontId="29" fillId="0" borderId="38" xfId="0" applyNumberFormat="1" applyFont="1" applyBorder="1" applyAlignment="1" applyProtection="1">
      <alignment horizontal="center" vertical="center"/>
      <protection hidden="1"/>
    </xf>
    <xf numFmtId="0" fontId="4" fillId="0" borderId="39" xfId="0" applyFont="1" applyBorder="1" applyProtection="1">
      <protection hidden="1"/>
    </xf>
    <xf numFmtId="165" fontId="32" fillId="0" borderId="0" xfId="0" applyNumberFormat="1" applyFont="1" applyAlignment="1" applyProtection="1">
      <alignment horizontal="center" vertical="center"/>
      <protection hidden="1"/>
    </xf>
    <xf numFmtId="165" fontId="7" fillId="0" borderId="0" xfId="0" applyNumberFormat="1" applyFont="1" applyAlignment="1" applyProtection="1">
      <alignment vertical="center"/>
      <protection hidden="1"/>
    </xf>
    <xf numFmtId="0" fontId="33" fillId="0" borderId="0" xfId="0" applyFont="1" applyAlignment="1" applyProtection="1">
      <alignment horizontal="left" vertical="center" wrapText="1"/>
      <protection hidden="1"/>
    </xf>
    <xf numFmtId="165" fontId="7" fillId="0" borderId="0" xfId="0" applyNumberFormat="1" applyFont="1" applyAlignment="1" applyProtection="1">
      <alignment vertical="center"/>
      <protection hidden="1"/>
    </xf>
    <xf numFmtId="0" fontId="7" fillId="5" borderId="0" xfId="0" applyFont="1" applyFill="1" applyAlignment="1" applyProtection="1">
      <alignment horizontal="center" vertical="center" wrapText="1"/>
      <protection hidden="1"/>
    </xf>
    <xf numFmtId="0" fontId="7" fillId="6" borderId="3" xfId="0" applyFont="1" applyFill="1" applyBorder="1" applyAlignment="1" applyProtection="1">
      <alignment horizontal="center" vertical="center" wrapText="1"/>
      <protection hidden="1"/>
    </xf>
    <xf numFmtId="165" fontId="30" fillId="5" borderId="34" xfId="0" applyNumberFormat="1" applyFont="1" applyFill="1" applyBorder="1" applyAlignment="1" applyProtection="1">
      <alignment horizontal="center" vertical="center"/>
      <protection hidden="1"/>
    </xf>
    <xf numFmtId="165" fontId="6" fillId="0" borderId="34" xfId="0" applyNumberFormat="1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/>
      <protection hidden="1"/>
    </xf>
    <xf numFmtId="165" fontId="30" fillId="0" borderId="34" xfId="0" applyNumberFormat="1" applyFont="1" applyBorder="1" applyAlignment="1" applyProtection="1">
      <alignment horizontal="center" vertical="center"/>
      <protection hidden="1"/>
    </xf>
    <xf numFmtId="0" fontId="15" fillId="2" borderId="40" xfId="0" applyFont="1" applyFill="1" applyBorder="1" applyProtection="1">
      <protection hidden="1"/>
    </xf>
    <xf numFmtId="0" fontId="15" fillId="2" borderId="27" xfId="0" applyFont="1" applyFill="1" applyBorder="1" applyProtection="1">
      <protection hidden="1"/>
    </xf>
    <xf numFmtId="0" fontId="15" fillId="2" borderId="41" xfId="0" applyFont="1" applyFill="1" applyBorder="1" applyProtection="1">
      <protection hidden="1"/>
    </xf>
    <xf numFmtId="0" fontId="38" fillId="2" borderId="40" xfId="0" applyFont="1" applyFill="1" applyBorder="1" applyAlignment="1" applyProtection="1">
      <protection hidden="1"/>
    </xf>
    <xf numFmtId="0" fontId="38" fillId="2" borderId="27" xfId="0" applyFont="1" applyFill="1" applyBorder="1" applyAlignment="1" applyProtection="1">
      <protection hidden="1"/>
    </xf>
    <xf numFmtId="0" fontId="38" fillId="2" borderId="41" xfId="0" applyFont="1" applyFill="1" applyBorder="1" applyAlignment="1" applyProtection="1">
      <protection hidden="1"/>
    </xf>
    <xf numFmtId="0" fontId="15" fillId="2" borderId="7" xfId="0" applyFont="1" applyFill="1" applyBorder="1" applyProtection="1">
      <protection hidden="1"/>
    </xf>
    <xf numFmtId="0" fontId="15" fillId="2" borderId="42" xfId="0" applyFont="1" applyFill="1" applyBorder="1" applyProtection="1">
      <protection hidden="1"/>
    </xf>
    <xf numFmtId="0" fontId="15" fillId="2" borderId="43" xfId="0" applyFont="1" applyFill="1" applyBorder="1" applyProtection="1">
      <protection hidden="1"/>
    </xf>
    <xf numFmtId="0" fontId="38" fillId="2" borderId="42" xfId="0" applyFont="1" applyFill="1" applyBorder="1" applyAlignment="1" applyProtection="1">
      <protection hidden="1"/>
    </xf>
    <xf numFmtId="0" fontId="38" fillId="2" borderId="0" xfId="0" applyFont="1" applyFill="1" applyAlignment="1" applyProtection="1">
      <protection hidden="1"/>
    </xf>
    <xf numFmtId="0" fontId="38" fillId="2" borderId="43" xfId="0" applyFont="1" applyFill="1" applyBorder="1" applyAlignment="1" applyProtection="1">
      <protection hidden="1"/>
    </xf>
    <xf numFmtId="0" fontId="15" fillId="2" borderId="14" xfId="0" applyFont="1" applyFill="1" applyBorder="1" applyProtection="1"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15" fillId="2" borderId="11" xfId="0" applyFont="1" applyFill="1" applyBorder="1" applyProtection="1">
      <protection hidden="1"/>
    </xf>
    <xf numFmtId="165" fontId="40" fillId="0" borderId="34" xfId="0" applyNumberFormat="1" applyFont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vertical="center"/>
      <protection hidden="1"/>
    </xf>
    <xf numFmtId="0" fontId="20" fillId="6" borderId="0" xfId="0" applyFont="1" applyFill="1" applyAlignment="1" applyProtection="1">
      <alignment horizontal="left" vertical="top" wrapText="1"/>
      <protection hidden="1"/>
    </xf>
    <xf numFmtId="0" fontId="25" fillId="0" borderId="0" xfId="0" applyFont="1" applyAlignment="1" applyProtection="1">
      <alignment vertical="center"/>
      <protection hidden="1"/>
    </xf>
    <xf numFmtId="0" fontId="37" fillId="0" borderId="0" xfId="0" applyFont="1" applyAlignment="1" applyProtection="1">
      <alignment vertical="center"/>
      <protection hidden="1"/>
    </xf>
    <xf numFmtId="0" fontId="38" fillId="2" borderId="45" xfId="0" applyFont="1" applyFill="1" applyBorder="1" applyAlignment="1" applyProtection="1">
      <protection hidden="1"/>
    </xf>
    <xf numFmtId="0" fontId="38" fillId="2" borderId="16" xfId="0" applyFont="1" applyFill="1" applyBorder="1" applyAlignment="1" applyProtection="1">
      <protection hidden="1"/>
    </xf>
    <xf numFmtId="0" fontId="38" fillId="2" borderId="46" xfId="0" applyFont="1" applyFill="1" applyBorder="1" applyAlignment="1" applyProtection="1">
      <protection hidden="1"/>
    </xf>
    <xf numFmtId="0" fontId="37" fillId="6" borderId="0" xfId="0" applyFont="1" applyFill="1" applyAlignment="1" applyProtection="1">
      <alignment vertical="center"/>
      <protection hidden="1"/>
    </xf>
    <xf numFmtId="0" fontId="20" fillId="6" borderId="0" xfId="0" applyFont="1" applyFill="1" applyAlignment="1" applyProtection="1">
      <alignment horizontal="left" vertical="center" wrapText="1"/>
      <protection hidden="1"/>
    </xf>
    <xf numFmtId="164" fontId="26" fillId="6" borderId="0" xfId="0" applyNumberFormat="1" applyFont="1" applyFill="1" applyAlignment="1" applyProtection="1">
      <alignment horizontal="center" vertical="center"/>
      <protection hidden="1"/>
    </xf>
    <xf numFmtId="0" fontId="15" fillId="2" borderId="16" xfId="0" applyFont="1" applyFill="1" applyBorder="1" applyProtection="1">
      <protection hidden="1"/>
    </xf>
    <xf numFmtId="0" fontId="15" fillId="2" borderId="46" xfId="0" applyFont="1" applyFill="1" applyBorder="1" applyProtection="1">
      <protection hidden="1"/>
    </xf>
    <xf numFmtId="0" fontId="41" fillId="6" borderId="0" xfId="0" applyFont="1" applyFill="1" applyAlignment="1" applyProtection="1">
      <alignment horizontal="left" vertical="center" wrapText="1"/>
      <protection hidden="1"/>
    </xf>
    <xf numFmtId="164" fontId="26" fillId="6" borderId="0" xfId="0" applyNumberFormat="1" applyFont="1" applyFill="1" applyAlignment="1" applyProtection="1">
      <alignment horizontal="center" vertical="center"/>
      <protection hidden="1"/>
    </xf>
    <xf numFmtId="0" fontId="37" fillId="0" borderId="2" xfId="0" applyFont="1" applyBorder="1" applyAlignment="1" applyProtection="1">
      <alignment vertical="center"/>
      <protection hidden="1"/>
    </xf>
    <xf numFmtId="0" fontId="37" fillId="6" borderId="2" xfId="0" applyFont="1" applyFill="1" applyBorder="1" applyAlignment="1" applyProtection="1">
      <alignment vertical="center"/>
      <protection hidden="1"/>
    </xf>
    <xf numFmtId="164" fontId="26" fillId="6" borderId="2" xfId="0" applyNumberFormat="1" applyFont="1" applyFill="1" applyBorder="1" applyAlignment="1" applyProtection="1">
      <alignment horizontal="center" vertical="center"/>
      <protection hidden="1"/>
    </xf>
    <xf numFmtId="0" fontId="33" fillId="6" borderId="0" xfId="0" applyFont="1" applyFill="1" applyAlignment="1" applyProtection="1">
      <alignment horizontal="left" vertical="center" wrapText="1"/>
      <protection hidden="1"/>
    </xf>
    <xf numFmtId="164" fontId="7" fillId="6" borderId="0" xfId="0" applyNumberFormat="1" applyFont="1" applyFill="1" applyAlignment="1" applyProtection="1">
      <alignment vertical="center"/>
      <protection hidden="1"/>
    </xf>
    <xf numFmtId="164" fontId="26" fillId="0" borderId="0" xfId="0" applyNumberFormat="1" applyFont="1" applyAlignment="1" applyProtection="1">
      <alignment horizontal="center" vertical="center" wrapText="1"/>
      <protection hidden="1"/>
    </xf>
    <xf numFmtId="164" fontId="7" fillId="0" borderId="0" xfId="0" applyNumberFormat="1" applyFont="1" applyAlignment="1" applyProtection="1">
      <alignment vertical="center"/>
      <protection hidden="1"/>
    </xf>
    <xf numFmtId="0" fontId="28" fillId="0" borderId="34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23" fillId="4" borderId="47" xfId="0" applyFont="1" applyFill="1" applyBorder="1" applyAlignment="1" applyProtection="1">
      <alignment horizontal="center" vertical="center"/>
      <protection hidden="1"/>
    </xf>
    <xf numFmtId="0" fontId="4" fillId="0" borderId="48" xfId="0" applyFont="1" applyBorder="1" applyProtection="1">
      <protection hidden="1"/>
    </xf>
    <xf numFmtId="0" fontId="7" fillId="0" borderId="0" xfId="0" applyFont="1" applyAlignment="1" applyProtection="1"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37" xfId="0" applyFont="1" applyBorder="1" applyAlignment="1" applyProtection="1">
      <protection hidden="1"/>
    </xf>
    <xf numFmtId="165" fontId="6" fillId="0" borderId="0" xfId="0" applyNumberFormat="1" applyFont="1" applyAlignment="1" applyProtection="1">
      <alignment horizontal="center" vertical="center"/>
      <protection hidden="1"/>
    </xf>
    <xf numFmtId="165" fontId="32" fillId="0" borderId="38" xfId="0" applyNumberFormat="1" applyFont="1" applyBorder="1" applyAlignment="1" applyProtection="1">
      <alignment horizontal="center" vertical="center"/>
      <protection hidden="1"/>
    </xf>
    <xf numFmtId="165" fontId="6" fillId="0" borderId="38" xfId="0" applyNumberFormat="1" applyFont="1" applyBorder="1" applyAlignment="1" applyProtection="1">
      <alignment horizontal="center" vertical="center"/>
      <protection hidden="1"/>
    </xf>
    <xf numFmtId="165" fontId="31" fillId="0" borderId="38" xfId="0" applyNumberFormat="1" applyFont="1" applyBorder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 vertical="center"/>
      <protection hidden="1"/>
    </xf>
    <xf numFmtId="0" fontId="42" fillId="0" borderId="0" xfId="0" applyFont="1" applyProtection="1">
      <protection hidden="1"/>
    </xf>
    <xf numFmtId="0" fontId="6" fillId="6" borderId="2" xfId="0" applyFont="1" applyFill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vertical="top"/>
      <protection hidden="1"/>
    </xf>
    <xf numFmtId="0" fontId="7" fillId="0" borderId="3" xfId="0" applyFont="1" applyBorder="1" applyAlignment="1" applyProtection="1">
      <protection hidden="1"/>
    </xf>
    <xf numFmtId="0" fontId="7" fillId="0" borderId="3" xfId="0" applyFont="1" applyBorder="1" applyProtection="1">
      <protection hidden="1"/>
    </xf>
    <xf numFmtId="165" fontId="7" fillId="0" borderId="3" xfId="0" applyNumberFormat="1" applyFont="1" applyBorder="1" applyProtection="1">
      <protection hidden="1"/>
    </xf>
    <xf numFmtId="164" fontId="26" fillId="0" borderId="3" xfId="0" applyNumberFormat="1" applyFont="1" applyBorder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166" fontId="29" fillId="0" borderId="34" xfId="0" applyNumberFormat="1" applyFont="1" applyBorder="1" applyAlignment="1" applyProtection="1">
      <alignment horizontal="center" vertical="center"/>
      <protection hidden="1"/>
    </xf>
    <xf numFmtId="164" fontId="6" fillId="0" borderId="34" xfId="0" applyNumberFormat="1" applyFon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/>
      <protection hidden="1"/>
    </xf>
    <xf numFmtId="164" fontId="7" fillId="0" borderId="0" xfId="0" applyNumberFormat="1" applyFont="1" applyProtection="1">
      <protection hidden="1"/>
    </xf>
    <xf numFmtId="0" fontId="35" fillId="0" borderId="0" xfId="0" applyFont="1" applyAlignment="1" applyProtection="1">
      <alignment horizontal="center" wrapText="1"/>
      <protection hidden="1"/>
    </xf>
    <xf numFmtId="164" fontId="26" fillId="0" borderId="0" xfId="0" applyNumberFormat="1" applyFont="1" applyAlignment="1" applyProtection="1">
      <alignment horizontal="center"/>
      <protection hidden="1"/>
    </xf>
    <xf numFmtId="0" fontId="7" fillId="0" borderId="2" xfId="0" applyFont="1" applyBorder="1" applyProtection="1">
      <protection hidden="1"/>
    </xf>
    <xf numFmtId="165" fontId="7" fillId="0" borderId="2" xfId="0" applyNumberFormat="1" applyFont="1" applyBorder="1" applyProtection="1">
      <protection hidden="1"/>
    </xf>
    <xf numFmtId="164" fontId="7" fillId="0" borderId="2" xfId="0" applyNumberFormat="1" applyFont="1" applyBorder="1" applyProtection="1">
      <protection hidden="1"/>
    </xf>
    <xf numFmtId="164" fontId="7" fillId="0" borderId="2" xfId="0" applyNumberFormat="1" applyFont="1" applyBorder="1" applyAlignment="1" applyProtection="1">
      <protection hidden="1"/>
    </xf>
    <xf numFmtId="0" fontId="43" fillId="4" borderId="32" xfId="0" applyFont="1" applyFill="1" applyBorder="1" applyAlignment="1" applyProtection="1">
      <alignment horizontal="center" vertical="center"/>
      <protection hidden="1"/>
    </xf>
    <xf numFmtId="0" fontId="4" fillId="0" borderId="50" xfId="0" applyFont="1" applyBorder="1" applyProtection="1">
      <protection hidden="1"/>
    </xf>
    <xf numFmtId="0" fontId="6" fillId="6" borderId="0" xfId="0" applyFont="1" applyFill="1" applyAlignment="1" applyProtection="1">
      <alignment horizontal="center" vertical="center" wrapText="1"/>
      <protection hidden="1"/>
    </xf>
    <xf numFmtId="165" fontId="29" fillId="5" borderId="0" xfId="0" applyNumberFormat="1" applyFont="1" applyFill="1" applyAlignment="1" applyProtection="1">
      <alignment horizontal="center" vertical="center"/>
      <protection hidden="1"/>
    </xf>
    <xf numFmtId="165" fontId="29" fillId="5" borderId="34" xfId="0" applyNumberFormat="1" applyFont="1" applyFill="1" applyBorder="1" applyAlignment="1" applyProtection="1">
      <alignment horizontal="center" vertical="center"/>
      <protection hidden="1"/>
    </xf>
    <xf numFmtId="0" fontId="35" fillId="6" borderId="0" xfId="0" applyFont="1" applyFill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20" fillId="0" borderId="3" xfId="0" applyFont="1" applyBorder="1" applyAlignment="1" applyProtection="1">
      <alignment vertical="center" wrapText="1"/>
      <protection hidden="1"/>
    </xf>
    <xf numFmtId="0" fontId="20" fillId="0" borderId="0" xfId="0" applyFont="1" applyAlignment="1" applyProtection="1">
      <alignment vertical="center" wrapText="1"/>
      <protection hidden="1"/>
    </xf>
    <xf numFmtId="167" fontId="7" fillId="6" borderId="0" xfId="0" applyNumberFormat="1" applyFont="1" applyFill="1" applyAlignment="1" applyProtection="1">
      <alignment vertical="center"/>
      <protection hidden="1"/>
    </xf>
    <xf numFmtId="0" fontId="7" fillId="0" borderId="37" xfId="0" applyFont="1" applyBorder="1" applyAlignment="1" applyProtection="1">
      <alignment vertical="center"/>
      <protection hidden="1"/>
    </xf>
    <xf numFmtId="165" fontId="29" fillId="6" borderId="0" xfId="0" applyNumberFormat="1" applyFont="1" applyFill="1" applyAlignment="1" applyProtection="1">
      <alignment horizontal="center" vertical="center"/>
      <protection hidden="1"/>
    </xf>
    <xf numFmtId="165" fontId="6" fillId="6" borderId="0" xfId="0" applyNumberFormat="1" applyFont="1" applyFill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vertical="center" wrapText="1"/>
      <protection hidden="1"/>
    </xf>
    <xf numFmtId="0" fontId="37" fillId="2" borderId="0" xfId="0" applyFont="1" applyFill="1" applyProtection="1">
      <protection hidden="1"/>
    </xf>
    <xf numFmtId="0" fontId="7" fillId="0" borderId="2" xfId="0" applyFont="1" applyBorder="1" applyAlignment="1" applyProtection="1">
      <alignment vertical="center"/>
      <protection hidden="1"/>
    </xf>
    <xf numFmtId="167" fontId="7" fillId="0" borderId="0" xfId="0" applyNumberFormat="1" applyFont="1" applyAlignment="1" applyProtection="1"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165" fontId="7" fillId="0" borderId="0" xfId="0" applyNumberFormat="1" applyFont="1" applyAlignment="1" applyProtection="1"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165" fontId="28" fillId="0" borderId="34" xfId="0" applyNumberFormat="1" applyFont="1" applyBorder="1" applyAlignment="1" applyProtection="1">
      <alignment horizontal="center" vertical="center" wrapText="1"/>
      <protection hidden="1"/>
    </xf>
    <xf numFmtId="165" fontId="29" fillId="0" borderId="34" xfId="0" applyNumberFormat="1" applyFont="1" applyBorder="1" applyAlignment="1" applyProtection="1">
      <alignment horizontal="center" vertical="center"/>
      <protection hidden="1"/>
    </xf>
    <xf numFmtId="165" fontId="7" fillId="0" borderId="34" xfId="0" applyNumberFormat="1" applyFont="1" applyBorder="1" applyProtection="1">
      <protection hidden="1"/>
    </xf>
    <xf numFmtId="0" fontId="20" fillId="2" borderId="14" xfId="0" applyFont="1" applyFill="1" applyBorder="1" applyAlignment="1" applyProtection="1">
      <alignment horizontal="left" vertical="top" wrapText="1"/>
      <protection hidden="1"/>
    </xf>
    <xf numFmtId="0" fontId="20" fillId="2" borderId="11" xfId="0" applyFont="1" applyFill="1" applyBorder="1" applyAlignment="1" applyProtection="1">
      <alignment horizontal="left" vertical="top" wrapText="1"/>
      <protection hidden="1"/>
    </xf>
    <xf numFmtId="0" fontId="7" fillId="6" borderId="0" xfId="0" applyFont="1" applyFill="1" applyAlignment="1" applyProtection="1">
      <alignment horizontal="center" vertical="center" wrapText="1"/>
      <protection hidden="1"/>
    </xf>
    <xf numFmtId="165" fontId="6" fillId="0" borderId="0" xfId="0" applyNumberFormat="1" applyFont="1" applyAlignment="1" applyProtection="1">
      <alignment horizontal="center" wrapText="1"/>
      <protection hidden="1"/>
    </xf>
    <xf numFmtId="165" fontId="47" fillId="6" borderId="0" xfId="0" applyNumberFormat="1" applyFont="1" applyFill="1" applyAlignment="1" applyProtection="1">
      <alignment horizontal="center" vertical="center"/>
      <protection hidden="1"/>
    </xf>
    <xf numFmtId="166" fontId="6" fillId="0" borderId="34" xfId="0" applyNumberFormat="1" applyFont="1" applyBorder="1" applyAlignment="1" applyProtection="1">
      <alignment horizontal="center" vertical="center"/>
      <protection hidden="1"/>
    </xf>
    <xf numFmtId="166" fontId="29" fillId="6" borderId="34" xfId="0" applyNumberFormat="1" applyFont="1" applyFill="1" applyBorder="1" applyAlignment="1" applyProtection="1">
      <alignment horizontal="center" vertical="center"/>
      <protection hidden="1"/>
    </xf>
    <xf numFmtId="166" fontId="6" fillId="0" borderId="0" xfId="0" applyNumberFormat="1" applyFont="1" applyAlignment="1" applyProtection="1">
      <alignment horizontal="center" vertical="center"/>
      <protection hidden="1"/>
    </xf>
    <xf numFmtId="166" fontId="31" fillId="6" borderId="0" xfId="0" applyNumberFormat="1" applyFont="1" applyFill="1" applyAlignment="1" applyProtection="1">
      <alignment horizontal="center" vertical="center"/>
      <protection hidden="1"/>
    </xf>
    <xf numFmtId="166" fontId="40" fillId="6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top" wrapText="1"/>
      <protection hidden="1"/>
    </xf>
    <xf numFmtId="0" fontId="7" fillId="2" borderId="49" xfId="0" applyFont="1" applyFill="1" applyBorder="1" applyProtection="1">
      <protection hidden="1"/>
    </xf>
    <xf numFmtId="0" fontId="7" fillId="0" borderId="34" xfId="0" applyFont="1" applyBorder="1" applyAlignment="1" applyProtection="1">
      <alignment vertical="center"/>
      <protection hidden="1"/>
    </xf>
    <xf numFmtId="0" fontId="7" fillId="0" borderId="34" xfId="0" applyFont="1" applyBorder="1" applyAlignment="1" applyProtection="1">
      <alignment horizontal="center" vertical="center"/>
      <protection hidden="1"/>
    </xf>
    <xf numFmtId="0" fontId="20" fillId="2" borderId="1" xfId="0" applyFont="1" applyFill="1" applyBorder="1" applyAlignment="1" applyProtection="1">
      <alignment horizontal="left" vertical="top" wrapText="1"/>
      <protection hidden="1"/>
    </xf>
    <xf numFmtId="164" fontId="26" fillId="2" borderId="49" xfId="0" applyNumberFormat="1" applyFont="1" applyFill="1" applyBorder="1" applyAlignment="1" applyProtection="1">
      <alignment vertical="center"/>
      <protection hidden="1"/>
    </xf>
    <xf numFmtId="0" fontId="25" fillId="0" borderId="0" xfId="0" applyFont="1" applyAlignment="1" applyProtection="1">
      <alignment horizontal="center" vertical="top"/>
      <protection hidden="1"/>
    </xf>
    <xf numFmtId="0" fontId="6" fillId="6" borderId="3" xfId="0" applyFont="1" applyFill="1" applyBorder="1" applyAlignment="1" applyProtection="1">
      <alignment horizontal="center" vertical="center"/>
      <protection hidden="1"/>
    </xf>
    <xf numFmtId="0" fontId="21" fillId="5" borderId="0" xfId="0" applyFont="1" applyFill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37" fillId="0" borderId="0" xfId="0" applyFont="1" applyAlignment="1" applyProtection="1">
      <alignment horizontal="center" vertical="center"/>
      <protection hidden="1"/>
    </xf>
    <xf numFmtId="49" fontId="50" fillId="6" borderId="0" xfId="0" applyNumberFormat="1" applyFont="1" applyFill="1" applyAlignment="1" applyProtection="1">
      <alignment vertical="center" wrapText="1"/>
      <protection hidden="1"/>
    </xf>
    <xf numFmtId="165" fontId="29" fillId="5" borderId="38" xfId="0" applyNumberFormat="1" applyFont="1" applyFill="1" applyBorder="1" applyAlignment="1" applyProtection="1">
      <alignment horizontal="center" vertical="center"/>
      <protection hidden="1"/>
    </xf>
    <xf numFmtId="49" fontId="50" fillId="6" borderId="0" xfId="0" applyNumberFormat="1" applyFont="1" applyFill="1" applyAlignment="1" applyProtection="1">
      <alignment vertical="center" wrapText="1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37" fillId="0" borderId="2" xfId="0" applyFont="1" applyBorder="1" applyAlignment="1" applyProtection="1">
      <alignment horizontal="center" vertical="center"/>
      <protection hidden="1"/>
    </xf>
    <xf numFmtId="0" fontId="21" fillId="5" borderId="3" xfId="0" applyFont="1" applyFill="1" applyBorder="1" applyAlignment="1" applyProtection="1">
      <alignment horizontal="center" vertical="center"/>
      <protection hidden="1"/>
    </xf>
    <xf numFmtId="164" fontId="26" fillId="6" borderId="3" xfId="0" applyNumberFormat="1" applyFont="1" applyFill="1" applyBorder="1" applyAlignment="1" applyProtection="1">
      <alignment horizontal="center"/>
      <protection hidden="1"/>
    </xf>
    <xf numFmtId="49" fontId="50" fillId="6" borderId="3" xfId="0" applyNumberFormat="1" applyFont="1" applyFill="1" applyBorder="1" applyAlignment="1" applyProtection="1">
      <alignment vertical="center" wrapText="1"/>
      <protection hidden="1"/>
    </xf>
    <xf numFmtId="164" fontId="7" fillId="6" borderId="0" xfId="0" applyNumberFormat="1" applyFont="1" applyFill="1" applyAlignment="1" applyProtection="1">
      <protection hidden="1"/>
    </xf>
    <xf numFmtId="0" fontId="7" fillId="6" borderId="0" xfId="0" applyFont="1" applyFill="1" applyProtection="1">
      <protection hidden="1"/>
    </xf>
    <xf numFmtId="164" fontId="26" fillId="6" borderId="0" xfId="0" applyNumberFormat="1" applyFont="1" applyFill="1" applyAlignment="1" applyProtection="1">
      <alignment horizontal="center"/>
      <protection hidden="1"/>
    </xf>
    <xf numFmtId="165" fontId="7" fillId="6" borderId="0" xfId="0" applyNumberFormat="1" applyFont="1" applyFill="1" applyProtection="1">
      <protection hidden="1"/>
    </xf>
    <xf numFmtId="165" fontId="6" fillId="6" borderId="0" xfId="0" applyNumberFormat="1" applyFont="1" applyFill="1" applyAlignment="1" applyProtection="1">
      <alignment horizontal="center" wrapText="1"/>
      <protection hidden="1"/>
    </xf>
    <xf numFmtId="164" fontId="7" fillId="6" borderId="0" xfId="0" applyNumberFormat="1" applyFont="1" applyFill="1" applyProtection="1">
      <protection hidden="1"/>
    </xf>
    <xf numFmtId="165" fontId="7" fillId="0" borderId="37" xfId="0" applyNumberFormat="1" applyFont="1" applyBorder="1" applyAlignment="1" applyProtection="1">
      <protection hidden="1"/>
    </xf>
    <xf numFmtId="165" fontId="29" fillId="6" borderId="0" xfId="0" applyNumberFormat="1" applyFont="1" applyFill="1" applyAlignment="1" applyProtection="1">
      <alignment horizontal="center" vertical="center" wrapText="1"/>
      <protection hidden="1"/>
    </xf>
    <xf numFmtId="165" fontId="6" fillId="6" borderId="37" xfId="0" applyNumberFormat="1" applyFont="1" applyFill="1" applyBorder="1" applyAlignment="1" applyProtection="1">
      <alignment horizontal="center" wrapText="1"/>
      <protection hidden="1"/>
    </xf>
    <xf numFmtId="164" fontId="7" fillId="6" borderId="37" xfId="0" applyNumberFormat="1" applyFont="1" applyFill="1" applyBorder="1" applyProtection="1">
      <protection hidden="1"/>
    </xf>
    <xf numFmtId="164" fontId="26" fillId="6" borderId="0" xfId="0" applyNumberFormat="1" applyFont="1" applyFill="1" applyAlignment="1" applyProtection="1">
      <alignment horizontal="center"/>
      <protection hidden="1"/>
    </xf>
    <xf numFmtId="0" fontId="2" fillId="8" borderId="1" xfId="0" applyFont="1" applyFill="1" applyBorder="1" applyAlignment="1" applyProtection="1">
      <alignment vertical="center"/>
      <protection hidden="1"/>
    </xf>
    <xf numFmtId="0" fontId="58" fillId="0" borderId="2" xfId="0" applyFont="1" applyBorder="1" applyAlignment="1" applyProtection="1">
      <alignment horizontal="right"/>
      <protection hidden="1"/>
    </xf>
    <xf numFmtId="0" fontId="23" fillId="4" borderId="32" xfId="0" applyFont="1" applyFill="1" applyBorder="1" applyAlignment="1" applyProtection="1">
      <alignment horizontal="center" vertical="center" wrapText="1"/>
      <protection hidden="1"/>
    </xf>
    <xf numFmtId="0" fontId="27" fillId="8" borderId="1" xfId="0" applyFont="1" applyFill="1" applyBorder="1" applyProtection="1">
      <protection hidden="1"/>
    </xf>
    <xf numFmtId="0" fontId="10" fillId="7" borderId="47" xfId="0" applyFont="1" applyFill="1" applyBorder="1" applyAlignment="1" applyProtection="1">
      <alignment horizontal="left" vertical="center" wrapText="1"/>
      <protection hidden="1"/>
    </xf>
    <xf numFmtId="0" fontId="4" fillId="0" borderId="55" xfId="0" applyFont="1" applyBorder="1" applyProtection="1">
      <protection hidden="1"/>
    </xf>
    <xf numFmtId="0" fontId="4" fillId="0" borderId="54" xfId="0" applyFont="1" applyBorder="1" applyProtection="1">
      <protection hidden="1"/>
    </xf>
    <xf numFmtId="0" fontId="20" fillId="0" borderId="3" xfId="0" applyFont="1" applyBorder="1" applyAlignment="1" applyProtection="1">
      <alignment horizontal="center" vertical="center" wrapText="1"/>
      <protection hidden="1"/>
    </xf>
    <xf numFmtId="0" fontId="20" fillId="0" borderId="3" xfId="0" applyFont="1" applyBorder="1" applyAlignment="1" applyProtection="1">
      <alignment horizontal="center" vertical="center"/>
      <protection hidden="1"/>
    </xf>
    <xf numFmtId="164" fontId="20" fillId="0" borderId="3" xfId="0" applyNumberFormat="1" applyFont="1" applyBorder="1" applyAlignment="1" applyProtection="1">
      <alignment horizontal="center" vertical="center"/>
      <protection hidden="1"/>
    </xf>
    <xf numFmtId="164" fontId="20" fillId="0" borderId="3" xfId="0" applyNumberFormat="1" applyFont="1" applyBorder="1" applyAlignment="1" applyProtection="1">
      <alignment horizontal="left" vertical="center"/>
      <protection hidden="1"/>
    </xf>
    <xf numFmtId="164" fontId="20" fillId="0" borderId="3" xfId="0" applyNumberFormat="1" applyFont="1" applyBorder="1" applyAlignment="1" applyProtection="1">
      <alignment vertical="center"/>
      <protection hidden="1"/>
    </xf>
    <xf numFmtId="164" fontId="20" fillId="0" borderId="2" xfId="0" applyNumberFormat="1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21" fillId="0" borderId="3" xfId="0" applyFont="1" applyBorder="1" applyAlignment="1" applyProtection="1">
      <alignment horizontal="center"/>
      <protection hidden="1"/>
    </xf>
    <xf numFmtId="49" fontId="10" fillId="0" borderId="3" xfId="0" applyNumberFormat="1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vertical="center" wrapText="1"/>
      <protection hidden="1"/>
    </xf>
    <xf numFmtId="0" fontId="20" fillId="0" borderId="0" xfId="0" applyFont="1" applyAlignment="1" applyProtection="1">
      <alignment vertical="center" wrapText="1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6" fillId="0" borderId="0" xfId="0" applyFont="1" applyProtection="1">
      <protection hidden="1"/>
    </xf>
    <xf numFmtId="0" fontId="10" fillId="0" borderId="0" xfId="0" applyFont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6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22" fillId="0" borderId="0" xfId="0" applyFont="1" applyAlignment="1" applyProtection="1">
      <alignment horizontal="right"/>
      <protection hidden="1"/>
    </xf>
    <xf numFmtId="0" fontId="22" fillId="3" borderId="0" xfId="0" applyFont="1" applyFill="1" applyAlignment="1" applyProtection="1">
      <alignment horizontal="right"/>
      <protection hidden="1"/>
    </xf>
    <xf numFmtId="0" fontId="59" fillId="4" borderId="3" xfId="0" applyFont="1" applyFill="1" applyBorder="1" applyAlignment="1" applyProtection="1">
      <alignment vertical="center" wrapText="1"/>
      <protection hidden="1"/>
    </xf>
    <xf numFmtId="0" fontId="59" fillId="3" borderId="0" xfId="0" applyFont="1" applyFill="1" applyAlignment="1" applyProtection="1">
      <alignment vertical="center" wrapText="1"/>
      <protection hidden="1"/>
    </xf>
    <xf numFmtId="0" fontId="4" fillId="0" borderId="43" xfId="0" applyFont="1" applyBorder="1" applyProtection="1">
      <protection hidden="1"/>
    </xf>
    <xf numFmtId="0" fontId="10" fillId="7" borderId="0" xfId="0" applyFont="1" applyFill="1" applyAlignment="1" applyProtection="1">
      <alignment wrapText="1"/>
      <protection hidden="1"/>
    </xf>
    <xf numFmtId="0" fontId="10" fillId="3" borderId="0" xfId="0" applyFont="1" applyFill="1" applyAlignment="1" applyProtection="1">
      <alignment wrapText="1"/>
      <protection hidden="1"/>
    </xf>
    <xf numFmtId="49" fontId="10" fillId="6" borderId="0" xfId="0" applyNumberFormat="1" applyFont="1" applyFill="1" applyAlignment="1" applyProtection="1">
      <protection hidden="1"/>
    </xf>
    <xf numFmtId="49" fontId="7" fillId="0" borderId="0" xfId="0" applyNumberFormat="1" applyFont="1" applyProtection="1">
      <protection hidden="1"/>
    </xf>
    <xf numFmtId="49" fontId="7" fillId="3" borderId="0" xfId="0" applyNumberFormat="1" applyFont="1" applyFill="1" applyProtection="1">
      <protection hidden="1"/>
    </xf>
    <xf numFmtId="49" fontId="10" fillId="0" borderId="0" xfId="0" applyNumberFormat="1" applyFont="1" applyProtection="1">
      <protection hidden="1"/>
    </xf>
    <xf numFmtId="49" fontId="10" fillId="3" borderId="0" xfId="0" applyNumberFormat="1" applyFont="1" applyFill="1" applyProtection="1">
      <protection hidden="1"/>
    </xf>
    <xf numFmtId="49" fontId="10" fillId="0" borderId="2" xfId="0" applyNumberFormat="1" applyFont="1" applyBorder="1" applyProtection="1">
      <protection hidden="1"/>
    </xf>
    <xf numFmtId="49" fontId="2" fillId="0" borderId="0" xfId="0" applyNumberFormat="1" applyFont="1" applyAlignment="1" applyProtection="1">
      <alignment horizontal="center"/>
      <protection hidden="1"/>
    </xf>
    <xf numFmtId="49" fontId="2" fillId="3" borderId="0" xfId="0" applyNumberFormat="1" applyFont="1" applyFill="1" applyAlignment="1" applyProtection="1">
      <alignment horizontal="center"/>
      <protection hidden="1"/>
    </xf>
    <xf numFmtId="49" fontId="2" fillId="9" borderId="0" xfId="0" applyNumberFormat="1" applyFont="1" applyFill="1" applyAlignment="1" applyProtection="1">
      <alignment horizontal="center"/>
      <protection hidden="1"/>
    </xf>
    <xf numFmtId="0" fontId="4" fillId="0" borderId="58" xfId="0" applyFont="1" applyBorder="1" applyProtection="1">
      <protection hidden="1"/>
    </xf>
    <xf numFmtId="49" fontId="2" fillId="9" borderId="23" xfId="0" applyNumberFormat="1" applyFont="1" applyFill="1" applyBorder="1" applyAlignment="1" applyProtection="1">
      <alignment horizontal="center"/>
      <protection hidden="1"/>
    </xf>
    <xf numFmtId="49" fontId="2" fillId="9" borderId="43" xfId="0" applyNumberFormat="1" applyFont="1" applyFill="1" applyBorder="1" applyAlignment="1" applyProtection="1">
      <alignment horizontal="center"/>
      <protection hidden="1"/>
    </xf>
    <xf numFmtId="0" fontId="4" fillId="0" borderId="23" xfId="0" applyFont="1" applyBorder="1" applyProtection="1">
      <protection hidden="1"/>
    </xf>
    <xf numFmtId="0" fontId="4" fillId="0" borderId="59" xfId="0" applyFont="1" applyBorder="1" applyProtection="1">
      <protection hidden="1"/>
    </xf>
    <xf numFmtId="0" fontId="4" fillId="0" borderId="25" xfId="0" applyFont="1" applyBorder="1" applyProtection="1">
      <protection hidden="1"/>
    </xf>
    <xf numFmtId="49" fontId="10" fillId="6" borderId="23" xfId="0" applyNumberFormat="1" applyFont="1" applyFill="1" applyBorder="1" applyAlignment="1" applyProtection="1">
      <alignment horizontal="center"/>
      <protection hidden="1"/>
    </xf>
    <xf numFmtId="49" fontId="10" fillId="6" borderId="0" xfId="0" applyNumberFormat="1" applyFont="1" applyFill="1" applyProtection="1">
      <protection hidden="1"/>
    </xf>
    <xf numFmtId="49" fontId="10" fillId="0" borderId="23" xfId="0" applyNumberFormat="1" applyFont="1" applyBorder="1" applyAlignment="1" applyProtection="1">
      <alignment horizontal="center"/>
      <protection hidden="1"/>
    </xf>
    <xf numFmtId="49" fontId="7" fillId="0" borderId="58" xfId="0" applyNumberFormat="1" applyFont="1" applyBorder="1" applyProtection="1">
      <protection hidden="1"/>
    </xf>
    <xf numFmtId="0" fontId="4" fillId="0" borderId="60" xfId="0" applyFont="1" applyBorder="1" applyProtection="1">
      <protection hidden="1"/>
    </xf>
    <xf numFmtId="0" fontId="4" fillId="0" borderId="61" xfId="0" applyFont="1" applyBorder="1" applyProtection="1">
      <protection hidden="1"/>
    </xf>
    <xf numFmtId="0" fontId="7" fillId="0" borderId="37" xfId="0" applyFont="1" applyBorder="1" applyProtection="1">
      <protection hidden="1"/>
    </xf>
    <xf numFmtId="0" fontId="7" fillId="0" borderId="60" xfId="0" applyFont="1" applyBorder="1" applyProtection="1">
      <protection hidden="1"/>
    </xf>
    <xf numFmtId="49" fontId="7" fillId="0" borderId="37" xfId="0" applyNumberFormat="1" applyFont="1" applyBorder="1" applyProtection="1">
      <protection hidden="1"/>
    </xf>
    <xf numFmtId="0" fontId="10" fillId="0" borderId="22" xfId="0" applyFont="1" applyBorder="1" applyAlignment="1" applyProtection="1">
      <alignment horizontal="center" vertical="center"/>
      <protection hidden="1"/>
    </xf>
    <xf numFmtId="49" fontId="7" fillId="0" borderId="0" xfId="0" applyNumberFormat="1" applyFont="1" applyProtection="1">
      <protection hidden="1"/>
    </xf>
    <xf numFmtId="0" fontId="4" fillId="0" borderId="62" xfId="0" applyFont="1" applyBorder="1" applyProtection="1">
      <protection hidden="1"/>
    </xf>
    <xf numFmtId="49" fontId="60" fillId="6" borderId="0" xfId="0" applyNumberFormat="1" applyFont="1" applyFill="1" applyAlignment="1" applyProtection="1">
      <alignment horizontal="left"/>
      <protection hidden="1"/>
    </xf>
    <xf numFmtId="0" fontId="7" fillId="0" borderId="58" xfId="0" applyFont="1" applyBorder="1" applyProtection="1">
      <protection hidden="1"/>
    </xf>
    <xf numFmtId="49" fontId="7" fillId="0" borderId="23" xfId="0" applyNumberFormat="1" applyFont="1" applyBorder="1" applyProtection="1">
      <protection hidden="1"/>
    </xf>
    <xf numFmtId="0" fontId="10" fillId="0" borderId="22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49" fontId="7" fillId="0" borderId="23" xfId="0" applyNumberFormat="1" applyFont="1" applyBorder="1" applyAlignment="1" applyProtection="1">
      <protection hidden="1"/>
    </xf>
    <xf numFmtId="0" fontId="61" fillId="0" borderId="0" xfId="0" applyFont="1" applyAlignment="1" applyProtection="1">
      <alignment horizontal="right"/>
      <protection hidden="1"/>
    </xf>
    <xf numFmtId="0" fontId="61" fillId="3" borderId="0" xfId="0" applyFont="1" applyFill="1" applyAlignment="1" applyProtection="1">
      <alignment horizontal="right"/>
      <protection hidden="1"/>
    </xf>
    <xf numFmtId="0" fontId="40" fillId="0" borderId="0" xfId="0" applyFont="1" applyAlignment="1" applyProtection="1">
      <alignment horizontal="center"/>
      <protection hidden="1"/>
    </xf>
    <xf numFmtId="0" fontId="40" fillId="3" borderId="0" xfId="0" applyFont="1" applyFill="1" applyAlignment="1" applyProtection="1">
      <alignment horizontal="center"/>
      <protection hidden="1"/>
    </xf>
    <xf numFmtId="0" fontId="27" fillId="2" borderId="0" xfId="0" applyFont="1" applyFill="1" applyProtection="1">
      <protection hidden="1"/>
    </xf>
    <xf numFmtId="0" fontId="40" fillId="0" borderId="0" xfId="0" applyFont="1" applyAlignment="1" applyProtection="1">
      <alignment horizontal="center"/>
      <protection hidden="1"/>
    </xf>
    <xf numFmtId="0" fontId="59" fillId="3" borderId="0" xfId="0" applyFont="1" applyFill="1" applyAlignment="1" applyProtection="1">
      <alignment wrapText="1"/>
      <protection hidden="1"/>
    </xf>
    <xf numFmtId="0" fontId="7" fillId="2" borderId="0" xfId="0" applyFont="1" applyFill="1" applyAlignment="1" applyProtection="1">
      <protection hidden="1"/>
    </xf>
    <xf numFmtId="0" fontId="10" fillId="6" borderId="0" xfId="0" applyFont="1" applyFill="1" applyProtection="1">
      <protection hidden="1"/>
    </xf>
    <xf numFmtId="0" fontId="10" fillId="3" borderId="0" xfId="0" applyFont="1" applyFill="1" applyProtection="1">
      <protection hidden="1"/>
    </xf>
    <xf numFmtId="0" fontId="7" fillId="3" borderId="0" xfId="0" applyFont="1" applyFill="1" applyProtection="1">
      <protection hidden="1"/>
    </xf>
    <xf numFmtId="49" fontId="62" fillId="6" borderId="0" xfId="0" applyNumberFormat="1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protection hidden="1"/>
    </xf>
    <xf numFmtId="0" fontId="7" fillId="0" borderId="2" xfId="0" applyFont="1" applyBorder="1" applyAlignment="1" applyProtection="1">
      <protection hidden="1"/>
    </xf>
    <xf numFmtId="49" fontId="7" fillId="6" borderId="2" xfId="0" applyNumberFormat="1" applyFont="1" applyFill="1" applyBorder="1" applyProtection="1">
      <protection hidden="1"/>
    </xf>
    <xf numFmtId="49" fontId="10" fillId="0" borderId="0" xfId="0" applyNumberFormat="1" applyFont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7" fillId="0" borderId="58" xfId="0" applyFont="1" applyBorder="1" applyProtection="1">
      <protection hidden="1"/>
    </xf>
    <xf numFmtId="0" fontId="7" fillId="0" borderId="23" xfId="0" applyFont="1" applyBorder="1" applyProtection="1">
      <protection hidden="1"/>
    </xf>
    <xf numFmtId="49" fontId="60" fillId="0" borderId="0" xfId="0" applyNumberFormat="1" applyFont="1" applyAlignment="1" applyProtection="1">
      <alignment horizontal="center"/>
      <protection hidden="1"/>
    </xf>
    <xf numFmtId="0" fontId="21" fillId="0" borderId="0" xfId="0" applyFont="1" applyAlignment="1" applyProtection="1">
      <alignment horizontal="center"/>
      <protection hidden="1"/>
    </xf>
    <xf numFmtId="0" fontId="59" fillId="4" borderId="3" xfId="0" applyFont="1" applyFill="1" applyBorder="1" applyAlignment="1" applyProtection="1">
      <alignment wrapText="1"/>
      <protection hidden="1"/>
    </xf>
    <xf numFmtId="49" fontId="10" fillId="0" borderId="0" xfId="0" applyNumberFormat="1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23" xfId="0" applyFont="1" applyBorder="1" applyAlignment="1" applyProtection="1">
      <protection hidden="1"/>
    </xf>
    <xf numFmtId="0" fontId="7" fillId="0" borderId="61" xfId="0" applyFont="1" applyBorder="1" applyAlignment="1" applyProtection="1">
      <protection hidden="1"/>
    </xf>
    <xf numFmtId="0" fontId="7" fillId="0" borderId="23" xfId="0" applyFont="1" applyBorder="1" applyAlignment="1" applyProtection="1">
      <protection hidden="1"/>
    </xf>
    <xf numFmtId="0" fontId="7" fillId="0" borderId="0" xfId="0" applyFont="1" applyAlignment="1" applyProtection="1">
      <protection hidden="1"/>
    </xf>
    <xf numFmtId="0" fontId="6" fillId="0" borderId="2" xfId="0" applyFont="1" applyBorder="1" applyProtection="1">
      <protection hidden="1"/>
    </xf>
    <xf numFmtId="0" fontId="8" fillId="0" borderId="2" xfId="0" applyFont="1" applyBorder="1" applyProtection="1">
      <protection hidden="1"/>
    </xf>
    <xf numFmtId="0" fontId="63" fillId="2" borderId="40" xfId="0" applyFont="1" applyFill="1" applyBorder="1" applyAlignment="1" applyProtection="1">
      <alignment horizontal="center"/>
      <protection hidden="1"/>
    </xf>
    <xf numFmtId="0" fontId="4" fillId="0" borderId="41" xfId="0" applyFont="1" applyBorder="1" applyProtection="1">
      <protection hidden="1"/>
    </xf>
    <xf numFmtId="0" fontId="23" fillId="9" borderId="31" xfId="0" applyFont="1" applyFill="1" applyBorder="1" applyAlignment="1" applyProtection="1">
      <alignment horizontal="center" vertical="center" wrapText="1"/>
      <protection hidden="1"/>
    </xf>
    <xf numFmtId="0" fontId="23" fillId="9" borderId="30" xfId="0" applyFont="1" applyFill="1" applyBorder="1" applyAlignment="1" applyProtection="1">
      <alignment horizontal="center" vertical="center" wrapText="1"/>
      <protection hidden="1"/>
    </xf>
    <xf numFmtId="0" fontId="4" fillId="0" borderId="45" xfId="0" applyFont="1" applyBorder="1" applyProtection="1">
      <protection hidden="1"/>
    </xf>
    <xf numFmtId="0" fontId="4" fillId="0" borderId="46" xfId="0" applyFont="1" applyBorder="1" applyProtection="1">
      <protection hidden="1"/>
    </xf>
    <xf numFmtId="49" fontId="2" fillId="2" borderId="1" xfId="0" applyNumberFormat="1" applyFont="1" applyFill="1" applyBorder="1" applyAlignment="1" applyProtection="1">
      <alignment horizontal="left" vertical="center"/>
      <protection hidden="1"/>
    </xf>
    <xf numFmtId="0" fontId="10" fillId="6" borderId="3" xfId="0" applyFont="1" applyFill="1" applyBorder="1" applyAlignment="1" applyProtection="1">
      <alignment horizontal="center"/>
      <protection hidden="1"/>
    </xf>
    <xf numFmtId="0" fontId="10" fillId="6" borderId="20" xfId="0" applyFont="1" applyFill="1" applyBorder="1" applyAlignment="1" applyProtection="1">
      <alignment horizontal="center"/>
      <protection hidden="1"/>
    </xf>
    <xf numFmtId="49" fontId="2" fillId="6" borderId="63" xfId="0" applyNumberFormat="1" applyFont="1" applyFill="1" applyBorder="1" applyAlignment="1" applyProtection="1">
      <alignment horizontal="left" vertical="center"/>
      <protection hidden="1"/>
    </xf>
    <xf numFmtId="0" fontId="4" fillId="0" borderId="64" xfId="0" applyFont="1" applyBorder="1" applyProtection="1">
      <protection hidden="1"/>
    </xf>
    <xf numFmtId="49" fontId="10" fillId="0" borderId="19" xfId="0" applyNumberFormat="1" applyFont="1" applyBorder="1" applyAlignment="1" applyProtection="1">
      <alignment horizontal="left" vertical="center" wrapText="1"/>
      <protection hidden="1"/>
    </xf>
    <xf numFmtId="164" fontId="20" fillId="2" borderId="1" xfId="0" applyNumberFormat="1" applyFont="1" applyFill="1" applyBorder="1" applyAlignment="1" applyProtection="1">
      <alignment vertical="center"/>
      <protection hidden="1"/>
    </xf>
    <xf numFmtId="0" fontId="4" fillId="0" borderId="22" xfId="0" applyFont="1" applyBorder="1" applyProtection="1">
      <protection hidden="1"/>
    </xf>
    <xf numFmtId="0" fontId="10" fillId="6" borderId="0" xfId="0" applyFont="1" applyFill="1" applyAlignment="1" applyProtection="1">
      <alignment horizontal="center"/>
      <protection hidden="1"/>
    </xf>
    <xf numFmtId="0" fontId="10" fillId="6" borderId="23" xfId="0" applyFont="1" applyFill="1" applyBorder="1" applyAlignment="1" applyProtection="1">
      <alignment horizontal="center"/>
      <protection hidden="1"/>
    </xf>
    <xf numFmtId="0" fontId="10" fillId="6" borderId="63" xfId="0" applyFont="1" applyFill="1" applyBorder="1" applyAlignment="1" applyProtection="1">
      <alignment horizontal="center" vertical="center"/>
      <protection hidden="1"/>
    </xf>
    <xf numFmtId="0" fontId="10" fillId="6" borderId="64" xfId="0" applyFont="1" applyFill="1" applyBorder="1" applyAlignment="1" applyProtection="1">
      <alignment horizontal="center" vertical="center"/>
      <protection hidden="1"/>
    </xf>
    <xf numFmtId="49" fontId="10" fillId="6" borderId="63" xfId="0" applyNumberFormat="1" applyFont="1" applyFill="1" applyBorder="1" applyAlignment="1" applyProtection="1">
      <alignment horizontal="center" vertical="center"/>
      <protection hidden="1"/>
    </xf>
    <xf numFmtId="0" fontId="15" fillId="0" borderId="0" xfId="0" applyFont="1" applyProtection="1">
      <protection hidden="1"/>
    </xf>
    <xf numFmtId="0" fontId="10" fillId="0" borderId="34" xfId="0" applyFont="1" applyBorder="1" applyAlignment="1" applyProtection="1">
      <alignment horizontal="center" vertical="center"/>
      <protection hidden="1"/>
    </xf>
    <xf numFmtId="49" fontId="2" fillId="0" borderId="63" xfId="0" applyNumberFormat="1" applyFont="1" applyBorder="1" applyAlignment="1" applyProtection="1">
      <alignment horizontal="left" vertical="center"/>
      <protection hidden="1"/>
    </xf>
    <xf numFmtId="49" fontId="10" fillId="6" borderId="22" xfId="0" applyNumberFormat="1" applyFont="1" applyFill="1" applyBorder="1" applyAlignment="1" applyProtection="1">
      <alignment horizontal="center" vertical="center"/>
      <protection hidden="1"/>
    </xf>
    <xf numFmtId="0" fontId="10" fillId="6" borderId="23" xfId="0" applyFont="1" applyFill="1" applyBorder="1" applyAlignment="1" applyProtection="1">
      <alignment horizontal="center" vertical="center"/>
      <protection hidden="1"/>
    </xf>
    <xf numFmtId="49" fontId="10" fillId="0" borderId="63" xfId="0" applyNumberFormat="1" applyFont="1" applyBorder="1" applyAlignment="1" applyProtection="1">
      <alignment horizontal="left" vertical="center"/>
      <protection hidden="1"/>
    </xf>
    <xf numFmtId="0" fontId="64" fillId="6" borderId="0" xfId="0" applyFont="1" applyFill="1" applyAlignment="1" applyProtection="1">
      <alignment horizontal="center"/>
      <protection hidden="1"/>
    </xf>
    <xf numFmtId="49" fontId="10" fillId="0" borderId="63" xfId="0" applyNumberFormat="1" applyFont="1" applyBorder="1" applyAlignment="1" applyProtection="1">
      <alignment horizontal="center" vertical="center"/>
      <protection hidden="1"/>
    </xf>
    <xf numFmtId="0" fontId="10" fillId="6" borderId="63" xfId="0" applyFont="1" applyFill="1" applyBorder="1" applyAlignment="1" applyProtection="1">
      <alignment horizontal="center"/>
      <protection hidden="1"/>
    </xf>
    <xf numFmtId="0" fontId="10" fillId="6" borderId="43" xfId="0" applyFont="1" applyFill="1" applyBorder="1" applyAlignment="1" applyProtection="1">
      <alignment horizontal="center"/>
      <protection hidden="1"/>
    </xf>
    <xf numFmtId="0" fontId="15" fillId="0" borderId="34" xfId="0" applyFont="1" applyBorder="1" applyProtection="1">
      <protection hidden="1"/>
    </xf>
    <xf numFmtId="0" fontId="7" fillId="6" borderId="0" xfId="0" applyFont="1" applyFill="1" applyProtection="1">
      <protection hidden="1"/>
    </xf>
    <xf numFmtId="0" fontId="7" fillId="6" borderId="23" xfId="0" applyFont="1" applyFill="1" applyBorder="1" applyProtection="1">
      <protection hidden="1"/>
    </xf>
    <xf numFmtId="0" fontId="64" fillId="6" borderId="63" xfId="0" applyFont="1" applyFill="1" applyBorder="1" applyAlignment="1" applyProtection="1">
      <alignment horizontal="center" vertical="center"/>
      <protection hidden="1"/>
    </xf>
    <xf numFmtId="0" fontId="7" fillId="6" borderId="0" xfId="0" applyFont="1" applyFill="1" applyAlignment="1" applyProtection="1">
      <protection hidden="1"/>
    </xf>
    <xf numFmtId="0" fontId="7" fillId="6" borderId="23" xfId="0" applyFont="1" applyFill="1" applyBorder="1" applyAlignment="1" applyProtection="1">
      <protection hidden="1"/>
    </xf>
    <xf numFmtId="49" fontId="10" fillId="6" borderId="34" xfId="0" applyNumberFormat="1" applyFont="1" applyFill="1" applyBorder="1" applyAlignment="1" applyProtection="1">
      <alignment horizontal="center" vertical="center"/>
      <protection hidden="1"/>
    </xf>
    <xf numFmtId="0" fontId="7" fillId="6" borderId="37" xfId="0" applyFont="1" applyFill="1" applyBorder="1" applyAlignment="1" applyProtection="1">
      <protection hidden="1"/>
    </xf>
    <xf numFmtId="0" fontId="7" fillId="6" borderId="61" xfId="0" applyFont="1" applyFill="1" applyBorder="1" applyAlignment="1" applyProtection="1">
      <protection hidden="1"/>
    </xf>
    <xf numFmtId="0" fontId="7" fillId="2" borderId="44" xfId="0" applyFont="1" applyFill="1" applyBorder="1" applyProtection="1">
      <protection hidden="1"/>
    </xf>
    <xf numFmtId="49" fontId="7" fillId="6" borderId="0" xfId="0" applyNumberFormat="1" applyFont="1" applyFill="1" applyProtection="1">
      <protection hidden="1"/>
    </xf>
    <xf numFmtId="0" fontId="4" fillId="0" borderId="24" xfId="0" applyFont="1" applyBorder="1" applyProtection="1">
      <protection hidden="1"/>
    </xf>
    <xf numFmtId="49" fontId="10" fillId="0" borderId="0" xfId="0" applyNumberFormat="1" applyFont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36" fillId="2" borderId="1" xfId="0" applyFont="1" applyFill="1" applyBorder="1" applyProtection="1">
      <protection hidden="1"/>
    </xf>
    <xf numFmtId="49" fontId="10" fillId="0" borderId="37" xfId="0" applyNumberFormat="1" applyFont="1" applyBorder="1" applyAlignment="1" applyProtection="1">
      <alignment vertical="center"/>
      <protection hidden="1"/>
    </xf>
    <xf numFmtId="0" fontId="10" fillId="0" borderId="37" xfId="0" applyFont="1" applyBorder="1" applyAlignment="1" applyProtection="1">
      <alignment vertical="center"/>
      <protection hidden="1"/>
    </xf>
    <xf numFmtId="0" fontId="63" fillId="2" borderId="1" xfId="0" applyFont="1" applyFill="1" applyBorder="1" applyProtection="1">
      <protection hidden="1"/>
    </xf>
    <xf numFmtId="0" fontId="23" fillId="9" borderId="47" xfId="0" applyFont="1" applyFill="1" applyBorder="1" applyAlignment="1" applyProtection="1">
      <alignment horizontal="center" vertical="center" wrapText="1"/>
      <protection hidden="1"/>
    </xf>
    <xf numFmtId="49" fontId="10" fillId="6" borderId="3" xfId="0" applyNumberFormat="1" applyFont="1" applyFill="1" applyBorder="1" applyAlignment="1" applyProtection="1">
      <alignment vertical="center"/>
      <protection hidden="1"/>
    </xf>
    <xf numFmtId="49" fontId="10" fillId="6" borderId="20" xfId="0" applyNumberFormat="1" applyFont="1" applyFill="1" applyBorder="1" applyAlignment="1" applyProtection="1">
      <alignment horizontal="center" vertical="center"/>
      <protection hidden="1"/>
    </xf>
    <xf numFmtId="49" fontId="64" fillId="6" borderId="3" xfId="0" applyNumberFormat="1" applyFont="1" applyFill="1" applyBorder="1" applyAlignment="1" applyProtection="1">
      <alignment vertical="center"/>
      <protection hidden="1"/>
    </xf>
    <xf numFmtId="49" fontId="10" fillId="0" borderId="19" xfId="0" applyNumberFormat="1" applyFont="1" applyBorder="1" applyAlignment="1" applyProtection="1">
      <alignment horizontal="center" vertical="center"/>
      <protection hidden="1"/>
    </xf>
    <xf numFmtId="0" fontId="10" fillId="6" borderId="57" xfId="0" applyFont="1" applyFill="1" applyBorder="1" applyProtection="1">
      <protection hidden="1"/>
    </xf>
    <xf numFmtId="0" fontId="4" fillId="0" borderId="38" xfId="0" applyFont="1" applyBorder="1" applyProtection="1">
      <protection hidden="1"/>
    </xf>
    <xf numFmtId="0" fontId="10" fillId="6" borderId="64" xfId="0" applyFont="1" applyFill="1" applyBorder="1" applyAlignment="1" applyProtection="1">
      <alignment horizontal="center"/>
      <protection hidden="1"/>
    </xf>
    <xf numFmtId="49" fontId="64" fillId="6" borderId="0" xfId="0" applyNumberFormat="1" applyFont="1" applyFill="1" applyProtection="1">
      <protection hidden="1"/>
    </xf>
    <xf numFmtId="0" fontId="4" fillId="0" borderId="65" xfId="0" applyFont="1" applyBorder="1" applyProtection="1">
      <protection hidden="1"/>
    </xf>
    <xf numFmtId="49" fontId="10" fillId="6" borderId="57" xfId="0" applyNumberFormat="1" applyFont="1" applyFill="1" applyBorder="1" applyProtection="1">
      <protection hidden="1"/>
    </xf>
    <xf numFmtId="49" fontId="10" fillId="6" borderId="64" xfId="0" applyNumberFormat="1" applyFont="1" applyFill="1" applyBorder="1" applyAlignment="1" applyProtection="1">
      <alignment horizontal="center"/>
      <protection hidden="1"/>
    </xf>
    <xf numFmtId="0" fontId="10" fillId="6" borderId="57" xfId="0" applyFont="1" applyFill="1" applyBorder="1" applyAlignment="1" applyProtection="1">
      <protection hidden="1"/>
    </xf>
    <xf numFmtId="49" fontId="10" fillId="0" borderId="34" xfId="0" applyNumberFormat="1" applyFont="1" applyBorder="1" applyAlignment="1" applyProtection="1">
      <alignment horizontal="center" vertical="center"/>
      <protection hidden="1"/>
    </xf>
    <xf numFmtId="49" fontId="10" fillId="0" borderId="63" xfId="0" applyNumberFormat="1" applyFont="1" applyBorder="1" applyAlignment="1" applyProtection="1">
      <alignment horizontal="left" vertical="center" wrapText="1"/>
      <protection hidden="1"/>
    </xf>
    <xf numFmtId="49" fontId="10" fillId="6" borderId="57" xfId="0" applyNumberFormat="1" applyFont="1" applyFill="1" applyBorder="1" applyAlignment="1" applyProtection="1">
      <protection hidden="1"/>
    </xf>
    <xf numFmtId="49" fontId="10" fillId="6" borderId="63" xfId="0" applyNumberFormat="1" applyFont="1" applyFill="1" applyBorder="1" applyAlignment="1" applyProtection="1">
      <alignment vertical="center"/>
      <protection hidden="1"/>
    </xf>
    <xf numFmtId="49" fontId="10" fillId="6" borderId="34" xfId="0" applyNumberFormat="1" applyFont="1" applyFill="1" applyBorder="1" applyAlignment="1" applyProtection="1">
      <alignment vertical="center"/>
      <protection hidden="1"/>
    </xf>
    <xf numFmtId="49" fontId="10" fillId="6" borderId="63" xfId="0" applyNumberFormat="1" applyFont="1" applyFill="1" applyBorder="1" applyAlignment="1" applyProtection="1">
      <alignment horizontal="left" vertical="center"/>
      <protection hidden="1"/>
    </xf>
    <xf numFmtId="49" fontId="7" fillId="6" borderId="23" xfId="0" applyNumberFormat="1" applyFont="1" applyFill="1" applyBorder="1" applyProtection="1">
      <protection hidden="1"/>
    </xf>
    <xf numFmtId="49" fontId="64" fillId="6" borderId="57" xfId="0" applyNumberFormat="1" applyFont="1" applyFill="1" applyBorder="1" applyProtection="1">
      <protection hidden="1"/>
    </xf>
    <xf numFmtId="49" fontId="64" fillId="6" borderId="64" xfId="0" applyNumberFormat="1" applyFont="1" applyFill="1" applyBorder="1" applyAlignment="1" applyProtection="1">
      <alignment horizontal="center"/>
      <protection hidden="1"/>
    </xf>
    <xf numFmtId="49" fontId="7" fillId="6" borderId="34" xfId="0" applyNumberFormat="1" applyFont="1" applyFill="1" applyBorder="1" applyProtection="1">
      <protection hidden="1"/>
    </xf>
    <xf numFmtId="0" fontId="7" fillId="6" borderId="34" xfId="0" applyFont="1" applyFill="1" applyBorder="1" applyAlignment="1" applyProtection="1">
      <protection hidden="1"/>
    </xf>
    <xf numFmtId="0" fontId="4" fillId="0" borderId="16" xfId="0" applyFont="1" applyBorder="1" applyProtection="1">
      <protection hidden="1"/>
    </xf>
    <xf numFmtId="0" fontId="10" fillId="0" borderId="3" xfId="0" applyFont="1" applyBorder="1" applyAlignment="1" applyProtection="1">
      <alignment vertical="center"/>
      <protection hidden="1"/>
    </xf>
    <xf numFmtId="49" fontId="10" fillId="0" borderId="3" xfId="0" applyNumberFormat="1" applyFont="1" applyBorder="1" applyAlignment="1" applyProtection="1">
      <alignment vertical="center"/>
      <protection hidden="1"/>
    </xf>
    <xf numFmtId="0" fontId="4" fillId="0" borderId="20" xfId="0" applyFont="1" applyBorder="1" applyProtection="1">
      <protection hidden="1"/>
    </xf>
    <xf numFmtId="0" fontId="10" fillId="0" borderId="19" xfId="0" applyFont="1" applyBorder="1" applyAlignment="1" applyProtection="1">
      <alignment horizontal="center" vertical="center"/>
      <protection hidden="1"/>
    </xf>
    <xf numFmtId="0" fontId="10" fillId="0" borderId="20" xfId="0" applyFont="1" applyBorder="1" applyAlignment="1" applyProtection="1">
      <alignment horizontal="center" vertical="center"/>
      <protection hidden="1"/>
    </xf>
    <xf numFmtId="0" fontId="10" fillId="0" borderId="19" xfId="0" applyFont="1" applyBorder="1" applyAlignment="1" applyProtection="1">
      <alignment horizontal="center" vertical="center"/>
      <protection hidden="1"/>
    </xf>
    <xf numFmtId="0" fontId="10" fillId="0" borderId="20" xfId="0" applyFont="1" applyBorder="1" applyAlignment="1" applyProtection="1">
      <alignment horizontal="center" vertical="center"/>
      <protection hidden="1"/>
    </xf>
    <xf numFmtId="0" fontId="15" fillId="0" borderId="3" xfId="0" applyFont="1" applyBorder="1" applyProtection="1"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10" fillId="0" borderId="62" xfId="0" applyFont="1" applyBorder="1" applyAlignment="1" applyProtection="1">
      <alignment horizontal="center" vertical="center"/>
      <protection hidden="1"/>
    </xf>
    <xf numFmtId="0" fontId="10" fillId="0" borderId="61" xfId="0" applyFont="1" applyBorder="1" applyAlignment="1" applyProtection="1">
      <alignment horizontal="center" vertical="center"/>
      <protection hidden="1"/>
    </xf>
    <xf numFmtId="0" fontId="10" fillId="0" borderId="37" xfId="0" applyFont="1" applyBorder="1" applyAlignment="1" applyProtection="1">
      <alignment horizontal="center" vertical="center"/>
      <protection hidden="1"/>
    </xf>
    <xf numFmtId="49" fontId="10" fillId="0" borderId="34" xfId="0" applyNumberFormat="1" applyFont="1" applyBorder="1" applyAlignment="1" applyProtection="1">
      <alignment vertical="center"/>
      <protection hidden="1"/>
    </xf>
    <xf numFmtId="0" fontId="10" fillId="0" borderId="63" xfId="0" applyFont="1" applyBorder="1" applyAlignment="1" applyProtection="1">
      <alignment horizontal="center" vertical="center"/>
      <protection hidden="1"/>
    </xf>
    <xf numFmtId="0" fontId="10" fillId="0" borderId="64" xfId="0" applyFont="1" applyBorder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/>
      <protection hidden="1"/>
    </xf>
    <xf numFmtId="49" fontId="10" fillId="0" borderId="63" xfId="0" applyNumberFormat="1" applyFont="1" applyBorder="1" applyAlignment="1" applyProtection="1">
      <alignment horizontal="left" vertical="top" wrapText="1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/>
      <protection hidden="1"/>
    </xf>
    <xf numFmtId="49" fontId="10" fillId="0" borderId="37" xfId="0" applyNumberFormat="1" applyFont="1" applyBorder="1" applyAlignment="1" applyProtection="1">
      <alignment horizontal="center" vertical="center"/>
      <protection hidden="1"/>
    </xf>
    <xf numFmtId="0" fontId="10" fillId="0" borderId="34" xfId="0" applyFont="1" applyBorder="1" applyAlignment="1" applyProtection="1">
      <alignment horizontal="center" vertical="center"/>
      <protection hidden="1"/>
    </xf>
    <xf numFmtId="0" fontId="10" fillId="0" borderId="64" xfId="0" applyFont="1" applyBorder="1" applyAlignment="1" applyProtection="1">
      <alignment horizontal="center" vertical="center"/>
      <protection hidden="1"/>
    </xf>
    <xf numFmtId="49" fontId="10" fillId="0" borderId="3" xfId="0" applyNumberFormat="1" applyFont="1" applyBorder="1" applyAlignment="1" applyProtection="1">
      <alignment vertical="center"/>
      <protection hidden="1"/>
    </xf>
    <xf numFmtId="0" fontId="3" fillId="0" borderId="2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5" fillId="0" borderId="2" xfId="0" applyFont="1" applyBorder="1" applyProtection="1">
      <protection hidden="1"/>
    </xf>
    <xf numFmtId="0" fontId="5" fillId="0" borderId="2" xfId="0" applyFont="1" applyBorder="1" applyAlignment="1" applyProtection="1">
      <alignment horizontal="right"/>
      <protection hidden="1"/>
    </xf>
    <xf numFmtId="0" fontId="3" fillId="0" borderId="3" xfId="0" applyFont="1" applyBorder="1" applyProtection="1">
      <protection hidden="1"/>
    </xf>
    <xf numFmtId="0" fontId="8" fillId="0" borderId="3" xfId="0" applyFont="1" applyBorder="1" applyProtection="1">
      <protection hidden="1"/>
    </xf>
    <xf numFmtId="0" fontId="5" fillId="0" borderId="3" xfId="0" applyFont="1" applyBorder="1" applyProtection="1">
      <protection hidden="1"/>
    </xf>
    <xf numFmtId="0" fontId="5" fillId="0" borderId="3" xfId="0" applyFont="1" applyBorder="1" applyAlignment="1" applyProtection="1">
      <alignment horizontal="right"/>
      <protection hidden="1"/>
    </xf>
    <xf numFmtId="0" fontId="9" fillId="3" borderId="4" xfId="0" applyFont="1" applyFill="1" applyBorder="1" applyAlignment="1" applyProtection="1">
      <alignment horizontal="center"/>
      <protection hidden="1"/>
    </xf>
    <xf numFmtId="0" fontId="4" fillId="0" borderId="5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9" fillId="2" borderId="0" xfId="0" applyFont="1" applyFill="1" applyAlignment="1" applyProtection="1">
      <alignment horizontal="center"/>
      <protection hidden="1"/>
    </xf>
    <xf numFmtId="0" fontId="2" fillId="2" borderId="7" xfId="0" applyFont="1" applyFill="1" applyBorder="1" applyAlignment="1" applyProtection="1">
      <alignment horizontal="center" vertical="center"/>
      <protection hidden="1"/>
    </xf>
    <xf numFmtId="0" fontId="11" fillId="3" borderId="8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Protection="1">
      <protection hidden="1"/>
    </xf>
    <xf numFmtId="0" fontId="4" fillId="0" borderId="10" xfId="0" applyFont="1" applyBorder="1" applyProtection="1"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164" fontId="13" fillId="0" borderId="0" xfId="0" applyNumberFormat="1" applyFont="1" applyAlignment="1" applyProtection="1">
      <alignment horizontal="center" vertical="center"/>
      <protection hidden="1"/>
    </xf>
    <xf numFmtId="49" fontId="2" fillId="0" borderId="0" xfId="0" applyNumberFormat="1" applyFont="1" applyAlignment="1" applyProtection="1">
      <alignment horizontal="left" vertical="center"/>
      <protection hidden="1"/>
    </xf>
    <xf numFmtId="164" fontId="13" fillId="0" borderId="0" xfId="0" applyNumberFormat="1" applyFont="1" applyAlignment="1" applyProtection="1">
      <alignment horizontal="center" vertical="center"/>
      <protection hidden="1"/>
    </xf>
    <xf numFmtId="0" fontId="4" fillId="0" borderId="12" xfId="0" applyFont="1" applyBorder="1" applyProtection="1">
      <protection hidden="1"/>
    </xf>
    <xf numFmtId="0" fontId="4" fillId="0" borderId="13" xfId="0" applyFont="1" applyBorder="1" applyProtection="1">
      <protection hidden="1"/>
    </xf>
    <xf numFmtId="2" fontId="14" fillId="2" borderId="7" xfId="0" applyNumberFormat="1" applyFont="1" applyFill="1" applyBorder="1" applyAlignment="1" applyProtection="1">
      <alignment horizontal="center" vertical="center"/>
      <protection hidden="1"/>
    </xf>
    <xf numFmtId="49" fontId="10" fillId="0" borderId="0" xfId="0" applyNumberFormat="1" applyFont="1" applyAlignment="1" applyProtection="1">
      <alignment horizontal="center" vertical="center"/>
      <protection hidden="1"/>
    </xf>
    <xf numFmtId="49" fontId="10" fillId="0" borderId="0" xfId="0" applyNumberFormat="1" applyFont="1" applyAlignment="1" applyProtection="1">
      <alignment horizontal="left" vertical="center"/>
      <protection hidden="1"/>
    </xf>
    <xf numFmtId="49" fontId="10" fillId="0" borderId="0" xfId="0" applyNumberFormat="1" applyFont="1" applyAlignment="1" applyProtection="1">
      <alignment horizontal="center" vertical="center"/>
      <protection hidden="1"/>
    </xf>
    <xf numFmtId="0" fontId="4" fillId="0" borderId="15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15" fillId="3" borderId="18" xfId="0" applyFont="1" applyFill="1" applyBorder="1" applyProtection="1">
      <protection hidden="1"/>
    </xf>
    <xf numFmtId="0" fontId="15" fillId="3" borderId="1" xfId="0" applyFont="1" applyFill="1" applyBorder="1" applyProtection="1">
      <protection hidden="1"/>
    </xf>
    <xf numFmtId="2" fontId="16" fillId="3" borderId="19" xfId="0" applyNumberFormat="1" applyFont="1" applyFill="1" applyBorder="1" applyAlignment="1" applyProtection="1">
      <alignment horizontal="center" vertical="center"/>
      <protection hidden="1"/>
    </xf>
    <xf numFmtId="0" fontId="15" fillId="3" borderId="21" xfId="0" applyFont="1" applyFill="1" applyBorder="1" applyProtection="1">
      <protection hidden="1"/>
    </xf>
    <xf numFmtId="0" fontId="15" fillId="2" borderId="7" xfId="0" applyFont="1" applyFill="1" applyBorder="1" applyAlignment="1" applyProtection="1">
      <alignment horizontal="left" vertical="center" wrapText="1"/>
      <protection hidden="1"/>
    </xf>
    <xf numFmtId="49" fontId="2" fillId="3" borderId="1" xfId="0" applyNumberFormat="1" applyFont="1" applyFill="1" applyBorder="1" applyAlignment="1" applyProtection="1">
      <alignment vertical="center"/>
      <protection hidden="1"/>
    </xf>
    <xf numFmtId="49" fontId="10" fillId="3" borderId="1" xfId="0" applyNumberFormat="1" applyFont="1" applyFill="1" applyBorder="1" applyAlignment="1" applyProtection="1">
      <alignment vertical="center"/>
      <protection hidden="1"/>
    </xf>
    <xf numFmtId="0" fontId="17" fillId="3" borderId="26" xfId="0" applyFont="1" applyFill="1" applyBorder="1" applyAlignment="1" applyProtection="1">
      <alignment horizontal="center" vertical="center" wrapText="1"/>
      <protection hidden="1"/>
    </xf>
    <xf numFmtId="0" fontId="4" fillId="0" borderId="27" xfId="0" applyFont="1" applyBorder="1" applyProtection="1">
      <protection hidden="1"/>
    </xf>
    <xf numFmtId="0" fontId="4" fillId="0" borderId="28" xfId="0" applyFont="1" applyBorder="1" applyProtection="1">
      <protection hidden="1"/>
    </xf>
    <xf numFmtId="0" fontId="17" fillId="2" borderId="0" xfId="0" applyFont="1" applyFill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vertical="center" wrapText="1"/>
      <protection hidden="1"/>
    </xf>
    <xf numFmtId="0" fontId="17" fillId="2" borderId="0" xfId="0" applyFont="1" applyFill="1" applyAlignment="1" applyProtection="1">
      <alignment vertical="center" wrapText="1"/>
      <protection hidden="1"/>
    </xf>
    <xf numFmtId="49" fontId="18" fillId="0" borderId="0" xfId="0" applyNumberFormat="1" applyFont="1" applyAlignment="1" applyProtection="1">
      <alignment vertical="center"/>
      <protection hidden="1"/>
    </xf>
    <xf numFmtId="49" fontId="19" fillId="0" borderId="0" xfId="0" applyNumberFormat="1" applyFont="1" applyAlignment="1" applyProtection="1">
      <alignment horizontal="right" vertical="center"/>
      <protection hidden="1"/>
    </xf>
    <xf numFmtId="49" fontId="20" fillId="0" borderId="0" xfId="0" applyNumberFormat="1" applyFont="1" applyAlignment="1" applyProtection="1">
      <alignment horizontal="center" vertical="center"/>
      <protection hidden="1"/>
    </xf>
    <xf numFmtId="164" fontId="13" fillId="0" borderId="0" xfId="0" applyNumberFormat="1" applyFont="1" applyAlignment="1" applyProtection="1">
      <alignment vertical="center"/>
      <protection hidden="1"/>
    </xf>
    <xf numFmtId="49" fontId="10" fillId="0" borderId="0" xfId="0" applyNumberFormat="1" applyFont="1" applyAlignment="1" applyProtection="1">
      <alignment horizontal="left" vertical="center"/>
      <protection hidden="1"/>
    </xf>
    <xf numFmtId="49" fontId="10" fillId="0" borderId="0" xfId="0" applyNumberFormat="1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49" fontId="10" fillId="0" borderId="0" xfId="0" applyNumberFormat="1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0" fontId="21" fillId="0" borderId="0" xfId="0" applyFont="1" applyProtection="1">
      <protection hidden="1"/>
    </xf>
  </cellXfs>
  <cellStyles count="1">
    <cellStyle name="Normal" xfId="0" builtinId="0"/>
  </cellStyles>
  <dxfs count="1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jp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36</xdr:row>
      <xdr:rowOff>19050</xdr:rowOff>
    </xdr:from>
    <xdr:ext cx="5476875" cy="14287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3" name="image3.pn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8</xdr:row>
      <xdr:rowOff>66675</xdr:rowOff>
    </xdr:from>
    <xdr:ext cx="923925" cy="1181100"/>
    <xdr:pic>
      <xdr:nvPicPr>
        <xdr:cNvPr id="2" name="image5.png" title="Imagem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30</xdr:row>
      <xdr:rowOff>9525</xdr:rowOff>
    </xdr:from>
    <xdr:ext cx="723900" cy="10382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70</xdr:row>
      <xdr:rowOff>19050</xdr:rowOff>
    </xdr:from>
    <xdr:ext cx="923925" cy="1114425"/>
    <xdr:pic>
      <xdr:nvPicPr>
        <xdr:cNvPr id="4" name="image4.png" title="Imagem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6" name="image1.png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7" name="image1.png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106</xdr:row>
      <xdr:rowOff>9525</xdr:rowOff>
    </xdr:from>
    <xdr:ext cx="885825" cy="97155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</xdr:row>
      <xdr:rowOff>38100</xdr:rowOff>
    </xdr:from>
    <xdr:ext cx="962025" cy="904875"/>
    <xdr:pic>
      <xdr:nvPicPr>
        <xdr:cNvPr id="3" name="image7.png" title="Imagem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28</xdr:row>
      <xdr:rowOff>28575</xdr:rowOff>
    </xdr:from>
    <xdr:ext cx="1057275" cy="838200"/>
    <xdr:pic>
      <xdr:nvPicPr>
        <xdr:cNvPr id="4" name="image15.png" title="Imagem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70</xdr:row>
      <xdr:rowOff>47625</xdr:rowOff>
    </xdr:from>
    <xdr:ext cx="962025" cy="904875"/>
    <xdr:pic>
      <xdr:nvPicPr>
        <xdr:cNvPr id="5" name="image13.png" title="Imagem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86</xdr:row>
      <xdr:rowOff>47625</xdr:rowOff>
    </xdr:from>
    <xdr:ext cx="962025" cy="1095375"/>
    <xdr:pic>
      <xdr:nvPicPr>
        <xdr:cNvPr id="6" name="image8.png" title="Imagem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43</xdr:row>
      <xdr:rowOff>38100</xdr:rowOff>
    </xdr:from>
    <xdr:ext cx="885825" cy="1143000"/>
    <xdr:pic>
      <xdr:nvPicPr>
        <xdr:cNvPr id="7" name="image20.jpg" title="Imagem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8" name="image1.png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9" name="image1.png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93</xdr:row>
      <xdr:rowOff>95250</xdr:rowOff>
    </xdr:from>
    <xdr:ext cx="1304925" cy="800100"/>
    <xdr:pic>
      <xdr:nvPicPr>
        <xdr:cNvPr id="2" name="image18.png" title="Imagem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124</xdr:row>
      <xdr:rowOff>66675</xdr:rowOff>
    </xdr:from>
    <xdr:ext cx="8943975" cy="3086100"/>
    <xdr:pic>
      <xdr:nvPicPr>
        <xdr:cNvPr id="3" name="image17.png" title="Imagem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159</xdr:row>
      <xdr:rowOff>76200</xdr:rowOff>
    </xdr:from>
    <xdr:ext cx="2095500" cy="1790700"/>
    <xdr:pic>
      <xdr:nvPicPr>
        <xdr:cNvPr id="4" name="image23.png" title="Imagem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158</xdr:row>
      <xdr:rowOff>47625</xdr:rowOff>
    </xdr:from>
    <xdr:ext cx="2371725" cy="1847850"/>
    <xdr:pic>
      <xdr:nvPicPr>
        <xdr:cNvPr id="5" name="image16.png" title="Imagem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381000</xdr:colOff>
      <xdr:row>159</xdr:row>
      <xdr:rowOff>76200</xdr:rowOff>
    </xdr:from>
    <xdr:ext cx="2466975" cy="1533525"/>
    <xdr:pic>
      <xdr:nvPicPr>
        <xdr:cNvPr id="6" name="image11.png" title="Imagem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1143000</xdr:colOff>
      <xdr:row>157</xdr:row>
      <xdr:rowOff>9525</xdr:rowOff>
    </xdr:from>
    <xdr:ext cx="2533650" cy="2047875"/>
    <xdr:pic>
      <xdr:nvPicPr>
        <xdr:cNvPr id="7" name="image24.png" title="Imagem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66675</xdr:rowOff>
    </xdr:from>
    <xdr:ext cx="1228725" cy="409575"/>
    <xdr:pic>
      <xdr:nvPicPr>
        <xdr:cNvPr id="8" name="image12.png" title="Imagem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57150</xdr:rowOff>
    </xdr:from>
    <xdr:ext cx="1228725" cy="409575"/>
    <xdr:pic>
      <xdr:nvPicPr>
        <xdr:cNvPr id="9" name="image12.png" title="Imagem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85725</xdr:rowOff>
    </xdr:from>
    <xdr:ext cx="1228725" cy="571500"/>
    <xdr:pic>
      <xdr:nvPicPr>
        <xdr:cNvPr id="10" name="image14.png" title="Imagem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11" name="image1.png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12" name="image1.png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42875"/>
    <xdr:pic>
      <xdr:nvPicPr>
        <xdr:cNvPr id="13" name="image1.png">
          <a:extLst>
            <a:ext uri="{FF2B5EF4-FFF2-40B4-BE49-F238E27FC236}">
              <a16:creationId xmlns:a16="http://schemas.microsoft.com/office/drawing/2014/main" xmlns="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15</xdr:row>
      <xdr:rowOff>57150</xdr:rowOff>
    </xdr:from>
    <xdr:ext cx="1047750" cy="647700"/>
    <xdr:pic>
      <xdr:nvPicPr>
        <xdr:cNvPr id="2" name="image19.png" title="Imagem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3" name="image1.png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4" name="image1.png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71</xdr:row>
      <xdr:rowOff>85725</xdr:rowOff>
    </xdr:from>
    <xdr:ext cx="1181100" cy="1076325"/>
    <xdr:pic>
      <xdr:nvPicPr>
        <xdr:cNvPr id="5" name="image21.png" title="Imagem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6" name="image1.png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7" name="image1.png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66675</xdr:rowOff>
    </xdr:from>
    <xdr:ext cx="1085850" cy="676275"/>
    <xdr:pic>
      <xdr:nvPicPr>
        <xdr:cNvPr id="2" name="image22.png" title="Imagem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</xdr:row>
      <xdr:rowOff>28575</xdr:rowOff>
    </xdr:from>
    <xdr:ext cx="1009650" cy="723900"/>
    <xdr:pic>
      <xdr:nvPicPr>
        <xdr:cNvPr id="3" name="image26.png" title="Imagem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42</xdr:row>
      <xdr:rowOff>95250</xdr:rowOff>
    </xdr:from>
    <xdr:ext cx="952500" cy="676275"/>
    <xdr:pic>
      <xdr:nvPicPr>
        <xdr:cNvPr id="4" name="image30.png" title="Imagem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5" name="image1.png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14287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3" name="image1.png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42875"/>
    <xdr:pic>
      <xdr:nvPicPr>
        <xdr:cNvPr id="4" name="image1.png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30</xdr:row>
      <xdr:rowOff>38100</xdr:rowOff>
    </xdr:from>
    <xdr:ext cx="895350" cy="695325"/>
    <xdr:pic>
      <xdr:nvPicPr>
        <xdr:cNvPr id="2" name="image31.png" title="Imagem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</xdr:row>
      <xdr:rowOff>95250</xdr:rowOff>
    </xdr:from>
    <xdr:ext cx="819150" cy="857250"/>
    <xdr:pic>
      <xdr:nvPicPr>
        <xdr:cNvPr id="3" name="image29.png" title="Imagem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4" name="image1.png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28.png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19050"/>
    <xdr:pic>
      <xdr:nvPicPr>
        <xdr:cNvPr id="3" name="image28.png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19050"/>
    <xdr:pic>
      <xdr:nvPicPr>
        <xdr:cNvPr id="4" name="image28.png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57275" cy="15240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57275" cy="266700"/>
    <xdr:pic>
      <xdr:nvPicPr>
        <xdr:cNvPr id="3" name="image28.png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52525" cy="171450"/>
    <xdr:pic>
      <xdr:nvPicPr>
        <xdr:cNvPr id="2" name="image32.png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152525" cy="171450"/>
    <xdr:pic>
      <xdr:nvPicPr>
        <xdr:cNvPr id="3" name="image32.png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1152525" cy="171450"/>
    <xdr:pic>
      <xdr:nvPicPr>
        <xdr:cNvPr id="4" name="image32.png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57275" cy="266700"/>
    <xdr:pic>
      <xdr:nvPicPr>
        <xdr:cNvPr id="2" name="image33.png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57275" cy="266700"/>
    <xdr:pic>
      <xdr:nvPicPr>
        <xdr:cNvPr id="3" name="image33.png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57275" cy="266700"/>
    <xdr:pic>
      <xdr:nvPicPr>
        <xdr:cNvPr id="4" name="image33.png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238125"/>
    <xdr:pic>
      <xdr:nvPicPr>
        <xdr:cNvPr id="2" name="image28.png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61"/>
  <sheetViews>
    <sheetView showGridLines="0" workbookViewId="0">
      <selection activeCell="M6" sqref="M6:N7"/>
    </sheetView>
  </sheetViews>
  <sheetFormatPr defaultColWidth="14.42578125" defaultRowHeight="15" customHeight="1"/>
  <cols>
    <col min="1" max="1" width="12.85546875" style="205" customWidth="1"/>
    <col min="2" max="3" width="14.28515625" style="205" customWidth="1"/>
    <col min="4" max="4" width="11.42578125" style="205" customWidth="1"/>
    <col min="5" max="5" width="6" style="205" customWidth="1"/>
    <col min="6" max="6" width="9.7109375" style="205" hidden="1" customWidth="1"/>
    <col min="7" max="7" width="9.710937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20" width="3.7109375" style="205" customWidth="1"/>
    <col min="21" max="31" width="3.7109375" style="205" hidden="1" customWidth="1"/>
    <col min="32" max="32" width="19" style="205" customWidth="1"/>
    <col min="33" max="16384" width="14.42578125" style="205"/>
  </cols>
  <sheetData>
    <row r="1" spans="1:32" ht="61.5" customHeight="1">
      <c r="A1" s="198"/>
      <c r="B1" s="672"/>
      <c r="C1" s="200"/>
      <c r="D1" s="200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4"/>
      <c r="R1" s="674"/>
      <c r="S1" s="675"/>
      <c r="T1" s="204"/>
      <c r="U1" s="222"/>
      <c r="V1" s="222"/>
      <c r="W1" s="222"/>
      <c r="X1" s="222"/>
      <c r="Y1" s="222"/>
      <c r="Z1" s="222"/>
      <c r="AA1" s="204"/>
      <c r="AB1" s="204"/>
      <c r="AC1" s="204"/>
      <c r="AD1" s="204"/>
      <c r="AE1" s="204"/>
      <c r="AF1" s="203"/>
    </row>
    <row r="2" spans="1:32" ht="34.5" customHeight="1">
      <c r="A2" s="198"/>
      <c r="B2" s="676"/>
      <c r="C2" s="677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8"/>
      <c r="R2" s="678"/>
      <c r="S2" s="679"/>
      <c r="T2" s="204"/>
      <c r="U2" s="680" t="s">
        <v>0</v>
      </c>
      <c r="V2" s="681"/>
      <c r="W2" s="681"/>
      <c r="X2" s="681"/>
      <c r="Y2" s="681"/>
      <c r="Z2" s="681"/>
      <c r="AA2" s="681"/>
      <c r="AB2" s="681"/>
      <c r="AC2" s="681"/>
      <c r="AD2" s="681"/>
      <c r="AE2" s="682"/>
      <c r="AF2" s="683"/>
    </row>
    <row r="3" spans="1:32" ht="7.5" customHeight="1">
      <c r="A3" s="684"/>
      <c r="B3" s="666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66"/>
      <c r="N3" s="619"/>
      <c r="O3" s="619"/>
      <c r="P3" s="619"/>
      <c r="Q3" s="666"/>
      <c r="R3" s="666"/>
      <c r="S3" s="619"/>
      <c r="T3" s="214"/>
      <c r="U3" s="685" t="s">
        <v>1</v>
      </c>
      <c r="V3" s="686"/>
      <c r="W3" s="686"/>
      <c r="X3" s="686"/>
      <c r="Y3" s="686"/>
      <c r="Z3" s="686"/>
      <c r="AA3" s="686"/>
      <c r="AB3" s="686"/>
      <c r="AC3" s="686"/>
      <c r="AD3" s="686"/>
      <c r="AE3" s="687"/>
      <c r="AF3" s="688"/>
    </row>
    <row r="4" spans="1:32" ht="7.5" customHeight="1">
      <c r="A4" s="290"/>
      <c r="B4" s="689"/>
      <c r="C4" s="690"/>
      <c r="D4" s="224"/>
      <c r="E4" s="689"/>
      <c r="F4" s="691"/>
      <c r="G4" s="691"/>
      <c r="H4" s="691"/>
      <c r="I4" s="691"/>
      <c r="J4" s="691"/>
      <c r="K4" s="691"/>
      <c r="L4" s="691"/>
      <c r="M4" s="690"/>
      <c r="N4" s="224"/>
      <c r="O4" s="689"/>
      <c r="P4" s="689"/>
      <c r="Q4" s="690"/>
      <c r="R4" s="224"/>
      <c r="S4" s="224"/>
      <c r="T4" s="214"/>
      <c r="U4" s="692"/>
      <c r="V4" s="224"/>
      <c r="W4" s="224"/>
      <c r="X4" s="224"/>
      <c r="Y4" s="224"/>
      <c r="Z4" s="224"/>
      <c r="AA4" s="224"/>
      <c r="AB4" s="224"/>
      <c r="AC4" s="224"/>
      <c r="AD4" s="224"/>
      <c r="AE4" s="693"/>
      <c r="AF4" s="688"/>
    </row>
    <row r="5" spans="1:32" ht="7.5" customHeight="1">
      <c r="A5" s="694"/>
      <c r="B5" s="224"/>
      <c r="C5" s="224"/>
      <c r="D5" s="224"/>
      <c r="E5" s="224"/>
      <c r="F5" s="691"/>
      <c r="G5" s="691"/>
      <c r="H5" s="691"/>
      <c r="I5" s="691"/>
      <c r="J5" s="691"/>
      <c r="K5" s="691"/>
      <c r="L5" s="691"/>
      <c r="M5" s="224"/>
      <c r="N5" s="224"/>
      <c r="O5" s="224"/>
      <c r="P5" s="224"/>
      <c r="Q5" s="224"/>
      <c r="R5" s="224"/>
      <c r="S5" s="224"/>
      <c r="T5" s="214"/>
      <c r="U5" s="692"/>
      <c r="V5" s="224"/>
      <c r="W5" s="224"/>
      <c r="X5" s="224"/>
      <c r="Y5" s="224"/>
      <c r="Z5" s="224"/>
      <c r="AA5" s="224"/>
      <c r="AB5" s="224"/>
      <c r="AC5" s="224"/>
      <c r="AD5" s="224"/>
      <c r="AE5" s="693"/>
      <c r="AF5" s="688"/>
    </row>
    <row r="6" spans="1:32" ht="7.5" customHeight="1">
      <c r="A6" s="291"/>
      <c r="B6" s="695"/>
      <c r="C6" s="696"/>
      <c r="D6" s="224"/>
      <c r="E6" s="695"/>
      <c r="F6" s="697"/>
      <c r="G6" s="697"/>
      <c r="H6" s="697"/>
      <c r="I6" s="697"/>
      <c r="J6" s="697"/>
      <c r="K6" s="697"/>
      <c r="L6" s="697"/>
      <c r="M6" s="696"/>
      <c r="N6" s="224"/>
      <c r="O6" s="545"/>
      <c r="P6" s="666"/>
      <c r="Q6" s="696"/>
      <c r="R6" s="224"/>
      <c r="S6" s="224"/>
      <c r="T6" s="214"/>
      <c r="U6" s="692"/>
      <c r="V6" s="224"/>
      <c r="W6" s="224"/>
      <c r="X6" s="224"/>
      <c r="Y6" s="224"/>
      <c r="Z6" s="224"/>
      <c r="AA6" s="224"/>
      <c r="AB6" s="224"/>
      <c r="AC6" s="224"/>
      <c r="AD6" s="224"/>
      <c r="AE6" s="693"/>
      <c r="AF6" s="688"/>
    </row>
    <row r="7" spans="1:32" ht="7.5" customHeight="1">
      <c r="A7" s="290"/>
      <c r="B7" s="224"/>
      <c r="C7" s="224"/>
      <c r="D7" s="224"/>
      <c r="E7" s="224"/>
      <c r="F7" s="697"/>
      <c r="G7" s="697"/>
      <c r="H7" s="697"/>
      <c r="I7" s="697"/>
      <c r="J7" s="697"/>
      <c r="K7" s="697"/>
      <c r="L7" s="697"/>
      <c r="M7" s="224"/>
      <c r="N7" s="224"/>
      <c r="O7" s="224"/>
      <c r="P7" s="666"/>
      <c r="Q7" s="224"/>
      <c r="R7" s="224"/>
      <c r="S7" s="224"/>
      <c r="T7" s="206"/>
      <c r="U7" s="698"/>
      <c r="V7" s="648"/>
      <c r="W7" s="648"/>
      <c r="X7" s="648"/>
      <c r="Y7" s="648"/>
      <c r="Z7" s="648"/>
      <c r="AA7" s="648"/>
      <c r="AB7" s="648"/>
      <c r="AC7" s="648"/>
      <c r="AD7" s="648"/>
      <c r="AE7" s="699"/>
      <c r="AF7" s="688"/>
    </row>
    <row r="8" spans="1:32" ht="7.5" customHeight="1">
      <c r="A8" s="206"/>
      <c r="B8" s="695"/>
      <c r="C8" s="696"/>
      <c r="D8" s="224"/>
      <c r="E8" s="695"/>
      <c r="F8" s="697"/>
      <c r="G8" s="697"/>
      <c r="H8" s="697"/>
      <c r="I8" s="697"/>
      <c r="J8" s="697"/>
      <c r="K8" s="697"/>
      <c r="L8" s="697"/>
      <c r="M8" s="696"/>
      <c r="N8" s="224"/>
      <c r="O8" s="545"/>
      <c r="P8" s="666"/>
      <c r="Q8" s="696"/>
      <c r="R8" s="224"/>
      <c r="S8" s="224"/>
      <c r="T8" s="206"/>
      <c r="U8" s="700"/>
      <c r="V8" s="701"/>
      <c r="W8" s="702">
        <v>4.2699999999999996</v>
      </c>
      <c r="X8" s="276"/>
      <c r="Y8" s="276"/>
      <c r="Z8" s="276"/>
      <c r="AA8" s="276"/>
      <c r="AB8" s="276"/>
      <c r="AC8" s="651"/>
      <c r="AD8" s="701"/>
      <c r="AE8" s="703"/>
      <c r="AF8" s="221"/>
    </row>
    <row r="9" spans="1:32" ht="7.5" customHeight="1">
      <c r="A9" s="704"/>
      <c r="B9" s="224"/>
      <c r="C9" s="224"/>
      <c r="D9" s="224"/>
      <c r="E9" s="224"/>
      <c r="F9" s="697"/>
      <c r="G9" s="697"/>
      <c r="H9" s="697"/>
      <c r="I9" s="697"/>
      <c r="J9" s="697"/>
      <c r="K9" s="697"/>
      <c r="L9" s="697"/>
      <c r="M9" s="224"/>
      <c r="N9" s="224"/>
      <c r="O9" s="224"/>
      <c r="P9" s="666"/>
      <c r="Q9" s="224"/>
      <c r="R9" s="224"/>
      <c r="S9" s="224"/>
      <c r="T9" s="206"/>
      <c r="U9" s="700"/>
      <c r="V9" s="701"/>
      <c r="W9" s="590"/>
      <c r="X9" s="224"/>
      <c r="Y9" s="224"/>
      <c r="Z9" s="224"/>
      <c r="AA9" s="224"/>
      <c r="AB9" s="224"/>
      <c r="AC9" s="526"/>
      <c r="AD9" s="705"/>
      <c r="AE9" s="703"/>
      <c r="AF9" s="221"/>
    </row>
    <row r="10" spans="1:32" ht="7.5" customHeight="1">
      <c r="A10" s="291"/>
      <c r="B10" s="695"/>
      <c r="C10" s="696"/>
      <c r="D10" s="224"/>
      <c r="E10" s="695"/>
      <c r="F10" s="697"/>
      <c r="G10" s="697"/>
      <c r="H10" s="697"/>
      <c r="I10" s="697"/>
      <c r="J10" s="697"/>
      <c r="K10" s="697"/>
      <c r="L10" s="697"/>
      <c r="M10" s="696"/>
      <c r="N10" s="224"/>
      <c r="O10" s="545"/>
      <c r="P10" s="666"/>
      <c r="Q10" s="696"/>
      <c r="R10" s="224"/>
      <c r="S10" s="224"/>
      <c r="T10" s="206"/>
      <c r="U10" s="700"/>
      <c r="V10" s="701"/>
      <c r="W10" s="590"/>
      <c r="X10" s="224"/>
      <c r="Y10" s="224"/>
      <c r="Z10" s="224"/>
      <c r="AA10" s="224"/>
      <c r="AB10" s="224"/>
      <c r="AC10" s="526"/>
      <c r="AD10" s="705"/>
      <c r="AE10" s="703"/>
      <c r="AF10" s="221"/>
    </row>
    <row r="11" spans="1:32" ht="7.5" customHeight="1">
      <c r="A11" s="291"/>
      <c r="B11" s="224"/>
      <c r="C11" s="224"/>
      <c r="D11" s="224"/>
      <c r="E11" s="224"/>
      <c r="F11" s="697"/>
      <c r="G11" s="697"/>
      <c r="H11" s="697"/>
      <c r="I11" s="697"/>
      <c r="J11" s="697"/>
      <c r="K11" s="697"/>
      <c r="L11" s="697"/>
      <c r="M11" s="224"/>
      <c r="N11" s="224"/>
      <c r="O11" s="224"/>
      <c r="P11" s="666"/>
      <c r="Q11" s="224"/>
      <c r="R11" s="224"/>
      <c r="S11" s="224"/>
      <c r="T11" s="206"/>
      <c r="U11" s="700"/>
      <c r="V11" s="701"/>
      <c r="W11" s="617"/>
      <c r="X11" s="200"/>
      <c r="Y11" s="200"/>
      <c r="Z11" s="200"/>
      <c r="AA11" s="200"/>
      <c r="AB11" s="200"/>
      <c r="AC11" s="528"/>
      <c r="AD11" s="706"/>
      <c r="AE11" s="703"/>
      <c r="AF11" s="221"/>
    </row>
    <row r="12" spans="1:32" ht="7.5" customHeight="1">
      <c r="A12" s="290"/>
      <c r="B12" s="695"/>
      <c r="C12" s="696"/>
      <c r="D12" s="224"/>
      <c r="E12" s="695"/>
      <c r="F12" s="697"/>
      <c r="G12" s="697"/>
      <c r="H12" s="697"/>
      <c r="I12" s="697"/>
      <c r="J12" s="697"/>
      <c r="K12" s="697"/>
      <c r="L12" s="697"/>
      <c r="M12" s="696"/>
      <c r="N12" s="224"/>
      <c r="O12" s="545"/>
      <c r="P12" s="666"/>
      <c r="Q12" s="696"/>
      <c r="R12" s="224"/>
      <c r="S12" s="224"/>
      <c r="T12" s="206"/>
      <c r="U12" s="707" t="s">
        <v>2</v>
      </c>
      <c r="V12" s="708"/>
      <c r="W12" s="708"/>
      <c r="X12" s="708"/>
      <c r="Y12" s="708"/>
      <c r="Z12" s="708"/>
      <c r="AA12" s="708"/>
      <c r="AB12" s="708"/>
      <c r="AC12" s="708"/>
      <c r="AD12" s="708"/>
      <c r="AE12" s="709"/>
      <c r="AF12" s="710"/>
    </row>
    <row r="13" spans="1:32" ht="7.5" customHeight="1">
      <c r="A13" s="198"/>
      <c r="B13" s="224"/>
      <c r="C13" s="224"/>
      <c r="D13" s="224"/>
      <c r="E13" s="224"/>
      <c r="F13" s="697"/>
      <c r="G13" s="697"/>
      <c r="H13" s="697"/>
      <c r="I13" s="697"/>
      <c r="J13" s="697"/>
      <c r="K13" s="697"/>
      <c r="L13" s="697"/>
      <c r="M13" s="224"/>
      <c r="N13" s="224"/>
      <c r="O13" s="224"/>
      <c r="P13" s="666"/>
      <c r="Q13" s="224"/>
      <c r="R13" s="224"/>
      <c r="S13" s="224"/>
      <c r="T13" s="206"/>
      <c r="U13" s="692"/>
      <c r="V13" s="224"/>
      <c r="W13" s="224"/>
      <c r="X13" s="224"/>
      <c r="Y13" s="224"/>
      <c r="Z13" s="224"/>
      <c r="AA13" s="224"/>
      <c r="AB13" s="224"/>
      <c r="AC13" s="224"/>
      <c r="AD13" s="224"/>
      <c r="AE13" s="693"/>
      <c r="AF13" s="710"/>
    </row>
    <row r="14" spans="1:32" ht="7.5" customHeight="1">
      <c r="A14" s="198"/>
      <c r="B14" s="695"/>
      <c r="C14" s="696"/>
      <c r="D14" s="224"/>
      <c r="E14" s="695"/>
      <c r="F14" s="697"/>
      <c r="G14" s="697"/>
      <c r="H14" s="697"/>
      <c r="I14" s="697"/>
      <c r="J14" s="697"/>
      <c r="K14" s="697"/>
      <c r="L14" s="697"/>
      <c r="M14" s="696"/>
      <c r="N14" s="224"/>
      <c r="O14" s="545"/>
      <c r="P14" s="666"/>
      <c r="Q14" s="696"/>
      <c r="R14" s="224"/>
      <c r="S14" s="224"/>
      <c r="T14" s="206"/>
      <c r="U14" s="692"/>
      <c r="V14" s="224"/>
      <c r="W14" s="224"/>
      <c r="X14" s="224"/>
      <c r="Y14" s="224"/>
      <c r="Z14" s="224"/>
      <c r="AA14" s="224"/>
      <c r="AB14" s="224"/>
      <c r="AC14" s="224"/>
      <c r="AD14" s="224"/>
      <c r="AE14" s="693"/>
      <c r="AF14" s="710"/>
    </row>
    <row r="15" spans="1:32" ht="7.5" customHeight="1">
      <c r="A15" s="198"/>
      <c r="B15" s="224"/>
      <c r="C15" s="224"/>
      <c r="D15" s="224"/>
      <c r="E15" s="224"/>
      <c r="F15" s="697"/>
      <c r="G15" s="697"/>
      <c r="H15" s="697"/>
      <c r="I15" s="697"/>
      <c r="J15" s="697"/>
      <c r="K15" s="697"/>
      <c r="L15" s="697"/>
      <c r="M15" s="224"/>
      <c r="N15" s="224"/>
      <c r="O15" s="224"/>
      <c r="P15" s="666"/>
      <c r="Q15" s="224"/>
      <c r="R15" s="224"/>
      <c r="S15" s="224"/>
      <c r="T15" s="206"/>
      <c r="U15" s="692"/>
      <c r="V15" s="224"/>
      <c r="W15" s="224"/>
      <c r="X15" s="224"/>
      <c r="Y15" s="224"/>
      <c r="Z15" s="224"/>
      <c r="AA15" s="224"/>
      <c r="AB15" s="224"/>
      <c r="AC15" s="224"/>
      <c r="AD15" s="224"/>
      <c r="AE15" s="693"/>
      <c r="AF15" s="710"/>
    </row>
    <row r="16" spans="1:32" ht="7.5" customHeight="1">
      <c r="A16" s="198"/>
      <c r="B16" s="695"/>
      <c r="C16" s="696"/>
      <c r="D16" s="224"/>
      <c r="E16" s="695"/>
      <c r="F16" s="697"/>
      <c r="G16" s="697"/>
      <c r="H16" s="697"/>
      <c r="I16" s="697"/>
      <c r="J16" s="697"/>
      <c r="K16" s="697"/>
      <c r="L16" s="697"/>
      <c r="M16" s="696"/>
      <c r="N16" s="224"/>
      <c r="O16" s="545"/>
      <c r="P16" s="666"/>
      <c r="Q16" s="696"/>
      <c r="R16" s="224"/>
      <c r="S16" s="224"/>
      <c r="T16" s="204"/>
      <c r="U16" s="692"/>
      <c r="V16" s="224"/>
      <c r="W16" s="224"/>
      <c r="X16" s="224"/>
      <c r="Y16" s="224"/>
      <c r="Z16" s="224"/>
      <c r="AA16" s="224"/>
      <c r="AB16" s="224"/>
      <c r="AC16" s="224"/>
      <c r="AD16" s="224"/>
      <c r="AE16" s="693"/>
      <c r="AF16" s="710"/>
    </row>
    <row r="17" spans="1:32" ht="7.5" customHeight="1">
      <c r="A17" s="198"/>
      <c r="B17" s="224"/>
      <c r="C17" s="224"/>
      <c r="D17" s="224"/>
      <c r="E17" s="224"/>
      <c r="F17" s="697"/>
      <c r="G17" s="697"/>
      <c r="H17" s="697"/>
      <c r="I17" s="697"/>
      <c r="J17" s="697"/>
      <c r="K17" s="697"/>
      <c r="L17" s="697"/>
      <c r="M17" s="224"/>
      <c r="N17" s="224"/>
      <c r="O17" s="224"/>
      <c r="P17" s="666"/>
      <c r="Q17" s="224"/>
      <c r="R17" s="224"/>
      <c r="S17" s="224"/>
      <c r="T17" s="206"/>
      <c r="U17" s="698"/>
      <c r="V17" s="648"/>
      <c r="W17" s="648"/>
      <c r="X17" s="648"/>
      <c r="Y17" s="648"/>
      <c r="Z17" s="648"/>
      <c r="AA17" s="648"/>
      <c r="AB17" s="648"/>
      <c r="AC17" s="648"/>
      <c r="AD17" s="648"/>
      <c r="AE17" s="699"/>
      <c r="AF17" s="710"/>
    </row>
    <row r="18" spans="1:32" ht="7.5" customHeight="1">
      <c r="A18" s="198"/>
      <c r="B18" s="695"/>
      <c r="C18" s="696"/>
      <c r="D18" s="224"/>
      <c r="E18" s="695"/>
      <c r="F18" s="697"/>
      <c r="G18" s="697"/>
      <c r="H18" s="697"/>
      <c r="I18" s="697"/>
      <c r="J18" s="697"/>
      <c r="K18" s="697"/>
      <c r="L18" s="697"/>
      <c r="M18" s="696"/>
      <c r="N18" s="224"/>
      <c r="O18" s="545"/>
      <c r="P18" s="666"/>
      <c r="Q18" s="696"/>
      <c r="R18" s="224"/>
      <c r="S18" s="224"/>
      <c r="T18" s="206"/>
      <c r="U18" s="711"/>
      <c r="V18" s="711"/>
      <c r="W18" s="711"/>
      <c r="X18" s="711"/>
      <c r="Y18" s="711"/>
      <c r="Z18" s="711"/>
      <c r="AA18" s="711"/>
      <c r="AB18" s="711"/>
      <c r="AC18" s="711"/>
      <c r="AD18" s="711"/>
      <c r="AE18" s="711"/>
      <c r="AF18" s="712"/>
    </row>
    <row r="19" spans="1:32" ht="7.5" customHeight="1">
      <c r="A19" s="198"/>
      <c r="B19" s="224"/>
      <c r="C19" s="224"/>
      <c r="D19" s="224"/>
      <c r="E19" s="224"/>
      <c r="F19" s="697"/>
      <c r="G19" s="697"/>
      <c r="H19" s="697"/>
      <c r="I19" s="697"/>
      <c r="J19" s="697"/>
      <c r="K19" s="697"/>
      <c r="L19" s="697"/>
      <c r="M19" s="224"/>
      <c r="N19" s="224"/>
      <c r="O19" s="224"/>
      <c r="P19" s="666"/>
      <c r="Q19" s="224"/>
      <c r="R19" s="224"/>
      <c r="S19" s="224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21"/>
    </row>
    <row r="20" spans="1:32" ht="7.5" customHeight="1">
      <c r="A20" s="198"/>
      <c r="B20" s="695"/>
      <c r="C20" s="696"/>
      <c r="D20" s="224"/>
      <c r="E20" s="695"/>
      <c r="F20" s="697"/>
      <c r="G20" s="697"/>
      <c r="H20" s="697"/>
      <c r="I20" s="697"/>
      <c r="J20" s="697"/>
      <c r="K20" s="697"/>
      <c r="L20" s="697"/>
      <c r="M20" s="696"/>
      <c r="N20" s="224"/>
      <c r="O20" s="545"/>
      <c r="P20" s="666"/>
      <c r="Q20" s="696"/>
      <c r="R20" s="224"/>
      <c r="S20" s="224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21"/>
    </row>
    <row r="21" spans="1:32" ht="7.5" customHeight="1">
      <c r="A21" s="198"/>
      <c r="B21" s="224"/>
      <c r="C21" s="224"/>
      <c r="D21" s="224"/>
      <c r="E21" s="224"/>
      <c r="F21" s="697"/>
      <c r="G21" s="697"/>
      <c r="H21" s="697"/>
      <c r="I21" s="697"/>
      <c r="J21" s="697"/>
      <c r="K21" s="697"/>
      <c r="L21" s="697"/>
      <c r="M21" s="224"/>
      <c r="N21" s="224"/>
      <c r="O21" s="224"/>
      <c r="P21" s="666"/>
      <c r="Q21" s="224"/>
      <c r="R21" s="224"/>
      <c r="S21" s="224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21"/>
    </row>
    <row r="22" spans="1:32" ht="7.5" customHeight="1">
      <c r="A22" s="198"/>
      <c r="B22" s="695"/>
      <c r="C22" s="696"/>
      <c r="D22" s="224"/>
      <c r="E22" s="695"/>
      <c r="F22" s="697"/>
      <c r="G22" s="697"/>
      <c r="H22" s="697"/>
      <c r="I22" s="697"/>
      <c r="J22" s="697"/>
      <c r="K22" s="697"/>
      <c r="L22" s="697"/>
      <c r="M22" s="696"/>
      <c r="N22" s="224"/>
      <c r="O22" s="545"/>
      <c r="P22" s="666"/>
      <c r="Q22" s="695"/>
      <c r="R22" s="224"/>
      <c r="S22" s="224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21"/>
    </row>
    <row r="23" spans="1:32" ht="7.5" customHeight="1">
      <c r="A23" s="198"/>
      <c r="B23" s="224"/>
      <c r="C23" s="224"/>
      <c r="D23" s="224"/>
      <c r="E23" s="224"/>
      <c r="F23" s="697"/>
      <c r="G23" s="697"/>
      <c r="H23" s="697"/>
      <c r="I23" s="697"/>
      <c r="J23" s="697"/>
      <c r="K23" s="697"/>
      <c r="L23" s="697"/>
      <c r="M23" s="224"/>
      <c r="N23" s="224"/>
      <c r="O23" s="224"/>
      <c r="P23" s="666"/>
      <c r="Q23" s="224"/>
      <c r="R23" s="224"/>
      <c r="S23" s="224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21"/>
    </row>
    <row r="24" spans="1:32" ht="7.5" customHeight="1">
      <c r="A24" s="198"/>
      <c r="B24" s="713"/>
      <c r="C24" s="714" t="s">
        <v>3</v>
      </c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3"/>
    </row>
    <row r="25" spans="1:32" ht="7.5" customHeight="1">
      <c r="A25" s="198"/>
      <c r="B25" s="713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3"/>
    </row>
    <row r="26" spans="1:32" ht="7.5" customHeight="1">
      <c r="A26" s="198"/>
      <c r="B26" s="713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3"/>
    </row>
    <row r="27" spans="1:32" ht="7.5" customHeight="1">
      <c r="A27" s="198"/>
      <c r="B27" s="713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3"/>
    </row>
    <row r="28" spans="1:32" ht="7.5" customHeight="1">
      <c r="A28" s="198"/>
      <c r="B28" s="713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3"/>
    </row>
    <row r="29" spans="1:32" ht="7.5" customHeight="1">
      <c r="A29" s="198"/>
      <c r="B29" s="713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21"/>
    </row>
    <row r="30" spans="1:32" ht="7.5" customHeight="1">
      <c r="A30" s="198"/>
      <c r="B30" s="697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21"/>
    </row>
    <row r="31" spans="1:32" ht="7.5" customHeight="1">
      <c r="A31" s="198"/>
      <c r="B31" s="697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21"/>
    </row>
    <row r="32" spans="1:32" ht="7.5" customHeight="1">
      <c r="A32" s="198"/>
      <c r="B32" s="697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21"/>
    </row>
    <row r="33" spans="1:32" ht="7.5" customHeight="1">
      <c r="A33" s="198"/>
      <c r="B33" s="715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21"/>
    </row>
    <row r="34" spans="1:32" ht="7.5" customHeight="1">
      <c r="A34" s="198"/>
      <c r="B34" s="596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21"/>
    </row>
    <row r="35" spans="1:32" ht="7.5" customHeight="1">
      <c r="A35" s="198"/>
      <c r="B35" s="716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21"/>
    </row>
    <row r="36" spans="1:32" ht="7.5" customHeight="1">
      <c r="A36" s="198"/>
      <c r="B36" s="716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3"/>
    </row>
    <row r="37" spans="1:32" ht="7.5" customHeight="1">
      <c r="A37" s="198"/>
      <c r="B37" s="502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3"/>
    </row>
    <row r="38" spans="1:32" ht="7.5" customHeight="1">
      <c r="A38" s="198"/>
      <c r="B38" s="689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3"/>
    </row>
    <row r="39" spans="1:32" ht="7.5" customHeight="1">
      <c r="A39" s="198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3"/>
    </row>
    <row r="40" spans="1:32" ht="7.5" customHeight="1">
      <c r="A40" s="198"/>
      <c r="B40" s="502"/>
      <c r="C40" s="502"/>
      <c r="D40" s="502"/>
      <c r="E40" s="502"/>
      <c r="F40" s="502"/>
      <c r="G40" s="502"/>
      <c r="H40" s="502"/>
      <c r="I40" s="502"/>
      <c r="J40" s="502"/>
      <c r="K40" s="502"/>
      <c r="L40" s="502"/>
      <c r="M40" s="502"/>
      <c r="N40" s="502"/>
      <c r="O40" s="502"/>
      <c r="P40" s="502"/>
      <c r="Q40" s="502"/>
      <c r="R40" s="502"/>
      <c r="S40" s="502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3"/>
    </row>
    <row r="41" spans="1:32" ht="7.5" customHeight="1">
      <c r="A41" s="198"/>
      <c r="B41" s="502"/>
      <c r="C41" s="502"/>
      <c r="D41" s="502"/>
      <c r="E41" s="502"/>
      <c r="F41" s="502"/>
      <c r="G41" s="502"/>
      <c r="H41" s="502"/>
      <c r="I41" s="502"/>
      <c r="J41" s="502"/>
      <c r="K41" s="502"/>
      <c r="L41" s="502"/>
      <c r="M41" s="502"/>
      <c r="N41" s="502"/>
      <c r="O41" s="502"/>
      <c r="P41" s="502"/>
      <c r="Q41" s="502"/>
      <c r="R41" s="502"/>
      <c r="S41" s="502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3"/>
    </row>
    <row r="42" spans="1:32" ht="7.5" customHeight="1">
      <c r="A42" s="198"/>
      <c r="B42" s="502"/>
      <c r="C42" s="502"/>
      <c r="D42" s="502"/>
      <c r="E42" s="502"/>
      <c r="F42" s="502"/>
      <c r="G42" s="502"/>
      <c r="H42" s="502"/>
      <c r="I42" s="502"/>
      <c r="J42" s="502"/>
      <c r="K42" s="502"/>
      <c r="L42" s="502"/>
      <c r="M42" s="502"/>
      <c r="N42" s="502"/>
      <c r="O42" s="502"/>
      <c r="P42" s="502"/>
      <c r="Q42" s="502"/>
      <c r="R42" s="502"/>
      <c r="S42" s="502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3"/>
    </row>
    <row r="43" spans="1:32" ht="7.5" customHeight="1">
      <c r="A43" s="198"/>
      <c r="B43" s="502"/>
      <c r="C43" s="502"/>
      <c r="D43" s="502"/>
      <c r="E43" s="502"/>
      <c r="F43" s="502"/>
      <c r="G43" s="502"/>
      <c r="H43" s="502"/>
      <c r="I43" s="502"/>
      <c r="J43" s="502"/>
      <c r="K43" s="502"/>
      <c r="L43" s="502"/>
      <c r="M43" s="502"/>
      <c r="N43" s="502"/>
      <c r="O43" s="502"/>
      <c r="P43" s="502"/>
      <c r="Q43" s="502"/>
      <c r="R43" s="502"/>
      <c r="S43" s="502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3"/>
    </row>
    <row r="44" spans="1:32" ht="7.5" customHeight="1">
      <c r="A44" s="198"/>
      <c r="B44" s="502"/>
      <c r="C44" s="502"/>
      <c r="D44" s="502"/>
      <c r="E44" s="502"/>
      <c r="F44" s="502"/>
      <c r="G44" s="502"/>
      <c r="H44" s="502"/>
      <c r="I44" s="502"/>
      <c r="J44" s="502"/>
      <c r="K44" s="502"/>
      <c r="L44" s="502"/>
      <c r="M44" s="502"/>
      <c r="N44" s="502"/>
      <c r="O44" s="502"/>
      <c r="P44" s="502"/>
      <c r="Q44" s="502"/>
      <c r="R44" s="502"/>
      <c r="S44" s="502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3"/>
    </row>
    <row r="45" spans="1:32" ht="7.5" customHeight="1">
      <c r="A45" s="198"/>
      <c r="B45" s="502"/>
      <c r="C45" s="502"/>
      <c r="D45" s="502"/>
      <c r="E45" s="502"/>
      <c r="F45" s="502"/>
      <c r="G45" s="502"/>
      <c r="H45" s="502"/>
      <c r="I45" s="502"/>
      <c r="J45" s="502"/>
      <c r="K45" s="502"/>
      <c r="L45" s="502"/>
      <c r="M45" s="502"/>
      <c r="N45" s="502"/>
      <c r="O45" s="502"/>
      <c r="P45" s="502"/>
      <c r="Q45" s="502"/>
      <c r="R45" s="502"/>
      <c r="S45" s="502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3"/>
    </row>
    <row r="46" spans="1:32" ht="7.5" customHeight="1">
      <c r="A46" s="198"/>
      <c r="B46" s="502"/>
      <c r="C46" s="717"/>
      <c r="D46" s="717"/>
      <c r="E46" s="697"/>
      <c r="F46" s="697"/>
      <c r="G46" s="697"/>
      <c r="H46" s="697"/>
      <c r="I46" s="697"/>
      <c r="J46" s="697"/>
      <c r="K46" s="697"/>
      <c r="L46" s="697"/>
      <c r="M46" s="717"/>
      <c r="N46" s="717"/>
      <c r="O46" s="717"/>
      <c r="P46" s="697"/>
      <c r="Q46" s="718"/>
      <c r="R46" s="719"/>
      <c r="S46" s="717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3"/>
    </row>
    <row r="47" spans="1:32" ht="7.5" customHeight="1">
      <c r="A47" s="198"/>
      <c r="B47" s="502"/>
      <c r="C47" s="717"/>
      <c r="D47" s="717"/>
      <c r="E47" s="697"/>
      <c r="F47" s="697"/>
      <c r="G47" s="697"/>
      <c r="H47" s="697"/>
      <c r="I47" s="697"/>
      <c r="J47" s="697"/>
      <c r="K47" s="697"/>
      <c r="L47" s="697"/>
      <c r="M47" s="717"/>
      <c r="N47" s="717"/>
      <c r="O47" s="717"/>
      <c r="P47" s="697"/>
      <c r="Q47" s="718"/>
      <c r="R47" s="719"/>
      <c r="S47" s="717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3"/>
    </row>
    <row r="48" spans="1:32" ht="7.5" customHeight="1">
      <c r="A48" s="198"/>
      <c r="B48" s="502"/>
      <c r="C48" s="717"/>
      <c r="D48" s="717"/>
      <c r="E48" s="697"/>
      <c r="F48" s="697"/>
      <c r="G48" s="697"/>
      <c r="H48" s="697"/>
      <c r="I48" s="697"/>
      <c r="J48" s="697"/>
      <c r="K48" s="697"/>
      <c r="L48" s="697"/>
      <c r="M48" s="717"/>
      <c r="N48" s="717"/>
      <c r="O48" s="717"/>
      <c r="P48" s="697"/>
      <c r="Q48" s="718"/>
      <c r="R48" s="719"/>
      <c r="S48" s="717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3"/>
    </row>
    <row r="49" spans="1:32" ht="7.5" customHeight="1">
      <c r="A49" s="198"/>
      <c r="B49" s="502"/>
      <c r="C49" s="717"/>
      <c r="D49" s="717"/>
      <c r="E49" s="697"/>
      <c r="F49" s="697"/>
      <c r="G49" s="697"/>
      <c r="H49" s="697"/>
      <c r="I49" s="697"/>
      <c r="J49" s="697"/>
      <c r="K49" s="697"/>
      <c r="L49" s="697"/>
      <c r="M49" s="717"/>
      <c r="N49" s="717"/>
      <c r="O49" s="717"/>
      <c r="P49" s="697"/>
      <c r="Q49" s="718"/>
      <c r="R49" s="719"/>
      <c r="S49" s="717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3"/>
    </row>
    <row r="50" spans="1:32" ht="7.5" customHeight="1">
      <c r="A50" s="198"/>
      <c r="B50" s="502"/>
      <c r="C50" s="717"/>
      <c r="D50" s="717"/>
      <c r="E50" s="697"/>
      <c r="F50" s="697"/>
      <c r="G50" s="697"/>
      <c r="H50" s="697"/>
      <c r="I50" s="697"/>
      <c r="J50" s="697"/>
      <c r="K50" s="697"/>
      <c r="L50" s="697"/>
      <c r="M50" s="717"/>
      <c r="N50" s="717"/>
      <c r="O50" s="717"/>
      <c r="P50" s="697"/>
      <c r="Q50" s="718"/>
      <c r="R50" s="719"/>
      <c r="S50" s="717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3"/>
    </row>
    <row r="51" spans="1:32" ht="7.5" customHeight="1">
      <c r="A51" s="198"/>
      <c r="B51" s="502"/>
      <c r="C51" s="695"/>
      <c r="D51" s="224"/>
      <c r="E51" s="695"/>
      <c r="F51" s="697"/>
      <c r="G51" s="697"/>
      <c r="H51" s="697"/>
      <c r="I51" s="697"/>
      <c r="J51" s="697"/>
      <c r="K51" s="697"/>
      <c r="L51" s="697"/>
      <c r="M51" s="696"/>
      <c r="N51" s="224"/>
      <c r="O51" s="224"/>
      <c r="P51" s="695"/>
      <c r="Q51" s="720"/>
      <c r="R51" s="721"/>
      <c r="S51" s="696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3"/>
    </row>
    <row r="52" spans="1:32" ht="7.5" customHeight="1">
      <c r="A52" s="198"/>
      <c r="B52" s="502"/>
      <c r="C52" s="224"/>
      <c r="D52" s="224"/>
      <c r="E52" s="224"/>
      <c r="F52" s="697"/>
      <c r="G52" s="697"/>
      <c r="H52" s="697"/>
      <c r="I52" s="697"/>
      <c r="J52" s="697"/>
      <c r="K52" s="697"/>
      <c r="L52" s="697"/>
      <c r="M52" s="224"/>
      <c r="N52" s="224"/>
      <c r="O52" s="224"/>
      <c r="P52" s="224"/>
      <c r="Q52" s="224"/>
      <c r="R52" s="224"/>
      <c r="S52" s="22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3"/>
    </row>
    <row r="53" spans="1:32" ht="7.5" customHeight="1">
      <c r="A53" s="198"/>
      <c r="B53" s="502"/>
      <c r="C53" s="695"/>
      <c r="D53" s="224"/>
      <c r="E53" s="695"/>
      <c r="F53" s="697"/>
      <c r="G53" s="697"/>
      <c r="H53" s="697"/>
      <c r="I53" s="697"/>
      <c r="J53" s="697"/>
      <c r="K53" s="697"/>
      <c r="L53" s="697"/>
      <c r="M53" s="696"/>
      <c r="N53" s="224"/>
      <c r="O53" s="224"/>
      <c r="P53" s="695"/>
      <c r="Q53" s="720"/>
      <c r="R53" s="721"/>
      <c r="S53" s="696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3"/>
    </row>
    <row r="54" spans="1:32" ht="7.5" customHeight="1">
      <c r="A54" s="198"/>
      <c r="B54" s="502"/>
      <c r="C54" s="224"/>
      <c r="D54" s="224"/>
      <c r="E54" s="224"/>
      <c r="F54" s="697"/>
      <c r="G54" s="697"/>
      <c r="H54" s="697"/>
      <c r="I54" s="697"/>
      <c r="J54" s="697"/>
      <c r="K54" s="697"/>
      <c r="L54" s="697"/>
      <c r="M54" s="224"/>
      <c r="N54" s="224"/>
      <c r="O54" s="224"/>
      <c r="P54" s="224"/>
      <c r="Q54" s="224"/>
      <c r="R54" s="224"/>
      <c r="S54" s="22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3"/>
    </row>
    <row r="55" spans="1:32" ht="7.5" customHeight="1">
      <c r="A55" s="198"/>
      <c r="B55" s="722" t="s">
        <v>4</v>
      </c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2"/>
      <c r="P55" s="722"/>
      <c r="Q55" s="722"/>
      <c r="R55" s="722"/>
      <c r="S55" s="722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3"/>
    </row>
    <row r="56" spans="1:32" ht="7.5" customHeight="1">
      <c r="A56" s="198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2"/>
      <c r="P56" s="722"/>
      <c r="Q56" s="722"/>
      <c r="R56" s="722"/>
      <c r="S56" s="722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3"/>
    </row>
    <row r="57" spans="1:32" ht="7.5" customHeight="1">
      <c r="A57" s="198"/>
      <c r="B57" s="722"/>
      <c r="C57" s="722"/>
      <c r="D57" s="722"/>
      <c r="E57" s="722"/>
      <c r="F57" s="722"/>
      <c r="G57" s="722"/>
      <c r="H57" s="722"/>
      <c r="I57" s="722"/>
      <c r="J57" s="722"/>
      <c r="K57" s="722"/>
      <c r="L57" s="722"/>
      <c r="M57" s="722"/>
      <c r="N57" s="722"/>
      <c r="O57" s="722"/>
      <c r="P57" s="722"/>
      <c r="Q57" s="722"/>
      <c r="R57" s="722"/>
      <c r="S57" s="722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3"/>
    </row>
    <row r="58" spans="1:32" ht="7.5" customHeight="1">
      <c r="A58" s="198"/>
      <c r="B58" s="722"/>
      <c r="C58" s="722"/>
      <c r="D58" s="722"/>
      <c r="E58" s="722"/>
      <c r="F58" s="722"/>
      <c r="G58" s="722"/>
      <c r="H58" s="722"/>
      <c r="I58" s="722"/>
      <c r="J58" s="722"/>
      <c r="K58" s="722"/>
      <c r="L58" s="722"/>
      <c r="M58" s="722"/>
      <c r="N58" s="722"/>
      <c r="O58" s="722"/>
      <c r="P58" s="722"/>
      <c r="Q58" s="722"/>
      <c r="R58" s="722"/>
      <c r="S58" s="722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3"/>
    </row>
    <row r="59" spans="1:32" ht="11.25" customHeight="1">
      <c r="A59" s="198"/>
      <c r="B59" s="722"/>
      <c r="C59" s="722"/>
      <c r="D59" s="722"/>
      <c r="E59" s="722"/>
      <c r="F59" s="722"/>
      <c r="G59" s="722"/>
      <c r="H59" s="722"/>
      <c r="I59" s="722"/>
      <c r="J59" s="722"/>
      <c r="K59" s="722"/>
      <c r="L59" s="722"/>
      <c r="M59" s="722"/>
      <c r="N59" s="722"/>
      <c r="O59" s="722"/>
      <c r="P59" s="722"/>
      <c r="Q59" s="722"/>
      <c r="R59" s="722"/>
      <c r="S59" s="722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21"/>
    </row>
    <row r="60" spans="1:32" ht="11.25" customHeight="1">
      <c r="A60" s="198"/>
      <c r="B60" s="722"/>
      <c r="C60" s="722"/>
      <c r="D60" s="722"/>
      <c r="E60" s="722"/>
      <c r="F60" s="722"/>
      <c r="G60" s="722"/>
      <c r="H60" s="722"/>
      <c r="I60" s="722"/>
      <c r="J60" s="722"/>
      <c r="K60" s="722"/>
      <c r="L60" s="722"/>
      <c r="M60" s="722"/>
      <c r="N60" s="722"/>
      <c r="O60" s="722"/>
      <c r="P60" s="722"/>
      <c r="Q60" s="722"/>
      <c r="R60" s="722"/>
      <c r="S60" s="722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3"/>
    </row>
    <row r="61" spans="1:32" ht="11.25" customHeight="1">
      <c r="A61" s="198"/>
      <c r="B61" s="722"/>
      <c r="C61" s="722"/>
      <c r="D61" s="722"/>
      <c r="E61" s="722"/>
      <c r="F61" s="722"/>
      <c r="G61" s="722"/>
      <c r="H61" s="722"/>
      <c r="I61" s="722"/>
      <c r="J61" s="722"/>
      <c r="K61" s="722"/>
      <c r="L61" s="722"/>
      <c r="M61" s="722"/>
      <c r="N61" s="722"/>
      <c r="O61" s="722"/>
      <c r="P61" s="722"/>
      <c r="Q61" s="722"/>
      <c r="R61" s="722"/>
      <c r="S61" s="722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21"/>
    </row>
  </sheetData>
  <sheetProtection password="E4DE" sheet="1" objects="1" scenarios="1"/>
  <mergeCells count="85">
    <mergeCell ref="O8:O9"/>
    <mergeCell ref="Q8:S9"/>
    <mergeCell ref="Q10:S11"/>
    <mergeCell ref="Q12:S13"/>
    <mergeCell ref="O14:O15"/>
    <mergeCell ref="Q14:S15"/>
    <mergeCell ref="W8:AC11"/>
    <mergeCell ref="O10:O11"/>
    <mergeCell ref="U12:AE17"/>
    <mergeCell ref="Q16:S17"/>
    <mergeCell ref="C6:D7"/>
    <mergeCell ref="E6:E7"/>
    <mergeCell ref="C8:D9"/>
    <mergeCell ref="E8:E9"/>
    <mergeCell ref="C10:D11"/>
    <mergeCell ref="E10:E11"/>
    <mergeCell ref="E12:E13"/>
    <mergeCell ref="M10:N11"/>
    <mergeCell ref="M14:N15"/>
    <mergeCell ref="M16:N17"/>
    <mergeCell ref="O16:O17"/>
    <mergeCell ref="M6:N7"/>
    <mergeCell ref="Q18:S19"/>
    <mergeCell ref="O20:O21"/>
    <mergeCell ref="Q20:S21"/>
    <mergeCell ref="C53:D54"/>
    <mergeCell ref="E53:E54"/>
    <mergeCell ref="C18:D19"/>
    <mergeCell ref="E18:E19"/>
    <mergeCell ref="E20:E21"/>
    <mergeCell ref="C22:D23"/>
    <mergeCell ref="E22:E23"/>
    <mergeCell ref="C51:D52"/>
    <mergeCell ref="E51:E52"/>
    <mergeCell ref="M53:O54"/>
    <mergeCell ref="P53:P54"/>
    <mergeCell ref="Q53:Q54"/>
    <mergeCell ref="R53:R54"/>
    <mergeCell ref="S53:S54"/>
    <mergeCell ref="M51:O52"/>
    <mergeCell ref="M20:N21"/>
    <mergeCell ref="M22:N23"/>
    <mergeCell ref="O22:O23"/>
    <mergeCell ref="C24:S39"/>
    <mergeCell ref="R51:R52"/>
    <mergeCell ref="S51:S52"/>
    <mergeCell ref="Q22:S23"/>
    <mergeCell ref="P51:P52"/>
    <mergeCell ref="Q51:Q52"/>
    <mergeCell ref="Q4:S5"/>
    <mergeCell ref="B1:D1"/>
    <mergeCell ref="U2:AE2"/>
    <mergeCell ref="A3:A4"/>
    <mergeCell ref="U3:AE7"/>
    <mergeCell ref="C4:D5"/>
    <mergeCell ref="E4:E5"/>
    <mergeCell ref="A5:A7"/>
    <mergeCell ref="Q6:S7"/>
    <mergeCell ref="M4:N5"/>
    <mergeCell ref="O4:O5"/>
    <mergeCell ref="O6:O7"/>
    <mergeCell ref="B38:B39"/>
    <mergeCell ref="B4:B5"/>
    <mergeCell ref="B6:B7"/>
    <mergeCell ref="B8:B9"/>
    <mergeCell ref="P4:P5"/>
    <mergeCell ref="M12:N13"/>
    <mergeCell ref="O12:O13"/>
    <mergeCell ref="M18:N19"/>
    <mergeCell ref="O18:O19"/>
    <mergeCell ref="C12:D13"/>
    <mergeCell ref="C14:D15"/>
    <mergeCell ref="E14:E15"/>
    <mergeCell ref="C16:D17"/>
    <mergeCell ref="E16:E17"/>
    <mergeCell ref="B22:B23"/>
    <mergeCell ref="M8:N9"/>
    <mergeCell ref="A9:A12"/>
    <mergeCell ref="B10:B11"/>
    <mergeCell ref="B12:B13"/>
    <mergeCell ref="B14:B15"/>
    <mergeCell ref="C20:D21"/>
    <mergeCell ref="B16:B17"/>
    <mergeCell ref="B18:B19"/>
    <mergeCell ref="B20:B21"/>
  </mergeCells>
  <pageMargins left="0.78740157480314965" right="0" top="0" bottom="0" header="0" footer="0"/>
  <pageSetup paperSize="9" scale="9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I122"/>
  <sheetViews>
    <sheetView showGridLines="0" tabSelected="1" topLeftCell="B1" workbookViewId="0">
      <selection activeCell="G7" sqref="G7:G8"/>
    </sheetView>
  </sheetViews>
  <sheetFormatPr defaultColWidth="14.42578125" defaultRowHeight="15" customHeight="1"/>
  <cols>
    <col min="1" max="1" width="12.85546875" style="205" hidden="1" customWidth="1"/>
    <col min="2" max="3" width="14.28515625" style="205" customWidth="1"/>
    <col min="4" max="4" width="11.42578125" style="205" customWidth="1"/>
    <col min="5" max="5" width="6" style="205" customWidth="1"/>
    <col min="6" max="6" width="10" style="205" hidden="1" customWidth="1"/>
    <col min="7" max="7" width="9.710937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48" width="9.140625" style="205" hidden="1" customWidth="1"/>
    <col min="49" max="50" width="0" style="205" hidden="1" customWidth="1"/>
    <col min="51" max="61" width="0" style="328" hidden="1" customWidth="1"/>
    <col min="62" max="63" width="0" style="205" hidden="1" customWidth="1"/>
    <col min="64" max="16384" width="14.42578125" style="205"/>
  </cols>
  <sheetData>
    <row r="1" spans="1:61" s="205" customFormat="1" ht="61.5" customHeight="1">
      <c r="A1" s="198"/>
      <c r="B1" s="199"/>
      <c r="C1" s="200"/>
      <c r="D1" s="200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 t="s">
        <v>5</v>
      </c>
      <c r="P1" s="200"/>
      <c r="Q1" s="200"/>
      <c r="R1" s="200"/>
      <c r="S1" s="200"/>
      <c r="T1" s="204"/>
      <c r="U1" s="204"/>
      <c r="V1" s="204"/>
      <c r="W1" s="204"/>
      <c r="X1" s="204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Y1" s="328"/>
      <c r="AZ1" s="328"/>
      <c r="BA1" s="328"/>
      <c r="BB1" s="328"/>
      <c r="BC1" s="328"/>
      <c r="BD1" s="328"/>
      <c r="BE1" s="328"/>
      <c r="BF1" s="328"/>
      <c r="BG1" s="328" t="s">
        <v>5</v>
      </c>
      <c r="BH1" s="328"/>
      <c r="BI1" s="328"/>
    </row>
    <row r="2" spans="1:61" s="205" customFormat="1" ht="34.5" customHeight="1">
      <c r="A2" s="206"/>
      <c r="B2" s="207" t="s">
        <v>6</v>
      </c>
      <c r="C2" s="207" t="s">
        <v>7</v>
      </c>
      <c r="D2" s="208" t="s">
        <v>8</v>
      </c>
      <c r="E2" s="207" t="s">
        <v>9</v>
      </c>
      <c r="F2" s="209" t="s">
        <v>10</v>
      </c>
      <c r="G2" s="210" t="s">
        <v>11</v>
      </c>
      <c r="H2" s="209" t="s">
        <v>10</v>
      </c>
      <c r="I2" s="210" t="s">
        <v>12</v>
      </c>
      <c r="J2" s="209" t="s">
        <v>10</v>
      </c>
      <c r="K2" s="210" t="s">
        <v>13</v>
      </c>
      <c r="L2" s="209" t="s">
        <v>10</v>
      </c>
      <c r="M2" s="210" t="s">
        <v>14</v>
      </c>
      <c r="N2" s="209" t="s">
        <v>10</v>
      </c>
      <c r="O2" s="210" t="s">
        <v>15</v>
      </c>
      <c r="P2" s="209" t="s">
        <v>10</v>
      </c>
      <c r="Q2" s="210" t="s">
        <v>16</v>
      </c>
      <c r="R2" s="211" t="s">
        <v>17</v>
      </c>
      <c r="S2" s="212"/>
      <c r="T2" s="214"/>
      <c r="U2" s="214"/>
      <c r="V2" s="214"/>
      <c r="W2" s="214"/>
      <c r="X2" s="214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Y2" s="328" t="s">
        <v>11</v>
      </c>
      <c r="AZ2" s="328" t="s">
        <v>10</v>
      </c>
      <c r="BA2" s="328" t="s">
        <v>12</v>
      </c>
      <c r="BB2" s="328" t="s">
        <v>10</v>
      </c>
      <c r="BC2" s="328" t="s">
        <v>13</v>
      </c>
      <c r="BD2" s="328" t="s">
        <v>10</v>
      </c>
      <c r="BE2" s="328" t="s">
        <v>14</v>
      </c>
      <c r="BF2" s="328" t="s">
        <v>10</v>
      </c>
      <c r="BG2" s="328" t="s">
        <v>15</v>
      </c>
      <c r="BH2" s="328" t="s">
        <v>10</v>
      </c>
      <c r="BI2" s="328" t="s">
        <v>16</v>
      </c>
    </row>
    <row r="3" spans="1:61" s="205" customFormat="1" ht="7.5" customHeight="1">
      <c r="A3" s="206"/>
      <c r="B3" s="216" t="s">
        <v>18</v>
      </c>
      <c r="C3" s="217" t="s">
        <v>19</v>
      </c>
      <c r="D3" s="294" t="s">
        <v>20</v>
      </c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19" t="s">
        <v>21</v>
      </c>
      <c r="S3" s="220" t="s">
        <v>22</v>
      </c>
      <c r="T3" s="206"/>
      <c r="U3" s="222"/>
      <c r="V3" s="222"/>
      <c r="W3" s="222"/>
      <c r="X3" s="222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Y3" s="328"/>
      <c r="AZ3" s="328"/>
      <c r="BA3" s="328"/>
      <c r="BB3" s="328"/>
      <c r="BC3" s="328"/>
      <c r="BD3" s="328"/>
      <c r="BE3" s="328"/>
      <c r="BF3" s="328"/>
      <c r="BG3" s="328"/>
      <c r="BH3" s="328"/>
      <c r="BI3" s="328"/>
    </row>
    <row r="4" spans="1:61" s="205" customFormat="1" ht="7.5" customHeight="1">
      <c r="A4" s="206"/>
      <c r="B4" s="224"/>
      <c r="C4" s="224"/>
      <c r="D4" s="224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24"/>
      <c r="S4" s="224"/>
      <c r="T4" s="206"/>
      <c r="U4" s="214"/>
      <c r="V4" s="214"/>
      <c r="W4" s="214"/>
      <c r="X4" s="214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</row>
    <row r="5" spans="1:61" s="205" customFormat="1" ht="15" customHeight="1">
      <c r="A5" s="214"/>
      <c r="B5" s="224"/>
      <c r="C5" s="224"/>
      <c r="D5" s="224"/>
      <c r="S5" s="224"/>
      <c r="T5" s="206"/>
      <c r="U5" s="206"/>
      <c r="V5" s="206"/>
      <c r="W5" s="206"/>
      <c r="X5" s="206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05" t="s">
        <v>651</v>
      </c>
      <c r="AX5" s="329">
        <v>4.0599999999999996</v>
      </c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</row>
    <row r="6" spans="1:61" s="205" customFormat="1" ht="7.5" customHeight="1">
      <c r="A6" s="228"/>
      <c r="B6" s="224"/>
      <c r="C6" s="224"/>
      <c r="D6" s="224"/>
      <c r="R6" s="219" t="s">
        <v>21</v>
      </c>
      <c r="S6" s="220" t="s">
        <v>23</v>
      </c>
      <c r="T6" s="206"/>
      <c r="U6" s="206"/>
      <c r="V6" s="206"/>
      <c r="W6" s="206"/>
      <c r="X6" s="206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Y6" s="328"/>
      <c r="AZ6" s="328"/>
      <c r="BA6" s="328"/>
      <c r="BB6" s="328"/>
      <c r="BC6" s="328"/>
      <c r="BD6" s="328"/>
      <c r="BE6" s="328"/>
      <c r="BF6" s="328"/>
      <c r="BG6" s="328"/>
      <c r="BH6" s="328"/>
      <c r="BI6" s="328"/>
    </row>
    <row r="7" spans="1:61" s="205" customFormat="1" ht="7.5" customHeight="1">
      <c r="A7" s="206"/>
      <c r="B7" s="224"/>
      <c r="C7" s="224"/>
      <c r="D7" s="224"/>
      <c r="E7" s="330" t="s">
        <v>24</v>
      </c>
      <c r="F7" s="331">
        <v>2794</v>
      </c>
      <c r="G7" s="255">
        <f>AY7*$AX$5</f>
        <v>11343.64</v>
      </c>
      <c r="H7" s="255" t="s">
        <v>25</v>
      </c>
      <c r="I7" s="255">
        <f t="shared" ref="I7:I18" si="0">BA7*$AX$5</f>
        <v>10909.22</v>
      </c>
      <c r="J7" s="263"/>
      <c r="K7" s="255" t="s">
        <v>25</v>
      </c>
      <c r="L7" s="266"/>
      <c r="M7" s="255" t="s">
        <v>25</v>
      </c>
      <c r="N7" s="266"/>
      <c r="O7" s="255" t="s">
        <v>25</v>
      </c>
      <c r="P7" s="266"/>
      <c r="Q7" s="255" t="s">
        <v>25</v>
      </c>
      <c r="R7" s="224"/>
      <c r="S7" s="224"/>
      <c r="T7" s="332"/>
      <c r="U7" s="206"/>
      <c r="V7" s="206"/>
      <c r="W7" s="206"/>
      <c r="X7" s="206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Y7" s="328">
        <v>2794</v>
      </c>
      <c r="AZ7" s="328" t="s">
        <v>25</v>
      </c>
      <c r="BA7" s="328">
        <v>2687</v>
      </c>
      <c r="BB7" s="328"/>
      <c r="BC7" s="328" t="s">
        <v>25</v>
      </c>
      <c r="BD7" s="328"/>
      <c r="BE7" s="328" t="s">
        <v>25</v>
      </c>
      <c r="BF7" s="328"/>
      <c r="BG7" s="328" t="s">
        <v>25</v>
      </c>
      <c r="BH7" s="328"/>
      <c r="BI7" s="328" t="s">
        <v>25</v>
      </c>
    </row>
    <row r="8" spans="1:61" s="205" customFormat="1" ht="7.5" customHeight="1">
      <c r="A8" s="206"/>
      <c r="B8" s="224"/>
      <c r="C8" s="224"/>
      <c r="D8" s="224"/>
      <c r="E8" s="224"/>
      <c r="F8" s="244"/>
      <c r="G8" s="243"/>
      <c r="H8" s="243"/>
      <c r="I8" s="243"/>
      <c r="J8" s="245"/>
      <c r="K8" s="243"/>
      <c r="L8" s="243"/>
      <c r="M8" s="243"/>
      <c r="N8" s="243"/>
      <c r="O8" s="243"/>
      <c r="P8" s="243"/>
      <c r="Q8" s="243"/>
      <c r="S8" s="224"/>
      <c r="T8" s="290"/>
      <c r="U8" s="206"/>
      <c r="V8" s="206"/>
      <c r="W8" s="206"/>
      <c r="X8" s="206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Y8" s="328"/>
      <c r="AZ8" s="328"/>
      <c r="BA8" s="328"/>
      <c r="BB8" s="328"/>
      <c r="BC8" s="328"/>
      <c r="BD8" s="328"/>
      <c r="BE8" s="328"/>
      <c r="BF8" s="328"/>
      <c r="BG8" s="328"/>
      <c r="BH8" s="328"/>
      <c r="BI8" s="328"/>
    </row>
    <row r="9" spans="1:61" s="205" customFormat="1" ht="7.5" customHeight="1">
      <c r="A9" s="206"/>
      <c r="B9" s="224"/>
      <c r="C9" s="224"/>
      <c r="D9" s="224"/>
      <c r="E9" s="274" t="s">
        <v>26</v>
      </c>
      <c r="F9" s="333">
        <f t="shared" ref="F9:G9" si="1">ROUND(F7*1.00613,0)</f>
        <v>2811</v>
      </c>
      <c r="G9" s="255">
        <f t="shared" ref="G9:G18" si="2">AY9*$AX$5</f>
        <v>11412.659999999998</v>
      </c>
      <c r="H9" s="255" t="s">
        <v>25</v>
      </c>
      <c r="I9" s="255">
        <f t="shared" ref="I9:I18" si="3">BA9*$AX$5</f>
        <v>10974.179999999998</v>
      </c>
      <c r="J9" s="263"/>
      <c r="K9" s="255" t="s">
        <v>25</v>
      </c>
      <c r="L9" s="334"/>
      <c r="M9" s="255" t="s">
        <v>25</v>
      </c>
      <c r="N9" s="334"/>
      <c r="O9" s="255" t="s">
        <v>25</v>
      </c>
      <c r="P9" s="334"/>
      <c r="Q9" s="255" t="s">
        <v>25</v>
      </c>
      <c r="S9" s="224"/>
      <c r="T9" s="206"/>
      <c r="U9" s="206"/>
      <c r="V9" s="206"/>
      <c r="W9" s="206"/>
      <c r="X9" s="206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Y9" s="328">
        <v>2811</v>
      </c>
      <c r="AZ9" s="328" t="s">
        <v>25</v>
      </c>
      <c r="BA9" s="328">
        <v>2703</v>
      </c>
      <c r="BB9" s="328"/>
      <c r="BC9" s="328" t="s">
        <v>25</v>
      </c>
      <c r="BD9" s="328"/>
      <c r="BE9" s="328" t="s">
        <v>25</v>
      </c>
      <c r="BF9" s="328"/>
      <c r="BG9" s="328" t="s">
        <v>25</v>
      </c>
      <c r="BH9" s="328"/>
      <c r="BI9" s="328" t="s">
        <v>25</v>
      </c>
    </row>
    <row r="10" spans="1:61" s="205" customFormat="1" ht="7.5" customHeight="1">
      <c r="A10" s="206"/>
      <c r="B10" s="224"/>
      <c r="C10" s="224"/>
      <c r="D10" s="224"/>
      <c r="E10" s="224"/>
      <c r="F10" s="243"/>
      <c r="G10" s="243"/>
      <c r="H10" s="243"/>
      <c r="I10" s="243"/>
      <c r="J10" s="245"/>
      <c r="K10" s="243"/>
      <c r="L10" s="335"/>
      <c r="M10" s="243"/>
      <c r="N10" s="335"/>
      <c r="O10" s="243"/>
      <c r="P10" s="335"/>
      <c r="Q10" s="243"/>
      <c r="S10" s="224"/>
      <c r="T10" s="206"/>
      <c r="U10" s="206"/>
      <c r="V10" s="206"/>
      <c r="W10" s="206"/>
      <c r="X10" s="206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Y10" s="328"/>
      <c r="AZ10" s="328"/>
      <c r="BA10" s="328"/>
      <c r="BB10" s="328"/>
      <c r="BC10" s="328"/>
      <c r="BD10" s="328"/>
      <c r="BE10" s="328"/>
      <c r="BF10" s="328"/>
      <c r="BG10" s="328"/>
      <c r="BH10" s="328"/>
      <c r="BI10" s="328"/>
    </row>
    <row r="11" spans="1:61" s="205" customFormat="1" ht="7.5" customHeight="1">
      <c r="A11" s="214"/>
      <c r="B11" s="224"/>
      <c r="C11" s="224"/>
      <c r="D11" s="224"/>
      <c r="E11" s="274" t="s">
        <v>27</v>
      </c>
      <c r="F11" s="333">
        <f t="shared" ref="F11:G11" si="4">ROUND(F7*1.01335,0)</f>
        <v>2831</v>
      </c>
      <c r="G11" s="255">
        <f t="shared" ref="G11:G18" si="5">AY11*$AX$5</f>
        <v>11493.859999999999</v>
      </c>
      <c r="H11" s="255" t="s">
        <v>25</v>
      </c>
      <c r="I11" s="255">
        <f t="shared" ref="I11:I18" si="6">BA11*$AX$5</f>
        <v>11051.32</v>
      </c>
      <c r="J11" s="263"/>
      <c r="K11" s="255" t="s">
        <v>25</v>
      </c>
      <c r="L11" s="334"/>
      <c r="M11" s="255" t="s">
        <v>25</v>
      </c>
      <c r="N11" s="334"/>
      <c r="O11" s="255" t="s">
        <v>25</v>
      </c>
      <c r="P11" s="334"/>
      <c r="Q11" s="255" t="s">
        <v>25</v>
      </c>
      <c r="R11" s="219"/>
      <c r="S11" s="336"/>
      <c r="T11" s="206"/>
      <c r="U11" s="206"/>
      <c r="V11" s="206"/>
      <c r="W11" s="206"/>
      <c r="X11" s="206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Y11" s="328">
        <v>2831</v>
      </c>
      <c r="AZ11" s="328" t="s">
        <v>25</v>
      </c>
      <c r="BA11" s="328">
        <v>2722</v>
      </c>
      <c r="BB11" s="328"/>
      <c r="BC11" s="328" t="s">
        <v>25</v>
      </c>
      <c r="BD11" s="328"/>
      <c r="BE11" s="328" t="s">
        <v>25</v>
      </c>
      <c r="BF11" s="328"/>
      <c r="BG11" s="328" t="s">
        <v>25</v>
      </c>
      <c r="BH11" s="328"/>
      <c r="BI11" s="328" t="s">
        <v>25</v>
      </c>
    </row>
    <row r="12" spans="1:61" s="205" customFormat="1" ht="7.5" customHeight="1">
      <c r="A12" s="228"/>
      <c r="B12" s="224"/>
      <c r="C12" s="224"/>
      <c r="D12" s="224"/>
      <c r="E12" s="224"/>
      <c r="F12" s="243"/>
      <c r="G12" s="243"/>
      <c r="H12" s="243"/>
      <c r="I12" s="243"/>
      <c r="J12" s="245"/>
      <c r="K12" s="243"/>
      <c r="L12" s="335"/>
      <c r="M12" s="243"/>
      <c r="N12" s="335"/>
      <c r="O12" s="243"/>
      <c r="P12" s="335"/>
      <c r="Q12" s="243"/>
      <c r="R12" s="224"/>
      <c r="S12" s="336"/>
      <c r="T12" s="206"/>
      <c r="U12" s="206"/>
      <c r="V12" s="242"/>
      <c r="W12" s="206"/>
      <c r="X12" s="206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Y12" s="328"/>
      <c r="AZ12" s="328"/>
      <c r="BA12" s="328"/>
      <c r="BB12" s="328"/>
      <c r="BC12" s="328"/>
      <c r="BD12" s="328"/>
      <c r="BE12" s="328"/>
      <c r="BF12" s="328"/>
      <c r="BG12" s="328"/>
      <c r="BH12" s="328"/>
      <c r="BI12" s="328"/>
    </row>
    <row r="13" spans="1:61" s="205" customFormat="1" ht="7.5" customHeight="1">
      <c r="A13" s="206"/>
      <c r="B13" s="224"/>
      <c r="C13" s="224"/>
      <c r="D13" s="224"/>
      <c r="E13" s="274" t="s">
        <v>28</v>
      </c>
      <c r="F13" s="333">
        <f t="shared" ref="F13:G13" si="7">ROUND(F7*1.0308,0)</f>
        <v>2880</v>
      </c>
      <c r="G13" s="255">
        <f t="shared" ref="G13:G18" si="8">AY13*$AX$5</f>
        <v>11692.8</v>
      </c>
      <c r="H13" s="255" t="s">
        <v>25</v>
      </c>
      <c r="I13" s="255">
        <f t="shared" ref="I13:I18" si="9">BA13*$AX$5</f>
        <v>11242.14</v>
      </c>
      <c r="J13" s="263"/>
      <c r="K13" s="255" t="s">
        <v>25</v>
      </c>
      <c r="L13" s="334"/>
      <c r="M13" s="255" t="s">
        <v>25</v>
      </c>
      <c r="N13" s="334"/>
      <c r="O13" s="255" t="s">
        <v>25</v>
      </c>
      <c r="P13" s="334"/>
      <c r="Q13" s="255" t="s">
        <v>25</v>
      </c>
      <c r="S13" s="336"/>
      <c r="T13" s="206"/>
      <c r="U13" s="206"/>
      <c r="V13" s="242"/>
      <c r="W13" s="206"/>
      <c r="X13" s="206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Y13" s="328">
        <v>2880</v>
      </c>
      <c r="AZ13" s="328" t="s">
        <v>25</v>
      </c>
      <c r="BA13" s="328">
        <v>2769</v>
      </c>
      <c r="BB13" s="328"/>
      <c r="BC13" s="328" t="s">
        <v>25</v>
      </c>
      <c r="BD13" s="328"/>
      <c r="BE13" s="328" t="s">
        <v>25</v>
      </c>
      <c r="BF13" s="328"/>
      <c r="BG13" s="328" t="s">
        <v>25</v>
      </c>
      <c r="BH13" s="328"/>
      <c r="BI13" s="328" t="s">
        <v>25</v>
      </c>
    </row>
    <row r="14" spans="1:61" s="205" customFormat="1" ht="7.5" customHeight="1">
      <c r="A14" s="206"/>
      <c r="B14" s="224"/>
      <c r="C14" s="224"/>
      <c r="D14" s="224"/>
      <c r="E14" s="224"/>
      <c r="F14" s="243"/>
      <c r="G14" s="243"/>
      <c r="H14" s="243"/>
      <c r="I14" s="243"/>
      <c r="J14" s="245"/>
      <c r="K14" s="243"/>
      <c r="L14" s="335"/>
      <c r="M14" s="243"/>
      <c r="N14" s="335"/>
      <c r="O14" s="243"/>
      <c r="P14" s="335"/>
      <c r="Q14" s="243"/>
      <c r="S14" s="336"/>
      <c r="T14" s="206"/>
      <c r="U14" s="206"/>
      <c r="V14" s="242"/>
      <c r="W14" s="206"/>
      <c r="X14" s="206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Y14" s="328"/>
      <c r="AZ14" s="328"/>
      <c r="BA14" s="328"/>
      <c r="BB14" s="328"/>
      <c r="BC14" s="328"/>
      <c r="BD14" s="328"/>
      <c r="BE14" s="328"/>
      <c r="BF14" s="328"/>
      <c r="BG14" s="328"/>
      <c r="BH14" s="328"/>
      <c r="BI14" s="328"/>
    </row>
    <row r="15" spans="1:61" s="205" customFormat="1" ht="7.5" customHeight="1">
      <c r="A15" s="206"/>
      <c r="B15" s="224"/>
      <c r="C15" s="224"/>
      <c r="D15" s="224"/>
      <c r="E15" s="274" t="s">
        <v>29</v>
      </c>
      <c r="F15" s="333">
        <f t="shared" ref="F15:G15" si="10">ROUND(F7*1.091528,0)</f>
        <v>3050</v>
      </c>
      <c r="G15" s="255">
        <f t="shared" ref="G15:G18" si="11">AY15*$AX$5</f>
        <v>12382.999999999998</v>
      </c>
      <c r="H15" s="255" t="s">
        <v>25</v>
      </c>
      <c r="I15" s="255">
        <f t="shared" ref="I15:I18" si="12">BA15*$AX$5</f>
        <v>11907.98</v>
      </c>
      <c r="J15" s="263"/>
      <c r="K15" s="255" t="s">
        <v>25</v>
      </c>
      <c r="L15" s="266"/>
      <c r="M15" s="255" t="s">
        <v>25</v>
      </c>
      <c r="N15" s="266"/>
      <c r="O15" s="255" t="s">
        <v>25</v>
      </c>
      <c r="P15" s="266"/>
      <c r="Q15" s="255" t="s">
        <v>25</v>
      </c>
      <c r="S15" s="336"/>
      <c r="T15" s="206"/>
      <c r="U15" s="206"/>
      <c r="V15" s="242"/>
      <c r="W15" s="206"/>
      <c r="X15" s="206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Y15" s="328">
        <v>3050</v>
      </c>
      <c r="AZ15" s="328" t="s">
        <v>25</v>
      </c>
      <c r="BA15" s="328">
        <v>2933</v>
      </c>
      <c r="BB15" s="328"/>
      <c r="BC15" s="328" t="s">
        <v>25</v>
      </c>
      <c r="BD15" s="328"/>
      <c r="BE15" s="328" t="s">
        <v>25</v>
      </c>
      <c r="BF15" s="328"/>
      <c r="BG15" s="328" t="s">
        <v>25</v>
      </c>
      <c r="BH15" s="328"/>
      <c r="BI15" s="328" t="s">
        <v>25</v>
      </c>
    </row>
    <row r="16" spans="1:61" s="205" customFormat="1" ht="7.5" customHeight="1">
      <c r="A16" s="206"/>
      <c r="B16" s="224"/>
      <c r="C16" s="224"/>
      <c r="D16" s="224"/>
      <c r="E16" s="224"/>
      <c r="F16" s="243"/>
      <c r="G16" s="243"/>
      <c r="H16" s="243"/>
      <c r="I16" s="243"/>
      <c r="J16" s="245"/>
      <c r="K16" s="243"/>
      <c r="L16" s="243"/>
      <c r="M16" s="243"/>
      <c r="N16" s="243"/>
      <c r="O16" s="243"/>
      <c r="P16" s="243"/>
      <c r="Q16" s="243"/>
      <c r="T16" s="206"/>
      <c r="U16" s="206"/>
      <c r="V16" s="242"/>
      <c r="W16" s="206"/>
      <c r="X16" s="206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Y16" s="328"/>
      <c r="AZ16" s="328"/>
      <c r="BA16" s="328"/>
      <c r="BB16" s="328"/>
      <c r="BC16" s="328"/>
      <c r="BD16" s="328"/>
      <c r="BE16" s="328"/>
      <c r="BF16" s="328"/>
      <c r="BG16" s="328"/>
      <c r="BH16" s="328"/>
      <c r="BI16" s="328"/>
    </row>
    <row r="17" spans="1:61" s="205" customFormat="1" ht="7.5" customHeight="1">
      <c r="A17" s="206"/>
      <c r="B17" s="224"/>
      <c r="C17" s="224"/>
      <c r="D17" s="224"/>
      <c r="E17" s="274" t="s">
        <v>30</v>
      </c>
      <c r="F17" s="333">
        <f t="shared" ref="F17:G17" si="13">ROUND(F7*1.153611,0)</f>
        <v>3223</v>
      </c>
      <c r="G17" s="255">
        <f t="shared" ref="G17:G18" si="14">AY17*$AX$5</f>
        <v>13085.38</v>
      </c>
      <c r="H17" s="255" t="s">
        <v>25</v>
      </c>
      <c r="I17" s="255">
        <f t="shared" ref="I17:I18" si="15">BA17*$AX$5</f>
        <v>12581.939999999999</v>
      </c>
      <c r="J17" s="263"/>
      <c r="K17" s="255" t="s">
        <v>25</v>
      </c>
      <c r="L17" s="266"/>
      <c r="M17" s="255" t="s">
        <v>25</v>
      </c>
      <c r="N17" s="266"/>
      <c r="O17" s="255" t="s">
        <v>25</v>
      </c>
      <c r="P17" s="266"/>
      <c r="Q17" s="255" t="s">
        <v>25</v>
      </c>
      <c r="T17" s="206"/>
      <c r="U17" s="206"/>
      <c r="V17" s="242"/>
      <c r="W17" s="206"/>
      <c r="X17" s="206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Y17" s="328">
        <v>3223</v>
      </c>
      <c r="AZ17" s="328" t="s">
        <v>25</v>
      </c>
      <c r="BA17" s="328">
        <v>3099</v>
      </c>
      <c r="BB17" s="328"/>
      <c r="BC17" s="328" t="s">
        <v>25</v>
      </c>
      <c r="BD17" s="328"/>
      <c r="BE17" s="328" t="s">
        <v>25</v>
      </c>
      <c r="BF17" s="328"/>
      <c r="BG17" s="328" t="s">
        <v>25</v>
      </c>
      <c r="BH17" s="328"/>
      <c r="BI17" s="328" t="s">
        <v>25</v>
      </c>
    </row>
    <row r="18" spans="1:61" s="205" customFormat="1" ht="7.5" customHeight="1">
      <c r="A18" s="206"/>
      <c r="B18" s="224"/>
      <c r="C18" s="224"/>
      <c r="D18" s="224"/>
      <c r="E18" s="243"/>
      <c r="F18" s="243"/>
      <c r="G18" s="243"/>
      <c r="H18" s="243"/>
      <c r="I18" s="243"/>
      <c r="J18" s="245"/>
      <c r="K18" s="243"/>
      <c r="L18" s="243"/>
      <c r="M18" s="243"/>
      <c r="N18" s="243"/>
      <c r="O18" s="243"/>
      <c r="P18" s="243"/>
      <c r="Q18" s="243"/>
      <c r="T18" s="206"/>
      <c r="U18" s="206"/>
      <c r="V18" s="242"/>
      <c r="W18" s="206"/>
      <c r="X18" s="206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Y18" s="328"/>
      <c r="AZ18" s="328"/>
      <c r="BA18" s="328"/>
      <c r="BB18" s="328"/>
      <c r="BC18" s="328"/>
      <c r="BD18" s="328"/>
      <c r="BE18" s="328"/>
      <c r="BF18" s="328"/>
      <c r="BG18" s="328"/>
      <c r="BH18" s="328"/>
      <c r="BI18" s="328"/>
    </row>
    <row r="19" spans="1:61" s="205" customFormat="1" ht="7.5" customHeight="1">
      <c r="A19" s="206"/>
      <c r="B19" s="224"/>
      <c r="C19" s="224"/>
      <c r="D19" s="224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T19" s="206"/>
      <c r="U19" s="206"/>
      <c r="V19" s="242"/>
      <c r="W19" s="206"/>
      <c r="X19" s="206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Y19" s="328"/>
      <c r="AZ19" s="328"/>
      <c r="BA19" s="328"/>
      <c r="BB19" s="328"/>
      <c r="BC19" s="328"/>
      <c r="BD19" s="328"/>
      <c r="BE19" s="328"/>
      <c r="BF19" s="328"/>
      <c r="BG19" s="328"/>
      <c r="BH19" s="328"/>
      <c r="BI19" s="328"/>
    </row>
    <row r="20" spans="1:61" s="205" customFormat="1" ht="7.5" customHeight="1">
      <c r="A20" s="214"/>
      <c r="B20" s="224"/>
      <c r="C20" s="248" t="s">
        <v>31</v>
      </c>
      <c r="D20" s="224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T20" s="206"/>
      <c r="U20" s="206"/>
      <c r="V20" s="242"/>
      <c r="W20" s="206"/>
      <c r="X20" s="206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221"/>
      <c r="AS20" s="221"/>
      <c r="AT20" s="221"/>
      <c r="AU20" s="221"/>
      <c r="AV20" s="221"/>
      <c r="AY20" s="328"/>
      <c r="AZ20" s="328"/>
      <c r="BA20" s="328"/>
      <c r="BB20" s="328"/>
      <c r="BC20" s="328"/>
      <c r="BD20" s="328"/>
      <c r="BE20" s="328"/>
      <c r="BF20" s="328"/>
      <c r="BG20" s="328"/>
      <c r="BH20" s="328"/>
      <c r="BI20" s="328"/>
    </row>
    <row r="21" spans="1:61" s="205" customFormat="1" ht="7.5" customHeight="1">
      <c r="A21" s="214"/>
      <c r="B21" s="224"/>
      <c r="C21" s="224"/>
      <c r="D21" s="224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T21" s="206"/>
      <c r="U21" s="206"/>
      <c r="V21" s="242"/>
      <c r="W21" s="206"/>
      <c r="X21" s="206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Y21" s="328"/>
      <c r="AZ21" s="328"/>
      <c r="BA21" s="328"/>
      <c r="BB21" s="328"/>
      <c r="BC21" s="328"/>
      <c r="BD21" s="328"/>
      <c r="BE21" s="328"/>
      <c r="BF21" s="328"/>
      <c r="BG21" s="328"/>
      <c r="BH21" s="328"/>
      <c r="BI21" s="328"/>
    </row>
    <row r="22" spans="1:61" s="205" customFormat="1" ht="7.5" customHeight="1">
      <c r="A22" s="214"/>
      <c r="B22" s="200"/>
      <c r="C22" s="200"/>
      <c r="D22" s="200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14"/>
      <c r="U22" s="214"/>
      <c r="V22" s="214"/>
      <c r="W22" s="214"/>
      <c r="X22" s="214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Y22" s="328"/>
      <c r="AZ22" s="328"/>
      <c r="BA22" s="328"/>
      <c r="BB22" s="328"/>
      <c r="BC22" s="328"/>
      <c r="BD22" s="328"/>
      <c r="BE22" s="328"/>
      <c r="BF22" s="328"/>
      <c r="BG22" s="328"/>
      <c r="BH22" s="328"/>
      <c r="BI22" s="328"/>
    </row>
    <row r="23" spans="1:61" s="205" customFormat="1" ht="7.5" customHeight="1">
      <c r="A23" s="206"/>
      <c r="B23" s="216" t="s">
        <v>18</v>
      </c>
      <c r="C23" s="217" t="s">
        <v>32</v>
      </c>
      <c r="D23" s="294" t="s">
        <v>33</v>
      </c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19" t="s">
        <v>21</v>
      </c>
      <c r="S23" s="220" t="s">
        <v>22</v>
      </c>
      <c r="T23" s="214"/>
      <c r="U23" s="214"/>
      <c r="V23" s="214"/>
      <c r="W23" s="214"/>
      <c r="X23" s="214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Y23" s="328"/>
      <c r="AZ23" s="328"/>
      <c r="BA23" s="328"/>
      <c r="BB23" s="328"/>
      <c r="BC23" s="328"/>
      <c r="BD23" s="328"/>
      <c r="BE23" s="328"/>
      <c r="BF23" s="328"/>
      <c r="BG23" s="328"/>
      <c r="BH23" s="328"/>
      <c r="BI23" s="328"/>
    </row>
    <row r="24" spans="1:61" s="205" customFormat="1" ht="7.5" customHeight="1">
      <c r="A24" s="206"/>
      <c r="B24" s="224"/>
      <c r="C24" s="224"/>
      <c r="D24" s="224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24"/>
      <c r="S24" s="224"/>
      <c r="T24" s="214"/>
      <c r="U24" s="214"/>
      <c r="V24" s="214"/>
      <c r="W24" s="214"/>
      <c r="X24" s="214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Y24" s="328"/>
      <c r="AZ24" s="328"/>
      <c r="BA24" s="328"/>
      <c r="BB24" s="328"/>
      <c r="BC24" s="328"/>
      <c r="BD24" s="328"/>
      <c r="BE24" s="328"/>
      <c r="BF24" s="328"/>
      <c r="BG24" s="328"/>
      <c r="BH24" s="328"/>
      <c r="BI24" s="328"/>
    </row>
    <row r="25" spans="1:61" s="205" customFormat="1" ht="7.5" customHeight="1">
      <c r="A25" s="228"/>
      <c r="B25" s="224"/>
      <c r="C25" s="224"/>
      <c r="D25" s="224"/>
      <c r="S25" s="224"/>
      <c r="T25" s="206"/>
      <c r="U25" s="222"/>
      <c r="V25" s="222"/>
      <c r="W25" s="206"/>
      <c r="X25" s="206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Y25" s="328"/>
      <c r="AZ25" s="328"/>
      <c r="BA25" s="328"/>
      <c r="BB25" s="328"/>
      <c r="BC25" s="328"/>
      <c r="BD25" s="328"/>
      <c r="BE25" s="328"/>
      <c r="BF25" s="328"/>
      <c r="BG25" s="328"/>
      <c r="BH25" s="328"/>
      <c r="BI25" s="328"/>
    </row>
    <row r="26" spans="1:61" s="205" customFormat="1" ht="7.5" customHeight="1">
      <c r="A26" s="228"/>
      <c r="B26" s="224"/>
      <c r="C26" s="224"/>
      <c r="D26" s="224"/>
      <c r="R26" s="219" t="s">
        <v>21</v>
      </c>
      <c r="S26" s="220" t="s">
        <v>34</v>
      </c>
      <c r="T26" s="206"/>
      <c r="U26" s="222"/>
      <c r="V26" s="222"/>
      <c r="W26" s="206"/>
      <c r="X26" s="206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  <c r="AQ26" s="221"/>
      <c r="AR26" s="221"/>
      <c r="AS26" s="221"/>
      <c r="AT26" s="221"/>
      <c r="AU26" s="221"/>
      <c r="AV26" s="221"/>
      <c r="AY26" s="328"/>
      <c r="AZ26" s="328"/>
      <c r="BA26" s="328"/>
      <c r="BB26" s="328"/>
      <c r="BC26" s="328"/>
      <c r="BD26" s="328"/>
      <c r="BE26" s="328"/>
      <c r="BF26" s="328"/>
      <c r="BG26" s="328"/>
      <c r="BH26" s="328"/>
      <c r="BI26" s="328"/>
    </row>
    <row r="27" spans="1:61" s="205" customFormat="1" ht="7.5" customHeight="1">
      <c r="A27" s="228"/>
      <c r="B27" s="224"/>
      <c r="C27" s="224"/>
      <c r="D27" s="224"/>
      <c r="E27" s="330" t="s">
        <v>24</v>
      </c>
      <c r="F27" s="337">
        <v>2870</v>
      </c>
      <c r="G27" s="255">
        <f t="shared" ref="G27:G38" si="16">AY27*$AX$5</f>
        <v>11652.199999999999</v>
      </c>
      <c r="H27" s="255" t="e">
        <f t="shared" ref="H27:H38" si="17">AZ27*$AX$5</f>
        <v>#VALUE!</v>
      </c>
      <c r="I27" s="255">
        <f t="shared" ref="I27:I38" si="18">BA27*$AX$5</f>
        <v>11205.599999999999</v>
      </c>
      <c r="J27" s="257"/>
      <c r="K27" s="255" t="s">
        <v>25</v>
      </c>
      <c r="L27" s="260"/>
      <c r="M27" s="255" t="s">
        <v>25</v>
      </c>
      <c r="N27" s="260"/>
      <c r="O27" s="255" t="s">
        <v>25</v>
      </c>
      <c r="P27" s="260"/>
      <c r="Q27" s="255" t="s">
        <v>25</v>
      </c>
      <c r="R27" s="224"/>
      <c r="S27" s="224"/>
      <c r="T27" s="206"/>
      <c r="U27" s="222"/>
      <c r="V27" s="222"/>
      <c r="W27" s="206"/>
      <c r="X27" s="206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Y27" s="328">
        <v>2870</v>
      </c>
      <c r="AZ27" s="328" t="s">
        <v>25</v>
      </c>
      <c r="BA27" s="328">
        <v>2760</v>
      </c>
      <c r="BB27" s="328"/>
      <c r="BC27" s="328" t="s">
        <v>25</v>
      </c>
      <c r="BD27" s="328"/>
      <c r="BE27" s="328" t="s">
        <v>25</v>
      </c>
      <c r="BF27" s="328"/>
      <c r="BG27" s="328" t="s">
        <v>25</v>
      </c>
      <c r="BH27" s="328"/>
      <c r="BI27" s="328" t="s">
        <v>25</v>
      </c>
    </row>
    <row r="28" spans="1:61" s="205" customFormat="1" ht="7.5" customHeight="1">
      <c r="A28" s="228"/>
      <c r="B28" s="224"/>
      <c r="C28" s="224"/>
      <c r="D28" s="224"/>
      <c r="E28" s="224"/>
      <c r="F28" s="338"/>
      <c r="G28" s="243"/>
      <c r="H28" s="243"/>
      <c r="I28" s="243"/>
      <c r="J28" s="261"/>
      <c r="K28" s="243"/>
      <c r="L28" s="243"/>
      <c r="M28" s="243"/>
      <c r="N28" s="243"/>
      <c r="O28" s="243"/>
      <c r="P28" s="243"/>
      <c r="Q28" s="243"/>
      <c r="S28" s="224"/>
      <c r="T28" s="206"/>
      <c r="U28" s="222"/>
      <c r="V28" s="222"/>
      <c r="W28" s="206"/>
      <c r="X28" s="206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21"/>
      <c r="AT28" s="221"/>
      <c r="AU28" s="221"/>
      <c r="AV28" s="221"/>
      <c r="AY28" s="328"/>
      <c r="AZ28" s="328"/>
      <c r="BA28" s="328"/>
      <c r="BB28" s="328"/>
      <c r="BC28" s="328"/>
      <c r="BD28" s="328"/>
      <c r="BE28" s="328"/>
      <c r="BF28" s="328"/>
      <c r="BG28" s="328"/>
      <c r="BH28" s="328"/>
      <c r="BI28" s="328"/>
    </row>
    <row r="29" spans="1:61" s="205" customFormat="1" ht="7.5" customHeight="1">
      <c r="A29" s="228"/>
      <c r="B29" s="224"/>
      <c r="C29" s="224"/>
      <c r="D29" s="224"/>
      <c r="E29" s="274" t="s">
        <v>26</v>
      </c>
      <c r="F29" s="339">
        <f t="shared" ref="F29:G29" si="19">ROUND(F27*1.062,0)</f>
        <v>3048</v>
      </c>
      <c r="G29" s="255">
        <f t="shared" ref="G29:G38" si="20">AY29*$AX$5</f>
        <v>12374.88</v>
      </c>
      <c r="H29" s="255" t="e">
        <f t="shared" ref="H29:H38" si="21">AZ29*$AX$5</f>
        <v>#VALUE!</v>
      </c>
      <c r="I29" s="255">
        <f t="shared" ref="I29:I38" si="22">BA29*$AX$5</f>
        <v>11899.859999999999</v>
      </c>
      <c r="J29" s="340"/>
      <c r="K29" s="237" t="s">
        <v>25</v>
      </c>
      <c r="L29" s="340"/>
      <c r="M29" s="237" t="s">
        <v>25</v>
      </c>
      <c r="N29" s="340"/>
      <c r="O29" s="237" t="s">
        <v>25</v>
      </c>
      <c r="P29" s="340"/>
      <c r="Q29" s="237" t="s">
        <v>25</v>
      </c>
      <c r="R29" s="219" t="s">
        <v>21</v>
      </c>
      <c r="S29" s="341" t="s">
        <v>35</v>
      </c>
      <c r="T29" s="206"/>
      <c r="U29" s="222"/>
      <c r="V29" s="222"/>
      <c r="W29" s="206"/>
      <c r="X29" s="206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Y29" s="328">
        <v>3048</v>
      </c>
      <c r="AZ29" s="328" t="s">
        <v>25</v>
      </c>
      <c r="BA29" s="328">
        <v>2931</v>
      </c>
      <c r="BB29" s="328"/>
      <c r="BC29" s="328" t="s">
        <v>25</v>
      </c>
      <c r="BD29" s="328"/>
      <c r="BE29" s="328" t="s">
        <v>25</v>
      </c>
      <c r="BF29" s="328"/>
      <c r="BG29" s="328" t="s">
        <v>25</v>
      </c>
      <c r="BH29" s="328"/>
      <c r="BI29" s="328" t="s">
        <v>25</v>
      </c>
    </row>
    <row r="30" spans="1:61" s="205" customFormat="1" ht="7.5" customHeight="1">
      <c r="A30" s="228"/>
      <c r="B30" s="224"/>
      <c r="C30" s="224"/>
      <c r="D30" s="224"/>
      <c r="E30" s="224"/>
      <c r="F30" s="243"/>
      <c r="G30" s="243"/>
      <c r="H30" s="243"/>
      <c r="I30" s="243"/>
      <c r="J30" s="261"/>
      <c r="K30" s="243"/>
      <c r="L30" s="261"/>
      <c r="M30" s="243"/>
      <c r="N30" s="261"/>
      <c r="O30" s="243"/>
      <c r="P30" s="261"/>
      <c r="Q30" s="243"/>
      <c r="R30" s="224"/>
      <c r="S30" s="224"/>
      <c r="T30" s="206"/>
      <c r="U30" s="222"/>
      <c r="V30" s="222"/>
      <c r="W30" s="206"/>
      <c r="X30" s="206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Y30" s="328"/>
      <c r="AZ30" s="328"/>
      <c r="BA30" s="328"/>
      <c r="BB30" s="328"/>
      <c r="BC30" s="328"/>
      <c r="BD30" s="328"/>
      <c r="BE30" s="328"/>
      <c r="BF30" s="328"/>
      <c r="BG30" s="328"/>
      <c r="BH30" s="328"/>
      <c r="BI30" s="328"/>
    </row>
    <row r="31" spans="1:61" s="205" customFormat="1" ht="7.5" customHeight="1">
      <c r="A31" s="228"/>
      <c r="B31" s="224"/>
      <c r="C31" s="224"/>
      <c r="D31" s="224"/>
      <c r="E31" s="274" t="s">
        <v>27</v>
      </c>
      <c r="F31" s="339">
        <f t="shared" ref="F31:G31" si="23">ROUND(F27*1.08544,0)</f>
        <v>3115</v>
      </c>
      <c r="G31" s="255">
        <f t="shared" ref="G31:G38" si="24">AY31*$AX$5</f>
        <v>12646.9</v>
      </c>
      <c r="H31" s="255" t="e">
        <f t="shared" ref="H31:H38" si="25">AZ31*$AX$5</f>
        <v>#VALUE!</v>
      </c>
      <c r="I31" s="255">
        <f t="shared" ref="I31:I38" si="26">BA31*$AX$5</f>
        <v>12159.699999999999</v>
      </c>
      <c r="J31" s="340"/>
      <c r="K31" s="237" t="s">
        <v>25</v>
      </c>
      <c r="L31" s="340"/>
      <c r="M31" s="237" t="s">
        <v>25</v>
      </c>
      <c r="N31" s="340"/>
      <c r="O31" s="237" t="s">
        <v>25</v>
      </c>
      <c r="P31" s="340"/>
      <c r="Q31" s="237" t="s">
        <v>25</v>
      </c>
      <c r="S31" s="224"/>
      <c r="T31" s="206"/>
      <c r="U31" s="222"/>
      <c r="V31" s="222"/>
      <c r="W31" s="206"/>
      <c r="X31" s="206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Y31" s="328">
        <v>3115</v>
      </c>
      <c r="AZ31" s="328" t="s">
        <v>25</v>
      </c>
      <c r="BA31" s="328">
        <v>2995</v>
      </c>
      <c r="BB31" s="328"/>
      <c r="BC31" s="328" t="s">
        <v>25</v>
      </c>
      <c r="BD31" s="328"/>
      <c r="BE31" s="328" t="s">
        <v>25</v>
      </c>
      <c r="BF31" s="328"/>
      <c r="BG31" s="328" t="s">
        <v>25</v>
      </c>
      <c r="BH31" s="328"/>
      <c r="BI31" s="328" t="s">
        <v>25</v>
      </c>
    </row>
    <row r="32" spans="1:61" s="205" customFormat="1" ht="7.5" customHeight="1">
      <c r="A32" s="228"/>
      <c r="B32" s="224"/>
      <c r="C32" s="224"/>
      <c r="D32" s="224"/>
      <c r="E32" s="224"/>
      <c r="F32" s="243"/>
      <c r="G32" s="243"/>
      <c r="H32" s="243"/>
      <c r="I32" s="243"/>
      <c r="J32" s="261"/>
      <c r="K32" s="243"/>
      <c r="L32" s="261"/>
      <c r="M32" s="243"/>
      <c r="N32" s="261"/>
      <c r="O32" s="243"/>
      <c r="P32" s="261"/>
      <c r="Q32" s="243"/>
      <c r="S32" s="224"/>
      <c r="T32" s="206"/>
      <c r="U32" s="222"/>
      <c r="V32" s="222"/>
      <c r="W32" s="206"/>
      <c r="X32" s="206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Y32" s="328"/>
      <c r="AZ32" s="328"/>
      <c r="BA32" s="328"/>
      <c r="BB32" s="328"/>
      <c r="BC32" s="328"/>
      <c r="BD32" s="328"/>
      <c r="BE32" s="328"/>
      <c r="BF32" s="328"/>
      <c r="BG32" s="328"/>
      <c r="BH32" s="328"/>
      <c r="BI32" s="328"/>
    </row>
    <row r="33" spans="1:61" s="205" customFormat="1" ht="7.5" customHeight="1">
      <c r="A33" s="228"/>
      <c r="B33" s="224"/>
      <c r="C33" s="224"/>
      <c r="D33" s="224"/>
      <c r="E33" s="274" t="s">
        <v>28</v>
      </c>
      <c r="F33" s="339">
        <f t="shared" ref="F33:G33" si="27">ROUND(F27*1.14218,0)</f>
        <v>3278</v>
      </c>
      <c r="G33" s="255">
        <f t="shared" ref="G33:G38" si="28">AY33*$AX$5</f>
        <v>13308.679999999998</v>
      </c>
      <c r="H33" s="255" t="e">
        <f t="shared" ref="H33:H38" si="29">AZ33*$AX$5</f>
        <v>#VALUE!</v>
      </c>
      <c r="I33" s="255">
        <f t="shared" ref="I33:I38" si="30">BA33*$AX$5</f>
        <v>12797.119999999999</v>
      </c>
      <c r="J33" s="340"/>
      <c r="K33" s="237" t="s">
        <v>25</v>
      </c>
      <c r="L33" s="340"/>
      <c r="M33" s="237" t="s">
        <v>25</v>
      </c>
      <c r="N33" s="340"/>
      <c r="O33" s="237" t="s">
        <v>25</v>
      </c>
      <c r="P33" s="340"/>
      <c r="Q33" s="237" t="s">
        <v>25</v>
      </c>
      <c r="S33" s="224"/>
      <c r="T33" s="206"/>
      <c r="U33" s="222"/>
      <c r="V33" s="222"/>
      <c r="W33" s="206"/>
      <c r="X33" s="206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Y33" s="328">
        <v>3278</v>
      </c>
      <c r="AZ33" s="328" t="s">
        <v>25</v>
      </c>
      <c r="BA33" s="328">
        <v>3152</v>
      </c>
      <c r="BB33" s="328"/>
      <c r="BC33" s="328" t="s">
        <v>25</v>
      </c>
      <c r="BD33" s="328"/>
      <c r="BE33" s="328" t="s">
        <v>25</v>
      </c>
      <c r="BF33" s="328"/>
      <c r="BG33" s="328" t="s">
        <v>25</v>
      </c>
      <c r="BH33" s="328"/>
      <c r="BI33" s="328" t="s">
        <v>25</v>
      </c>
    </row>
    <row r="34" spans="1:61" s="205" customFormat="1" ht="7.5" customHeight="1">
      <c r="A34" s="228"/>
      <c r="B34" s="224"/>
      <c r="C34" s="224"/>
      <c r="D34" s="224"/>
      <c r="E34" s="224"/>
      <c r="F34" s="243"/>
      <c r="G34" s="243"/>
      <c r="H34" s="243"/>
      <c r="I34" s="243"/>
      <c r="J34" s="261"/>
      <c r="K34" s="243"/>
      <c r="L34" s="261"/>
      <c r="M34" s="243"/>
      <c r="N34" s="261"/>
      <c r="O34" s="243"/>
      <c r="P34" s="261"/>
      <c r="Q34" s="243"/>
      <c r="T34" s="206"/>
      <c r="U34" s="222"/>
      <c r="V34" s="222"/>
      <c r="W34" s="206"/>
      <c r="X34" s="206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221"/>
      <c r="AU34" s="221"/>
      <c r="AV34" s="221"/>
      <c r="AY34" s="328"/>
      <c r="AZ34" s="328"/>
      <c r="BA34" s="328"/>
      <c r="BB34" s="328"/>
      <c r="BC34" s="328"/>
      <c r="BD34" s="328"/>
      <c r="BE34" s="328"/>
      <c r="BF34" s="328"/>
      <c r="BG34" s="328"/>
      <c r="BH34" s="328"/>
      <c r="BI34" s="328"/>
    </row>
    <row r="35" spans="1:61" s="205" customFormat="1" ht="7.5" customHeight="1">
      <c r="A35" s="228"/>
      <c r="B35" s="224"/>
      <c r="C35" s="224"/>
      <c r="D35" s="224"/>
      <c r="E35" s="274" t="s">
        <v>29</v>
      </c>
      <c r="F35" s="339">
        <f t="shared" ref="F35:G35" si="31">ROUND(F27*1.22821,0)</f>
        <v>3525</v>
      </c>
      <c r="G35" s="255">
        <f t="shared" ref="G35:G38" si="32">AY35*$AX$5</f>
        <v>14311.499999999998</v>
      </c>
      <c r="H35" s="255" t="e">
        <f t="shared" ref="H35:H38" si="33">AZ35*$AX$5</f>
        <v>#VALUE!</v>
      </c>
      <c r="I35" s="255">
        <f t="shared" ref="I35:I38" si="34">BA35*$AX$5</f>
        <v>13759.339999999998</v>
      </c>
      <c r="J35" s="340"/>
      <c r="K35" s="237" t="s">
        <v>25</v>
      </c>
      <c r="L35" s="342"/>
      <c r="M35" s="237" t="s">
        <v>25</v>
      </c>
      <c r="N35" s="342"/>
      <c r="O35" s="237" t="s">
        <v>25</v>
      </c>
      <c r="P35" s="342"/>
      <c r="Q35" s="237" t="s">
        <v>25</v>
      </c>
      <c r="T35" s="206"/>
      <c r="U35" s="222"/>
      <c r="V35" s="222"/>
      <c r="W35" s="206"/>
      <c r="X35" s="206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Y35" s="328">
        <v>3525</v>
      </c>
      <c r="AZ35" s="328" t="s">
        <v>25</v>
      </c>
      <c r="BA35" s="328">
        <v>3389</v>
      </c>
      <c r="BB35" s="328"/>
      <c r="BC35" s="328" t="s">
        <v>25</v>
      </c>
      <c r="BD35" s="328"/>
      <c r="BE35" s="328" t="s">
        <v>25</v>
      </c>
      <c r="BF35" s="328"/>
      <c r="BG35" s="328" t="s">
        <v>25</v>
      </c>
      <c r="BH35" s="328"/>
      <c r="BI35" s="328" t="s">
        <v>25</v>
      </c>
    </row>
    <row r="36" spans="1:61" s="205" customFormat="1" ht="7.5" customHeight="1">
      <c r="A36" s="228"/>
      <c r="B36" s="224"/>
      <c r="C36" s="224"/>
      <c r="D36" s="224"/>
      <c r="E36" s="224"/>
      <c r="F36" s="243"/>
      <c r="G36" s="243"/>
      <c r="H36" s="243"/>
      <c r="I36" s="243"/>
      <c r="J36" s="261"/>
      <c r="K36" s="243"/>
      <c r="L36" s="243"/>
      <c r="M36" s="243"/>
      <c r="N36" s="243"/>
      <c r="O36" s="243"/>
      <c r="P36" s="243"/>
      <c r="Q36" s="243"/>
      <c r="T36" s="206"/>
      <c r="U36" s="222"/>
      <c r="V36" s="222"/>
      <c r="W36" s="206"/>
      <c r="X36" s="206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Y36" s="328"/>
      <c r="AZ36" s="328"/>
      <c r="BA36" s="328"/>
      <c r="BB36" s="328"/>
      <c r="BC36" s="328"/>
      <c r="BD36" s="328"/>
      <c r="BE36" s="328"/>
      <c r="BF36" s="328"/>
      <c r="BG36" s="328"/>
      <c r="BH36" s="328"/>
      <c r="BI36" s="328"/>
    </row>
    <row r="37" spans="1:61" s="205" customFormat="1" ht="7.5" customHeight="1">
      <c r="A37" s="228"/>
      <c r="B37" s="224"/>
      <c r="C37" s="224"/>
      <c r="D37" s="224"/>
      <c r="E37" s="274" t="s">
        <v>30</v>
      </c>
      <c r="F37" s="339">
        <f t="shared" ref="F37:G37" si="35">ROUND(F27*1.364202,0)</f>
        <v>3915</v>
      </c>
      <c r="G37" s="255">
        <f t="shared" ref="G37:G38" si="36">AY37*$AX$5</f>
        <v>15894.899999999998</v>
      </c>
      <c r="H37" s="255" t="e">
        <f t="shared" ref="H37:H38" si="37">AZ37*$AX$5</f>
        <v>#VALUE!</v>
      </c>
      <c r="I37" s="255">
        <f t="shared" ref="I37:I38" si="38">BA37*$AX$5</f>
        <v>15281.839999999998</v>
      </c>
      <c r="J37" s="340"/>
      <c r="K37" s="237" t="s">
        <v>25</v>
      </c>
      <c r="L37" s="342"/>
      <c r="M37" s="237" t="s">
        <v>25</v>
      </c>
      <c r="N37" s="342"/>
      <c r="O37" s="237" t="s">
        <v>25</v>
      </c>
      <c r="P37" s="342"/>
      <c r="Q37" s="237" t="s">
        <v>25</v>
      </c>
      <c r="T37" s="206"/>
      <c r="U37" s="222"/>
      <c r="V37" s="222"/>
      <c r="W37" s="206"/>
      <c r="X37" s="206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Y37" s="328">
        <v>3915</v>
      </c>
      <c r="AZ37" s="328" t="s">
        <v>25</v>
      </c>
      <c r="BA37" s="328">
        <v>3764</v>
      </c>
      <c r="BB37" s="328"/>
      <c r="BC37" s="328" t="s">
        <v>25</v>
      </c>
      <c r="BD37" s="328"/>
      <c r="BE37" s="328" t="s">
        <v>25</v>
      </c>
      <c r="BF37" s="328"/>
      <c r="BG37" s="328" t="s">
        <v>25</v>
      </c>
      <c r="BH37" s="328"/>
      <c r="BI37" s="328" t="s">
        <v>25</v>
      </c>
    </row>
    <row r="38" spans="1:61" s="205" customFormat="1" ht="7.5" customHeight="1">
      <c r="A38" s="228"/>
      <c r="B38" s="224"/>
      <c r="C38" s="224"/>
      <c r="D38" s="224"/>
      <c r="E38" s="243"/>
      <c r="F38" s="243"/>
      <c r="G38" s="243"/>
      <c r="H38" s="243"/>
      <c r="I38" s="243"/>
      <c r="J38" s="261"/>
      <c r="K38" s="243"/>
      <c r="L38" s="243"/>
      <c r="M38" s="243"/>
      <c r="N38" s="243"/>
      <c r="O38" s="243"/>
      <c r="P38" s="243"/>
      <c r="Q38" s="243"/>
      <c r="R38" s="284"/>
      <c r="S38" s="284"/>
      <c r="T38" s="206"/>
      <c r="U38" s="222"/>
      <c r="V38" s="222"/>
      <c r="W38" s="206"/>
      <c r="X38" s="206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Y38" s="328"/>
      <c r="AZ38" s="328"/>
      <c r="BA38" s="328"/>
      <c r="BB38" s="328"/>
      <c r="BC38" s="328"/>
      <c r="BD38" s="328"/>
      <c r="BE38" s="328"/>
      <c r="BF38" s="328"/>
      <c r="BG38" s="328"/>
      <c r="BH38" s="328"/>
      <c r="BI38" s="328"/>
    </row>
    <row r="39" spans="1:61" s="205" customFormat="1" ht="7.5" customHeight="1">
      <c r="A39" s="228"/>
      <c r="B39" s="224"/>
      <c r="C39" s="224"/>
      <c r="D39" s="224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84"/>
      <c r="S39" s="284"/>
      <c r="T39" s="206"/>
      <c r="U39" s="222"/>
      <c r="V39" s="222"/>
      <c r="W39" s="206"/>
      <c r="X39" s="206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Y39" s="328"/>
      <c r="AZ39" s="328"/>
      <c r="BA39" s="328"/>
      <c r="BB39" s="328"/>
      <c r="BC39" s="328"/>
      <c r="BD39" s="328"/>
      <c r="BE39" s="328"/>
      <c r="BF39" s="328"/>
      <c r="BG39" s="328"/>
      <c r="BH39" s="328"/>
      <c r="BI39" s="328"/>
    </row>
    <row r="40" spans="1:61" s="205" customFormat="1" ht="7.5" customHeight="1">
      <c r="A40" s="228"/>
      <c r="B40" s="224"/>
      <c r="C40" s="248" t="s">
        <v>36</v>
      </c>
      <c r="D40" s="224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84"/>
      <c r="S40" s="284"/>
      <c r="T40" s="206"/>
      <c r="U40" s="222"/>
      <c r="V40" s="222"/>
      <c r="W40" s="206"/>
      <c r="X40" s="206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Y40" s="328"/>
      <c r="AZ40" s="328"/>
      <c r="BA40" s="328"/>
      <c r="BB40" s="328"/>
      <c r="BC40" s="328"/>
      <c r="BD40" s="328"/>
      <c r="BE40" s="328"/>
      <c r="BF40" s="328"/>
      <c r="BG40" s="328"/>
      <c r="BH40" s="328"/>
      <c r="BI40" s="328"/>
    </row>
    <row r="41" spans="1:61" s="205" customFormat="1" ht="7.5" customHeight="1">
      <c r="A41" s="228"/>
      <c r="B41" s="224"/>
      <c r="C41" s="224"/>
      <c r="D41" s="224"/>
      <c r="E41" s="225"/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14"/>
      <c r="U41" s="214"/>
      <c r="V41" s="214"/>
      <c r="W41" s="214"/>
      <c r="X41" s="214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Y41" s="328"/>
      <c r="AZ41" s="328"/>
      <c r="BA41" s="328"/>
      <c r="BB41" s="328"/>
      <c r="BC41" s="328"/>
      <c r="BD41" s="328"/>
      <c r="BE41" s="328"/>
      <c r="BF41" s="328"/>
      <c r="BG41" s="328"/>
      <c r="BH41" s="328"/>
      <c r="BI41" s="328"/>
    </row>
    <row r="42" spans="1:61" s="205" customFormat="1" ht="7.5" customHeight="1">
      <c r="A42" s="228"/>
      <c r="B42" s="200"/>
      <c r="C42" s="200"/>
      <c r="D42" s="200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14"/>
      <c r="U42" s="214"/>
      <c r="V42" s="214"/>
      <c r="W42" s="214"/>
      <c r="X42" s="214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Y42" s="328"/>
      <c r="AZ42" s="328"/>
      <c r="BA42" s="328"/>
      <c r="BB42" s="328"/>
      <c r="BC42" s="328"/>
      <c r="BD42" s="328"/>
      <c r="BE42" s="328"/>
      <c r="BF42" s="328"/>
      <c r="BG42" s="328"/>
      <c r="BH42" s="328"/>
      <c r="BI42" s="328"/>
    </row>
    <row r="43" spans="1:61" s="205" customFormat="1" ht="7.5" customHeight="1">
      <c r="A43" s="228"/>
      <c r="B43" s="285"/>
      <c r="C43" s="343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14"/>
      <c r="U43" s="214"/>
      <c r="V43" s="214"/>
      <c r="W43" s="214"/>
      <c r="X43" s="214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Y43" s="328"/>
      <c r="AZ43" s="328"/>
      <c r="BA43" s="328"/>
      <c r="BB43" s="328"/>
      <c r="BC43" s="328"/>
      <c r="BD43" s="328"/>
      <c r="BE43" s="328"/>
      <c r="BF43" s="328"/>
      <c r="BG43" s="328"/>
      <c r="BH43" s="328"/>
      <c r="BI43" s="328"/>
    </row>
    <row r="44" spans="1:61" s="205" customFormat="1" ht="7.5" customHeight="1">
      <c r="A44" s="228"/>
      <c r="B44" s="285"/>
      <c r="C44" s="343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2"/>
      <c r="U44" s="222"/>
      <c r="V44" s="222"/>
      <c r="W44" s="222"/>
      <c r="X44" s="222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Y44" s="328"/>
      <c r="AZ44" s="328"/>
      <c r="BA44" s="328"/>
      <c r="BB44" s="328"/>
      <c r="BC44" s="328"/>
      <c r="BD44" s="328"/>
      <c r="BE44" s="328"/>
      <c r="BF44" s="328"/>
      <c r="BG44" s="328"/>
      <c r="BH44" s="328"/>
      <c r="BI44" s="328"/>
    </row>
    <row r="45" spans="1:61" s="205" customFormat="1" ht="7.5" customHeight="1">
      <c r="A45" s="228"/>
      <c r="B45" s="285"/>
      <c r="C45" s="343"/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88"/>
      <c r="U45" s="289"/>
      <c r="V45" s="222"/>
      <c r="W45" s="222"/>
      <c r="X45" s="222"/>
      <c r="Y45" s="223"/>
      <c r="Z45" s="223"/>
      <c r="AA45" s="223"/>
      <c r="AB45" s="223"/>
      <c r="AC45" s="223"/>
      <c r="AD45" s="223"/>
      <c r="AE45" s="223"/>
      <c r="AF45" s="223"/>
      <c r="AG45" s="223"/>
      <c r="AH45" s="223"/>
      <c r="AI45" s="223"/>
      <c r="AJ45" s="223"/>
      <c r="AK45" s="223"/>
      <c r="AL45" s="223"/>
      <c r="AM45" s="223"/>
      <c r="AN45" s="223"/>
      <c r="AO45" s="223"/>
      <c r="AP45" s="223"/>
      <c r="AQ45" s="223"/>
      <c r="AR45" s="223"/>
      <c r="AS45" s="223"/>
      <c r="AT45" s="223"/>
      <c r="AU45" s="223"/>
      <c r="AV45" s="223"/>
      <c r="AY45" s="328"/>
      <c r="AZ45" s="328"/>
      <c r="BA45" s="328"/>
      <c r="BB45" s="328"/>
      <c r="BC45" s="328"/>
      <c r="BD45" s="328"/>
      <c r="BE45" s="328"/>
      <c r="BF45" s="328"/>
      <c r="BG45" s="328"/>
      <c r="BH45" s="328"/>
      <c r="BI45" s="328"/>
    </row>
    <row r="46" spans="1:61" s="205" customFormat="1" ht="7.5" customHeight="1">
      <c r="A46" s="228"/>
      <c r="B46" s="285"/>
      <c r="C46" s="343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90"/>
      <c r="U46" s="291"/>
      <c r="V46" s="222"/>
      <c r="W46" s="222"/>
      <c r="X46" s="222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  <c r="AO46" s="223"/>
      <c r="AP46" s="223"/>
      <c r="AQ46" s="223"/>
      <c r="AR46" s="223"/>
      <c r="AS46" s="223"/>
      <c r="AT46" s="223"/>
      <c r="AU46" s="223"/>
      <c r="AV46" s="223"/>
      <c r="AY46" s="328"/>
      <c r="AZ46" s="328"/>
      <c r="BA46" s="328"/>
      <c r="BB46" s="328"/>
      <c r="BC46" s="328"/>
      <c r="BD46" s="328"/>
      <c r="BE46" s="328"/>
      <c r="BF46" s="328"/>
      <c r="BG46" s="328"/>
      <c r="BH46" s="328"/>
      <c r="BI46" s="328"/>
    </row>
    <row r="47" spans="1:61" s="205" customFormat="1" ht="7.5" customHeight="1">
      <c r="A47" s="228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3"/>
      <c r="U47" s="291"/>
      <c r="V47" s="222"/>
      <c r="W47" s="222"/>
      <c r="X47" s="222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Y47" s="328"/>
      <c r="AZ47" s="328"/>
      <c r="BA47" s="328"/>
      <c r="BB47" s="328"/>
      <c r="BC47" s="328"/>
      <c r="BD47" s="328"/>
      <c r="BE47" s="328"/>
      <c r="BF47" s="328"/>
      <c r="BG47" s="328"/>
      <c r="BH47" s="328"/>
      <c r="BI47" s="328"/>
    </row>
    <row r="48" spans="1:61" s="205" customFormat="1" ht="7.5" customHeight="1">
      <c r="A48" s="228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3"/>
      <c r="U48" s="291"/>
      <c r="V48" s="222"/>
      <c r="W48" s="222"/>
      <c r="X48" s="222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  <c r="AP48" s="223"/>
      <c r="AQ48" s="223"/>
      <c r="AR48" s="223"/>
      <c r="AS48" s="223"/>
      <c r="AT48" s="223"/>
      <c r="AU48" s="223"/>
      <c r="AV48" s="223"/>
      <c r="AY48" s="328"/>
      <c r="AZ48" s="328"/>
      <c r="BA48" s="328"/>
      <c r="BB48" s="328"/>
      <c r="BC48" s="328"/>
      <c r="BD48" s="328"/>
      <c r="BE48" s="328"/>
      <c r="BF48" s="328"/>
      <c r="BG48" s="328"/>
      <c r="BH48" s="328"/>
      <c r="BI48" s="328"/>
    </row>
    <row r="49" spans="1:61" s="205" customFormat="1" ht="7.5" customHeight="1">
      <c r="A49" s="228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3"/>
      <c r="U49" s="291"/>
      <c r="V49" s="222"/>
      <c r="W49" s="222"/>
      <c r="X49" s="222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Y49" s="328"/>
      <c r="AZ49" s="328"/>
      <c r="BA49" s="328"/>
      <c r="BB49" s="328"/>
      <c r="BC49" s="328"/>
      <c r="BD49" s="328"/>
      <c r="BE49" s="328"/>
      <c r="BF49" s="328"/>
      <c r="BG49" s="328"/>
      <c r="BH49" s="328"/>
      <c r="BI49" s="328"/>
    </row>
    <row r="50" spans="1:61" s="205" customFormat="1" ht="7.5" customHeight="1">
      <c r="A50" s="22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3"/>
      <c r="U50" s="291"/>
      <c r="V50" s="222"/>
      <c r="W50" s="222"/>
      <c r="X50" s="222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223"/>
      <c r="AL50" s="223"/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Y50" s="328"/>
      <c r="AZ50" s="328"/>
      <c r="BA50" s="328"/>
      <c r="BB50" s="328"/>
      <c r="BC50" s="328"/>
      <c r="BD50" s="328"/>
      <c r="BE50" s="328"/>
      <c r="BF50" s="328"/>
      <c r="BG50" s="328"/>
      <c r="BH50" s="328"/>
      <c r="BI50" s="328"/>
    </row>
    <row r="51" spans="1:61" s="205" customFormat="1" ht="7.5" customHeight="1">
      <c r="A51" s="228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3"/>
      <c r="U51" s="291"/>
      <c r="V51" s="222"/>
      <c r="W51" s="222"/>
      <c r="X51" s="222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Y51" s="328"/>
      <c r="AZ51" s="328"/>
      <c r="BA51" s="328"/>
      <c r="BB51" s="328"/>
      <c r="BC51" s="328"/>
      <c r="BD51" s="328"/>
      <c r="BE51" s="328"/>
      <c r="BF51" s="328"/>
      <c r="BG51" s="328"/>
      <c r="BH51" s="328"/>
      <c r="BI51" s="328"/>
    </row>
    <row r="52" spans="1:61" s="205" customFormat="1" ht="7.5" customHeight="1">
      <c r="A52" s="228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3"/>
      <c r="U52" s="291"/>
      <c r="V52" s="222"/>
      <c r="W52" s="222"/>
      <c r="X52" s="222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Y52" s="328"/>
      <c r="AZ52" s="328"/>
      <c r="BA52" s="328"/>
      <c r="BB52" s="328"/>
      <c r="BC52" s="328"/>
      <c r="BD52" s="328"/>
      <c r="BE52" s="328"/>
      <c r="BF52" s="328"/>
      <c r="BG52" s="328"/>
      <c r="BH52" s="328"/>
      <c r="BI52" s="328"/>
    </row>
    <row r="53" spans="1:61" s="205" customFormat="1" ht="7.5" customHeight="1">
      <c r="A53" s="228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3"/>
      <c r="U53" s="290"/>
      <c r="V53" s="222"/>
      <c r="W53" s="222"/>
      <c r="X53" s="222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223"/>
      <c r="AU53" s="223"/>
      <c r="AV53" s="223"/>
      <c r="AY53" s="328"/>
      <c r="AZ53" s="328"/>
      <c r="BA53" s="328"/>
      <c r="BB53" s="328"/>
      <c r="BC53" s="328"/>
      <c r="BD53" s="328"/>
      <c r="BE53" s="328"/>
      <c r="BF53" s="328"/>
      <c r="BG53" s="328"/>
      <c r="BH53" s="328"/>
      <c r="BI53" s="328"/>
    </row>
    <row r="54" spans="1:61" s="205" customFormat="1" ht="7.5" customHeight="1">
      <c r="A54" s="228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06"/>
      <c r="U54" s="206"/>
      <c r="V54" s="222"/>
      <c r="W54" s="222"/>
      <c r="X54" s="222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223"/>
      <c r="AL54" s="223"/>
      <c r="AM54" s="223"/>
      <c r="AN54" s="223"/>
      <c r="AO54" s="223"/>
      <c r="AP54" s="223"/>
      <c r="AQ54" s="223"/>
      <c r="AR54" s="223"/>
      <c r="AS54" s="223"/>
      <c r="AT54" s="223"/>
      <c r="AU54" s="223"/>
      <c r="AV54" s="223"/>
      <c r="AY54" s="328"/>
      <c r="AZ54" s="328"/>
      <c r="BA54" s="328"/>
      <c r="BB54" s="328"/>
      <c r="BC54" s="328"/>
      <c r="BD54" s="328"/>
      <c r="BE54" s="328"/>
      <c r="BF54" s="328"/>
      <c r="BG54" s="328"/>
      <c r="BH54" s="328"/>
      <c r="BI54" s="328"/>
    </row>
    <row r="55" spans="1:61" s="205" customFormat="1" ht="7.5" customHeight="1">
      <c r="A55" s="228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06"/>
      <c r="U55" s="222"/>
      <c r="V55" s="222"/>
      <c r="W55" s="222"/>
      <c r="X55" s="222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Y55" s="328"/>
      <c r="AZ55" s="328"/>
      <c r="BA55" s="328"/>
      <c r="BB55" s="328"/>
      <c r="BC55" s="328"/>
      <c r="BD55" s="328"/>
      <c r="BE55" s="328"/>
      <c r="BF55" s="328"/>
      <c r="BG55" s="328"/>
      <c r="BH55" s="328"/>
      <c r="BI55" s="328"/>
    </row>
    <row r="56" spans="1:61" s="205" customFormat="1" ht="7.5" customHeight="1">
      <c r="A56" s="228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06"/>
      <c r="U56" s="222"/>
      <c r="V56" s="222"/>
      <c r="W56" s="222"/>
      <c r="X56" s="222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  <c r="AK56" s="223"/>
      <c r="AL56" s="223"/>
      <c r="AM56" s="223"/>
      <c r="AN56" s="223"/>
      <c r="AO56" s="223"/>
      <c r="AP56" s="223"/>
      <c r="AQ56" s="223"/>
      <c r="AR56" s="223"/>
      <c r="AS56" s="223"/>
      <c r="AT56" s="223"/>
      <c r="AU56" s="223"/>
      <c r="AV56" s="223"/>
      <c r="AY56" s="328"/>
      <c r="AZ56" s="328"/>
      <c r="BA56" s="328"/>
      <c r="BB56" s="328"/>
      <c r="BC56" s="328"/>
      <c r="BD56" s="328"/>
      <c r="BE56" s="328"/>
      <c r="BF56" s="328"/>
      <c r="BG56" s="328"/>
      <c r="BH56" s="328"/>
      <c r="BI56" s="328"/>
    </row>
    <row r="57" spans="1:61" s="205" customFormat="1" ht="7.5" customHeight="1">
      <c r="A57" s="228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06"/>
      <c r="U57" s="222"/>
      <c r="V57" s="222"/>
      <c r="W57" s="222"/>
      <c r="X57" s="222"/>
      <c r="Y57" s="223"/>
      <c r="Z57" s="223"/>
      <c r="AA57" s="223"/>
      <c r="AB57" s="223"/>
      <c r="AC57" s="223"/>
      <c r="AD57" s="223"/>
      <c r="AE57" s="223"/>
      <c r="AF57" s="223"/>
      <c r="AG57" s="223"/>
      <c r="AH57" s="223"/>
      <c r="AI57" s="223"/>
      <c r="AJ57" s="223"/>
      <c r="AK57" s="223"/>
      <c r="AL57" s="223"/>
      <c r="AM57" s="223"/>
      <c r="AN57" s="223"/>
      <c r="AO57" s="223"/>
      <c r="AP57" s="223"/>
      <c r="AQ57" s="223"/>
      <c r="AR57" s="223"/>
      <c r="AS57" s="223"/>
      <c r="AT57" s="223"/>
      <c r="AU57" s="223"/>
      <c r="AV57" s="223"/>
      <c r="AY57" s="328"/>
      <c r="AZ57" s="328"/>
      <c r="BA57" s="328"/>
      <c r="BB57" s="328"/>
      <c r="BC57" s="328"/>
      <c r="BD57" s="328"/>
      <c r="BE57" s="328"/>
      <c r="BF57" s="328"/>
      <c r="BG57" s="328"/>
      <c r="BH57" s="328"/>
      <c r="BI57" s="328"/>
    </row>
    <row r="58" spans="1:61" s="205" customFormat="1" ht="7.5" customHeight="1">
      <c r="A58" s="22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06"/>
      <c r="U58" s="222"/>
      <c r="V58" s="222"/>
      <c r="W58" s="222"/>
      <c r="X58" s="222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  <c r="AN58" s="223"/>
      <c r="AO58" s="223"/>
      <c r="AP58" s="223"/>
      <c r="AQ58" s="223"/>
      <c r="AR58" s="223"/>
      <c r="AS58" s="223"/>
      <c r="AT58" s="223"/>
      <c r="AU58" s="223"/>
      <c r="AV58" s="223"/>
      <c r="AY58" s="328"/>
      <c r="AZ58" s="328"/>
      <c r="BA58" s="328"/>
      <c r="BB58" s="328"/>
      <c r="BC58" s="328"/>
      <c r="BD58" s="328"/>
      <c r="BE58" s="328"/>
      <c r="BF58" s="328"/>
      <c r="BG58" s="328"/>
      <c r="BH58" s="328"/>
      <c r="BI58" s="328"/>
    </row>
    <row r="59" spans="1:61" s="205" customFormat="1" ht="11.25" customHeight="1">
      <c r="A59" s="228"/>
      <c r="B59" s="275" t="s">
        <v>37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7" t="s">
        <v>38</v>
      </c>
      <c r="T59" s="206"/>
      <c r="U59" s="206"/>
      <c r="V59" s="206"/>
      <c r="W59" s="206"/>
      <c r="X59" s="206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  <c r="AQ59" s="221"/>
      <c r="AR59" s="221"/>
      <c r="AS59" s="221"/>
      <c r="AT59" s="221"/>
      <c r="AU59" s="221"/>
      <c r="AV59" s="221"/>
      <c r="AY59" s="328"/>
      <c r="AZ59" s="328"/>
      <c r="BA59" s="328"/>
      <c r="BB59" s="328"/>
      <c r="BC59" s="328"/>
      <c r="BD59" s="328"/>
      <c r="BE59" s="328"/>
      <c r="BF59" s="328"/>
      <c r="BG59" s="328"/>
      <c r="BH59" s="328"/>
      <c r="BI59" s="328"/>
    </row>
    <row r="60" spans="1:61" s="205" customFormat="1" ht="11.25" customHeight="1">
      <c r="A60" s="19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9"/>
      <c r="S60" s="243"/>
      <c r="T60" s="204"/>
      <c r="U60" s="204"/>
      <c r="V60" s="204"/>
      <c r="W60" s="204"/>
      <c r="X60" s="204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Y60" s="328"/>
      <c r="AZ60" s="328"/>
      <c r="BA60" s="328"/>
      <c r="BB60" s="328"/>
      <c r="BC60" s="328"/>
      <c r="BD60" s="328"/>
      <c r="BE60" s="328"/>
      <c r="BF60" s="328"/>
      <c r="BG60" s="328"/>
      <c r="BH60" s="328"/>
      <c r="BI60" s="328"/>
    </row>
    <row r="61" spans="1:61" s="205" customFormat="1" ht="11.25" customHeight="1">
      <c r="A61" s="198"/>
      <c r="B61" s="280" t="s">
        <v>39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06"/>
      <c r="U61" s="206"/>
      <c r="V61" s="206"/>
      <c r="W61" s="206"/>
      <c r="X61" s="206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221"/>
      <c r="AR61" s="221"/>
      <c r="AS61" s="221"/>
      <c r="AT61" s="221"/>
      <c r="AU61" s="221"/>
      <c r="AV61" s="221"/>
      <c r="AY61" s="328"/>
      <c r="AZ61" s="328"/>
      <c r="BA61" s="328"/>
      <c r="BB61" s="328"/>
      <c r="BC61" s="328"/>
      <c r="BD61" s="328"/>
      <c r="BE61" s="328"/>
      <c r="BF61" s="328"/>
      <c r="BG61" s="328"/>
      <c r="BH61" s="328"/>
      <c r="BI61" s="328"/>
    </row>
    <row r="62" spans="1:61" s="205" customFormat="1" ht="61.5" customHeight="1">
      <c r="A62" s="198"/>
      <c r="B62" s="199"/>
      <c r="C62" s="200"/>
      <c r="D62" s="200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2" t="s">
        <v>5</v>
      </c>
      <c r="P62" s="200"/>
      <c r="Q62" s="200"/>
      <c r="R62" s="200"/>
      <c r="S62" s="200"/>
      <c r="T62" s="204"/>
      <c r="U62" s="204"/>
      <c r="V62" s="204"/>
      <c r="W62" s="204"/>
      <c r="X62" s="204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Y62" s="328"/>
      <c r="AZ62" s="328"/>
      <c r="BA62" s="328"/>
      <c r="BB62" s="328"/>
      <c r="BC62" s="328"/>
      <c r="BD62" s="328"/>
      <c r="BE62" s="328"/>
      <c r="BF62" s="328"/>
      <c r="BG62" s="328" t="s">
        <v>5</v>
      </c>
      <c r="BH62" s="328"/>
      <c r="BI62" s="328"/>
    </row>
    <row r="63" spans="1:61" s="205" customFormat="1" ht="34.5" customHeight="1">
      <c r="A63" s="228"/>
      <c r="B63" s="207" t="s">
        <v>6</v>
      </c>
      <c r="C63" s="207" t="s">
        <v>7</v>
      </c>
      <c r="D63" s="207" t="s">
        <v>8</v>
      </c>
      <c r="E63" s="207" t="s">
        <v>9</v>
      </c>
      <c r="F63" s="209" t="s">
        <v>10</v>
      </c>
      <c r="G63" s="210" t="s">
        <v>11</v>
      </c>
      <c r="H63" s="209" t="s">
        <v>10</v>
      </c>
      <c r="I63" s="210" t="s">
        <v>12</v>
      </c>
      <c r="J63" s="209" t="s">
        <v>10</v>
      </c>
      <c r="K63" s="210" t="s">
        <v>13</v>
      </c>
      <c r="L63" s="209" t="s">
        <v>10</v>
      </c>
      <c r="M63" s="210" t="s">
        <v>14</v>
      </c>
      <c r="N63" s="209" t="s">
        <v>10</v>
      </c>
      <c r="O63" s="210" t="s">
        <v>15</v>
      </c>
      <c r="P63" s="209" t="s">
        <v>10</v>
      </c>
      <c r="Q63" s="210" t="s">
        <v>16</v>
      </c>
      <c r="R63" s="211" t="s">
        <v>17</v>
      </c>
      <c r="S63" s="212"/>
      <c r="T63" s="214"/>
      <c r="U63" s="214"/>
      <c r="V63" s="214"/>
      <c r="W63" s="214"/>
      <c r="X63" s="214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Y63" s="328" t="s">
        <v>11</v>
      </c>
      <c r="AZ63" s="328" t="s">
        <v>10</v>
      </c>
      <c r="BA63" s="328" t="s">
        <v>12</v>
      </c>
      <c r="BB63" s="328" t="s">
        <v>10</v>
      </c>
      <c r="BC63" s="328" t="s">
        <v>13</v>
      </c>
      <c r="BD63" s="328" t="s">
        <v>10</v>
      </c>
      <c r="BE63" s="328" t="s">
        <v>14</v>
      </c>
      <c r="BF63" s="328" t="s">
        <v>10</v>
      </c>
      <c r="BG63" s="328" t="s">
        <v>15</v>
      </c>
      <c r="BH63" s="328" t="s">
        <v>10</v>
      </c>
      <c r="BI63" s="328" t="s">
        <v>16</v>
      </c>
    </row>
    <row r="64" spans="1:61" s="205" customFormat="1" ht="7.5" customHeight="1">
      <c r="A64" s="228"/>
      <c r="B64" s="216" t="s">
        <v>18</v>
      </c>
      <c r="C64" s="217" t="s">
        <v>40</v>
      </c>
      <c r="D64" s="294" t="s">
        <v>41</v>
      </c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19" t="s">
        <v>21</v>
      </c>
      <c r="S64" s="220" t="s">
        <v>22</v>
      </c>
      <c r="T64" s="222"/>
      <c r="U64" s="222"/>
      <c r="V64" s="222"/>
      <c r="W64" s="222"/>
      <c r="X64" s="222"/>
      <c r="Y64" s="223"/>
      <c r="Z64" s="223"/>
      <c r="AA64" s="223"/>
      <c r="AB64" s="223"/>
      <c r="AC64" s="223"/>
      <c r="AD64" s="223"/>
      <c r="AE64" s="223"/>
      <c r="AF64" s="223"/>
      <c r="AG64" s="223"/>
      <c r="AH64" s="223"/>
      <c r="AI64" s="223"/>
      <c r="AJ64" s="223"/>
      <c r="AK64" s="223"/>
      <c r="AL64" s="223"/>
      <c r="AM64" s="223"/>
      <c r="AN64" s="223"/>
      <c r="AO64" s="223"/>
      <c r="AP64" s="223"/>
      <c r="AQ64" s="223"/>
      <c r="AR64" s="223"/>
      <c r="AS64" s="223"/>
      <c r="AT64" s="223"/>
      <c r="AU64" s="223"/>
      <c r="AV64" s="223"/>
      <c r="AY64" s="328"/>
      <c r="AZ64" s="328"/>
      <c r="BA64" s="328"/>
      <c r="BB64" s="328"/>
      <c r="BC64" s="328"/>
      <c r="BD64" s="328"/>
      <c r="BE64" s="328"/>
      <c r="BF64" s="328"/>
      <c r="BG64" s="328"/>
      <c r="BH64" s="328"/>
      <c r="BI64" s="328"/>
    </row>
    <row r="65" spans="1:61" s="205" customFormat="1" ht="7.5" customHeight="1">
      <c r="A65" s="228"/>
      <c r="B65" s="224"/>
      <c r="C65" s="224"/>
      <c r="D65" s="224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24"/>
      <c r="S65" s="224"/>
      <c r="T65" s="222"/>
      <c r="U65" s="222"/>
      <c r="V65" s="222"/>
      <c r="W65" s="222"/>
      <c r="X65" s="222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Y65" s="328"/>
      <c r="AZ65" s="328"/>
      <c r="BA65" s="328"/>
      <c r="BB65" s="328"/>
      <c r="BC65" s="328"/>
      <c r="BD65" s="328"/>
      <c r="BE65" s="328"/>
      <c r="BF65" s="328"/>
      <c r="BG65" s="328"/>
      <c r="BH65" s="328"/>
      <c r="BI65" s="328"/>
    </row>
    <row r="66" spans="1:61" s="205" customFormat="1" ht="7.5" customHeight="1">
      <c r="A66" s="228"/>
      <c r="B66" s="224"/>
      <c r="C66" s="224"/>
      <c r="D66" s="224"/>
      <c r="S66" s="224"/>
      <c r="T66" s="222"/>
      <c r="U66" s="222"/>
      <c r="V66" s="222"/>
      <c r="W66" s="222"/>
      <c r="X66" s="222"/>
      <c r="Y66" s="223"/>
      <c r="Z66" s="223"/>
      <c r="AA66" s="223"/>
      <c r="AB66" s="223"/>
      <c r="AC66" s="223"/>
      <c r="AD66" s="223"/>
      <c r="AE66" s="223"/>
      <c r="AF66" s="223"/>
      <c r="AG66" s="223"/>
      <c r="AH66" s="223"/>
      <c r="AI66" s="223"/>
      <c r="AJ66" s="223"/>
      <c r="AK66" s="223"/>
      <c r="AL66" s="223"/>
      <c r="AM66" s="223"/>
      <c r="AN66" s="223"/>
      <c r="AO66" s="223"/>
      <c r="AP66" s="223"/>
      <c r="AQ66" s="223"/>
      <c r="AR66" s="223"/>
      <c r="AS66" s="223"/>
      <c r="AT66" s="223"/>
      <c r="AU66" s="223"/>
      <c r="AV66" s="223"/>
      <c r="AY66" s="328"/>
      <c r="AZ66" s="328"/>
      <c r="BA66" s="328"/>
      <c r="BB66" s="328"/>
      <c r="BC66" s="328"/>
      <c r="BD66" s="328"/>
      <c r="BE66" s="328"/>
      <c r="BF66" s="328"/>
      <c r="BG66" s="328"/>
      <c r="BH66" s="328"/>
      <c r="BI66" s="328"/>
    </row>
    <row r="67" spans="1:61" s="205" customFormat="1" ht="7.5" customHeight="1">
      <c r="A67" s="228"/>
      <c r="B67" s="224"/>
      <c r="C67" s="224"/>
      <c r="D67" s="224"/>
      <c r="R67" s="219" t="s">
        <v>21</v>
      </c>
      <c r="S67" s="220" t="s">
        <v>42</v>
      </c>
      <c r="T67" s="222"/>
      <c r="U67" s="222"/>
      <c r="V67" s="222"/>
      <c r="W67" s="222"/>
      <c r="X67" s="222"/>
      <c r="Y67" s="223"/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  <c r="AK67" s="223"/>
      <c r="AL67" s="223"/>
      <c r="AM67" s="223"/>
      <c r="AN67" s="223"/>
      <c r="AO67" s="223"/>
      <c r="AP67" s="223"/>
      <c r="AQ67" s="223"/>
      <c r="AR67" s="223"/>
      <c r="AS67" s="223"/>
      <c r="AT67" s="223"/>
      <c r="AU67" s="223"/>
      <c r="AV67" s="223"/>
      <c r="AY67" s="328"/>
      <c r="AZ67" s="328"/>
      <c r="BA67" s="328"/>
      <c r="BB67" s="328"/>
      <c r="BC67" s="328"/>
      <c r="BD67" s="328"/>
      <c r="BE67" s="328"/>
      <c r="BF67" s="328"/>
      <c r="BG67" s="328"/>
      <c r="BH67" s="328"/>
      <c r="BI67" s="328"/>
    </row>
    <row r="68" spans="1:61" s="205" customFormat="1" ht="7.5" customHeight="1">
      <c r="A68" s="228"/>
      <c r="B68" s="224"/>
      <c r="C68" s="224"/>
      <c r="D68" s="224"/>
      <c r="E68" s="330" t="s">
        <v>24</v>
      </c>
      <c r="F68" s="337">
        <v>2930</v>
      </c>
      <c r="G68" s="255">
        <f t="shared" ref="G68:G79" si="39">AY68*$AX$5</f>
        <v>11895.8</v>
      </c>
      <c r="H68" s="255" t="e">
        <f t="shared" ref="H68:H79" si="40">AZ68*$AX$5</f>
        <v>#VALUE!</v>
      </c>
      <c r="I68" s="255">
        <f t="shared" ref="I68:I79" si="41">BA68*$AX$5</f>
        <v>11437.019999999999</v>
      </c>
      <c r="J68" s="257"/>
      <c r="K68" s="255" t="s">
        <v>25</v>
      </c>
      <c r="L68" s="260"/>
      <c r="M68" s="255" t="s">
        <v>25</v>
      </c>
      <c r="N68" s="260"/>
      <c r="O68" s="255" t="s">
        <v>25</v>
      </c>
      <c r="P68" s="260"/>
      <c r="Q68" s="255" t="s">
        <v>25</v>
      </c>
      <c r="R68" s="224"/>
      <c r="S68" s="224"/>
      <c r="T68" s="222"/>
      <c r="U68" s="222"/>
      <c r="V68" s="222"/>
      <c r="W68" s="222"/>
      <c r="X68" s="222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  <c r="AK68" s="223"/>
      <c r="AL68" s="223"/>
      <c r="AM68" s="223"/>
      <c r="AN68" s="223"/>
      <c r="AO68" s="223"/>
      <c r="AP68" s="223"/>
      <c r="AQ68" s="223"/>
      <c r="AR68" s="223"/>
      <c r="AS68" s="223"/>
      <c r="AT68" s="223"/>
      <c r="AU68" s="223"/>
      <c r="AV68" s="223"/>
      <c r="AY68" s="328">
        <v>2930</v>
      </c>
      <c r="AZ68" s="328" t="s">
        <v>25</v>
      </c>
      <c r="BA68" s="328">
        <v>2817</v>
      </c>
      <c r="BB68" s="328"/>
      <c r="BC68" s="328" t="s">
        <v>25</v>
      </c>
      <c r="BD68" s="328"/>
      <c r="BE68" s="328" t="s">
        <v>25</v>
      </c>
      <c r="BF68" s="328"/>
      <c r="BG68" s="328" t="s">
        <v>25</v>
      </c>
      <c r="BH68" s="328"/>
      <c r="BI68" s="328" t="s">
        <v>25</v>
      </c>
    </row>
    <row r="69" spans="1:61" s="205" customFormat="1" ht="7.5" customHeight="1">
      <c r="A69" s="228"/>
      <c r="B69" s="224"/>
      <c r="C69" s="224"/>
      <c r="D69" s="224"/>
      <c r="E69" s="224"/>
      <c r="F69" s="338"/>
      <c r="G69" s="243"/>
      <c r="H69" s="243"/>
      <c r="I69" s="243"/>
      <c r="J69" s="261"/>
      <c r="K69" s="243"/>
      <c r="L69" s="243"/>
      <c r="M69" s="243"/>
      <c r="N69" s="243"/>
      <c r="O69" s="243"/>
      <c r="P69" s="243"/>
      <c r="Q69" s="243"/>
      <c r="S69" s="224"/>
      <c r="T69" s="222"/>
      <c r="U69" s="222"/>
      <c r="V69" s="222"/>
      <c r="W69" s="222"/>
      <c r="X69" s="222"/>
      <c r="Y69" s="223"/>
      <c r="Z69" s="223"/>
      <c r="AA69" s="223"/>
      <c r="AB69" s="223"/>
      <c r="AC69" s="223"/>
      <c r="AD69" s="223"/>
      <c r="AE69" s="223"/>
      <c r="AF69" s="223"/>
      <c r="AG69" s="223"/>
      <c r="AH69" s="223"/>
      <c r="AI69" s="223"/>
      <c r="AJ69" s="223"/>
      <c r="AK69" s="223"/>
      <c r="AL69" s="223"/>
      <c r="AM69" s="223"/>
      <c r="AN69" s="223"/>
      <c r="AO69" s="223"/>
      <c r="AP69" s="223"/>
      <c r="AQ69" s="223"/>
      <c r="AR69" s="223"/>
      <c r="AS69" s="223"/>
      <c r="AT69" s="223"/>
      <c r="AU69" s="223"/>
      <c r="AV69" s="223"/>
      <c r="AY69" s="328"/>
      <c r="AZ69" s="328"/>
      <c r="BA69" s="328"/>
      <c r="BB69" s="328"/>
      <c r="BC69" s="328"/>
      <c r="BD69" s="328"/>
      <c r="BE69" s="328"/>
      <c r="BF69" s="328"/>
      <c r="BG69" s="328"/>
      <c r="BH69" s="328"/>
      <c r="BI69" s="328"/>
    </row>
    <row r="70" spans="1:61" s="205" customFormat="1" ht="7.5" customHeight="1">
      <c r="A70" s="228"/>
      <c r="B70" s="224"/>
      <c r="C70" s="224"/>
      <c r="D70" s="224"/>
      <c r="E70" s="274" t="s">
        <v>26</v>
      </c>
      <c r="F70" s="339">
        <f t="shared" ref="F70:G70" si="42">ROUND(F68*1.046624,0)</f>
        <v>3067</v>
      </c>
      <c r="G70" s="255">
        <f t="shared" ref="G70:G79" si="43">AY70*$AX$5</f>
        <v>12452.019999999999</v>
      </c>
      <c r="H70" s="255" t="e">
        <f t="shared" ref="H70:H79" si="44">AZ70*$AX$5</f>
        <v>#VALUE!</v>
      </c>
      <c r="I70" s="255">
        <f t="shared" ref="I70:I79" si="45">BA70*$AX$5</f>
        <v>11972.939999999999</v>
      </c>
      <c r="J70" s="340"/>
      <c r="K70" s="237" t="s">
        <v>25</v>
      </c>
      <c r="L70" s="340"/>
      <c r="M70" s="237" t="s">
        <v>25</v>
      </c>
      <c r="N70" s="340"/>
      <c r="O70" s="237" t="s">
        <v>25</v>
      </c>
      <c r="P70" s="340"/>
      <c r="Q70" s="237" t="s">
        <v>25</v>
      </c>
      <c r="S70" s="224"/>
      <c r="T70" s="222"/>
      <c r="U70" s="222"/>
      <c r="V70" s="222"/>
      <c r="W70" s="222"/>
      <c r="X70" s="222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K70" s="223"/>
      <c r="AL70" s="223"/>
      <c r="AM70" s="223"/>
      <c r="AN70" s="223"/>
      <c r="AO70" s="223"/>
      <c r="AP70" s="223"/>
      <c r="AQ70" s="223"/>
      <c r="AR70" s="223"/>
      <c r="AS70" s="223"/>
      <c r="AT70" s="223"/>
      <c r="AU70" s="223"/>
      <c r="AV70" s="223"/>
      <c r="AY70" s="328">
        <v>3067</v>
      </c>
      <c r="AZ70" s="328" t="s">
        <v>25</v>
      </c>
      <c r="BA70" s="328">
        <v>2949</v>
      </c>
      <c r="BB70" s="328"/>
      <c r="BC70" s="328" t="s">
        <v>25</v>
      </c>
      <c r="BD70" s="328"/>
      <c r="BE70" s="328" t="s">
        <v>25</v>
      </c>
      <c r="BF70" s="328"/>
      <c r="BG70" s="328" t="s">
        <v>25</v>
      </c>
      <c r="BH70" s="328"/>
      <c r="BI70" s="328" t="s">
        <v>25</v>
      </c>
    </row>
    <row r="71" spans="1:61" s="205" customFormat="1" ht="7.5" customHeight="1">
      <c r="A71" s="228"/>
      <c r="B71" s="224"/>
      <c r="C71" s="224"/>
      <c r="D71" s="224"/>
      <c r="E71" s="224"/>
      <c r="F71" s="243"/>
      <c r="G71" s="243"/>
      <c r="H71" s="243"/>
      <c r="I71" s="243"/>
      <c r="J71" s="261"/>
      <c r="K71" s="243"/>
      <c r="L71" s="261"/>
      <c r="M71" s="243"/>
      <c r="N71" s="261"/>
      <c r="O71" s="243"/>
      <c r="P71" s="261"/>
      <c r="Q71" s="243"/>
      <c r="S71" s="224"/>
      <c r="T71" s="222"/>
      <c r="U71" s="222"/>
      <c r="V71" s="222"/>
      <c r="W71" s="222"/>
      <c r="X71" s="222"/>
      <c r="Y71" s="223"/>
      <c r="Z71" s="223"/>
      <c r="AA71" s="223"/>
      <c r="AB71" s="223"/>
      <c r="AC71" s="223"/>
      <c r="AD71" s="223"/>
      <c r="AE71" s="223"/>
      <c r="AF71" s="223"/>
      <c r="AG71" s="223"/>
      <c r="AH71" s="223"/>
      <c r="AI71" s="223"/>
      <c r="AJ71" s="223"/>
      <c r="AK71" s="223"/>
      <c r="AL71" s="223"/>
      <c r="AM71" s="223"/>
      <c r="AN71" s="223"/>
      <c r="AO71" s="223"/>
      <c r="AP71" s="223"/>
      <c r="AQ71" s="223"/>
      <c r="AR71" s="223"/>
      <c r="AS71" s="223"/>
      <c r="AT71" s="223"/>
      <c r="AU71" s="223"/>
      <c r="AV71" s="223"/>
      <c r="AY71" s="328"/>
      <c r="AZ71" s="328"/>
      <c r="BA71" s="328"/>
      <c r="BB71" s="328"/>
      <c r="BC71" s="328"/>
      <c r="BD71" s="328"/>
      <c r="BE71" s="328"/>
      <c r="BF71" s="328"/>
      <c r="BG71" s="328"/>
      <c r="BH71" s="328"/>
      <c r="BI71" s="328"/>
    </row>
    <row r="72" spans="1:61" s="205" customFormat="1" ht="7.5" customHeight="1">
      <c r="A72" s="222"/>
      <c r="B72" s="224"/>
      <c r="C72" s="224"/>
      <c r="D72" s="224"/>
      <c r="E72" s="274" t="s">
        <v>27</v>
      </c>
      <c r="F72" s="339">
        <f t="shared" ref="F72:G72" si="46">ROUND(F68*1.06384,0)</f>
        <v>3117</v>
      </c>
      <c r="G72" s="255">
        <f t="shared" ref="G72:G79" si="47">AY72*$AX$5</f>
        <v>12655.019999999999</v>
      </c>
      <c r="H72" s="255" t="e">
        <f t="shared" ref="H72:H79" si="48">AZ72*$AX$5</f>
        <v>#VALUE!</v>
      </c>
      <c r="I72" s="255">
        <f t="shared" ref="I72:I79" si="49">BA72*$AX$5</f>
        <v>12167.82</v>
      </c>
      <c r="J72" s="340"/>
      <c r="K72" s="237" t="s">
        <v>25</v>
      </c>
      <c r="L72" s="340"/>
      <c r="M72" s="237" t="s">
        <v>25</v>
      </c>
      <c r="N72" s="340"/>
      <c r="O72" s="237" t="s">
        <v>25</v>
      </c>
      <c r="P72" s="340"/>
      <c r="Q72" s="237" t="s">
        <v>25</v>
      </c>
      <c r="S72" s="224"/>
      <c r="T72" s="222"/>
      <c r="U72" s="222"/>
      <c r="V72" s="222"/>
      <c r="W72" s="222"/>
      <c r="X72" s="222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  <c r="AM72" s="223"/>
      <c r="AN72" s="223"/>
      <c r="AO72" s="223"/>
      <c r="AP72" s="223"/>
      <c r="AQ72" s="223"/>
      <c r="AR72" s="223"/>
      <c r="AS72" s="223"/>
      <c r="AT72" s="223"/>
      <c r="AU72" s="223"/>
      <c r="AV72" s="223"/>
      <c r="AY72" s="328">
        <v>3117</v>
      </c>
      <c r="AZ72" s="328" t="s">
        <v>25</v>
      </c>
      <c r="BA72" s="328">
        <v>2997</v>
      </c>
      <c r="BB72" s="328"/>
      <c r="BC72" s="328" t="s">
        <v>25</v>
      </c>
      <c r="BD72" s="328"/>
      <c r="BE72" s="328" t="s">
        <v>25</v>
      </c>
      <c r="BF72" s="328"/>
      <c r="BG72" s="328" t="s">
        <v>25</v>
      </c>
      <c r="BH72" s="328"/>
      <c r="BI72" s="328" t="s">
        <v>25</v>
      </c>
    </row>
    <row r="73" spans="1:61" s="205" customFormat="1" ht="7.5" customHeight="1">
      <c r="A73" s="222"/>
      <c r="B73" s="224"/>
      <c r="C73" s="224"/>
      <c r="D73" s="224"/>
      <c r="E73" s="224"/>
      <c r="F73" s="243"/>
      <c r="G73" s="243"/>
      <c r="H73" s="243"/>
      <c r="I73" s="243"/>
      <c r="J73" s="261"/>
      <c r="K73" s="243"/>
      <c r="L73" s="261"/>
      <c r="M73" s="243"/>
      <c r="N73" s="261"/>
      <c r="O73" s="243"/>
      <c r="P73" s="261"/>
      <c r="Q73" s="243"/>
      <c r="R73" s="219" t="s">
        <v>21</v>
      </c>
      <c r="S73" s="341" t="s">
        <v>35</v>
      </c>
      <c r="T73" s="222"/>
      <c r="U73" s="222"/>
      <c r="V73" s="222"/>
      <c r="W73" s="222"/>
      <c r="X73" s="222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  <c r="AM73" s="223"/>
      <c r="AN73" s="223"/>
      <c r="AO73" s="223"/>
      <c r="AP73" s="223"/>
      <c r="AQ73" s="223"/>
      <c r="AR73" s="223"/>
      <c r="AS73" s="223"/>
      <c r="AT73" s="223"/>
      <c r="AU73" s="223"/>
      <c r="AV73" s="223"/>
      <c r="AY73" s="328"/>
      <c r="AZ73" s="328"/>
      <c r="BA73" s="328"/>
      <c r="BB73" s="328"/>
      <c r="BC73" s="328"/>
      <c r="BD73" s="328"/>
      <c r="BE73" s="328"/>
      <c r="BF73" s="328"/>
      <c r="BG73" s="328"/>
      <c r="BH73" s="328"/>
      <c r="BI73" s="328"/>
    </row>
    <row r="74" spans="1:61" s="205" customFormat="1" ht="7.5" customHeight="1">
      <c r="A74" s="222"/>
      <c r="B74" s="224"/>
      <c r="C74" s="224"/>
      <c r="D74" s="224"/>
      <c r="E74" s="274" t="s">
        <v>28</v>
      </c>
      <c r="F74" s="339">
        <f t="shared" ref="F74:G74" si="50">ROUND(F68*1.10552,0)</f>
        <v>3239</v>
      </c>
      <c r="G74" s="255">
        <f t="shared" ref="G74:G79" si="51">AY74*$AX$5</f>
        <v>13150.339999999998</v>
      </c>
      <c r="H74" s="255" t="e">
        <f t="shared" ref="H74:H79" si="52">AZ74*$AX$5</f>
        <v>#VALUE!</v>
      </c>
      <c r="I74" s="255">
        <f t="shared" ref="I74:I79" si="53">BA74*$AX$5</f>
        <v>12642.839999999998</v>
      </c>
      <c r="J74" s="340"/>
      <c r="K74" s="237" t="s">
        <v>25</v>
      </c>
      <c r="L74" s="340"/>
      <c r="M74" s="237" t="s">
        <v>25</v>
      </c>
      <c r="N74" s="340"/>
      <c r="O74" s="237" t="s">
        <v>25</v>
      </c>
      <c r="P74" s="340"/>
      <c r="Q74" s="237" t="s">
        <v>25</v>
      </c>
      <c r="R74" s="224"/>
      <c r="S74" s="224"/>
      <c r="T74" s="222"/>
      <c r="U74" s="222"/>
      <c r="V74" s="222"/>
      <c r="W74" s="222"/>
      <c r="X74" s="222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  <c r="AM74" s="223"/>
      <c r="AN74" s="223"/>
      <c r="AO74" s="223"/>
      <c r="AP74" s="223"/>
      <c r="AQ74" s="223"/>
      <c r="AR74" s="223"/>
      <c r="AS74" s="223"/>
      <c r="AT74" s="223"/>
      <c r="AU74" s="223"/>
      <c r="AV74" s="223"/>
      <c r="AY74" s="328">
        <v>3239</v>
      </c>
      <c r="AZ74" s="328" t="s">
        <v>25</v>
      </c>
      <c r="BA74" s="328">
        <v>3114</v>
      </c>
      <c r="BB74" s="328"/>
      <c r="BC74" s="328" t="s">
        <v>25</v>
      </c>
      <c r="BD74" s="328"/>
      <c r="BE74" s="328" t="s">
        <v>25</v>
      </c>
      <c r="BF74" s="328"/>
      <c r="BG74" s="328" t="s">
        <v>25</v>
      </c>
      <c r="BH74" s="328"/>
      <c r="BI74" s="328" t="s">
        <v>25</v>
      </c>
    </row>
    <row r="75" spans="1:61" s="205" customFormat="1" ht="7.5" customHeight="1">
      <c r="A75" s="222"/>
      <c r="B75" s="224"/>
      <c r="C75" s="224"/>
      <c r="D75" s="224"/>
      <c r="E75" s="224"/>
      <c r="F75" s="243"/>
      <c r="G75" s="243"/>
      <c r="H75" s="243"/>
      <c r="I75" s="243"/>
      <c r="J75" s="261"/>
      <c r="K75" s="243"/>
      <c r="L75" s="261"/>
      <c r="M75" s="243"/>
      <c r="N75" s="261"/>
      <c r="O75" s="243"/>
      <c r="P75" s="261"/>
      <c r="Q75" s="243"/>
      <c r="S75" s="224"/>
      <c r="T75" s="222"/>
      <c r="U75" s="222"/>
      <c r="V75" s="222"/>
      <c r="W75" s="222"/>
      <c r="X75" s="222"/>
      <c r="Y75" s="223"/>
      <c r="Z75" s="223"/>
      <c r="AA75" s="223"/>
      <c r="AB75" s="223"/>
      <c r="AC75" s="223"/>
      <c r="AD75" s="223"/>
      <c r="AE75" s="223"/>
      <c r="AF75" s="223"/>
      <c r="AG75" s="223"/>
      <c r="AH75" s="223"/>
      <c r="AI75" s="223"/>
      <c r="AJ75" s="223"/>
      <c r="AK75" s="223"/>
      <c r="AL75" s="223"/>
      <c r="AM75" s="223"/>
      <c r="AN75" s="223"/>
      <c r="AO75" s="223"/>
      <c r="AP75" s="223"/>
      <c r="AQ75" s="223"/>
      <c r="AR75" s="223"/>
      <c r="AS75" s="223"/>
      <c r="AT75" s="223"/>
      <c r="AU75" s="223"/>
      <c r="AV75" s="223"/>
      <c r="AY75" s="328"/>
      <c r="AZ75" s="328"/>
      <c r="BA75" s="328"/>
      <c r="BB75" s="328"/>
      <c r="BC75" s="328"/>
      <c r="BD75" s="328"/>
      <c r="BE75" s="328"/>
      <c r="BF75" s="328"/>
      <c r="BG75" s="328"/>
      <c r="BH75" s="328"/>
      <c r="BI75" s="328"/>
    </row>
    <row r="76" spans="1:61" s="205" customFormat="1" ht="7.5" customHeight="1">
      <c r="A76" s="222"/>
      <c r="B76" s="224"/>
      <c r="C76" s="224"/>
      <c r="D76" s="224"/>
      <c r="E76" s="274" t="s">
        <v>29</v>
      </c>
      <c r="F76" s="339">
        <f t="shared" ref="F76:G76" si="54">ROUND(F68*1.200064,0)</f>
        <v>3516</v>
      </c>
      <c r="G76" s="255">
        <f t="shared" ref="G76:G79" si="55">AY76*$AX$5</f>
        <v>14274.96</v>
      </c>
      <c r="H76" s="255" t="e">
        <f t="shared" ref="H76:H79" si="56">AZ76*$AX$5</f>
        <v>#VALUE!</v>
      </c>
      <c r="I76" s="255">
        <f t="shared" ref="I76:I79" si="57">BA76*$AX$5</f>
        <v>13726.859999999999</v>
      </c>
      <c r="J76" s="340"/>
      <c r="K76" s="237" t="s">
        <v>25</v>
      </c>
      <c r="L76" s="342"/>
      <c r="M76" s="237" t="s">
        <v>25</v>
      </c>
      <c r="N76" s="342"/>
      <c r="O76" s="237" t="s">
        <v>25</v>
      </c>
      <c r="P76" s="342"/>
      <c r="Q76" s="237" t="s">
        <v>25</v>
      </c>
      <c r="S76" s="224"/>
      <c r="T76" s="222"/>
      <c r="U76" s="222"/>
      <c r="V76" s="222"/>
      <c r="W76" s="222"/>
      <c r="X76" s="222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K76" s="223"/>
      <c r="AL76" s="223"/>
      <c r="AM76" s="223"/>
      <c r="AN76" s="223"/>
      <c r="AO76" s="223"/>
      <c r="AP76" s="223"/>
      <c r="AQ76" s="223"/>
      <c r="AR76" s="223"/>
      <c r="AS76" s="223"/>
      <c r="AT76" s="223"/>
      <c r="AU76" s="223"/>
      <c r="AV76" s="223"/>
      <c r="AY76" s="328">
        <v>3516</v>
      </c>
      <c r="AZ76" s="328" t="s">
        <v>25</v>
      </c>
      <c r="BA76" s="328">
        <v>3381</v>
      </c>
      <c r="BB76" s="328"/>
      <c r="BC76" s="328" t="s">
        <v>25</v>
      </c>
      <c r="BD76" s="328"/>
      <c r="BE76" s="328" t="s">
        <v>25</v>
      </c>
      <c r="BF76" s="328"/>
      <c r="BG76" s="328" t="s">
        <v>25</v>
      </c>
      <c r="BH76" s="328"/>
      <c r="BI76" s="328" t="s">
        <v>25</v>
      </c>
    </row>
    <row r="77" spans="1:61" s="205" customFormat="1" ht="7.5" customHeight="1">
      <c r="A77" s="222"/>
      <c r="B77" s="224"/>
      <c r="C77" s="224"/>
      <c r="D77" s="224"/>
      <c r="E77" s="224"/>
      <c r="F77" s="243"/>
      <c r="G77" s="243"/>
      <c r="H77" s="243"/>
      <c r="I77" s="243"/>
      <c r="J77" s="261"/>
      <c r="K77" s="243"/>
      <c r="L77" s="243"/>
      <c r="M77" s="243"/>
      <c r="N77" s="243"/>
      <c r="O77" s="243"/>
      <c r="P77" s="243"/>
      <c r="Q77" s="243"/>
      <c r="S77" s="224"/>
      <c r="T77" s="222"/>
      <c r="U77" s="222"/>
      <c r="V77" s="222"/>
      <c r="W77" s="222"/>
      <c r="X77" s="222"/>
      <c r="Y77" s="223"/>
      <c r="Z77" s="223"/>
      <c r="AA77" s="223"/>
      <c r="AB77" s="223"/>
      <c r="AC77" s="223"/>
      <c r="AD77" s="223"/>
      <c r="AE77" s="223"/>
      <c r="AF77" s="223"/>
      <c r="AG77" s="223"/>
      <c r="AH77" s="223"/>
      <c r="AI77" s="223"/>
      <c r="AJ77" s="223"/>
      <c r="AK77" s="223"/>
      <c r="AL77" s="223"/>
      <c r="AM77" s="223"/>
      <c r="AN77" s="223"/>
      <c r="AO77" s="223"/>
      <c r="AP77" s="223"/>
      <c r="AQ77" s="223"/>
      <c r="AR77" s="223"/>
      <c r="AS77" s="223"/>
      <c r="AT77" s="223"/>
      <c r="AU77" s="223"/>
      <c r="AV77" s="223"/>
      <c r="AY77" s="328"/>
      <c r="AZ77" s="328"/>
      <c r="BA77" s="328"/>
      <c r="BB77" s="328"/>
      <c r="BC77" s="328"/>
      <c r="BD77" s="328"/>
      <c r="BE77" s="328"/>
      <c r="BF77" s="328"/>
      <c r="BG77" s="328"/>
      <c r="BH77" s="328"/>
      <c r="BI77" s="328"/>
    </row>
    <row r="78" spans="1:61" s="205" customFormat="1" ht="7.5" customHeight="1">
      <c r="A78" s="228"/>
      <c r="B78" s="224"/>
      <c r="C78" s="224"/>
      <c r="D78" s="224"/>
      <c r="E78" s="274" t="s">
        <v>30</v>
      </c>
      <c r="F78" s="339">
        <f t="shared" ref="F78:G78" si="58">ROUND(F68*1.318467,0)</f>
        <v>3863</v>
      </c>
      <c r="G78" s="255">
        <f t="shared" ref="G78:G79" si="59">AY78*$AX$5</f>
        <v>15683.779999999999</v>
      </c>
      <c r="H78" s="255" t="e">
        <f t="shared" ref="H78:H79" si="60">AZ78*$AX$5</f>
        <v>#VALUE!</v>
      </c>
      <c r="I78" s="255">
        <f t="shared" ref="I78:I79" si="61">BA78*$AX$5</f>
        <v>15078.839999999998</v>
      </c>
      <c r="J78" s="340"/>
      <c r="K78" s="237" t="s">
        <v>25</v>
      </c>
      <c r="L78" s="342"/>
      <c r="M78" s="237" t="s">
        <v>25</v>
      </c>
      <c r="N78" s="342"/>
      <c r="O78" s="237" t="s">
        <v>25</v>
      </c>
      <c r="P78" s="342"/>
      <c r="Q78" s="237" t="s">
        <v>25</v>
      </c>
      <c r="T78" s="222"/>
      <c r="U78" s="222"/>
      <c r="V78" s="222"/>
      <c r="W78" s="222"/>
      <c r="X78" s="222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223"/>
      <c r="AY78" s="328">
        <v>3863</v>
      </c>
      <c r="AZ78" s="328" t="s">
        <v>25</v>
      </c>
      <c r="BA78" s="328">
        <v>3714</v>
      </c>
      <c r="BB78" s="328"/>
      <c r="BC78" s="328" t="s">
        <v>25</v>
      </c>
      <c r="BD78" s="328"/>
      <c r="BE78" s="328" t="s">
        <v>25</v>
      </c>
      <c r="BF78" s="328"/>
      <c r="BG78" s="328" t="s">
        <v>25</v>
      </c>
      <c r="BH78" s="328"/>
      <c r="BI78" s="328" t="s">
        <v>25</v>
      </c>
    </row>
    <row r="79" spans="1:61" s="205" customFormat="1" ht="7.5" customHeight="1">
      <c r="A79" s="228"/>
      <c r="B79" s="224"/>
      <c r="C79" s="224"/>
      <c r="D79" s="224"/>
      <c r="E79" s="243"/>
      <c r="F79" s="243"/>
      <c r="G79" s="243"/>
      <c r="H79" s="243"/>
      <c r="I79" s="243"/>
      <c r="J79" s="261"/>
      <c r="K79" s="243"/>
      <c r="L79" s="243"/>
      <c r="M79" s="243"/>
      <c r="N79" s="243"/>
      <c r="O79" s="243"/>
      <c r="P79" s="243"/>
      <c r="Q79" s="243"/>
      <c r="T79" s="222"/>
      <c r="U79" s="222"/>
      <c r="V79" s="222"/>
      <c r="W79" s="222"/>
      <c r="X79" s="222"/>
      <c r="Y79" s="223"/>
      <c r="Z79" s="223"/>
      <c r="AA79" s="223"/>
      <c r="AB79" s="223"/>
      <c r="AC79" s="223"/>
      <c r="AD79" s="223"/>
      <c r="AE79" s="223"/>
      <c r="AF79" s="223"/>
      <c r="AG79" s="223"/>
      <c r="AH79" s="223"/>
      <c r="AI79" s="223"/>
      <c r="AJ79" s="223"/>
      <c r="AK79" s="223"/>
      <c r="AL79" s="223"/>
      <c r="AM79" s="223"/>
      <c r="AN79" s="223"/>
      <c r="AO79" s="223"/>
      <c r="AP79" s="223"/>
      <c r="AQ79" s="223"/>
      <c r="AR79" s="223"/>
      <c r="AS79" s="223"/>
      <c r="AT79" s="223"/>
      <c r="AU79" s="223"/>
      <c r="AV79" s="223"/>
      <c r="AY79" s="328"/>
      <c r="AZ79" s="328"/>
      <c r="BA79" s="328"/>
      <c r="BB79" s="328"/>
      <c r="BC79" s="328"/>
      <c r="BD79" s="328"/>
      <c r="BE79" s="328"/>
      <c r="BF79" s="328"/>
      <c r="BG79" s="328"/>
      <c r="BH79" s="328"/>
      <c r="BI79" s="328"/>
    </row>
    <row r="80" spans="1:61" s="205" customFormat="1" ht="7.5" customHeight="1">
      <c r="A80" s="228"/>
      <c r="B80" s="224"/>
      <c r="C80" s="224"/>
      <c r="D80" s="224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T80" s="222"/>
      <c r="U80" s="222"/>
      <c r="V80" s="222"/>
      <c r="W80" s="222"/>
      <c r="X80" s="222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223"/>
      <c r="AN80" s="223"/>
      <c r="AO80" s="223"/>
      <c r="AP80" s="223"/>
      <c r="AQ80" s="223"/>
      <c r="AR80" s="223"/>
      <c r="AS80" s="223"/>
      <c r="AT80" s="223"/>
      <c r="AU80" s="223"/>
      <c r="AV80" s="223"/>
      <c r="AY80" s="328"/>
      <c r="AZ80" s="328"/>
      <c r="BA80" s="328"/>
      <c r="BB80" s="328"/>
      <c r="BC80" s="328"/>
      <c r="BD80" s="328"/>
      <c r="BE80" s="328"/>
      <c r="BF80" s="328"/>
      <c r="BG80" s="328"/>
      <c r="BH80" s="328"/>
      <c r="BI80" s="328"/>
    </row>
    <row r="81" spans="1:61" s="205" customFormat="1" ht="7.5" customHeight="1">
      <c r="A81" s="228"/>
      <c r="B81" s="224"/>
      <c r="C81" s="248" t="s">
        <v>43</v>
      </c>
      <c r="D81" s="224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84"/>
      <c r="S81" s="284"/>
      <c r="T81" s="222"/>
      <c r="U81" s="222"/>
      <c r="V81" s="222"/>
      <c r="W81" s="222"/>
      <c r="X81" s="222"/>
      <c r="Y81" s="223"/>
      <c r="Z81" s="223"/>
      <c r="AA81" s="223"/>
      <c r="AB81" s="223"/>
      <c r="AC81" s="223"/>
      <c r="AD81" s="223"/>
      <c r="AE81" s="223"/>
      <c r="AF81" s="223"/>
      <c r="AG81" s="223"/>
      <c r="AH81" s="223"/>
      <c r="AI81" s="223"/>
      <c r="AJ81" s="223"/>
      <c r="AK81" s="223"/>
      <c r="AL81" s="223"/>
      <c r="AM81" s="223"/>
      <c r="AN81" s="223"/>
      <c r="AO81" s="223"/>
      <c r="AP81" s="223"/>
      <c r="AQ81" s="223"/>
      <c r="AR81" s="223"/>
      <c r="AS81" s="223"/>
      <c r="AT81" s="223"/>
      <c r="AU81" s="223"/>
      <c r="AV81" s="223"/>
      <c r="AY81" s="328"/>
      <c r="AZ81" s="328"/>
      <c r="BA81" s="328"/>
      <c r="BB81" s="328"/>
      <c r="BC81" s="328"/>
      <c r="BD81" s="328"/>
      <c r="BE81" s="328"/>
      <c r="BF81" s="328"/>
      <c r="BG81" s="328"/>
      <c r="BH81" s="328"/>
      <c r="BI81" s="328"/>
    </row>
    <row r="82" spans="1:61" s="205" customFormat="1" ht="7.5" customHeight="1">
      <c r="A82" s="228"/>
      <c r="B82" s="224"/>
      <c r="C82" s="224"/>
      <c r="D82" s="224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2"/>
      <c r="U82" s="222"/>
      <c r="V82" s="222"/>
      <c r="W82" s="222"/>
      <c r="X82" s="222"/>
      <c r="Y82" s="223"/>
      <c r="Z82" s="223"/>
      <c r="AA82" s="223"/>
      <c r="AB82" s="223"/>
      <c r="AC82" s="223"/>
      <c r="AD82" s="223"/>
      <c r="AE82" s="223"/>
      <c r="AF82" s="223"/>
      <c r="AG82" s="223"/>
      <c r="AH82" s="223"/>
      <c r="AI82" s="223"/>
      <c r="AJ82" s="223"/>
      <c r="AK82" s="223"/>
      <c r="AL82" s="223"/>
      <c r="AM82" s="223"/>
      <c r="AN82" s="223"/>
      <c r="AO82" s="223"/>
      <c r="AP82" s="223"/>
      <c r="AQ82" s="223"/>
      <c r="AR82" s="223"/>
      <c r="AS82" s="223"/>
      <c r="AT82" s="223"/>
      <c r="AU82" s="223"/>
      <c r="AV82" s="223"/>
      <c r="AY82" s="328"/>
      <c r="AZ82" s="328"/>
      <c r="BA82" s="328"/>
      <c r="BB82" s="328"/>
      <c r="BC82" s="328"/>
      <c r="BD82" s="328"/>
      <c r="BE82" s="328"/>
      <c r="BF82" s="328"/>
      <c r="BG82" s="328"/>
      <c r="BH82" s="328"/>
      <c r="BI82" s="328"/>
    </row>
    <row r="83" spans="1:61" s="205" customFormat="1" ht="7.5" customHeight="1">
      <c r="A83" s="228"/>
      <c r="B83" s="200"/>
      <c r="C83" s="200"/>
      <c r="D83" s="200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22"/>
      <c r="U83" s="222"/>
      <c r="V83" s="222"/>
      <c r="W83" s="222"/>
      <c r="X83" s="222"/>
      <c r="Y83" s="223"/>
      <c r="Z83" s="223"/>
      <c r="AA83" s="223"/>
      <c r="AB83" s="223"/>
      <c r="AC83" s="223"/>
      <c r="AD83" s="223"/>
      <c r="AE83" s="223"/>
      <c r="AF83" s="223"/>
      <c r="AG83" s="223"/>
      <c r="AH83" s="223"/>
      <c r="AI83" s="223"/>
      <c r="AJ83" s="223"/>
      <c r="AK83" s="223"/>
      <c r="AL83" s="223"/>
      <c r="AM83" s="223"/>
      <c r="AN83" s="223"/>
      <c r="AO83" s="223"/>
      <c r="AP83" s="223"/>
      <c r="AQ83" s="223"/>
      <c r="AR83" s="223"/>
      <c r="AS83" s="223"/>
      <c r="AT83" s="223"/>
      <c r="AU83" s="223"/>
      <c r="AV83" s="223"/>
      <c r="AY83" s="328"/>
      <c r="AZ83" s="328"/>
      <c r="BA83" s="328"/>
      <c r="BB83" s="328"/>
      <c r="BC83" s="328"/>
      <c r="BD83" s="328"/>
      <c r="BE83" s="328"/>
      <c r="BF83" s="328"/>
      <c r="BG83" s="328"/>
      <c r="BH83" s="328"/>
      <c r="BI83" s="328"/>
    </row>
    <row r="84" spans="1:61" s="205" customFormat="1" ht="7.5" hidden="1" customHeight="1">
      <c r="A84" s="228"/>
      <c r="B84" s="216" t="s">
        <v>18</v>
      </c>
      <c r="C84" s="344" t="s">
        <v>44</v>
      </c>
      <c r="D84" s="294" t="s">
        <v>45</v>
      </c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5"/>
      <c r="Q84" s="295"/>
      <c r="R84" s="219" t="s">
        <v>21</v>
      </c>
      <c r="S84" s="220" t="s">
        <v>46</v>
      </c>
      <c r="T84" s="222"/>
      <c r="U84" s="222"/>
      <c r="V84" s="222"/>
      <c r="W84" s="222"/>
      <c r="X84" s="222"/>
      <c r="Y84" s="223"/>
      <c r="Z84" s="223"/>
      <c r="AA84" s="223"/>
      <c r="AB84" s="223"/>
      <c r="AC84" s="223"/>
      <c r="AD84" s="223"/>
      <c r="AE84" s="223"/>
      <c r="AF84" s="223"/>
      <c r="AG84" s="223"/>
      <c r="AH84" s="223"/>
      <c r="AI84" s="223"/>
      <c r="AJ84" s="223"/>
      <c r="AK84" s="223"/>
      <c r="AL84" s="223"/>
      <c r="AM84" s="223"/>
      <c r="AN84" s="223"/>
      <c r="AO84" s="223"/>
      <c r="AP84" s="223"/>
      <c r="AQ84" s="223"/>
      <c r="AR84" s="223"/>
      <c r="AS84" s="223"/>
      <c r="AT84" s="223"/>
      <c r="AU84" s="223"/>
      <c r="AV84" s="223"/>
      <c r="AY84" s="328"/>
      <c r="AZ84" s="328"/>
      <c r="BA84" s="328"/>
      <c r="BB84" s="328"/>
      <c r="BC84" s="328"/>
      <c r="BD84" s="328"/>
      <c r="BE84" s="328"/>
      <c r="BF84" s="328"/>
      <c r="BG84" s="328"/>
      <c r="BH84" s="328"/>
      <c r="BI84" s="328"/>
    </row>
    <row r="85" spans="1:61" s="205" customFormat="1" ht="7.5" hidden="1" customHeight="1">
      <c r="A85" s="228"/>
      <c r="B85" s="224"/>
      <c r="C85" s="224"/>
      <c r="D85" s="224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24"/>
      <c r="S85" s="224"/>
      <c r="T85" s="222"/>
      <c r="U85" s="222"/>
      <c r="V85" s="222"/>
      <c r="W85" s="222"/>
      <c r="X85" s="222"/>
      <c r="Y85" s="223"/>
      <c r="Z85" s="223"/>
      <c r="AA85" s="223"/>
      <c r="AB85" s="223"/>
      <c r="AC85" s="223"/>
      <c r="AD85" s="223"/>
      <c r="AE85" s="223"/>
      <c r="AF85" s="223"/>
      <c r="AG85" s="223"/>
      <c r="AH85" s="223"/>
      <c r="AI85" s="223"/>
      <c r="AJ85" s="223"/>
      <c r="AK85" s="223"/>
      <c r="AL85" s="223"/>
      <c r="AM85" s="223"/>
      <c r="AN85" s="223"/>
      <c r="AO85" s="223"/>
      <c r="AP85" s="223"/>
      <c r="AQ85" s="223"/>
      <c r="AR85" s="223"/>
      <c r="AS85" s="223"/>
      <c r="AT85" s="223"/>
      <c r="AU85" s="223"/>
      <c r="AV85" s="223"/>
      <c r="AY85" s="328"/>
      <c r="AZ85" s="328"/>
      <c r="BA85" s="328"/>
      <c r="BB85" s="328"/>
      <c r="BC85" s="328"/>
      <c r="BD85" s="328"/>
      <c r="BE85" s="328"/>
      <c r="BF85" s="328"/>
      <c r="BG85" s="328"/>
      <c r="BH85" s="328"/>
      <c r="BI85" s="328"/>
    </row>
    <row r="86" spans="1:61" s="205" customFormat="1" ht="7.5" hidden="1" customHeight="1">
      <c r="A86" s="228"/>
      <c r="B86" s="224"/>
      <c r="C86" s="224"/>
      <c r="D86" s="224"/>
      <c r="S86" s="224"/>
      <c r="T86" s="222"/>
      <c r="U86" s="222"/>
      <c r="V86" s="222"/>
      <c r="W86" s="222"/>
      <c r="X86" s="222"/>
      <c r="Y86" s="223"/>
      <c r="Z86" s="223"/>
      <c r="AA86" s="223"/>
      <c r="AB86" s="223"/>
      <c r="AC86" s="223"/>
      <c r="AD86" s="223"/>
      <c r="AE86" s="223"/>
      <c r="AF86" s="223"/>
      <c r="AG86" s="223"/>
      <c r="AH86" s="223"/>
      <c r="AI86" s="223"/>
      <c r="AJ86" s="223"/>
      <c r="AK86" s="223"/>
      <c r="AL86" s="223"/>
      <c r="AM86" s="223"/>
      <c r="AN86" s="223"/>
      <c r="AO86" s="223"/>
      <c r="AP86" s="223"/>
      <c r="AQ86" s="223"/>
      <c r="AR86" s="223"/>
      <c r="AS86" s="223"/>
      <c r="AT86" s="223"/>
      <c r="AU86" s="223"/>
      <c r="AV86" s="223"/>
      <c r="AY86" s="328"/>
      <c r="AZ86" s="328"/>
      <c r="BA86" s="328"/>
      <c r="BB86" s="328"/>
      <c r="BC86" s="328"/>
      <c r="BD86" s="328"/>
      <c r="BE86" s="328"/>
      <c r="BF86" s="328"/>
      <c r="BG86" s="328"/>
      <c r="BH86" s="328"/>
      <c r="BI86" s="328"/>
    </row>
    <row r="87" spans="1:61" s="205" customFormat="1" ht="7.5" hidden="1" customHeight="1">
      <c r="A87" s="228"/>
      <c r="B87" s="224"/>
      <c r="C87" s="224"/>
      <c r="D87" s="224"/>
      <c r="R87" s="219" t="s">
        <v>21</v>
      </c>
      <c r="S87" s="220" t="s">
        <v>47</v>
      </c>
      <c r="T87" s="222"/>
      <c r="U87" s="222"/>
      <c r="V87" s="222"/>
      <c r="W87" s="222"/>
      <c r="X87" s="222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Y87" s="328"/>
      <c r="AZ87" s="328"/>
      <c r="BA87" s="328"/>
      <c r="BB87" s="328"/>
      <c r="BC87" s="328"/>
      <c r="BD87" s="328"/>
      <c r="BE87" s="328"/>
      <c r="BF87" s="328"/>
      <c r="BG87" s="328"/>
      <c r="BH87" s="328"/>
      <c r="BI87" s="328"/>
    </row>
    <row r="88" spans="1:61" s="205" customFormat="1" ht="7.5" hidden="1" customHeight="1">
      <c r="A88" s="228"/>
      <c r="B88" s="224"/>
      <c r="C88" s="224"/>
      <c r="D88" s="224"/>
      <c r="E88" s="330" t="s">
        <v>24</v>
      </c>
      <c r="F88" s="264">
        <v>2712</v>
      </c>
      <c r="G88" s="265">
        <f>ROUND(F88*mark_up,0)</f>
        <v>11580</v>
      </c>
      <c r="H88" s="255" t="s">
        <v>25</v>
      </c>
      <c r="I88" s="345">
        <f>ROUND(G88/1.04,0)</f>
        <v>11135</v>
      </c>
      <c r="J88" s="263"/>
      <c r="K88" s="255" t="s">
        <v>25</v>
      </c>
      <c r="L88" s="266"/>
      <c r="M88" s="255" t="s">
        <v>25</v>
      </c>
      <c r="N88" s="266"/>
      <c r="O88" s="255" t="s">
        <v>25</v>
      </c>
      <c r="P88" s="266"/>
      <c r="Q88" s="255" t="s">
        <v>25</v>
      </c>
      <c r="R88" s="224"/>
      <c r="S88" s="224"/>
      <c r="T88" s="222"/>
      <c r="U88" s="222"/>
      <c r="V88" s="222"/>
      <c r="W88" s="222"/>
      <c r="X88" s="222"/>
      <c r="Y88" s="223"/>
      <c r="Z88" s="223"/>
      <c r="AA88" s="223"/>
      <c r="AB88" s="223"/>
      <c r="AC88" s="223"/>
      <c r="AD88" s="223"/>
      <c r="AE88" s="223"/>
      <c r="AF88" s="223"/>
      <c r="AG88" s="223"/>
      <c r="AH88" s="223"/>
      <c r="AI88" s="223"/>
      <c r="AJ88" s="223"/>
      <c r="AK88" s="223"/>
      <c r="AL88" s="223"/>
      <c r="AM88" s="223"/>
      <c r="AN88" s="223"/>
      <c r="AO88" s="223"/>
      <c r="AP88" s="223"/>
      <c r="AQ88" s="223"/>
      <c r="AR88" s="223"/>
      <c r="AS88" s="223"/>
      <c r="AT88" s="223"/>
      <c r="AU88" s="223"/>
      <c r="AV88" s="223"/>
      <c r="AY88" s="328">
        <v>2712</v>
      </c>
      <c r="AZ88" s="328" t="s">
        <v>25</v>
      </c>
      <c r="BA88" s="328">
        <v>2608</v>
      </c>
      <c r="BB88" s="328"/>
      <c r="BC88" s="328" t="s">
        <v>25</v>
      </c>
      <c r="BD88" s="328"/>
      <c r="BE88" s="328" t="s">
        <v>25</v>
      </c>
      <c r="BF88" s="328"/>
      <c r="BG88" s="328" t="s">
        <v>25</v>
      </c>
      <c r="BH88" s="328"/>
      <c r="BI88" s="328" t="s">
        <v>25</v>
      </c>
    </row>
    <row r="89" spans="1:61" s="205" customFormat="1" ht="7.5" hidden="1" customHeight="1">
      <c r="A89" s="228"/>
      <c r="B89" s="224"/>
      <c r="C89" s="224"/>
      <c r="D89" s="224"/>
      <c r="E89" s="224"/>
      <c r="F89" s="244"/>
      <c r="G89" s="243"/>
      <c r="H89" s="243"/>
      <c r="I89" s="243"/>
      <c r="J89" s="245"/>
      <c r="K89" s="243"/>
      <c r="L89" s="243"/>
      <c r="M89" s="243"/>
      <c r="N89" s="243"/>
      <c r="O89" s="243"/>
      <c r="P89" s="243"/>
      <c r="Q89" s="243"/>
      <c r="R89" s="219" t="s">
        <v>21</v>
      </c>
      <c r="S89" s="341" t="s">
        <v>35</v>
      </c>
      <c r="T89" s="222"/>
      <c r="U89" s="222"/>
      <c r="V89" s="222"/>
      <c r="W89" s="222"/>
      <c r="X89" s="222"/>
      <c r="Y89" s="223"/>
      <c r="Z89" s="223"/>
      <c r="AA89" s="223"/>
      <c r="AB89" s="223"/>
      <c r="AC89" s="223"/>
      <c r="AD89" s="223"/>
      <c r="AE89" s="223"/>
      <c r="AF89" s="223"/>
      <c r="AG89" s="223"/>
      <c r="AH89" s="223"/>
      <c r="AI89" s="223"/>
      <c r="AJ89" s="223"/>
      <c r="AK89" s="223"/>
      <c r="AL89" s="223"/>
      <c r="AM89" s="223"/>
      <c r="AN89" s="223"/>
      <c r="AO89" s="223"/>
      <c r="AP89" s="223"/>
      <c r="AQ89" s="223"/>
      <c r="AR89" s="223"/>
      <c r="AS89" s="223"/>
      <c r="AT89" s="223"/>
      <c r="AU89" s="223"/>
      <c r="AV89" s="223"/>
      <c r="AY89" s="328"/>
      <c r="AZ89" s="328"/>
      <c r="BA89" s="328"/>
      <c r="BB89" s="328"/>
      <c r="BC89" s="328"/>
      <c r="BD89" s="328"/>
      <c r="BE89" s="328"/>
      <c r="BF89" s="328"/>
      <c r="BG89" s="328"/>
      <c r="BH89" s="328"/>
      <c r="BI89" s="328"/>
    </row>
    <row r="90" spans="1:61" s="205" customFormat="1" ht="7.5" hidden="1" customHeight="1">
      <c r="A90" s="228"/>
      <c r="B90" s="224"/>
      <c r="C90" s="224"/>
      <c r="D90" s="224"/>
      <c r="E90" s="274" t="s">
        <v>26</v>
      </c>
      <c r="F90" s="333">
        <f t="shared" ref="F90:G90" si="62">ROUND(F88*1.0422,0)</f>
        <v>2826</v>
      </c>
      <c r="G90" s="346">
        <f t="shared" si="62"/>
        <v>12069</v>
      </c>
      <c r="H90" s="255" t="s">
        <v>25</v>
      </c>
      <c r="I90" s="345">
        <f>ROUND(G90/1.04,0)</f>
        <v>11605</v>
      </c>
      <c r="J90" s="263"/>
      <c r="K90" s="255" t="s">
        <v>25</v>
      </c>
      <c r="L90" s="334"/>
      <c r="M90" s="255" t="s">
        <v>25</v>
      </c>
      <c r="N90" s="334"/>
      <c r="O90" s="255" t="s">
        <v>25</v>
      </c>
      <c r="P90" s="334"/>
      <c r="Q90" s="255" t="s">
        <v>25</v>
      </c>
      <c r="R90" s="224"/>
      <c r="S90" s="224"/>
      <c r="T90" s="222"/>
      <c r="U90" s="222"/>
      <c r="V90" s="222"/>
      <c r="W90" s="222"/>
      <c r="X90" s="222"/>
      <c r="Y90" s="223"/>
      <c r="Z90" s="223"/>
      <c r="AA90" s="223"/>
      <c r="AB90" s="223"/>
      <c r="AC90" s="223"/>
      <c r="AD90" s="223"/>
      <c r="AE90" s="223"/>
      <c r="AF90" s="223"/>
      <c r="AG90" s="223"/>
      <c r="AH90" s="223"/>
      <c r="AI90" s="223"/>
      <c r="AJ90" s="223"/>
      <c r="AK90" s="223"/>
      <c r="AL90" s="223"/>
      <c r="AM90" s="223"/>
      <c r="AN90" s="223"/>
      <c r="AO90" s="223"/>
      <c r="AP90" s="223"/>
      <c r="AQ90" s="223"/>
      <c r="AR90" s="223"/>
      <c r="AS90" s="223"/>
      <c r="AT90" s="223"/>
      <c r="AU90" s="223"/>
      <c r="AV90" s="223"/>
      <c r="AY90" s="328">
        <v>2826</v>
      </c>
      <c r="AZ90" s="328" t="s">
        <v>25</v>
      </c>
      <c r="BA90" s="328">
        <v>2717</v>
      </c>
      <c r="BB90" s="328"/>
      <c r="BC90" s="328" t="s">
        <v>25</v>
      </c>
      <c r="BD90" s="328"/>
      <c r="BE90" s="328" t="s">
        <v>25</v>
      </c>
      <c r="BF90" s="328"/>
      <c r="BG90" s="328" t="s">
        <v>25</v>
      </c>
      <c r="BH90" s="328"/>
      <c r="BI90" s="328" t="s">
        <v>25</v>
      </c>
    </row>
    <row r="91" spans="1:61" s="205" customFormat="1" ht="7.5" hidden="1" customHeight="1">
      <c r="A91" s="228"/>
      <c r="B91" s="224"/>
      <c r="C91" s="224"/>
      <c r="D91" s="224"/>
      <c r="E91" s="224"/>
      <c r="F91" s="243"/>
      <c r="G91" s="243"/>
      <c r="H91" s="243"/>
      <c r="I91" s="243"/>
      <c r="J91" s="245"/>
      <c r="K91" s="243"/>
      <c r="L91" s="335"/>
      <c r="M91" s="243"/>
      <c r="N91" s="335"/>
      <c r="O91" s="243"/>
      <c r="P91" s="335"/>
      <c r="Q91" s="243"/>
      <c r="S91" s="224"/>
      <c r="T91" s="222"/>
      <c r="U91" s="222"/>
      <c r="V91" s="222"/>
      <c r="W91" s="222"/>
      <c r="X91" s="222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Y91" s="328"/>
      <c r="AZ91" s="328"/>
      <c r="BA91" s="328"/>
      <c r="BB91" s="328"/>
      <c r="BC91" s="328"/>
      <c r="BD91" s="328"/>
      <c r="BE91" s="328"/>
      <c r="BF91" s="328"/>
      <c r="BG91" s="328"/>
      <c r="BH91" s="328"/>
      <c r="BI91" s="328"/>
    </row>
    <row r="92" spans="1:61" s="205" customFormat="1" ht="7.5" hidden="1" customHeight="1">
      <c r="A92" s="228"/>
      <c r="B92" s="224"/>
      <c r="C92" s="224"/>
      <c r="D92" s="224"/>
      <c r="E92" s="274" t="s">
        <v>27</v>
      </c>
      <c r="F92" s="333">
        <f t="shared" ref="F92:G92" si="63">ROUND(F88*1.0576,0)</f>
        <v>2868</v>
      </c>
      <c r="G92" s="346">
        <f t="shared" si="63"/>
        <v>12247</v>
      </c>
      <c r="H92" s="255" t="s">
        <v>25</v>
      </c>
      <c r="I92" s="345">
        <f>ROUND(G92/1.04,0)</f>
        <v>11776</v>
      </c>
      <c r="J92" s="263"/>
      <c r="K92" s="255" t="s">
        <v>25</v>
      </c>
      <c r="L92" s="334"/>
      <c r="M92" s="255" t="s">
        <v>25</v>
      </c>
      <c r="N92" s="334"/>
      <c r="O92" s="255" t="s">
        <v>25</v>
      </c>
      <c r="P92" s="334"/>
      <c r="Q92" s="255" t="s">
        <v>25</v>
      </c>
      <c r="S92" s="224"/>
      <c r="T92" s="222"/>
      <c r="U92" s="222"/>
      <c r="V92" s="222"/>
      <c r="W92" s="222"/>
      <c r="X92" s="222"/>
      <c r="Y92" s="223"/>
      <c r="Z92" s="223"/>
      <c r="AA92" s="223"/>
      <c r="AB92" s="223"/>
      <c r="AC92" s="223"/>
      <c r="AD92" s="223"/>
      <c r="AE92" s="223"/>
      <c r="AF92" s="223"/>
      <c r="AG92" s="223"/>
      <c r="AH92" s="223"/>
      <c r="AI92" s="223"/>
      <c r="AJ92" s="223"/>
      <c r="AK92" s="223"/>
      <c r="AL92" s="223"/>
      <c r="AM92" s="223"/>
      <c r="AN92" s="223"/>
      <c r="AO92" s="223"/>
      <c r="AP92" s="223"/>
      <c r="AQ92" s="223"/>
      <c r="AR92" s="223"/>
      <c r="AS92" s="223"/>
      <c r="AT92" s="223"/>
      <c r="AU92" s="223"/>
      <c r="AV92" s="223"/>
      <c r="AY92" s="328">
        <v>2868</v>
      </c>
      <c r="AZ92" s="328" t="s">
        <v>25</v>
      </c>
      <c r="BA92" s="328">
        <v>2758</v>
      </c>
      <c r="BB92" s="328"/>
      <c r="BC92" s="328" t="s">
        <v>25</v>
      </c>
      <c r="BD92" s="328"/>
      <c r="BE92" s="328" t="s">
        <v>25</v>
      </c>
      <c r="BF92" s="328"/>
      <c r="BG92" s="328" t="s">
        <v>25</v>
      </c>
      <c r="BH92" s="328"/>
      <c r="BI92" s="328" t="s">
        <v>25</v>
      </c>
    </row>
    <row r="93" spans="1:61" s="205" customFormat="1" ht="7.5" hidden="1" customHeight="1">
      <c r="A93" s="228"/>
      <c r="B93" s="224"/>
      <c r="C93" s="224"/>
      <c r="D93" s="224"/>
      <c r="E93" s="224"/>
      <c r="F93" s="243"/>
      <c r="G93" s="243"/>
      <c r="H93" s="243"/>
      <c r="I93" s="243"/>
      <c r="J93" s="245"/>
      <c r="K93" s="243"/>
      <c r="L93" s="335"/>
      <c r="M93" s="243"/>
      <c r="N93" s="335"/>
      <c r="O93" s="243"/>
      <c r="P93" s="335"/>
      <c r="Q93" s="243"/>
      <c r="S93" s="224"/>
      <c r="T93" s="222"/>
      <c r="U93" s="222"/>
      <c r="V93" s="222"/>
      <c r="W93" s="222"/>
      <c r="X93" s="222"/>
      <c r="Y93" s="223"/>
      <c r="Z93" s="223"/>
      <c r="AA93" s="223"/>
      <c r="AB93" s="223"/>
      <c r="AC93" s="223"/>
      <c r="AD93" s="223"/>
      <c r="AE93" s="223"/>
      <c r="AF93" s="223"/>
      <c r="AG93" s="223"/>
      <c r="AH93" s="223"/>
      <c r="AI93" s="223"/>
      <c r="AJ93" s="223"/>
      <c r="AK93" s="223"/>
      <c r="AL93" s="223"/>
      <c r="AM93" s="223"/>
      <c r="AN93" s="223"/>
      <c r="AO93" s="223"/>
      <c r="AP93" s="223"/>
      <c r="AQ93" s="223"/>
      <c r="AR93" s="223"/>
      <c r="AS93" s="223"/>
      <c r="AT93" s="223"/>
      <c r="AU93" s="223"/>
      <c r="AV93" s="223"/>
      <c r="AY93" s="328"/>
      <c r="AZ93" s="328"/>
      <c r="BA93" s="328"/>
      <c r="BB93" s="328"/>
      <c r="BC93" s="328"/>
      <c r="BD93" s="328"/>
      <c r="BE93" s="328"/>
      <c r="BF93" s="328"/>
      <c r="BG93" s="328"/>
      <c r="BH93" s="328"/>
      <c r="BI93" s="328"/>
    </row>
    <row r="94" spans="1:61" s="205" customFormat="1" ht="7.5" hidden="1" customHeight="1">
      <c r="A94" s="228"/>
      <c r="B94" s="224"/>
      <c r="C94" s="224"/>
      <c r="D94" s="224"/>
      <c r="E94" s="274" t="s">
        <v>28</v>
      </c>
      <c r="F94" s="333">
        <f t="shared" ref="F94:G94" si="64">ROUND(F88*1.09503,0)</f>
        <v>2970</v>
      </c>
      <c r="G94" s="346">
        <f t="shared" si="64"/>
        <v>12680</v>
      </c>
      <c r="H94" s="255" t="s">
        <v>25</v>
      </c>
      <c r="I94" s="345">
        <f>ROUND(G94/1.04,0)</f>
        <v>12192</v>
      </c>
      <c r="J94" s="263"/>
      <c r="K94" s="255" t="s">
        <v>25</v>
      </c>
      <c r="L94" s="334"/>
      <c r="M94" s="255" t="s">
        <v>25</v>
      </c>
      <c r="N94" s="334"/>
      <c r="O94" s="255" t="s">
        <v>25</v>
      </c>
      <c r="P94" s="334"/>
      <c r="Q94" s="255" t="s">
        <v>25</v>
      </c>
      <c r="T94" s="222"/>
      <c r="U94" s="222"/>
      <c r="V94" s="222"/>
      <c r="W94" s="222"/>
      <c r="X94" s="222"/>
      <c r="Y94" s="223"/>
      <c r="Z94" s="223"/>
      <c r="AA94" s="223"/>
      <c r="AB94" s="223"/>
      <c r="AC94" s="223"/>
      <c r="AD94" s="223"/>
      <c r="AE94" s="223"/>
      <c r="AF94" s="223"/>
      <c r="AG94" s="223"/>
      <c r="AH94" s="223"/>
      <c r="AI94" s="223"/>
      <c r="AJ94" s="223"/>
      <c r="AK94" s="223"/>
      <c r="AL94" s="223"/>
      <c r="AM94" s="223"/>
      <c r="AN94" s="223"/>
      <c r="AO94" s="223"/>
      <c r="AP94" s="223"/>
      <c r="AQ94" s="223"/>
      <c r="AR94" s="223"/>
      <c r="AS94" s="223"/>
      <c r="AT94" s="223"/>
      <c r="AU94" s="223"/>
      <c r="AV94" s="223"/>
      <c r="AY94" s="328">
        <v>2970</v>
      </c>
      <c r="AZ94" s="328" t="s">
        <v>25</v>
      </c>
      <c r="BA94" s="328">
        <v>2856</v>
      </c>
      <c r="BB94" s="328"/>
      <c r="BC94" s="328" t="s">
        <v>25</v>
      </c>
      <c r="BD94" s="328"/>
      <c r="BE94" s="328" t="s">
        <v>25</v>
      </c>
      <c r="BF94" s="328"/>
      <c r="BG94" s="328" t="s">
        <v>25</v>
      </c>
      <c r="BH94" s="328"/>
      <c r="BI94" s="328" t="s">
        <v>25</v>
      </c>
    </row>
    <row r="95" spans="1:61" s="205" customFormat="1" ht="7.5" hidden="1" customHeight="1">
      <c r="A95" s="228"/>
      <c r="B95" s="224"/>
      <c r="C95" s="224"/>
      <c r="D95" s="224"/>
      <c r="E95" s="224"/>
      <c r="F95" s="243"/>
      <c r="G95" s="243"/>
      <c r="H95" s="243"/>
      <c r="I95" s="243"/>
      <c r="J95" s="245"/>
      <c r="K95" s="243"/>
      <c r="L95" s="335"/>
      <c r="M95" s="243"/>
      <c r="N95" s="335"/>
      <c r="O95" s="243"/>
      <c r="P95" s="335"/>
      <c r="Q95" s="243"/>
      <c r="T95" s="222"/>
      <c r="U95" s="222"/>
      <c r="V95" s="222"/>
      <c r="W95" s="222"/>
      <c r="X95" s="222"/>
      <c r="Y95" s="223"/>
      <c r="Z95" s="223"/>
      <c r="AA95" s="223"/>
      <c r="AB95" s="223"/>
      <c r="AC95" s="223"/>
      <c r="AD95" s="223"/>
      <c r="AE95" s="223"/>
      <c r="AF95" s="223"/>
      <c r="AG95" s="223"/>
      <c r="AH95" s="223"/>
      <c r="AI95" s="223"/>
      <c r="AJ95" s="223"/>
      <c r="AK95" s="223"/>
      <c r="AL95" s="223"/>
      <c r="AM95" s="223"/>
      <c r="AN95" s="223"/>
      <c r="AO95" s="223"/>
      <c r="AP95" s="223"/>
      <c r="AQ95" s="223"/>
      <c r="AR95" s="223"/>
      <c r="AS95" s="223"/>
      <c r="AT95" s="223"/>
      <c r="AU95" s="223"/>
      <c r="AV95" s="223"/>
      <c r="AY95" s="328"/>
      <c r="AZ95" s="328"/>
      <c r="BA95" s="328"/>
      <c r="BB95" s="328"/>
      <c r="BC95" s="328"/>
      <c r="BD95" s="328"/>
      <c r="BE95" s="328"/>
      <c r="BF95" s="328"/>
      <c r="BG95" s="328"/>
      <c r="BH95" s="328"/>
      <c r="BI95" s="328"/>
    </row>
    <row r="96" spans="1:61" s="205" customFormat="1" ht="7.5" hidden="1" customHeight="1">
      <c r="A96" s="228"/>
      <c r="B96" s="224"/>
      <c r="C96" s="224"/>
      <c r="D96" s="224"/>
      <c r="E96" s="274" t="s">
        <v>29</v>
      </c>
      <c r="F96" s="333">
        <f t="shared" ref="F96:G96" si="65">ROUND(F88*1.1458,0)</f>
        <v>3107</v>
      </c>
      <c r="G96" s="346">
        <f t="shared" si="65"/>
        <v>13268</v>
      </c>
      <c r="H96" s="255" t="s">
        <v>25</v>
      </c>
      <c r="I96" s="345">
        <f>ROUND(G96/1.04,0)</f>
        <v>12758</v>
      </c>
      <c r="J96" s="263"/>
      <c r="K96" s="255" t="s">
        <v>25</v>
      </c>
      <c r="L96" s="266"/>
      <c r="M96" s="255" t="s">
        <v>25</v>
      </c>
      <c r="N96" s="266"/>
      <c r="O96" s="255" t="s">
        <v>25</v>
      </c>
      <c r="P96" s="266"/>
      <c r="Q96" s="255" t="s">
        <v>25</v>
      </c>
      <c r="T96" s="222"/>
      <c r="U96" s="222"/>
      <c r="V96" s="222"/>
      <c r="W96" s="222"/>
      <c r="X96" s="222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  <c r="AM96" s="223"/>
      <c r="AN96" s="223"/>
      <c r="AO96" s="223"/>
      <c r="AP96" s="223"/>
      <c r="AQ96" s="223"/>
      <c r="AR96" s="223"/>
      <c r="AS96" s="223"/>
      <c r="AT96" s="223"/>
      <c r="AU96" s="223"/>
      <c r="AV96" s="223"/>
      <c r="AY96" s="328">
        <v>3107</v>
      </c>
      <c r="AZ96" s="328" t="s">
        <v>25</v>
      </c>
      <c r="BA96" s="328">
        <v>2988</v>
      </c>
      <c r="BB96" s="328"/>
      <c r="BC96" s="328" t="s">
        <v>25</v>
      </c>
      <c r="BD96" s="328"/>
      <c r="BE96" s="328" t="s">
        <v>25</v>
      </c>
      <c r="BF96" s="328"/>
      <c r="BG96" s="328" t="s">
        <v>25</v>
      </c>
      <c r="BH96" s="328"/>
      <c r="BI96" s="328" t="s">
        <v>25</v>
      </c>
    </row>
    <row r="97" spans="1:61" s="205" customFormat="1" ht="7.5" hidden="1" customHeight="1">
      <c r="A97" s="228"/>
      <c r="B97" s="224"/>
      <c r="C97" s="224"/>
      <c r="D97" s="224"/>
      <c r="E97" s="224"/>
      <c r="F97" s="243"/>
      <c r="G97" s="243"/>
      <c r="H97" s="243"/>
      <c r="I97" s="243"/>
      <c r="J97" s="245"/>
      <c r="K97" s="243"/>
      <c r="L97" s="243"/>
      <c r="M97" s="243"/>
      <c r="N97" s="243"/>
      <c r="O97" s="243"/>
      <c r="P97" s="243"/>
      <c r="Q97" s="243"/>
      <c r="T97" s="222"/>
      <c r="U97" s="222"/>
      <c r="V97" s="222"/>
      <c r="W97" s="222"/>
      <c r="X97" s="222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Y97" s="328"/>
      <c r="AZ97" s="328"/>
      <c r="BA97" s="328"/>
      <c r="BB97" s="328"/>
      <c r="BC97" s="328"/>
      <c r="BD97" s="328"/>
      <c r="BE97" s="328"/>
      <c r="BF97" s="328"/>
      <c r="BG97" s="328"/>
      <c r="BH97" s="328"/>
      <c r="BI97" s="328"/>
    </row>
    <row r="98" spans="1:61" s="205" customFormat="1" ht="7.5" hidden="1" customHeight="1">
      <c r="A98" s="228"/>
      <c r="B98" s="224"/>
      <c r="C98" s="224"/>
      <c r="D98" s="224"/>
      <c r="E98" s="274" t="s">
        <v>30</v>
      </c>
      <c r="F98" s="333">
        <f t="shared" ref="F98:G98" si="66">ROUND(F88*1.232,0)</f>
        <v>3341</v>
      </c>
      <c r="G98" s="346">
        <f t="shared" si="66"/>
        <v>14267</v>
      </c>
      <c r="H98" s="255" t="s">
        <v>25</v>
      </c>
      <c r="I98" s="345">
        <f>ROUND(G98/1.04,0)</f>
        <v>13718</v>
      </c>
      <c r="J98" s="263"/>
      <c r="K98" s="255" t="s">
        <v>25</v>
      </c>
      <c r="L98" s="266"/>
      <c r="M98" s="255" t="s">
        <v>25</v>
      </c>
      <c r="N98" s="266"/>
      <c r="O98" s="255" t="s">
        <v>25</v>
      </c>
      <c r="P98" s="266"/>
      <c r="Q98" s="255" t="s">
        <v>25</v>
      </c>
      <c r="T98" s="222"/>
      <c r="U98" s="222"/>
      <c r="V98" s="222"/>
      <c r="W98" s="222"/>
      <c r="X98" s="222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3"/>
      <c r="AM98" s="223"/>
      <c r="AN98" s="223"/>
      <c r="AO98" s="223"/>
      <c r="AP98" s="223"/>
      <c r="AQ98" s="223"/>
      <c r="AR98" s="223"/>
      <c r="AS98" s="223"/>
      <c r="AT98" s="223"/>
      <c r="AU98" s="223"/>
      <c r="AV98" s="223"/>
      <c r="AY98" s="328">
        <v>3341</v>
      </c>
      <c r="AZ98" s="328" t="s">
        <v>25</v>
      </c>
      <c r="BA98" s="328">
        <v>3213</v>
      </c>
      <c r="BB98" s="328"/>
      <c r="BC98" s="328" t="s">
        <v>25</v>
      </c>
      <c r="BD98" s="328"/>
      <c r="BE98" s="328" t="s">
        <v>25</v>
      </c>
      <c r="BF98" s="328"/>
      <c r="BG98" s="328" t="s">
        <v>25</v>
      </c>
      <c r="BH98" s="328"/>
      <c r="BI98" s="328" t="s">
        <v>25</v>
      </c>
    </row>
    <row r="99" spans="1:61" s="205" customFormat="1" ht="7.5" hidden="1" customHeight="1">
      <c r="A99" s="228"/>
      <c r="B99" s="224"/>
      <c r="C99" s="224"/>
      <c r="D99" s="224"/>
      <c r="E99" s="243"/>
      <c r="F99" s="243"/>
      <c r="G99" s="243"/>
      <c r="H99" s="243"/>
      <c r="I99" s="243"/>
      <c r="J99" s="245"/>
      <c r="K99" s="243"/>
      <c r="L99" s="243"/>
      <c r="M99" s="243"/>
      <c r="N99" s="243"/>
      <c r="O99" s="243"/>
      <c r="P99" s="243"/>
      <c r="Q99" s="243"/>
      <c r="T99" s="222"/>
      <c r="U99" s="222"/>
      <c r="V99" s="222"/>
      <c r="W99" s="222"/>
      <c r="X99" s="222"/>
      <c r="Y99" s="223"/>
      <c r="Z99" s="223"/>
      <c r="AA99" s="223"/>
      <c r="AB99" s="223"/>
      <c r="AC99" s="223"/>
      <c r="AD99" s="223"/>
      <c r="AE99" s="223"/>
      <c r="AF99" s="223"/>
      <c r="AG99" s="223"/>
      <c r="AH99" s="223"/>
      <c r="AI99" s="223"/>
      <c r="AJ99" s="223"/>
      <c r="AK99" s="223"/>
      <c r="AL99" s="223"/>
      <c r="AM99" s="223"/>
      <c r="AN99" s="223"/>
      <c r="AO99" s="223"/>
      <c r="AP99" s="223"/>
      <c r="AQ99" s="223"/>
      <c r="AR99" s="223"/>
      <c r="AS99" s="223"/>
      <c r="AT99" s="223"/>
      <c r="AU99" s="223"/>
      <c r="AV99" s="223"/>
      <c r="AY99" s="328"/>
      <c r="AZ99" s="328"/>
      <c r="BA99" s="328"/>
      <c r="BB99" s="328"/>
      <c r="BC99" s="328"/>
      <c r="BD99" s="328"/>
      <c r="BE99" s="328"/>
      <c r="BF99" s="328"/>
      <c r="BG99" s="328"/>
      <c r="BH99" s="328"/>
      <c r="BI99" s="328"/>
    </row>
    <row r="100" spans="1:61" s="205" customFormat="1" ht="7.5" hidden="1" customHeight="1">
      <c r="A100" s="228"/>
      <c r="B100" s="224"/>
      <c r="C100" s="224"/>
      <c r="D100" s="224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T100" s="222"/>
      <c r="U100" s="222"/>
      <c r="V100" s="222"/>
      <c r="W100" s="222"/>
      <c r="X100" s="222"/>
      <c r="Y100" s="223"/>
      <c r="Z100" s="223"/>
      <c r="AA100" s="223"/>
      <c r="AB100" s="223"/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3"/>
      <c r="AN100" s="223"/>
      <c r="AO100" s="223"/>
      <c r="AP100" s="223"/>
      <c r="AQ100" s="223"/>
      <c r="AR100" s="223"/>
      <c r="AS100" s="223"/>
      <c r="AT100" s="223"/>
      <c r="AU100" s="223"/>
      <c r="AV100" s="223"/>
      <c r="AY100" s="328"/>
      <c r="AZ100" s="328"/>
      <c r="BA100" s="328"/>
      <c r="BB100" s="328"/>
      <c r="BC100" s="328"/>
      <c r="BD100" s="328"/>
      <c r="BE100" s="328"/>
      <c r="BF100" s="328"/>
      <c r="BG100" s="328"/>
      <c r="BH100" s="328"/>
      <c r="BI100" s="328"/>
    </row>
    <row r="101" spans="1:61" s="205" customFormat="1" ht="7.5" hidden="1" customHeight="1">
      <c r="A101" s="228"/>
      <c r="B101" s="224"/>
      <c r="C101" s="248" t="s">
        <v>48</v>
      </c>
      <c r="D101" s="224"/>
      <c r="E101" s="225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T101" s="222"/>
      <c r="U101" s="222"/>
      <c r="V101" s="222"/>
      <c r="W101" s="222"/>
      <c r="X101" s="222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Y101" s="328"/>
      <c r="AZ101" s="328"/>
      <c r="BA101" s="328"/>
      <c r="BB101" s="328"/>
      <c r="BC101" s="328"/>
      <c r="BD101" s="328"/>
      <c r="BE101" s="328"/>
      <c r="BF101" s="328"/>
      <c r="BG101" s="328"/>
      <c r="BH101" s="328"/>
      <c r="BI101" s="328"/>
    </row>
    <row r="102" spans="1:61" s="205" customFormat="1" ht="7.5" hidden="1" customHeight="1">
      <c r="A102" s="228"/>
      <c r="B102" s="224"/>
      <c r="C102" s="224"/>
      <c r="D102" s="224"/>
      <c r="E102" s="225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T102" s="222"/>
      <c r="U102" s="222"/>
      <c r="V102" s="222"/>
      <c r="W102" s="222"/>
      <c r="X102" s="222"/>
      <c r="Y102" s="223"/>
      <c r="Z102" s="223"/>
      <c r="AA102" s="223"/>
      <c r="AB102" s="223"/>
      <c r="AC102" s="223"/>
      <c r="AD102" s="223"/>
      <c r="AE102" s="223"/>
      <c r="AF102" s="223"/>
      <c r="AG102" s="223"/>
      <c r="AH102" s="223"/>
      <c r="AI102" s="223"/>
      <c r="AJ102" s="223"/>
      <c r="AK102" s="223"/>
      <c r="AL102" s="223"/>
      <c r="AM102" s="223"/>
      <c r="AN102" s="223"/>
      <c r="AO102" s="223"/>
      <c r="AP102" s="223"/>
      <c r="AQ102" s="223"/>
      <c r="AR102" s="223"/>
      <c r="AS102" s="223"/>
      <c r="AT102" s="223"/>
      <c r="AU102" s="223"/>
      <c r="AV102" s="223"/>
      <c r="AY102" s="328"/>
      <c r="AZ102" s="328"/>
      <c r="BA102" s="328"/>
      <c r="BB102" s="328"/>
      <c r="BC102" s="328"/>
      <c r="BD102" s="328"/>
      <c r="BE102" s="328"/>
      <c r="BF102" s="328"/>
      <c r="BG102" s="328"/>
      <c r="BH102" s="328"/>
      <c r="BI102" s="328"/>
    </row>
    <row r="103" spans="1:61" s="205" customFormat="1" ht="7.5" hidden="1" customHeight="1">
      <c r="A103" s="228"/>
      <c r="B103" s="200"/>
      <c r="C103" s="200"/>
      <c r="D103" s="200"/>
      <c r="E103" s="249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250"/>
      <c r="S103" s="250"/>
      <c r="T103" s="222"/>
      <c r="U103" s="222"/>
      <c r="V103" s="222"/>
      <c r="W103" s="222"/>
      <c r="X103" s="222"/>
      <c r="Y103" s="223"/>
      <c r="Z103" s="223"/>
      <c r="AA103" s="223"/>
      <c r="AB103" s="223"/>
      <c r="AC103" s="223"/>
      <c r="AD103" s="223"/>
      <c r="AE103" s="223"/>
      <c r="AF103" s="223"/>
      <c r="AG103" s="223"/>
      <c r="AH103" s="223"/>
      <c r="AI103" s="223"/>
      <c r="AJ103" s="223"/>
      <c r="AK103" s="223"/>
      <c r="AL103" s="223"/>
      <c r="AM103" s="223"/>
      <c r="AN103" s="223"/>
      <c r="AO103" s="223"/>
      <c r="AP103" s="223"/>
      <c r="AQ103" s="223"/>
      <c r="AR103" s="223"/>
      <c r="AS103" s="223"/>
      <c r="AT103" s="223"/>
      <c r="AU103" s="223"/>
      <c r="AV103" s="223"/>
      <c r="AY103" s="328"/>
      <c r="AZ103" s="328"/>
      <c r="BA103" s="328"/>
      <c r="BB103" s="328"/>
      <c r="BC103" s="328"/>
      <c r="BD103" s="328"/>
      <c r="BE103" s="328"/>
      <c r="BF103" s="328"/>
      <c r="BG103" s="328"/>
      <c r="BH103" s="328"/>
      <c r="BI103" s="328"/>
    </row>
    <row r="104" spans="1:61" s="205" customFormat="1" ht="7.5" customHeight="1">
      <c r="A104" s="228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22"/>
      <c r="U104" s="222"/>
      <c r="V104" s="222"/>
      <c r="W104" s="222"/>
      <c r="X104" s="222"/>
      <c r="Y104" s="223"/>
      <c r="Z104" s="223"/>
      <c r="AA104" s="223"/>
      <c r="AB104" s="223"/>
      <c r="AC104" s="223"/>
      <c r="AD104" s="223"/>
      <c r="AE104" s="223"/>
      <c r="AF104" s="223"/>
      <c r="AG104" s="223"/>
      <c r="AH104" s="223"/>
      <c r="AI104" s="223"/>
      <c r="AJ104" s="223"/>
      <c r="AK104" s="223"/>
      <c r="AL104" s="223"/>
      <c r="AM104" s="223"/>
      <c r="AN104" s="223"/>
      <c r="AO104" s="223"/>
      <c r="AP104" s="223"/>
      <c r="AQ104" s="223"/>
      <c r="AR104" s="223"/>
      <c r="AS104" s="223"/>
      <c r="AT104" s="223"/>
      <c r="AU104" s="223"/>
      <c r="AV104" s="223"/>
      <c r="AY104" s="328"/>
      <c r="AZ104" s="328"/>
      <c r="BA104" s="328"/>
      <c r="BB104" s="328"/>
      <c r="BC104" s="328"/>
      <c r="BD104" s="328"/>
      <c r="BE104" s="328"/>
      <c r="BF104" s="328"/>
      <c r="BG104" s="328"/>
      <c r="BH104" s="328"/>
      <c r="BI104" s="328"/>
    </row>
    <row r="105" spans="1:61" s="205" customFormat="1" ht="7.5" customHeight="1">
      <c r="A105" s="228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22"/>
      <c r="U105" s="222"/>
      <c r="V105" s="222"/>
      <c r="W105" s="222"/>
      <c r="X105" s="222"/>
      <c r="Y105" s="223"/>
      <c r="Z105" s="223"/>
      <c r="AA105" s="223"/>
      <c r="AB105" s="223"/>
      <c r="AC105" s="223"/>
      <c r="AD105" s="223"/>
      <c r="AE105" s="223"/>
      <c r="AF105" s="223"/>
      <c r="AG105" s="223"/>
      <c r="AH105" s="223"/>
      <c r="AI105" s="223"/>
      <c r="AJ105" s="223"/>
      <c r="AK105" s="223"/>
      <c r="AL105" s="223"/>
      <c r="AM105" s="223"/>
      <c r="AN105" s="223"/>
      <c r="AO105" s="223"/>
      <c r="AP105" s="223"/>
      <c r="AQ105" s="223"/>
      <c r="AR105" s="223"/>
      <c r="AS105" s="223"/>
      <c r="AT105" s="223"/>
      <c r="AU105" s="223"/>
      <c r="AV105" s="223"/>
      <c r="AY105" s="328"/>
      <c r="AZ105" s="328"/>
      <c r="BA105" s="328"/>
      <c r="BB105" s="328"/>
      <c r="BC105" s="328"/>
      <c r="BD105" s="328"/>
      <c r="BE105" s="328"/>
      <c r="BF105" s="328"/>
      <c r="BG105" s="328"/>
      <c r="BH105" s="328"/>
      <c r="BI105" s="328"/>
    </row>
    <row r="106" spans="1:61" s="205" customFormat="1" ht="7.5" customHeight="1">
      <c r="A106" s="228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22"/>
      <c r="U106" s="222"/>
      <c r="V106" s="222"/>
      <c r="W106" s="222"/>
      <c r="X106" s="222"/>
      <c r="Y106" s="223"/>
      <c r="Z106" s="223"/>
      <c r="AA106" s="223"/>
      <c r="AB106" s="223"/>
      <c r="AC106" s="223"/>
      <c r="AD106" s="223"/>
      <c r="AE106" s="223"/>
      <c r="AF106" s="223"/>
      <c r="AG106" s="223"/>
      <c r="AH106" s="223"/>
      <c r="AI106" s="223"/>
      <c r="AJ106" s="223"/>
      <c r="AK106" s="223"/>
      <c r="AL106" s="223"/>
      <c r="AM106" s="223"/>
      <c r="AN106" s="223"/>
      <c r="AO106" s="223"/>
      <c r="AP106" s="223"/>
      <c r="AQ106" s="223"/>
      <c r="AR106" s="223"/>
      <c r="AS106" s="223"/>
      <c r="AT106" s="223"/>
      <c r="AU106" s="223"/>
      <c r="AV106" s="223"/>
      <c r="AY106" s="328"/>
      <c r="AZ106" s="328"/>
      <c r="BA106" s="328"/>
      <c r="BB106" s="328"/>
      <c r="BC106" s="328"/>
      <c r="BD106" s="328"/>
      <c r="BE106" s="328"/>
      <c r="BF106" s="328"/>
      <c r="BG106" s="328"/>
      <c r="BH106" s="328"/>
      <c r="BI106" s="328"/>
    </row>
    <row r="107" spans="1:61" s="205" customFormat="1" ht="7.5" customHeight="1">
      <c r="A107" s="228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22"/>
      <c r="U107" s="222"/>
      <c r="V107" s="222"/>
      <c r="W107" s="222"/>
      <c r="X107" s="222"/>
      <c r="Y107" s="223"/>
      <c r="Z107" s="223"/>
      <c r="AA107" s="223"/>
      <c r="AB107" s="223"/>
      <c r="AC107" s="223"/>
      <c r="AD107" s="223"/>
      <c r="AE107" s="223"/>
      <c r="AF107" s="223"/>
      <c r="AG107" s="223"/>
      <c r="AH107" s="223"/>
      <c r="AI107" s="223"/>
      <c r="AJ107" s="223"/>
      <c r="AK107" s="223"/>
      <c r="AL107" s="223"/>
      <c r="AM107" s="223"/>
      <c r="AN107" s="223"/>
      <c r="AO107" s="223"/>
      <c r="AP107" s="223"/>
      <c r="AQ107" s="223"/>
      <c r="AR107" s="223"/>
      <c r="AS107" s="223"/>
      <c r="AT107" s="223"/>
      <c r="AU107" s="223"/>
      <c r="AV107" s="223"/>
      <c r="AY107" s="328"/>
      <c r="AZ107" s="328"/>
      <c r="BA107" s="328"/>
      <c r="BB107" s="328"/>
      <c r="BC107" s="328"/>
      <c r="BD107" s="328"/>
      <c r="BE107" s="328"/>
      <c r="BF107" s="328"/>
      <c r="BG107" s="328"/>
      <c r="BH107" s="328"/>
      <c r="BI107" s="328"/>
    </row>
    <row r="108" spans="1:61" s="205" customFormat="1" ht="7.5" customHeight="1">
      <c r="A108" s="228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22"/>
      <c r="U108" s="222"/>
      <c r="V108" s="222"/>
      <c r="W108" s="222"/>
      <c r="X108" s="222"/>
      <c r="Y108" s="223"/>
      <c r="Z108" s="223"/>
      <c r="AA108" s="223"/>
      <c r="AB108" s="223"/>
      <c r="AC108" s="223"/>
      <c r="AD108" s="223"/>
      <c r="AE108" s="223"/>
      <c r="AF108" s="223"/>
      <c r="AG108" s="223"/>
      <c r="AH108" s="223"/>
      <c r="AI108" s="223"/>
      <c r="AJ108" s="223"/>
      <c r="AK108" s="223"/>
      <c r="AL108" s="223"/>
      <c r="AM108" s="223"/>
      <c r="AN108" s="223"/>
      <c r="AO108" s="223"/>
      <c r="AP108" s="223"/>
      <c r="AQ108" s="223"/>
      <c r="AR108" s="223"/>
      <c r="AS108" s="223"/>
      <c r="AT108" s="223"/>
      <c r="AU108" s="223"/>
      <c r="AV108" s="223"/>
      <c r="AY108" s="328"/>
      <c r="AZ108" s="328"/>
      <c r="BA108" s="328"/>
      <c r="BB108" s="328"/>
      <c r="BC108" s="328"/>
      <c r="BD108" s="328"/>
      <c r="BE108" s="328"/>
      <c r="BF108" s="328"/>
      <c r="BG108" s="328"/>
      <c r="BH108" s="328"/>
      <c r="BI108" s="328"/>
    </row>
    <row r="109" spans="1:61" s="205" customFormat="1" ht="7.5" customHeight="1">
      <c r="A109" s="228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22"/>
      <c r="U109" s="222"/>
      <c r="V109" s="222"/>
      <c r="W109" s="222"/>
      <c r="X109" s="222"/>
      <c r="Y109" s="223"/>
      <c r="Z109" s="223"/>
      <c r="AA109" s="223"/>
      <c r="AB109" s="223"/>
      <c r="AC109" s="223"/>
      <c r="AD109" s="223"/>
      <c r="AE109" s="223"/>
      <c r="AF109" s="223"/>
      <c r="AG109" s="223"/>
      <c r="AH109" s="223"/>
      <c r="AI109" s="223"/>
      <c r="AJ109" s="223"/>
      <c r="AK109" s="223"/>
      <c r="AL109" s="223"/>
      <c r="AM109" s="223"/>
      <c r="AN109" s="223"/>
      <c r="AO109" s="223"/>
      <c r="AP109" s="223"/>
      <c r="AQ109" s="223"/>
      <c r="AR109" s="223"/>
      <c r="AS109" s="223"/>
      <c r="AT109" s="223"/>
      <c r="AU109" s="223"/>
      <c r="AV109" s="223"/>
      <c r="AY109" s="328"/>
      <c r="AZ109" s="328"/>
      <c r="BA109" s="328"/>
      <c r="BB109" s="328"/>
      <c r="BC109" s="328"/>
      <c r="BD109" s="328"/>
      <c r="BE109" s="328"/>
      <c r="BF109" s="328"/>
      <c r="BG109" s="328"/>
      <c r="BH109" s="328"/>
      <c r="BI109" s="328"/>
    </row>
    <row r="110" spans="1:61" s="205" customFormat="1" ht="7.5" customHeight="1">
      <c r="A110" s="228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22"/>
      <c r="U110" s="222"/>
      <c r="V110" s="222"/>
      <c r="W110" s="222"/>
      <c r="X110" s="222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Y110" s="328"/>
      <c r="AZ110" s="328"/>
      <c r="BA110" s="328"/>
      <c r="BB110" s="328"/>
      <c r="BC110" s="328"/>
      <c r="BD110" s="328"/>
      <c r="BE110" s="328"/>
      <c r="BF110" s="328"/>
      <c r="BG110" s="328"/>
      <c r="BH110" s="328"/>
      <c r="BI110" s="328"/>
    </row>
    <row r="111" spans="1:61" s="205" customFormat="1" ht="7.5" customHeight="1">
      <c r="A111" s="228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22"/>
      <c r="U111" s="222"/>
      <c r="V111" s="222"/>
      <c r="W111" s="222"/>
      <c r="X111" s="222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Y111" s="328"/>
      <c r="AZ111" s="328"/>
      <c r="BA111" s="328"/>
      <c r="BB111" s="328"/>
      <c r="BC111" s="328"/>
      <c r="BD111" s="328"/>
      <c r="BE111" s="328"/>
      <c r="BF111" s="328"/>
      <c r="BG111" s="328"/>
      <c r="BH111" s="328"/>
      <c r="BI111" s="328"/>
    </row>
    <row r="112" spans="1:61" s="205" customFormat="1" ht="7.5" customHeight="1">
      <c r="A112" s="228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22"/>
      <c r="U112" s="222"/>
      <c r="V112" s="222"/>
      <c r="W112" s="222"/>
      <c r="X112" s="222"/>
      <c r="Y112" s="223"/>
      <c r="Z112" s="223"/>
      <c r="AA112" s="223"/>
      <c r="AB112" s="223"/>
      <c r="AC112" s="223"/>
      <c r="AD112" s="223"/>
      <c r="AE112" s="223"/>
      <c r="AF112" s="223"/>
      <c r="AG112" s="223"/>
      <c r="AH112" s="223"/>
      <c r="AI112" s="223"/>
      <c r="AJ112" s="223"/>
      <c r="AK112" s="223"/>
      <c r="AL112" s="223"/>
      <c r="AM112" s="223"/>
      <c r="AN112" s="223"/>
      <c r="AO112" s="223"/>
      <c r="AP112" s="223"/>
      <c r="AQ112" s="223"/>
      <c r="AR112" s="223"/>
      <c r="AS112" s="223"/>
      <c r="AT112" s="223"/>
      <c r="AU112" s="223"/>
      <c r="AV112" s="223"/>
      <c r="AY112" s="328"/>
      <c r="AZ112" s="328"/>
      <c r="BA112" s="328"/>
      <c r="BB112" s="328"/>
      <c r="BC112" s="328"/>
      <c r="BD112" s="328"/>
      <c r="BE112" s="328"/>
      <c r="BF112" s="328"/>
      <c r="BG112" s="328"/>
      <c r="BH112" s="328"/>
      <c r="BI112" s="328"/>
    </row>
    <row r="113" spans="1:61" s="205" customFormat="1" ht="7.5" customHeight="1">
      <c r="A113" s="228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22"/>
      <c r="U113" s="222"/>
      <c r="V113" s="222"/>
      <c r="W113" s="222"/>
      <c r="X113" s="222"/>
      <c r="Y113" s="223"/>
      <c r="Z113" s="223"/>
      <c r="AA113" s="223"/>
      <c r="AB113" s="223"/>
      <c r="AC113" s="223"/>
      <c r="AD113" s="223"/>
      <c r="AE113" s="223"/>
      <c r="AF113" s="223"/>
      <c r="AG113" s="223"/>
      <c r="AH113" s="223"/>
      <c r="AI113" s="223"/>
      <c r="AJ113" s="223"/>
      <c r="AK113" s="223"/>
      <c r="AL113" s="223"/>
      <c r="AM113" s="223"/>
      <c r="AN113" s="223"/>
      <c r="AO113" s="223"/>
      <c r="AP113" s="223"/>
      <c r="AQ113" s="223"/>
      <c r="AR113" s="223"/>
      <c r="AS113" s="223"/>
      <c r="AT113" s="223"/>
      <c r="AU113" s="223"/>
      <c r="AV113" s="223"/>
      <c r="AY113" s="328"/>
      <c r="AZ113" s="328"/>
      <c r="BA113" s="328"/>
      <c r="BB113" s="328"/>
      <c r="BC113" s="328"/>
      <c r="BD113" s="328"/>
      <c r="BE113" s="328"/>
      <c r="BF113" s="328"/>
      <c r="BG113" s="328"/>
      <c r="BH113" s="328"/>
      <c r="BI113" s="328"/>
    </row>
    <row r="114" spans="1:61" s="205" customFormat="1" ht="7.5" customHeight="1">
      <c r="A114" s="228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22"/>
      <c r="U114" s="222"/>
      <c r="V114" s="222"/>
      <c r="W114" s="222"/>
      <c r="X114" s="222"/>
      <c r="Y114" s="223"/>
      <c r="Z114" s="223"/>
      <c r="AA114" s="223"/>
      <c r="AB114" s="223"/>
      <c r="AC114" s="223"/>
      <c r="AD114" s="223"/>
      <c r="AE114" s="223"/>
      <c r="AF114" s="223"/>
      <c r="AG114" s="223"/>
      <c r="AH114" s="223"/>
      <c r="AI114" s="223"/>
      <c r="AJ114" s="223"/>
      <c r="AK114" s="223"/>
      <c r="AL114" s="223"/>
      <c r="AM114" s="223"/>
      <c r="AN114" s="223"/>
      <c r="AO114" s="223"/>
      <c r="AP114" s="223"/>
      <c r="AQ114" s="223"/>
      <c r="AR114" s="223"/>
      <c r="AS114" s="223"/>
      <c r="AT114" s="223"/>
      <c r="AU114" s="223"/>
      <c r="AV114" s="223"/>
      <c r="AY114" s="328"/>
      <c r="AZ114" s="328"/>
      <c r="BA114" s="328"/>
      <c r="BB114" s="328"/>
      <c r="BC114" s="328"/>
      <c r="BD114" s="328"/>
      <c r="BE114" s="328"/>
      <c r="BF114" s="328"/>
      <c r="BG114" s="328"/>
      <c r="BH114" s="328"/>
      <c r="BI114" s="328"/>
    </row>
    <row r="115" spans="1:61" s="205" customFormat="1" ht="7.5" customHeight="1">
      <c r="A115" s="228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22"/>
      <c r="U115" s="222"/>
      <c r="V115" s="222"/>
      <c r="W115" s="222"/>
      <c r="X115" s="222"/>
      <c r="Y115" s="223"/>
      <c r="Z115" s="223"/>
      <c r="AA115" s="223"/>
      <c r="AB115" s="223"/>
      <c r="AC115" s="223"/>
      <c r="AD115" s="223"/>
      <c r="AE115" s="223"/>
      <c r="AF115" s="223"/>
      <c r="AG115" s="223"/>
      <c r="AH115" s="223"/>
      <c r="AI115" s="223"/>
      <c r="AJ115" s="223"/>
      <c r="AK115" s="223"/>
      <c r="AL115" s="223"/>
      <c r="AM115" s="223"/>
      <c r="AN115" s="223"/>
      <c r="AO115" s="223"/>
      <c r="AP115" s="223"/>
      <c r="AQ115" s="223"/>
      <c r="AR115" s="223"/>
      <c r="AS115" s="223"/>
      <c r="AT115" s="223"/>
      <c r="AU115" s="223"/>
      <c r="AV115" s="223"/>
      <c r="AY115" s="328"/>
      <c r="AZ115" s="328"/>
      <c r="BA115" s="328"/>
      <c r="BB115" s="328"/>
      <c r="BC115" s="328"/>
      <c r="BD115" s="328"/>
      <c r="BE115" s="328"/>
      <c r="BF115" s="328"/>
      <c r="BG115" s="328"/>
      <c r="BH115" s="328"/>
      <c r="BI115" s="328"/>
    </row>
    <row r="116" spans="1:61" s="205" customFormat="1" ht="7.5" customHeight="1">
      <c r="A116" s="228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22"/>
      <c r="U116" s="222"/>
      <c r="V116" s="222"/>
      <c r="W116" s="222"/>
      <c r="X116" s="222"/>
      <c r="Y116" s="223"/>
      <c r="Z116" s="223"/>
      <c r="AA116" s="223"/>
      <c r="AB116" s="223"/>
      <c r="AC116" s="223"/>
      <c r="AD116" s="223"/>
      <c r="AE116" s="223"/>
      <c r="AF116" s="223"/>
      <c r="AG116" s="223"/>
      <c r="AH116" s="223"/>
      <c r="AI116" s="223"/>
      <c r="AJ116" s="223"/>
      <c r="AK116" s="223"/>
      <c r="AL116" s="223"/>
      <c r="AM116" s="223"/>
      <c r="AN116" s="223"/>
      <c r="AO116" s="223"/>
      <c r="AP116" s="223"/>
      <c r="AQ116" s="223"/>
      <c r="AR116" s="223"/>
      <c r="AS116" s="223"/>
      <c r="AT116" s="223"/>
      <c r="AU116" s="223"/>
      <c r="AV116" s="223"/>
      <c r="AY116" s="328"/>
      <c r="AZ116" s="328"/>
      <c r="BA116" s="328"/>
      <c r="BB116" s="328"/>
      <c r="BC116" s="328"/>
      <c r="BD116" s="328"/>
      <c r="BE116" s="328"/>
      <c r="BF116" s="328"/>
      <c r="BG116" s="328"/>
      <c r="BH116" s="328"/>
      <c r="BI116" s="328"/>
    </row>
    <row r="117" spans="1:61" s="205" customFormat="1" ht="7.5" customHeight="1">
      <c r="A117" s="228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22"/>
      <c r="U117" s="222"/>
      <c r="V117" s="222"/>
      <c r="W117" s="222"/>
      <c r="X117" s="222"/>
      <c r="Y117" s="223"/>
      <c r="Z117" s="223"/>
      <c r="AA117" s="223"/>
      <c r="AB117" s="223"/>
      <c r="AC117" s="223"/>
      <c r="AD117" s="223"/>
      <c r="AE117" s="223"/>
      <c r="AF117" s="223"/>
      <c r="AG117" s="223"/>
      <c r="AH117" s="223"/>
      <c r="AI117" s="223"/>
      <c r="AJ117" s="223"/>
      <c r="AK117" s="223"/>
      <c r="AL117" s="223"/>
      <c r="AM117" s="223"/>
      <c r="AN117" s="223"/>
      <c r="AO117" s="223"/>
      <c r="AP117" s="223"/>
      <c r="AQ117" s="223"/>
      <c r="AR117" s="223"/>
      <c r="AS117" s="223"/>
      <c r="AT117" s="223"/>
      <c r="AU117" s="223"/>
      <c r="AV117" s="223"/>
      <c r="AY117" s="328"/>
      <c r="AZ117" s="328"/>
      <c r="BA117" s="328"/>
      <c r="BB117" s="328"/>
      <c r="BC117" s="328"/>
      <c r="BD117" s="328"/>
      <c r="BE117" s="328"/>
      <c r="BF117" s="328"/>
      <c r="BG117" s="328"/>
      <c r="BH117" s="328"/>
      <c r="BI117" s="328"/>
    </row>
    <row r="118" spans="1:61" s="205" customFormat="1" ht="7.5" customHeight="1">
      <c r="A118" s="228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22"/>
      <c r="U118" s="222"/>
      <c r="V118" s="222"/>
      <c r="W118" s="222"/>
      <c r="X118" s="222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  <c r="AI118" s="223"/>
      <c r="AJ118" s="223"/>
      <c r="AK118" s="223"/>
      <c r="AL118" s="223"/>
      <c r="AM118" s="223"/>
      <c r="AN118" s="223"/>
      <c r="AO118" s="223"/>
      <c r="AP118" s="223"/>
      <c r="AQ118" s="223"/>
      <c r="AR118" s="223"/>
      <c r="AS118" s="223"/>
      <c r="AT118" s="223"/>
      <c r="AU118" s="223"/>
      <c r="AV118" s="223"/>
      <c r="AY118" s="328"/>
      <c r="AZ118" s="328"/>
      <c r="BA118" s="328"/>
      <c r="BB118" s="328"/>
      <c r="BC118" s="328"/>
      <c r="BD118" s="328"/>
      <c r="BE118" s="328"/>
      <c r="BF118" s="328"/>
      <c r="BG118" s="328"/>
      <c r="BH118" s="328"/>
      <c r="BI118" s="328"/>
    </row>
    <row r="119" spans="1:61" s="205" customFormat="1" ht="7.5" customHeight="1">
      <c r="A119" s="228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22"/>
      <c r="U119" s="222"/>
      <c r="V119" s="222"/>
      <c r="W119" s="222"/>
      <c r="X119" s="222"/>
      <c r="Y119" s="223"/>
      <c r="Z119" s="223"/>
      <c r="AA119" s="223"/>
      <c r="AB119" s="223"/>
      <c r="AC119" s="223"/>
      <c r="AD119" s="223"/>
      <c r="AE119" s="223"/>
      <c r="AF119" s="223"/>
      <c r="AG119" s="223"/>
      <c r="AH119" s="223"/>
      <c r="AI119" s="223"/>
      <c r="AJ119" s="223"/>
      <c r="AK119" s="223"/>
      <c r="AL119" s="223"/>
      <c r="AM119" s="223"/>
      <c r="AN119" s="223"/>
      <c r="AO119" s="223"/>
      <c r="AP119" s="223"/>
      <c r="AQ119" s="223"/>
      <c r="AR119" s="223"/>
      <c r="AS119" s="223"/>
      <c r="AT119" s="223"/>
      <c r="AU119" s="223"/>
      <c r="AV119" s="223"/>
      <c r="AY119" s="328"/>
      <c r="AZ119" s="328"/>
      <c r="BA119" s="328"/>
      <c r="BB119" s="328"/>
      <c r="BC119" s="328"/>
      <c r="BD119" s="328"/>
      <c r="BE119" s="328"/>
      <c r="BF119" s="328"/>
      <c r="BG119" s="328"/>
      <c r="BH119" s="328"/>
      <c r="BI119" s="328"/>
    </row>
    <row r="120" spans="1:61" s="205" customFormat="1" ht="11.25" customHeight="1">
      <c r="A120" s="228"/>
      <c r="B120" s="275" t="s">
        <v>49</v>
      </c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7" t="s">
        <v>38</v>
      </c>
      <c r="T120" s="206"/>
      <c r="U120" s="206"/>
      <c r="V120" s="206"/>
      <c r="W120" s="206"/>
      <c r="X120" s="206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  <c r="AR120" s="221"/>
      <c r="AS120" s="221"/>
      <c r="AT120" s="221"/>
      <c r="AU120" s="221"/>
      <c r="AV120" s="221"/>
      <c r="AY120" s="328"/>
      <c r="AZ120" s="328"/>
      <c r="BA120" s="328"/>
      <c r="BB120" s="328"/>
      <c r="BC120" s="328"/>
      <c r="BD120" s="328"/>
      <c r="BE120" s="328"/>
      <c r="BF120" s="328"/>
      <c r="BG120" s="328"/>
      <c r="BH120" s="328"/>
      <c r="BI120" s="328"/>
    </row>
    <row r="121" spans="1:61" s="205" customFormat="1" ht="11.25" customHeight="1">
      <c r="A121" s="19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9"/>
      <c r="S121" s="243"/>
      <c r="T121" s="204"/>
      <c r="U121" s="204"/>
      <c r="V121" s="204"/>
      <c r="W121" s="204"/>
      <c r="X121" s="204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Y121" s="328"/>
      <c r="AZ121" s="328"/>
      <c r="BA121" s="328"/>
      <c r="BB121" s="328"/>
      <c r="BC121" s="328"/>
      <c r="BD121" s="328"/>
      <c r="BE121" s="328"/>
      <c r="BF121" s="328"/>
      <c r="BG121" s="328"/>
      <c r="BH121" s="328"/>
      <c r="BI121" s="328"/>
    </row>
    <row r="122" spans="1:61" s="205" customFormat="1" ht="11.25" customHeight="1">
      <c r="A122" s="198"/>
      <c r="B122" s="280" t="s">
        <v>50</v>
      </c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06"/>
      <c r="U122" s="206"/>
      <c r="V122" s="206"/>
      <c r="W122" s="206"/>
      <c r="X122" s="206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  <c r="AN122" s="221"/>
      <c r="AO122" s="221"/>
      <c r="AP122" s="221"/>
      <c r="AQ122" s="221"/>
      <c r="AR122" s="221"/>
      <c r="AS122" s="221"/>
      <c r="AT122" s="221"/>
      <c r="AU122" s="221"/>
      <c r="AV122" s="221"/>
      <c r="AY122" s="328"/>
      <c r="AZ122" s="328"/>
      <c r="BA122" s="328"/>
      <c r="BB122" s="328"/>
      <c r="BC122" s="328"/>
      <c r="BD122" s="328"/>
      <c r="BE122" s="328"/>
      <c r="BF122" s="328"/>
      <c r="BG122" s="328"/>
      <c r="BH122" s="328"/>
      <c r="BI122" s="328"/>
    </row>
  </sheetData>
  <sheetProtection password="E4DE" sheet="1" objects="1" scenarios="1"/>
  <mergeCells count="306">
    <mergeCell ref="P15:P16"/>
    <mergeCell ref="D3:D22"/>
    <mergeCell ref="E7:E8"/>
    <mergeCell ref="E9:E10"/>
    <mergeCell ref="E15:E16"/>
    <mergeCell ref="H7:H8"/>
    <mergeCell ref="I7:I8"/>
    <mergeCell ref="K7:K8"/>
    <mergeCell ref="L7:L8"/>
    <mergeCell ref="K13:K14"/>
    <mergeCell ref="L17:L18"/>
    <mergeCell ref="I17:I18"/>
    <mergeCell ref="K17:K18"/>
    <mergeCell ref="H15:H16"/>
    <mergeCell ref="I15:I16"/>
    <mergeCell ref="K15:K16"/>
    <mergeCell ref="L15:L16"/>
    <mergeCell ref="K11:K12"/>
    <mergeCell ref="E13:E14"/>
    <mergeCell ref="F13:F14"/>
    <mergeCell ref="G17:G18"/>
    <mergeCell ref="H17:H18"/>
    <mergeCell ref="E17:E18"/>
    <mergeCell ref="F17:F18"/>
    <mergeCell ref="T7:T8"/>
    <mergeCell ref="F7:F8"/>
    <mergeCell ref="G7:G8"/>
    <mergeCell ref="G13:G14"/>
    <mergeCell ref="H13:H14"/>
    <mergeCell ref="I13:I14"/>
    <mergeCell ref="F15:F16"/>
    <mergeCell ref="G15:G16"/>
    <mergeCell ref="F9:F10"/>
    <mergeCell ref="G9:G10"/>
    <mergeCell ref="H9:H10"/>
    <mergeCell ref="I9:I10"/>
    <mergeCell ref="K9:K10"/>
    <mergeCell ref="M9:M10"/>
    <mergeCell ref="O9:O10"/>
    <mergeCell ref="Q15:Q16"/>
    <mergeCell ref="M15:M16"/>
    <mergeCell ref="N15:N16"/>
    <mergeCell ref="O15:O16"/>
    <mergeCell ref="R6:R7"/>
    <mergeCell ref="M13:M14"/>
    <mergeCell ref="O13:O14"/>
    <mergeCell ref="Q13:Q14"/>
    <mergeCell ref="M7:M8"/>
    <mergeCell ref="B1:D1"/>
    <mergeCell ref="O1:S1"/>
    <mergeCell ref="R2:S2"/>
    <mergeCell ref="B3:B22"/>
    <mergeCell ref="C3:C19"/>
    <mergeCell ref="S3:S5"/>
    <mergeCell ref="S6:S10"/>
    <mergeCell ref="C20:C22"/>
    <mergeCell ref="R26:R27"/>
    <mergeCell ref="Q7:Q8"/>
    <mergeCell ref="Q9:Q10"/>
    <mergeCell ref="E11:E12"/>
    <mergeCell ref="F11:F12"/>
    <mergeCell ref="G11:G12"/>
    <mergeCell ref="H11:H12"/>
    <mergeCell ref="I11:I12"/>
    <mergeCell ref="R3:R4"/>
    <mergeCell ref="N7:N8"/>
    <mergeCell ref="O7:O8"/>
    <mergeCell ref="P7:P8"/>
    <mergeCell ref="M11:M12"/>
    <mergeCell ref="O11:O12"/>
    <mergeCell ref="Q11:Q12"/>
    <mergeCell ref="R11:R12"/>
    <mergeCell ref="Q33:Q34"/>
    <mergeCell ref="K35:K36"/>
    <mergeCell ref="L35:L36"/>
    <mergeCell ref="M35:M36"/>
    <mergeCell ref="N35:N36"/>
    <mergeCell ref="O35:O36"/>
    <mergeCell ref="P35:P36"/>
    <mergeCell ref="Q35:Q36"/>
    <mergeCell ref="K37:K38"/>
    <mergeCell ref="L37:L38"/>
    <mergeCell ref="S73:S77"/>
    <mergeCell ref="B64:B83"/>
    <mergeCell ref="M37:M38"/>
    <mergeCell ref="N37:N38"/>
    <mergeCell ref="O37:O38"/>
    <mergeCell ref="P37:P38"/>
    <mergeCell ref="Q37:Q38"/>
    <mergeCell ref="T45:T46"/>
    <mergeCell ref="U45:U53"/>
    <mergeCell ref="B59:R59"/>
    <mergeCell ref="S59:S60"/>
    <mergeCell ref="B23:B42"/>
    <mergeCell ref="I37:I38"/>
    <mergeCell ref="G33:G34"/>
    <mergeCell ref="H33:H34"/>
    <mergeCell ref="I33:I34"/>
    <mergeCell ref="R29:R30"/>
    <mergeCell ref="S29:S33"/>
    <mergeCell ref="R23:R24"/>
    <mergeCell ref="S23:S25"/>
    <mergeCell ref="S26:S28"/>
    <mergeCell ref="P27:P28"/>
    <mergeCell ref="Q27:Q28"/>
    <mergeCell ref="Q31:Q32"/>
    <mergeCell ref="I72:I73"/>
    <mergeCell ref="E70:E71"/>
    <mergeCell ref="F70:F71"/>
    <mergeCell ref="H70:H71"/>
    <mergeCell ref="I70:I71"/>
    <mergeCell ref="E68:E69"/>
    <mergeCell ref="E72:E73"/>
    <mergeCell ref="K70:K71"/>
    <mergeCell ref="Q70:Q71"/>
    <mergeCell ref="Q72:Q73"/>
    <mergeCell ref="N78:N79"/>
    <mergeCell ref="O78:O79"/>
    <mergeCell ref="R89:R90"/>
    <mergeCell ref="H88:H89"/>
    <mergeCell ref="I88:I89"/>
    <mergeCell ref="K88:K89"/>
    <mergeCell ref="L88:L89"/>
    <mergeCell ref="M88:M89"/>
    <mergeCell ref="N88:N89"/>
    <mergeCell ref="O88:O89"/>
    <mergeCell ref="O90:O91"/>
    <mergeCell ref="R87:R88"/>
    <mergeCell ref="O92:O93"/>
    <mergeCell ref="I92:I93"/>
    <mergeCell ref="M92:M93"/>
    <mergeCell ref="Q92:Q93"/>
    <mergeCell ref="K90:K91"/>
    <mergeCell ref="K92:K93"/>
    <mergeCell ref="H74:H75"/>
    <mergeCell ref="I74:I75"/>
    <mergeCell ref="K74:K75"/>
    <mergeCell ref="H76:H77"/>
    <mergeCell ref="I76:I77"/>
    <mergeCell ref="K76:K77"/>
    <mergeCell ref="L76:L77"/>
    <mergeCell ref="M76:M77"/>
    <mergeCell ref="N76:N77"/>
    <mergeCell ref="P88:P89"/>
    <mergeCell ref="Q88:Q89"/>
    <mergeCell ref="O76:O77"/>
    <mergeCell ref="H78:H79"/>
    <mergeCell ref="I78:I79"/>
    <mergeCell ref="K78:K79"/>
    <mergeCell ref="L78:L79"/>
    <mergeCell ref="M78:M79"/>
    <mergeCell ref="K29:K30"/>
    <mergeCell ref="M29:M30"/>
    <mergeCell ref="S84:S86"/>
    <mergeCell ref="S87:S88"/>
    <mergeCell ref="S89:S93"/>
    <mergeCell ref="R63:S63"/>
    <mergeCell ref="R64:R65"/>
    <mergeCell ref="S64:S66"/>
    <mergeCell ref="R67:R68"/>
    <mergeCell ref="L68:L69"/>
    <mergeCell ref="Q68:Q69"/>
    <mergeCell ref="R73:R74"/>
    <mergeCell ref="O72:O73"/>
    <mergeCell ref="O74:O75"/>
    <mergeCell ref="Q74:Q75"/>
    <mergeCell ref="M70:M71"/>
    <mergeCell ref="O70:O71"/>
    <mergeCell ref="M72:M73"/>
    <mergeCell ref="M74:M75"/>
    <mergeCell ref="P76:P77"/>
    <mergeCell ref="Q76:Q77"/>
    <mergeCell ref="P78:P79"/>
    <mergeCell ref="Q78:Q79"/>
    <mergeCell ref="R84:R85"/>
    <mergeCell ref="P17:P18"/>
    <mergeCell ref="Q17:Q18"/>
    <mergeCell ref="M17:M18"/>
    <mergeCell ref="N17:N18"/>
    <mergeCell ref="O17:O18"/>
    <mergeCell ref="M31:M32"/>
    <mergeCell ref="O31:O32"/>
    <mergeCell ref="G31:G32"/>
    <mergeCell ref="H31:H32"/>
    <mergeCell ref="I31:I32"/>
    <mergeCell ref="K31:K32"/>
    <mergeCell ref="G27:G28"/>
    <mergeCell ref="H27:H28"/>
    <mergeCell ref="I27:I28"/>
    <mergeCell ref="K27:K28"/>
    <mergeCell ref="L27:L28"/>
    <mergeCell ref="O29:O30"/>
    <mergeCell ref="Q29:Q30"/>
    <mergeCell ref="M27:M28"/>
    <mergeCell ref="N27:N28"/>
    <mergeCell ref="O27:O28"/>
    <mergeCell ref="G29:G30"/>
    <mergeCell ref="H29:H30"/>
    <mergeCell ref="I29:I30"/>
    <mergeCell ref="G72:G73"/>
    <mergeCell ref="K72:K73"/>
    <mergeCell ref="K33:K34"/>
    <mergeCell ref="M33:M34"/>
    <mergeCell ref="O33:O34"/>
    <mergeCell ref="G35:G36"/>
    <mergeCell ref="H35:H36"/>
    <mergeCell ref="I35:I36"/>
    <mergeCell ref="G37:G38"/>
    <mergeCell ref="H37:H38"/>
    <mergeCell ref="G68:G69"/>
    <mergeCell ref="G70:G71"/>
    <mergeCell ref="B61:S61"/>
    <mergeCell ref="B62:D62"/>
    <mergeCell ref="O62:S62"/>
    <mergeCell ref="M68:M69"/>
    <mergeCell ref="N68:N69"/>
    <mergeCell ref="O68:O69"/>
    <mergeCell ref="P68:P69"/>
    <mergeCell ref="K68:K69"/>
    <mergeCell ref="S67:S72"/>
    <mergeCell ref="H68:H69"/>
    <mergeCell ref="I68:I69"/>
    <mergeCell ref="H72:H73"/>
    <mergeCell ref="B120:R120"/>
    <mergeCell ref="S120:S121"/>
    <mergeCell ref="B122:S122"/>
    <mergeCell ref="K98:K99"/>
    <mergeCell ref="L98:L99"/>
    <mergeCell ref="M98:M99"/>
    <mergeCell ref="N98:N99"/>
    <mergeCell ref="O98:O99"/>
    <mergeCell ref="P98:P99"/>
    <mergeCell ref="Q98:Q99"/>
    <mergeCell ref="H98:H99"/>
    <mergeCell ref="I98:I99"/>
    <mergeCell ref="B84:B103"/>
    <mergeCell ref="K96:K97"/>
    <mergeCell ref="L96:L97"/>
    <mergeCell ref="M96:M97"/>
    <mergeCell ref="H94:H95"/>
    <mergeCell ref="I94:I95"/>
    <mergeCell ref="H96:H97"/>
    <mergeCell ref="I96:I97"/>
    <mergeCell ref="E88:E89"/>
    <mergeCell ref="F88:F89"/>
    <mergeCell ref="G88:G89"/>
    <mergeCell ref="F90:F91"/>
    <mergeCell ref="N96:N97"/>
    <mergeCell ref="O96:O97"/>
    <mergeCell ref="P96:P97"/>
    <mergeCell ref="Q96:Q97"/>
    <mergeCell ref="K94:K95"/>
    <mergeCell ref="M94:M95"/>
    <mergeCell ref="O94:O95"/>
    <mergeCell ref="Q94:Q95"/>
    <mergeCell ref="C101:C103"/>
    <mergeCell ref="C84:C100"/>
    <mergeCell ref="D84:D103"/>
    <mergeCell ref="G90:G91"/>
    <mergeCell ref="E90:E91"/>
    <mergeCell ref="E92:E93"/>
    <mergeCell ref="F92:F93"/>
    <mergeCell ref="G92:G93"/>
    <mergeCell ref="E94:E95"/>
    <mergeCell ref="F94:F95"/>
    <mergeCell ref="G94:G95"/>
    <mergeCell ref="H90:H91"/>
    <mergeCell ref="I90:I91"/>
    <mergeCell ref="M90:M91"/>
    <mergeCell ref="Q90:Q91"/>
    <mergeCell ref="H92:H93"/>
    <mergeCell ref="C23:C39"/>
    <mergeCell ref="D23:D42"/>
    <mergeCell ref="E27:E28"/>
    <mergeCell ref="F27:F28"/>
    <mergeCell ref="C40:C42"/>
    <mergeCell ref="F72:F73"/>
    <mergeCell ref="E29:E30"/>
    <mergeCell ref="F29:F30"/>
    <mergeCell ref="E31:E32"/>
    <mergeCell ref="F31:F32"/>
    <mergeCell ref="E33:E34"/>
    <mergeCell ref="F33:F34"/>
    <mergeCell ref="E35:E36"/>
    <mergeCell ref="F35:F36"/>
    <mergeCell ref="E37:E38"/>
    <mergeCell ref="F37:F38"/>
    <mergeCell ref="D64:D83"/>
    <mergeCell ref="F68:F69"/>
    <mergeCell ref="C64:C80"/>
    <mergeCell ref="C81:C83"/>
    <mergeCell ref="E78:E79"/>
    <mergeCell ref="F78:F79"/>
    <mergeCell ref="G78:G79"/>
    <mergeCell ref="E98:E99"/>
    <mergeCell ref="F98:F99"/>
    <mergeCell ref="G98:G99"/>
    <mergeCell ref="E96:E97"/>
    <mergeCell ref="F96:F97"/>
    <mergeCell ref="G96:G97"/>
    <mergeCell ref="E74:E75"/>
    <mergeCell ref="F74:F75"/>
    <mergeCell ref="G74:G75"/>
    <mergeCell ref="E76:E77"/>
    <mergeCell ref="F76:F77"/>
    <mergeCell ref="G76:G77"/>
  </mergeCells>
  <conditionalFormatting sqref="A1:XFD1048576">
    <cfRule type="cellIs" dxfId="10" priority="1" operator="equal">
      <formula>0</formula>
    </cfRule>
  </conditionalFormatting>
  <pageMargins left="0.78740157480314954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122"/>
  <sheetViews>
    <sheetView showGridLines="0" topLeftCell="B1" workbookViewId="0">
      <selection activeCell="G6" sqref="G6:G7"/>
    </sheetView>
  </sheetViews>
  <sheetFormatPr defaultColWidth="14.42578125" defaultRowHeight="15" customHeight="1"/>
  <cols>
    <col min="1" max="1" width="12.85546875" style="205" hidden="1" customWidth="1"/>
    <col min="2" max="3" width="14.28515625" style="205" customWidth="1"/>
    <col min="4" max="4" width="11.42578125" style="205" customWidth="1"/>
    <col min="5" max="5" width="6" style="205" customWidth="1"/>
    <col min="6" max="6" width="10" style="205" hidden="1" customWidth="1"/>
    <col min="7" max="7" width="9.710937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20" width="6.7109375" style="205" hidden="1" customWidth="1"/>
    <col min="21" max="43" width="9.140625" style="205" hidden="1" customWidth="1"/>
    <col min="44" max="16384" width="14.42578125" style="205"/>
  </cols>
  <sheetData>
    <row r="1" spans="1:43" ht="61.5" customHeight="1">
      <c r="A1" s="198"/>
      <c r="B1" s="199"/>
      <c r="C1" s="200"/>
      <c r="D1" s="200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 t="s">
        <v>51</v>
      </c>
      <c r="P1" s="200"/>
      <c r="Q1" s="200"/>
      <c r="R1" s="200"/>
      <c r="S1" s="200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3"/>
      <c r="AO1" s="203"/>
      <c r="AP1" s="203"/>
      <c r="AQ1" s="203"/>
    </row>
    <row r="2" spans="1:43" ht="34.5" customHeight="1">
      <c r="A2" s="206"/>
      <c r="B2" s="207" t="s">
        <v>6</v>
      </c>
      <c r="C2" s="207" t="s">
        <v>7</v>
      </c>
      <c r="D2" s="207" t="s">
        <v>8</v>
      </c>
      <c r="E2" s="207" t="s">
        <v>9</v>
      </c>
      <c r="F2" s="209" t="s">
        <v>10</v>
      </c>
      <c r="G2" s="210" t="s">
        <v>11</v>
      </c>
      <c r="H2" s="209" t="s">
        <v>10</v>
      </c>
      <c r="I2" s="210" t="s">
        <v>12</v>
      </c>
      <c r="J2" s="209" t="s">
        <v>10</v>
      </c>
      <c r="K2" s="210" t="s">
        <v>13</v>
      </c>
      <c r="L2" s="209" t="s">
        <v>10</v>
      </c>
      <c r="M2" s="210" t="s">
        <v>14</v>
      </c>
      <c r="N2" s="209" t="s">
        <v>10</v>
      </c>
      <c r="O2" s="210" t="s">
        <v>15</v>
      </c>
      <c r="P2" s="209" t="s">
        <v>10</v>
      </c>
      <c r="Q2" s="210" t="s">
        <v>16</v>
      </c>
      <c r="R2" s="211" t="s">
        <v>17</v>
      </c>
      <c r="S2" s="212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5"/>
      <c r="AO2" s="215"/>
      <c r="AP2" s="215"/>
      <c r="AQ2" s="215"/>
    </row>
    <row r="3" spans="1:43" ht="7.5" customHeight="1">
      <c r="A3" s="206"/>
      <c r="B3" s="216" t="s">
        <v>18</v>
      </c>
      <c r="C3" s="217" t="s">
        <v>52</v>
      </c>
      <c r="D3" s="294" t="s">
        <v>53</v>
      </c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72" t="s">
        <v>21</v>
      </c>
      <c r="S3" s="273" t="s">
        <v>54</v>
      </c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22"/>
      <c r="AN3" s="223"/>
      <c r="AO3" s="223"/>
      <c r="AP3" s="223"/>
      <c r="AQ3" s="223"/>
    </row>
    <row r="4" spans="1:43" ht="7.5" customHeight="1">
      <c r="A4" s="206"/>
      <c r="B4" s="224"/>
      <c r="C4" s="224"/>
      <c r="D4" s="224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24"/>
      <c r="S4" s="224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14"/>
      <c r="AN4" s="215"/>
      <c r="AO4" s="215"/>
      <c r="AP4" s="215"/>
      <c r="AQ4" s="215"/>
    </row>
    <row r="5" spans="1:43" ht="7.5" customHeight="1">
      <c r="A5" s="214"/>
      <c r="B5" s="224"/>
      <c r="C5" s="224"/>
      <c r="D5" s="224"/>
      <c r="R5" s="347"/>
      <c r="S5" s="224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21"/>
      <c r="AO5" s="221"/>
      <c r="AP5" s="221"/>
      <c r="AQ5" s="221"/>
    </row>
    <row r="6" spans="1:43" ht="6.75" customHeight="1">
      <c r="A6" s="228"/>
      <c r="B6" s="224"/>
      <c r="C6" s="224"/>
      <c r="D6" s="224"/>
      <c r="E6" s="330" t="s">
        <v>24</v>
      </c>
      <c r="F6" s="331">
        <v>3946.25</v>
      </c>
      <c r="G6" s="255">
        <f>ROUND(F6*mark_up,0)</f>
        <v>16850</v>
      </c>
      <c r="H6" s="255" t="s">
        <v>25</v>
      </c>
      <c r="I6" s="348">
        <f>ROUND(G6/1.04,0)</f>
        <v>16202</v>
      </c>
      <c r="J6" s="263"/>
      <c r="K6" s="255" t="s">
        <v>25</v>
      </c>
      <c r="L6" s="266"/>
      <c r="M6" s="255" t="s">
        <v>25</v>
      </c>
      <c r="N6" s="266"/>
      <c r="O6" s="255" t="s">
        <v>25</v>
      </c>
      <c r="P6" s="266"/>
      <c r="Q6" s="255" t="s">
        <v>25</v>
      </c>
      <c r="R6" s="219" t="s">
        <v>21</v>
      </c>
      <c r="S6" s="220" t="s">
        <v>42</v>
      </c>
      <c r="T6" s="332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21"/>
      <c r="AO6" s="221"/>
      <c r="AP6" s="221"/>
      <c r="AQ6" s="221"/>
    </row>
    <row r="7" spans="1:43" ht="7.5" customHeight="1">
      <c r="A7" s="206"/>
      <c r="B7" s="224"/>
      <c r="C7" s="224"/>
      <c r="D7" s="224"/>
      <c r="E7" s="224"/>
      <c r="F7" s="244"/>
      <c r="G7" s="243"/>
      <c r="H7" s="243"/>
      <c r="I7" s="243"/>
      <c r="J7" s="245"/>
      <c r="K7" s="243"/>
      <c r="L7" s="243"/>
      <c r="M7" s="243"/>
      <c r="N7" s="243"/>
      <c r="O7" s="243"/>
      <c r="P7" s="243"/>
      <c r="Q7" s="243"/>
      <c r="R7" s="224"/>
      <c r="S7" s="224"/>
      <c r="T7" s="290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21"/>
      <c r="AO7" s="221"/>
      <c r="AP7" s="221"/>
      <c r="AQ7" s="221"/>
    </row>
    <row r="8" spans="1:43" ht="7.5" customHeight="1">
      <c r="A8" s="206"/>
      <c r="B8" s="224"/>
      <c r="C8" s="224"/>
      <c r="D8" s="224"/>
      <c r="E8" s="274" t="s">
        <v>26</v>
      </c>
      <c r="F8" s="333">
        <f>ROUND(F6*1.0455636,0)</f>
        <v>4126</v>
      </c>
      <c r="G8" s="348">
        <f>ROUND(G6*1.04046,0)</f>
        <v>17532</v>
      </c>
      <c r="H8" s="255" t="s">
        <v>25</v>
      </c>
      <c r="I8" s="348">
        <f>ROUND(G8/1.04,0)</f>
        <v>16858</v>
      </c>
      <c r="J8" s="263"/>
      <c r="K8" s="255" t="s">
        <v>25</v>
      </c>
      <c r="L8" s="334"/>
      <c r="M8" s="255" t="s">
        <v>25</v>
      </c>
      <c r="N8" s="334"/>
      <c r="O8" s="255" t="s">
        <v>25</v>
      </c>
      <c r="P8" s="334"/>
      <c r="Q8" s="255" t="s">
        <v>25</v>
      </c>
      <c r="R8" s="284"/>
      <c r="S8" s="224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21"/>
      <c r="AO8" s="221"/>
      <c r="AP8" s="221"/>
      <c r="AQ8" s="221"/>
    </row>
    <row r="9" spans="1:43" ht="7.5" customHeight="1">
      <c r="A9" s="206"/>
      <c r="B9" s="224"/>
      <c r="C9" s="224"/>
      <c r="D9" s="224"/>
      <c r="E9" s="224"/>
      <c r="F9" s="243"/>
      <c r="G9" s="243"/>
      <c r="H9" s="243"/>
      <c r="I9" s="243"/>
      <c r="J9" s="245"/>
      <c r="K9" s="243"/>
      <c r="L9" s="335"/>
      <c r="M9" s="243"/>
      <c r="N9" s="335"/>
      <c r="O9" s="243"/>
      <c r="P9" s="335"/>
      <c r="Q9" s="243"/>
      <c r="S9" s="224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21"/>
      <c r="AO9" s="221"/>
      <c r="AP9" s="221"/>
      <c r="AQ9" s="221"/>
    </row>
    <row r="10" spans="1:43" ht="7.5" customHeight="1">
      <c r="A10" s="206"/>
      <c r="B10" s="224"/>
      <c r="C10" s="224"/>
      <c r="D10" s="224"/>
      <c r="E10" s="274" t="s">
        <v>27</v>
      </c>
      <c r="F10" s="333">
        <f>ROUND(F6*1.063033,0)</f>
        <v>4195</v>
      </c>
      <c r="G10" s="348">
        <f>ROUND(G6*1.09222,0)</f>
        <v>18404</v>
      </c>
      <c r="H10" s="255" t="s">
        <v>25</v>
      </c>
      <c r="I10" s="348">
        <f>ROUND(G10/1.04,0)</f>
        <v>17696</v>
      </c>
      <c r="J10" s="263"/>
      <c r="K10" s="255" t="s">
        <v>25</v>
      </c>
      <c r="L10" s="334"/>
      <c r="M10" s="255" t="s">
        <v>25</v>
      </c>
      <c r="N10" s="334"/>
      <c r="O10" s="255" t="s">
        <v>25</v>
      </c>
      <c r="P10" s="334"/>
      <c r="Q10" s="255" t="s">
        <v>25</v>
      </c>
      <c r="S10" s="224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21"/>
      <c r="AO10" s="221"/>
      <c r="AP10" s="221"/>
      <c r="AQ10" s="221"/>
    </row>
    <row r="11" spans="1:43" ht="7.5" customHeight="1">
      <c r="A11" s="214"/>
      <c r="B11" s="224"/>
      <c r="C11" s="224"/>
      <c r="D11" s="224"/>
      <c r="E11" s="224"/>
      <c r="F11" s="243"/>
      <c r="G11" s="243"/>
      <c r="H11" s="243"/>
      <c r="I11" s="243"/>
      <c r="J11" s="245"/>
      <c r="K11" s="243"/>
      <c r="L11" s="335"/>
      <c r="M11" s="243"/>
      <c r="N11" s="335"/>
      <c r="O11" s="243"/>
      <c r="P11" s="335"/>
      <c r="Q11" s="243"/>
      <c r="S11" s="224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21"/>
      <c r="AO11" s="221"/>
      <c r="AP11" s="221"/>
      <c r="AQ11" s="221"/>
    </row>
    <row r="12" spans="1:43" ht="7.5" customHeight="1">
      <c r="A12" s="228"/>
      <c r="B12" s="224"/>
      <c r="C12" s="224"/>
      <c r="D12" s="224"/>
      <c r="E12" s="274" t="s">
        <v>28</v>
      </c>
      <c r="F12" s="333">
        <f>ROUND(F6*1.105329,0)</f>
        <v>4362</v>
      </c>
      <c r="G12" s="348">
        <f>ROUND(G6*1.17001,0)</f>
        <v>19715</v>
      </c>
      <c r="H12" s="255" t="s">
        <v>25</v>
      </c>
      <c r="I12" s="348">
        <f>ROUND(G12/1.04,0)</f>
        <v>18957</v>
      </c>
      <c r="J12" s="263"/>
      <c r="K12" s="255" t="s">
        <v>25</v>
      </c>
      <c r="L12" s="334"/>
      <c r="M12" s="255" t="s">
        <v>25</v>
      </c>
      <c r="N12" s="334"/>
      <c r="O12" s="255" t="s">
        <v>25</v>
      </c>
      <c r="P12" s="334"/>
      <c r="Q12" s="255" t="s">
        <v>25</v>
      </c>
      <c r="R12" s="219" t="s">
        <v>21</v>
      </c>
      <c r="S12" s="341" t="s">
        <v>35</v>
      </c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21"/>
      <c r="AO12" s="221"/>
      <c r="AP12" s="221"/>
      <c r="AQ12" s="221"/>
    </row>
    <row r="13" spans="1:43" ht="7.5" customHeight="1">
      <c r="A13" s="206"/>
      <c r="B13" s="224"/>
      <c r="C13" s="224"/>
      <c r="D13" s="224"/>
      <c r="E13" s="224"/>
      <c r="F13" s="243"/>
      <c r="G13" s="243"/>
      <c r="H13" s="243"/>
      <c r="I13" s="243"/>
      <c r="J13" s="245"/>
      <c r="K13" s="243"/>
      <c r="L13" s="335"/>
      <c r="M13" s="243"/>
      <c r="N13" s="335"/>
      <c r="O13" s="243"/>
      <c r="P13" s="335"/>
      <c r="Q13" s="243"/>
      <c r="R13" s="224"/>
      <c r="S13" s="224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21"/>
      <c r="AO13" s="221"/>
      <c r="AP13" s="221"/>
      <c r="AQ13" s="221"/>
    </row>
    <row r="14" spans="1:43" ht="7.5" customHeight="1">
      <c r="A14" s="206"/>
      <c r="B14" s="224"/>
      <c r="C14" s="224"/>
      <c r="D14" s="224"/>
      <c r="E14" s="274" t="s">
        <v>29</v>
      </c>
      <c r="F14" s="333">
        <f>ROUND(F6*1.169464,0)</f>
        <v>4615</v>
      </c>
      <c r="G14" s="348">
        <f>ROUND(G6*1.230791533,0)</f>
        <v>20739</v>
      </c>
      <c r="H14" s="255" t="s">
        <v>25</v>
      </c>
      <c r="I14" s="348">
        <f>ROUND(G14/1.04,0)</f>
        <v>19941</v>
      </c>
      <c r="J14" s="263"/>
      <c r="K14" s="255" t="s">
        <v>25</v>
      </c>
      <c r="L14" s="266"/>
      <c r="M14" s="255" t="s">
        <v>25</v>
      </c>
      <c r="N14" s="266"/>
      <c r="O14" s="255" t="s">
        <v>25</v>
      </c>
      <c r="P14" s="266"/>
      <c r="Q14" s="255" t="s">
        <v>25</v>
      </c>
      <c r="S14" s="224"/>
      <c r="T14" s="206"/>
      <c r="U14" s="206"/>
      <c r="V14" s="206"/>
      <c r="W14" s="206"/>
      <c r="X14" s="206"/>
      <c r="Y14" s="349"/>
      <c r="Z14" s="350"/>
      <c r="AA14" s="350"/>
      <c r="AB14" s="350"/>
      <c r="AC14" s="350"/>
      <c r="AD14" s="350"/>
      <c r="AE14" s="351"/>
      <c r="AF14" s="352"/>
      <c r="AG14" s="353"/>
      <c r="AH14" s="353"/>
      <c r="AI14" s="353"/>
      <c r="AJ14" s="353"/>
      <c r="AK14" s="354"/>
      <c r="AL14" s="206"/>
      <c r="AM14" s="206"/>
      <c r="AN14" s="221"/>
      <c r="AO14" s="221"/>
      <c r="AP14" s="221"/>
      <c r="AQ14" s="221"/>
    </row>
    <row r="15" spans="1:43" ht="7.5" customHeight="1">
      <c r="A15" s="355"/>
      <c r="B15" s="224"/>
      <c r="C15" s="224"/>
      <c r="D15" s="224"/>
      <c r="E15" s="224"/>
      <c r="F15" s="243"/>
      <c r="G15" s="243"/>
      <c r="H15" s="243"/>
      <c r="I15" s="243"/>
      <c r="J15" s="245"/>
      <c r="K15" s="243"/>
      <c r="L15" s="243"/>
      <c r="M15" s="243"/>
      <c r="N15" s="243"/>
      <c r="O15" s="243"/>
      <c r="P15" s="243"/>
      <c r="Q15" s="243"/>
      <c r="R15" s="284"/>
      <c r="S15" s="224"/>
      <c r="T15" s="206"/>
      <c r="U15" s="206"/>
      <c r="V15" s="206"/>
      <c r="W15" s="206"/>
      <c r="X15" s="206"/>
      <c r="Y15" s="356"/>
      <c r="Z15" s="221"/>
      <c r="AA15" s="221"/>
      <c r="AB15" s="221"/>
      <c r="AC15" s="221"/>
      <c r="AD15" s="221"/>
      <c r="AE15" s="357"/>
      <c r="AF15" s="358"/>
      <c r="AG15" s="359"/>
      <c r="AH15" s="359"/>
      <c r="AI15" s="359"/>
      <c r="AJ15" s="359"/>
      <c r="AK15" s="360"/>
      <c r="AL15" s="206"/>
      <c r="AM15" s="206"/>
      <c r="AN15" s="221"/>
      <c r="AO15" s="221"/>
      <c r="AP15" s="221"/>
      <c r="AQ15" s="221"/>
    </row>
    <row r="16" spans="1:43" ht="7.5" customHeight="1">
      <c r="A16" s="361"/>
      <c r="B16" s="224"/>
      <c r="C16" s="224"/>
      <c r="D16" s="224"/>
      <c r="E16" s="274" t="s">
        <v>30</v>
      </c>
      <c r="F16" s="333">
        <f>ROUND(F6*1.270836,0)</f>
        <v>5015</v>
      </c>
      <c r="G16" s="348">
        <f>ROUND(G6*1.5100028993,0)</f>
        <v>25444</v>
      </c>
      <c r="H16" s="255" t="s">
        <v>25</v>
      </c>
      <c r="I16" s="348">
        <f>ROUND(G16/1.04,0)</f>
        <v>24465</v>
      </c>
      <c r="J16" s="263"/>
      <c r="K16" s="255" t="s">
        <v>25</v>
      </c>
      <c r="L16" s="266"/>
      <c r="M16" s="255" t="s">
        <v>25</v>
      </c>
      <c r="N16" s="266"/>
      <c r="O16" s="255" t="s">
        <v>25</v>
      </c>
      <c r="P16" s="266"/>
      <c r="Q16" s="255" t="s">
        <v>25</v>
      </c>
      <c r="R16" s="284"/>
      <c r="S16" s="224"/>
      <c r="T16" s="206"/>
      <c r="U16" s="206"/>
      <c r="V16" s="206"/>
      <c r="W16" s="206"/>
      <c r="X16" s="206"/>
      <c r="Y16" s="356"/>
      <c r="Z16" s="221"/>
      <c r="AA16" s="221"/>
      <c r="AB16" s="221"/>
      <c r="AC16" s="221"/>
      <c r="AD16" s="221"/>
      <c r="AE16" s="357"/>
      <c r="AF16" s="358"/>
      <c r="AG16" s="359"/>
      <c r="AH16" s="359"/>
      <c r="AI16" s="359"/>
      <c r="AJ16" s="359"/>
      <c r="AK16" s="360"/>
      <c r="AL16" s="206"/>
      <c r="AM16" s="206"/>
      <c r="AN16" s="221"/>
      <c r="AO16" s="221"/>
      <c r="AP16" s="221"/>
      <c r="AQ16" s="221"/>
    </row>
    <row r="17" spans="1:43" ht="7.5" customHeight="1">
      <c r="A17" s="361"/>
      <c r="B17" s="224"/>
      <c r="C17" s="224"/>
      <c r="D17" s="224"/>
      <c r="E17" s="243"/>
      <c r="F17" s="243"/>
      <c r="G17" s="243"/>
      <c r="H17" s="243"/>
      <c r="I17" s="243"/>
      <c r="J17" s="245"/>
      <c r="K17" s="243"/>
      <c r="L17" s="243"/>
      <c r="M17" s="243"/>
      <c r="N17" s="243"/>
      <c r="O17" s="243"/>
      <c r="P17" s="243"/>
      <c r="Q17" s="243"/>
      <c r="T17" s="206"/>
      <c r="U17" s="206"/>
      <c r="V17" s="206"/>
      <c r="W17" s="206"/>
      <c r="X17" s="206"/>
      <c r="Y17" s="356"/>
      <c r="Z17" s="221"/>
      <c r="AA17" s="221"/>
      <c r="AB17" s="221"/>
      <c r="AC17" s="221"/>
      <c r="AD17" s="221"/>
      <c r="AE17" s="357"/>
      <c r="AF17" s="358"/>
      <c r="AG17" s="359"/>
      <c r="AH17" s="359"/>
      <c r="AI17" s="359"/>
      <c r="AJ17" s="359"/>
      <c r="AK17" s="360"/>
      <c r="AL17" s="206"/>
      <c r="AM17" s="206"/>
      <c r="AN17" s="221"/>
      <c r="AO17" s="221"/>
      <c r="AP17" s="221"/>
      <c r="AQ17" s="221"/>
    </row>
    <row r="18" spans="1:43" ht="7.5" customHeight="1">
      <c r="A18" s="361"/>
      <c r="B18" s="224"/>
      <c r="C18" s="362" t="s">
        <v>55</v>
      </c>
      <c r="D18" s="224"/>
      <c r="T18" s="206"/>
      <c r="U18" s="206"/>
      <c r="V18" s="206"/>
      <c r="W18" s="206"/>
      <c r="X18" s="206"/>
      <c r="Y18" s="356"/>
      <c r="Z18" s="221"/>
      <c r="AA18" s="221"/>
      <c r="AB18" s="221"/>
      <c r="AC18" s="221"/>
      <c r="AD18" s="221"/>
      <c r="AE18" s="357"/>
      <c r="AF18" s="358"/>
      <c r="AG18" s="359"/>
      <c r="AH18" s="359"/>
      <c r="AI18" s="359"/>
      <c r="AJ18" s="359"/>
      <c r="AK18" s="360"/>
      <c r="AL18" s="206"/>
      <c r="AM18" s="206"/>
      <c r="AN18" s="221"/>
      <c r="AO18" s="221"/>
      <c r="AP18" s="221"/>
      <c r="AQ18" s="221"/>
    </row>
    <row r="19" spans="1:43" ht="7.5" customHeight="1">
      <c r="A19" s="361"/>
      <c r="B19" s="224"/>
      <c r="C19" s="224"/>
      <c r="D19" s="224"/>
      <c r="T19" s="206"/>
      <c r="U19" s="206"/>
      <c r="V19" s="206"/>
      <c r="W19" s="206"/>
      <c r="X19" s="206"/>
      <c r="Y19" s="356"/>
      <c r="Z19" s="221"/>
      <c r="AA19" s="221"/>
      <c r="AB19" s="221"/>
      <c r="AC19" s="221"/>
      <c r="AD19" s="221"/>
      <c r="AE19" s="357"/>
      <c r="AF19" s="358"/>
      <c r="AG19" s="359"/>
      <c r="AH19" s="359"/>
      <c r="AI19" s="359"/>
      <c r="AJ19" s="359"/>
      <c r="AK19" s="360"/>
      <c r="AL19" s="206"/>
      <c r="AM19" s="206"/>
      <c r="AN19" s="221"/>
      <c r="AO19" s="221"/>
      <c r="AP19" s="221"/>
      <c r="AQ19" s="221"/>
    </row>
    <row r="20" spans="1:43" ht="7.5" customHeight="1">
      <c r="A20" s="361"/>
      <c r="B20" s="200"/>
      <c r="C20" s="200"/>
      <c r="D20" s="20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06"/>
      <c r="U20" s="206"/>
      <c r="V20" s="206"/>
      <c r="W20" s="206"/>
      <c r="X20" s="206"/>
      <c r="Y20" s="356"/>
      <c r="Z20" s="221"/>
      <c r="AA20" s="221"/>
      <c r="AB20" s="221"/>
      <c r="AC20" s="221"/>
      <c r="AD20" s="221"/>
      <c r="AE20" s="357"/>
      <c r="AF20" s="358"/>
      <c r="AG20" s="359"/>
      <c r="AH20" s="359"/>
      <c r="AI20" s="359"/>
      <c r="AJ20" s="359"/>
      <c r="AK20" s="360"/>
      <c r="AL20" s="206"/>
      <c r="AM20" s="206"/>
      <c r="AN20" s="221"/>
      <c r="AO20" s="221"/>
      <c r="AP20" s="221"/>
      <c r="AQ20" s="221"/>
    </row>
    <row r="21" spans="1:43" ht="7.5" customHeight="1">
      <c r="A21" s="361"/>
      <c r="B21" s="216" t="s">
        <v>18</v>
      </c>
      <c r="C21" s="217" t="s">
        <v>56</v>
      </c>
      <c r="D21" s="294" t="s">
        <v>57</v>
      </c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19" t="s">
        <v>21</v>
      </c>
      <c r="S21" s="234" t="s">
        <v>58</v>
      </c>
      <c r="T21" s="206"/>
      <c r="U21" s="206"/>
      <c r="V21" s="206"/>
      <c r="W21" s="206"/>
      <c r="X21" s="206"/>
      <c r="Y21" s="356"/>
      <c r="Z21" s="221"/>
      <c r="AA21" s="221"/>
      <c r="AB21" s="221"/>
      <c r="AC21" s="221"/>
      <c r="AD21" s="221"/>
      <c r="AE21" s="357"/>
      <c r="AF21" s="358"/>
      <c r="AG21" s="359"/>
      <c r="AH21" s="359"/>
      <c r="AI21" s="359"/>
      <c r="AJ21" s="359"/>
      <c r="AK21" s="360"/>
      <c r="AL21" s="206"/>
      <c r="AM21" s="206"/>
      <c r="AN21" s="221"/>
      <c r="AO21" s="221"/>
      <c r="AP21" s="221"/>
      <c r="AQ21" s="221"/>
    </row>
    <row r="22" spans="1:43" ht="7.5" customHeight="1">
      <c r="A22" s="361"/>
      <c r="B22" s="224"/>
      <c r="C22" s="224"/>
      <c r="D22" s="224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24"/>
      <c r="S22" s="224"/>
      <c r="T22" s="206"/>
      <c r="U22" s="206"/>
      <c r="V22" s="206"/>
      <c r="W22" s="206"/>
      <c r="X22" s="282"/>
      <c r="Y22" s="356"/>
      <c r="Z22" s="221"/>
      <c r="AA22" s="221"/>
      <c r="AB22" s="221"/>
      <c r="AC22" s="221"/>
      <c r="AD22" s="221"/>
      <c r="AE22" s="357"/>
      <c r="AF22" s="358"/>
      <c r="AG22" s="359"/>
      <c r="AH22" s="359"/>
      <c r="AI22" s="359"/>
      <c r="AJ22" s="359"/>
      <c r="AK22" s="360"/>
      <c r="AL22" s="206"/>
      <c r="AM22" s="206"/>
      <c r="AN22" s="221"/>
      <c r="AO22" s="221"/>
      <c r="AP22" s="221"/>
      <c r="AQ22" s="221"/>
    </row>
    <row r="23" spans="1:43" ht="7.5" customHeight="1">
      <c r="A23" s="363"/>
      <c r="B23" s="224"/>
      <c r="C23" s="224"/>
      <c r="D23" s="224"/>
      <c r="S23" s="224"/>
      <c r="T23" s="206"/>
      <c r="U23" s="206"/>
      <c r="V23" s="206"/>
      <c r="W23" s="206"/>
      <c r="X23" s="282"/>
      <c r="Y23" s="356"/>
      <c r="Z23" s="221"/>
      <c r="AA23" s="221"/>
      <c r="AB23" s="221"/>
      <c r="AC23" s="221"/>
      <c r="AD23" s="221"/>
      <c r="AE23" s="357"/>
      <c r="AF23" s="358"/>
      <c r="AG23" s="359"/>
      <c r="AH23" s="359"/>
      <c r="AI23" s="359"/>
      <c r="AJ23" s="359"/>
      <c r="AK23" s="360"/>
      <c r="AL23" s="206"/>
      <c r="AM23" s="206"/>
      <c r="AN23" s="221"/>
      <c r="AO23" s="221"/>
      <c r="AP23" s="221"/>
      <c r="AQ23" s="221"/>
    </row>
    <row r="24" spans="1:43" ht="7.5" customHeight="1">
      <c r="A24" s="206"/>
      <c r="B24" s="224"/>
      <c r="C24" s="224"/>
      <c r="D24" s="224"/>
      <c r="E24" s="330" t="s">
        <v>24</v>
      </c>
      <c r="F24" s="331">
        <v>9180</v>
      </c>
      <c r="G24" s="255">
        <f>ROUND(F24*mark_up,0)</f>
        <v>39199</v>
      </c>
      <c r="H24" s="263"/>
      <c r="I24" s="255" t="s">
        <v>25</v>
      </c>
      <c r="J24" s="263"/>
      <c r="K24" s="255" t="s">
        <v>25</v>
      </c>
      <c r="L24" s="266"/>
      <c r="M24" s="255" t="s">
        <v>25</v>
      </c>
      <c r="N24" s="266"/>
      <c r="O24" s="255" t="s">
        <v>25</v>
      </c>
      <c r="P24" s="266"/>
      <c r="Q24" s="255" t="s">
        <v>25</v>
      </c>
      <c r="R24" s="219" t="s">
        <v>21</v>
      </c>
      <c r="S24" s="302" t="s">
        <v>59</v>
      </c>
      <c r="T24" s="206"/>
      <c r="U24" s="206"/>
      <c r="V24" s="206"/>
      <c r="W24" s="206"/>
      <c r="X24" s="282"/>
      <c r="Y24" s="356"/>
      <c r="Z24" s="221"/>
      <c r="AA24" s="221"/>
      <c r="AB24" s="221"/>
      <c r="AC24" s="221"/>
      <c r="AD24" s="221"/>
      <c r="AE24" s="357"/>
      <c r="AF24" s="358"/>
      <c r="AG24" s="359"/>
      <c r="AH24" s="359"/>
      <c r="AI24" s="359"/>
      <c r="AJ24" s="359"/>
      <c r="AK24" s="360"/>
      <c r="AL24" s="206"/>
      <c r="AM24" s="206"/>
      <c r="AN24" s="221"/>
      <c r="AO24" s="221"/>
      <c r="AP24" s="221"/>
      <c r="AQ24" s="221"/>
    </row>
    <row r="25" spans="1:43" ht="7.5" customHeight="1">
      <c r="A25" s="228"/>
      <c r="B25" s="224"/>
      <c r="C25" s="224"/>
      <c r="D25" s="224"/>
      <c r="E25" s="224"/>
      <c r="F25" s="244"/>
      <c r="G25" s="243"/>
      <c r="H25" s="245"/>
      <c r="I25" s="243"/>
      <c r="J25" s="245"/>
      <c r="K25" s="243"/>
      <c r="L25" s="243"/>
      <c r="M25" s="243"/>
      <c r="N25" s="243"/>
      <c r="O25" s="243"/>
      <c r="P25" s="243"/>
      <c r="Q25" s="243"/>
      <c r="R25" s="224"/>
      <c r="S25" s="224"/>
      <c r="T25" s="206"/>
      <c r="U25" s="206"/>
      <c r="V25" s="206"/>
      <c r="W25" s="206"/>
      <c r="X25" s="282"/>
      <c r="Y25" s="356"/>
      <c r="Z25" s="221"/>
      <c r="AA25" s="221"/>
      <c r="AB25" s="221"/>
      <c r="AC25" s="221"/>
      <c r="AD25" s="221"/>
      <c r="AE25" s="357"/>
      <c r="AF25" s="358"/>
      <c r="AG25" s="359"/>
      <c r="AH25" s="359"/>
      <c r="AI25" s="359"/>
      <c r="AJ25" s="359"/>
      <c r="AK25" s="360"/>
      <c r="AL25" s="206"/>
      <c r="AM25" s="206"/>
      <c r="AN25" s="221"/>
      <c r="AO25" s="221"/>
      <c r="AP25" s="221"/>
      <c r="AQ25" s="221"/>
    </row>
    <row r="26" spans="1:43" ht="7.5" customHeight="1">
      <c r="A26" s="228"/>
      <c r="B26" s="224"/>
      <c r="C26" s="224"/>
      <c r="D26" s="224"/>
      <c r="E26" s="274" t="s">
        <v>26</v>
      </c>
      <c r="F26" s="333">
        <f t="shared" ref="F26:G26" si="0">ROUND(F24*1.063666,0)</f>
        <v>9764</v>
      </c>
      <c r="G26" s="364">
        <f t="shared" si="0"/>
        <v>41695</v>
      </c>
      <c r="H26" s="263"/>
      <c r="I26" s="255" t="s">
        <v>25</v>
      </c>
      <c r="J26" s="263"/>
      <c r="K26" s="255" t="s">
        <v>25</v>
      </c>
      <c r="L26" s="334"/>
      <c r="M26" s="255" t="s">
        <v>25</v>
      </c>
      <c r="N26" s="334"/>
      <c r="O26" s="255" t="s">
        <v>25</v>
      </c>
      <c r="P26" s="334"/>
      <c r="Q26" s="255" t="s">
        <v>25</v>
      </c>
      <c r="R26" s="219" t="s">
        <v>21</v>
      </c>
      <c r="S26" s="302" t="s">
        <v>60</v>
      </c>
      <c r="T26" s="206"/>
      <c r="U26" s="206"/>
      <c r="V26" s="206"/>
      <c r="W26" s="206"/>
      <c r="X26" s="282"/>
      <c r="Y26" s="356"/>
      <c r="Z26" s="221"/>
      <c r="AA26" s="221"/>
      <c r="AB26" s="221"/>
      <c r="AC26" s="221"/>
      <c r="AD26" s="221"/>
      <c r="AE26" s="357"/>
      <c r="AF26" s="358"/>
      <c r="AG26" s="359"/>
      <c r="AH26" s="359"/>
      <c r="AI26" s="359"/>
      <c r="AJ26" s="359"/>
      <c r="AK26" s="360"/>
      <c r="AL26" s="206"/>
      <c r="AM26" s="206"/>
      <c r="AN26" s="221"/>
      <c r="AO26" s="221"/>
      <c r="AP26" s="221"/>
      <c r="AQ26" s="221"/>
    </row>
    <row r="27" spans="1:43" ht="7.5" customHeight="1">
      <c r="A27" s="228"/>
      <c r="B27" s="224"/>
      <c r="C27" s="224"/>
      <c r="D27" s="224"/>
      <c r="E27" s="224"/>
      <c r="F27" s="243"/>
      <c r="G27" s="243"/>
      <c r="H27" s="245"/>
      <c r="I27" s="243"/>
      <c r="J27" s="245"/>
      <c r="K27" s="243"/>
      <c r="L27" s="335"/>
      <c r="M27" s="243"/>
      <c r="N27" s="335"/>
      <c r="O27" s="243"/>
      <c r="P27" s="335"/>
      <c r="Q27" s="243"/>
      <c r="R27" s="224"/>
      <c r="S27" s="224"/>
      <c r="T27" s="206"/>
      <c r="U27" s="206"/>
      <c r="V27" s="206"/>
      <c r="W27" s="206"/>
      <c r="X27" s="282"/>
      <c r="Y27" s="356"/>
      <c r="Z27" s="221"/>
      <c r="AA27" s="221"/>
      <c r="AB27" s="221"/>
      <c r="AC27" s="221"/>
      <c r="AD27" s="221"/>
      <c r="AE27" s="357"/>
      <c r="AF27" s="358"/>
      <c r="AG27" s="359"/>
      <c r="AH27" s="359"/>
      <c r="AI27" s="359"/>
      <c r="AJ27" s="359"/>
      <c r="AK27" s="360"/>
      <c r="AL27" s="206"/>
      <c r="AM27" s="206"/>
      <c r="AN27" s="221"/>
      <c r="AO27" s="221"/>
      <c r="AP27" s="221"/>
      <c r="AQ27" s="221"/>
    </row>
    <row r="28" spans="1:43" ht="7.5" customHeight="1">
      <c r="A28" s="228"/>
      <c r="B28" s="224"/>
      <c r="C28" s="224"/>
      <c r="D28" s="224"/>
      <c r="E28" s="274" t="s">
        <v>27</v>
      </c>
      <c r="F28" s="333">
        <f t="shared" ref="F28:G28" si="1">ROUND(F24*1.087152,0)</f>
        <v>9980</v>
      </c>
      <c r="G28" s="364">
        <f t="shared" si="1"/>
        <v>42615</v>
      </c>
      <c r="H28" s="263"/>
      <c r="I28" s="255" t="s">
        <v>25</v>
      </c>
      <c r="J28" s="263"/>
      <c r="K28" s="255" t="s">
        <v>25</v>
      </c>
      <c r="L28" s="334"/>
      <c r="M28" s="255" t="s">
        <v>25</v>
      </c>
      <c r="N28" s="334"/>
      <c r="O28" s="255" t="s">
        <v>25</v>
      </c>
      <c r="P28" s="334"/>
      <c r="Q28" s="255" t="s">
        <v>25</v>
      </c>
      <c r="R28" s="219" t="s">
        <v>21</v>
      </c>
      <c r="S28" s="341" t="s">
        <v>35</v>
      </c>
      <c r="T28" s="206"/>
      <c r="U28" s="206"/>
      <c r="V28" s="206"/>
      <c r="W28" s="206"/>
      <c r="X28" s="282"/>
      <c r="Y28" s="356"/>
      <c r="Z28" s="221"/>
      <c r="AA28" s="221"/>
      <c r="AB28" s="221"/>
      <c r="AC28" s="221"/>
      <c r="AD28" s="221"/>
      <c r="AE28" s="357"/>
      <c r="AF28" s="358"/>
      <c r="AG28" s="359"/>
      <c r="AH28" s="359"/>
      <c r="AI28" s="359"/>
      <c r="AJ28" s="359"/>
      <c r="AK28" s="360"/>
      <c r="AL28" s="206"/>
      <c r="AM28" s="206"/>
      <c r="AN28" s="221"/>
      <c r="AO28" s="221"/>
      <c r="AP28" s="221"/>
      <c r="AQ28" s="221"/>
    </row>
    <row r="29" spans="1:43" ht="7.5" customHeight="1">
      <c r="A29" s="271"/>
      <c r="B29" s="224"/>
      <c r="C29" s="224"/>
      <c r="D29" s="224"/>
      <c r="E29" s="224"/>
      <c r="F29" s="243"/>
      <c r="G29" s="243"/>
      <c r="H29" s="245"/>
      <c r="I29" s="243"/>
      <c r="J29" s="245"/>
      <c r="K29" s="243"/>
      <c r="L29" s="335"/>
      <c r="M29" s="243"/>
      <c r="N29" s="335"/>
      <c r="O29" s="243"/>
      <c r="P29" s="335"/>
      <c r="Q29" s="243"/>
      <c r="R29" s="224"/>
      <c r="S29" s="224"/>
      <c r="T29" s="206"/>
      <c r="U29" s="206"/>
      <c r="V29" s="206"/>
      <c r="W29" s="206"/>
      <c r="X29" s="282"/>
      <c r="Y29" s="356"/>
      <c r="Z29" s="221"/>
      <c r="AA29" s="221"/>
      <c r="AB29" s="221"/>
      <c r="AC29" s="221"/>
      <c r="AD29" s="221"/>
      <c r="AE29" s="357"/>
      <c r="AF29" s="358"/>
      <c r="AG29" s="359"/>
      <c r="AH29" s="359"/>
      <c r="AI29" s="359"/>
      <c r="AJ29" s="359"/>
      <c r="AK29" s="360"/>
      <c r="AL29" s="206"/>
      <c r="AM29" s="206"/>
      <c r="AN29" s="221"/>
      <c r="AO29" s="221"/>
      <c r="AP29" s="221"/>
      <c r="AQ29" s="221"/>
    </row>
    <row r="30" spans="1:43" ht="7.5" customHeight="1">
      <c r="A30" s="271"/>
      <c r="B30" s="224"/>
      <c r="C30" s="224"/>
      <c r="D30" s="224"/>
      <c r="E30" s="274" t="s">
        <v>28</v>
      </c>
      <c r="F30" s="333">
        <f t="shared" ref="F30:G30" si="2">ROUND(F24*1.144802,0)</f>
        <v>10509</v>
      </c>
      <c r="G30" s="364">
        <f t="shared" si="2"/>
        <v>44875</v>
      </c>
      <c r="H30" s="263"/>
      <c r="I30" s="255" t="s">
        <v>25</v>
      </c>
      <c r="J30" s="263"/>
      <c r="K30" s="255" t="s">
        <v>25</v>
      </c>
      <c r="L30" s="334"/>
      <c r="M30" s="255" t="s">
        <v>25</v>
      </c>
      <c r="N30" s="334"/>
      <c r="O30" s="255" t="s">
        <v>25</v>
      </c>
      <c r="P30" s="334"/>
      <c r="Q30" s="255" t="s">
        <v>25</v>
      </c>
      <c r="S30" s="224"/>
      <c r="T30" s="206"/>
      <c r="U30" s="206"/>
      <c r="V30" s="206"/>
      <c r="W30" s="206"/>
      <c r="X30" s="282"/>
      <c r="Y30" s="356"/>
      <c r="Z30" s="221"/>
      <c r="AA30" s="221"/>
      <c r="AB30" s="221"/>
      <c r="AC30" s="221"/>
      <c r="AD30" s="221"/>
      <c r="AE30" s="357"/>
      <c r="AF30" s="358"/>
      <c r="AG30" s="359"/>
      <c r="AH30" s="359"/>
      <c r="AI30" s="359"/>
      <c r="AJ30" s="359"/>
      <c r="AK30" s="360"/>
      <c r="AL30" s="206"/>
      <c r="AM30" s="206"/>
      <c r="AN30" s="221"/>
      <c r="AO30" s="221"/>
      <c r="AP30" s="221"/>
      <c r="AQ30" s="221"/>
    </row>
    <row r="31" spans="1:43" ht="7.5" customHeight="1">
      <c r="A31" s="271"/>
      <c r="B31" s="224"/>
      <c r="C31" s="224"/>
      <c r="D31" s="224"/>
      <c r="E31" s="224"/>
      <c r="F31" s="243"/>
      <c r="G31" s="243"/>
      <c r="H31" s="245"/>
      <c r="I31" s="243"/>
      <c r="J31" s="245"/>
      <c r="K31" s="243"/>
      <c r="L31" s="335"/>
      <c r="M31" s="243"/>
      <c r="N31" s="335"/>
      <c r="O31" s="243"/>
      <c r="P31" s="335"/>
      <c r="Q31" s="243"/>
      <c r="R31" s="284"/>
      <c r="S31" s="224"/>
      <c r="T31" s="206"/>
      <c r="U31" s="206"/>
      <c r="V31" s="206"/>
      <c r="W31" s="206"/>
      <c r="X31" s="206"/>
      <c r="Y31" s="356"/>
      <c r="Z31" s="221"/>
      <c r="AA31" s="221"/>
      <c r="AB31" s="221"/>
      <c r="AC31" s="221"/>
      <c r="AD31" s="221"/>
      <c r="AE31" s="357"/>
      <c r="AF31" s="358"/>
      <c r="AG31" s="359"/>
      <c r="AH31" s="359"/>
      <c r="AI31" s="359"/>
      <c r="AJ31" s="359"/>
      <c r="AK31" s="360"/>
      <c r="AL31" s="206"/>
      <c r="AM31" s="206"/>
      <c r="AN31" s="221"/>
      <c r="AO31" s="221"/>
      <c r="AP31" s="221"/>
      <c r="AQ31" s="221"/>
    </row>
    <row r="32" spans="1:43" ht="7.5" customHeight="1">
      <c r="A32" s="271"/>
      <c r="B32" s="224"/>
      <c r="C32" s="224"/>
      <c r="D32" s="224"/>
      <c r="E32" s="274" t="s">
        <v>29</v>
      </c>
      <c r="F32" s="333">
        <f t="shared" ref="F32:G32" si="3">ROUND(F24*1.2702254,0)</f>
        <v>11661</v>
      </c>
      <c r="G32" s="364">
        <f t="shared" si="3"/>
        <v>49792</v>
      </c>
      <c r="H32" s="263"/>
      <c r="I32" s="255" t="s">
        <v>25</v>
      </c>
      <c r="J32" s="263"/>
      <c r="K32" s="255" t="s">
        <v>25</v>
      </c>
      <c r="L32" s="266"/>
      <c r="M32" s="255" t="s">
        <v>25</v>
      </c>
      <c r="N32" s="266"/>
      <c r="O32" s="255" t="s">
        <v>25</v>
      </c>
      <c r="P32" s="266"/>
      <c r="Q32" s="255" t="s">
        <v>25</v>
      </c>
      <c r="R32" s="284"/>
      <c r="S32" s="224"/>
      <c r="T32" s="206"/>
      <c r="U32" s="206"/>
      <c r="V32" s="206"/>
      <c r="W32" s="206"/>
      <c r="X32" s="206"/>
      <c r="Y32" s="356"/>
      <c r="Z32" s="221"/>
      <c r="AA32" s="221"/>
      <c r="AB32" s="221"/>
      <c r="AC32" s="221"/>
      <c r="AD32" s="221"/>
      <c r="AE32" s="357"/>
      <c r="AF32" s="358"/>
      <c r="AG32" s="359"/>
      <c r="AH32" s="359"/>
      <c r="AI32" s="359"/>
      <c r="AJ32" s="359"/>
      <c r="AK32" s="360"/>
      <c r="AL32" s="206"/>
      <c r="AM32" s="206"/>
      <c r="AN32" s="221"/>
      <c r="AO32" s="221"/>
      <c r="AP32" s="221"/>
      <c r="AQ32" s="221"/>
    </row>
    <row r="33" spans="1:43" ht="7.5" customHeight="1">
      <c r="A33" s="271"/>
      <c r="B33" s="224"/>
      <c r="C33" s="224"/>
      <c r="D33" s="224"/>
      <c r="E33" s="224"/>
      <c r="F33" s="243"/>
      <c r="G33" s="243"/>
      <c r="H33" s="245"/>
      <c r="I33" s="243"/>
      <c r="J33" s="245"/>
      <c r="K33" s="243"/>
      <c r="L33" s="243"/>
      <c r="M33" s="243"/>
      <c r="N33" s="243"/>
      <c r="O33" s="243"/>
      <c r="P33" s="243"/>
      <c r="Q33" s="243"/>
      <c r="T33" s="206"/>
      <c r="U33" s="206"/>
      <c r="V33" s="206"/>
      <c r="W33" s="206"/>
      <c r="X33" s="206"/>
      <c r="Y33" s="356"/>
      <c r="Z33" s="221"/>
      <c r="AA33" s="221"/>
      <c r="AB33" s="221"/>
      <c r="AC33" s="221"/>
      <c r="AD33" s="221"/>
      <c r="AE33" s="357"/>
      <c r="AF33" s="358"/>
      <c r="AG33" s="359"/>
      <c r="AH33" s="359"/>
      <c r="AI33" s="359"/>
      <c r="AJ33" s="359"/>
      <c r="AK33" s="360"/>
      <c r="AL33" s="206"/>
      <c r="AM33" s="206"/>
      <c r="AN33" s="221"/>
      <c r="AO33" s="221"/>
      <c r="AP33" s="221"/>
      <c r="AQ33" s="221"/>
    </row>
    <row r="34" spans="1:43" ht="7.5" customHeight="1">
      <c r="A34" s="271"/>
      <c r="B34" s="224"/>
      <c r="C34" s="224"/>
      <c r="D34" s="224"/>
      <c r="E34" s="274" t="s">
        <v>30</v>
      </c>
      <c r="F34" s="333">
        <f t="shared" ref="F34:G34" si="4">ROUND(F24*1.43083,0)</f>
        <v>13135</v>
      </c>
      <c r="G34" s="364">
        <f t="shared" si="4"/>
        <v>56087</v>
      </c>
      <c r="H34" s="263"/>
      <c r="I34" s="255" t="s">
        <v>25</v>
      </c>
      <c r="J34" s="263"/>
      <c r="K34" s="255" t="s">
        <v>25</v>
      </c>
      <c r="L34" s="266"/>
      <c r="M34" s="255" t="s">
        <v>25</v>
      </c>
      <c r="N34" s="266"/>
      <c r="O34" s="255" t="s">
        <v>25</v>
      </c>
      <c r="P34" s="266"/>
      <c r="Q34" s="255" t="s">
        <v>25</v>
      </c>
      <c r="T34" s="206"/>
      <c r="U34" s="206"/>
      <c r="V34" s="206"/>
      <c r="W34" s="206"/>
      <c r="X34" s="206"/>
      <c r="Y34" s="356"/>
      <c r="Z34" s="221"/>
      <c r="AA34" s="221"/>
      <c r="AB34" s="221"/>
      <c r="AC34" s="221"/>
      <c r="AD34" s="221"/>
      <c r="AE34" s="357"/>
      <c r="AF34" s="358"/>
      <c r="AG34" s="359"/>
      <c r="AH34" s="359"/>
      <c r="AI34" s="359"/>
      <c r="AJ34" s="359"/>
      <c r="AK34" s="360"/>
      <c r="AL34" s="206"/>
      <c r="AM34" s="206"/>
      <c r="AN34" s="221"/>
      <c r="AO34" s="221"/>
      <c r="AP34" s="221"/>
      <c r="AQ34" s="221"/>
    </row>
    <row r="35" spans="1:43" ht="7.5" customHeight="1">
      <c r="A35" s="228"/>
      <c r="B35" s="224"/>
      <c r="C35" s="224"/>
      <c r="D35" s="224"/>
      <c r="E35" s="243"/>
      <c r="F35" s="243"/>
      <c r="G35" s="243"/>
      <c r="H35" s="245"/>
      <c r="I35" s="243"/>
      <c r="J35" s="245"/>
      <c r="K35" s="243"/>
      <c r="L35" s="243"/>
      <c r="M35" s="243"/>
      <c r="N35" s="243"/>
      <c r="O35" s="243"/>
      <c r="P35" s="243"/>
      <c r="Q35" s="243"/>
      <c r="R35" s="284"/>
      <c r="S35" s="336"/>
      <c r="T35" s="206"/>
      <c r="U35" s="206"/>
      <c r="V35" s="206"/>
      <c r="W35" s="206"/>
      <c r="X35" s="206"/>
      <c r="Y35" s="356"/>
      <c r="Z35" s="221"/>
      <c r="AA35" s="221"/>
      <c r="AB35" s="221"/>
      <c r="AC35" s="221"/>
      <c r="AD35" s="221"/>
      <c r="AE35" s="357"/>
      <c r="AF35" s="358"/>
      <c r="AG35" s="359"/>
      <c r="AH35" s="359"/>
      <c r="AI35" s="359"/>
      <c r="AJ35" s="359"/>
      <c r="AK35" s="360"/>
      <c r="AL35" s="206"/>
      <c r="AM35" s="206"/>
      <c r="AN35" s="221"/>
      <c r="AO35" s="221"/>
      <c r="AP35" s="221"/>
      <c r="AQ35" s="221"/>
    </row>
    <row r="36" spans="1:43" ht="7.5" customHeight="1">
      <c r="A36" s="228"/>
      <c r="B36" s="224"/>
      <c r="C36" s="362" t="s">
        <v>61</v>
      </c>
      <c r="D36" s="224"/>
      <c r="T36" s="206"/>
      <c r="U36" s="206"/>
      <c r="V36" s="206"/>
      <c r="W36" s="206"/>
      <c r="X36" s="206"/>
      <c r="Y36" s="356"/>
      <c r="Z36" s="221"/>
      <c r="AA36" s="221"/>
      <c r="AB36" s="221"/>
      <c r="AC36" s="221"/>
      <c r="AD36" s="221"/>
      <c r="AE36" s="357"/>
      <c r="AF36" s="358"/>
      <c r="AG36" s="359"/>
      <c r="AH36" s="359"/>
      <c r="AI36" s="359"/>
      <c r="AJ36" s="359"/>
      <c r="AK36" s="360"/>
      <c r="AL36" s="206"/>
      <c r="AM36" s="206"/>
      <c r="AN36" s="221"/>
      <c r="AO36" s="221"/>
      <c r="AP36" s="221"/>
      <c r="AQ36" s="221"/>
    </row>
    <row r="37" spans="1:43" ht="7.5" customHeight="1">
      <c r="A37" s="228"/>
      <c r="B37" s="224"/>
      <c r="C37" s="224"/>
      <c r="D37" s="224"/>
      <c r="T37" s="206"/>
      <c r="U37" s="206"/>
      <c r="V37" s="206"/>
      <c r="W37" s="206"/>
      <c r="X37" s="206"/>
      <c r="Y37" s="356"/>
      <c r="Z37" s="221"/>
      <c r="AA37" s="221"/>
      <c r="AB37" s="221"/>
      <c r="AC37" s="221"/>
      <c r="AD37" s="221"/>
      <c r="AE37" s="357"/>
      <c r="AF37" s="358"/>
      <c r="AG37" s="359"/>
      <c r="AH37" s="359"/>
      <c r="AI37" s="359"/>
      <c r="AJ37" s="359"/>
      <c r="AK37" s="360"/>
      <c r="AL37" s="206"/>
      <c r="AM37" s="206"/>
      <c r="AN37" s="221"/>
      <c r="AO37" s="221"/>
      <c r="AP37" s="221"/>
      <c r="AQ37" s="221"/>
    </row>
    <row r="38" spans="1:43" ht="7.5" customHeight="1">
      <c r="A38" s="228"/>
      <c r="B38" s="200"/>
      <c r="C38" s="200"/>
      <c r="D38" s="20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06"/>
      <c r="U38" s="206"/>
      <c r="V38" s="206"/>
      <c r="W38" s="206"/>
      <c r="X38" s="206"/>
      <c r="Y38" s="356"/>
      <c r="Z38" s="221"/>
      <c r="AA38" s="221"/>
      <c r="AB38" s="221"/>
      <c r="AC38" s="221"/>
      <c r="AD38" s="221"/>
      <c r="AE38" s="357"/>
      <c r="AF38" s="358"/>
      <c r="AG38" s="359"/>
      <c r="AH38" s="359"/>
      <c r="AI38" s="359"/>
      <c r="AJ38" s="359"/>
      <c r="AK38" s="360"/>
      <c r="AL38" s="206"/>
      <c r="AM38" s="206"/>
      <c r="AN38" s="221"/>
      <c r="AO38" s="221"/>
      <c r="AP38" s="221"/>
      <c r="AQ38" s="221"/>
    </row>
    <row r="39" spans="1:43" ht="7.5" customHeight="1">
      <c r="A39" s="228"/>
      <c r="B39" s="216" t="s">
        <v>18</v>
      </c>
      <c r="C39" s="217" t="s">
        <v>62</v>
      </c>
      <c r="D39" s="294" t="s">
        <v>63</v>
      </c>
      <c r="E39" s="365"/>
      <c r="F39" s="365"/>
      <c r="G39" s="365"/>
      <c r="H39" s="365"/>
      <c r="I39" s="365"/>
      <c r="J39" s="365"/>
      <c r="K39" s="365"/>
      <c r="L39" s="365"/>
      <c r="M39" s="365"/>
      <c r="N39" s="365"/>
      <c r="O39" s="365"/>
      <c r="P39" s="365"/>
      <c r="Q39" s="365"/>
      <c r="R39" s="272" t="s">
        <v>21</v>
      </c>
      <c r="S39" s="366" t="s">
        <v>64</v>
      </c>
      <c r="T39" s="206"/>
      <c r="U39" s="206"/>
      <c r="V39" s="206"/>
      <c r="W39" s="206"/>
      <c r="X39" s="206"/>
      <c r="Y39" s="356"/>
      <c r="Z39" s="221"/>
      <c r="AA39" s="221"/>
      <c r="AB39" s="221"/>
      <c r="AC39" s="221"/>
      <c r="AD39" s="221"/>
      <c r="AE39" s="357"/>
      <c r="AF39" s="358"/>
      <c r="AG39" s="359"/>
      <c r="AH39" s="359"/>
      <c r="AI39" s="359"/>
      <c r="AJ39" s="359"/>
      <c r="AK39" s="360"/>
      <c r="AL39" s="206"/>
      <c r="AM39" s="206"/>
      <c r="AN39" s="221"/>
      <c r="AO39" s="221"/>
      <c r="AP39" s="221"/>
      <c r="AQ39" s="221"/>
    </row>
    <row r="40" spans="1:43" ht="7.5" customHeight="1">
      <c r="A40" s="228"/>
      <c r="B40" s="224"/>
      <c r="C40" s="224"/>
      <c r="D40" s="224"/>
      <c r="E40" s="367"/>
      <c r="F40" s="367"/>
      <c r="G40" s="367"/>
      <c r="H40" s="367"/>
      <c r="I40" s="367"/>
      <c r="J40" s="367"/>
      <c r="K40" s="367"/>
      <c r="L40" s="367"/>
      <c r="M40" s="367"/>
      <c r="N40" s="367"/>
      <c r="O40" s="367"/>
      <c r="P40" s="367"/>
      <c r="Q40" s="367"/>
      <c r="R40" s="224"/>
      <c r="S40" s="224"/>
      <c r="T40" s="206"/>
      <c r="U40" s="206"/>
      <c r="V40" s="206"/>
      <c r="W40" s="206"/>
      <c r="X40" s="206"/>
      <c r="Y40" s="356"/>
      <c r="Z40" s="221"/>
      <c r="AA40" s="221"/>
      <c r="AB40" s="221"/>
      <c r="AC40" s="221"/>
      <c r="AD40" s="221"/>
      <c r="AE40" s="357"/>
      <c r="AF40" s="358"/>
      <c r="AG40" s="359"/>
      <c r="AH40" s="359"/>
      <c r="AI40" s="359"/>
      <c r="AJ40" s="359"/>
      <c r="AK40" s="360"/>
      <c r="AL40" s="206"/>
      <c r="AM40" s="206"/>
      <c r="AN40" s="221"/>
      <c r="AO40" s="221"/>
      <c r="AP40" s="221"/>
      <c r="AQ40" s="221"/>
    </row>
    <row r="41" spans="1:43" ht="7.5" customHeight="1">
      <c r="A41" s="228"/>
      <c r="B41" s="224"/>
      <c r="C41" s="224"/>
      <c r="D41" s="224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368"/>
      <c r="Q41" s="368"/>
      <c r="R41" s="219" t="s">
        <v>21</v>
      </c>
      <c r="S41" s="366" t="s">
        <v>65</v>
      </c>
      <c r="T41" s="206"/>
      <c r="U41" s="206"/>
      <c r="V41" s="206"/>
      <c r="W41" s="206"/>
      <c r="X41" s="206"/>
      <c r="Y41" s="356"/>
      <c r="Z41" s="221"/>
      <c r="AA41" s="221"/>
      <c r="AB41" s="221"/>
      <c r="AC41" s="221"/>
      <c r="AD41" s="221"/>
      <c r="AE41" s="357"/>
      <c r="AF41" s="369"/>
      <c r="AG41" s="370"/>
      <c r="AH41" s="370"/>
      <c r="AI41" s="370"/>
      <c r="AJ41" s="370"/>
      <c r="AK41" s="371"/>
      <c r="AL41" s="206"/>
      <c r="AM41" s="206"/>
      <c r="AN41" s="221"/>
      <c r="AO41" s="221"/>
      <c r="AP41" s="221"/>
      <c r="AQ41" s="221"/>
    </row>
    <row r="42" spans="1:43" ht="7.5" customHeight="1">
      <c r="A42" s="228"/>
      <c r="B42" s="224"/>
      <c r="C42" s="224"/>
      <c r="D42" s="224"/>
      <c r="E42" s="330" t="s">
        <v>24</v>
      </c>
      <c r="F42" s="331">
        <v>2750</v>
      </c>
      <c r="G42" s="255">
        <f>ROUND(F42*mark_up,0)</f>
        <v>11743</v>
      </c>
      <c r="H42" s="255" t="s">
        <v>25</v>
      </c>
      <c r="I42" s="348">
        <f>ROUND(G42/1.04,0)</f>
        <v>11291</v>
      </c>
      <c r="J42" s="263"/>
      <c r="K42" s="255" t="s">
        <v>25</v>
      </c>
      <c r="L42" s="266"/>
      <c r="M42" s="255" t="s">
        <v>25</v>
      </c>
      <c r="N42" s="266"/>
      <c r="O42" s="255" t="s">
        <v>25</v>
      </c>
      <c r="P42" s="266"/>
      <c r="Q42" s="255" t="s">
        <v>25</v>
      </c>
      <c r="R42" s="224"/>
      <c r="S42" s="224"/>
      <c r="T42" s="206"/>
      <c r="U42" s="206"/>
      <c r="V42" s="206"/>
      <c r="W42" s="206"/>
      <c r="X42" s="206"/>
      <c r="Y42" s="356"/>
      <c r="Z42" s="221"/>
      <c r="AA42" s="221"/>
      <c r="AB42" s="221"/>
      <c r="AC42" s="221"/>
      <c r="AD42" s="221"/>
      <c r="AE42" s="357"/>
      <c r="AF42" s="206"/>
      <c r="AG42" s="206"/>
      <c r="AH42" s="206"/>
      <c r="AI42" s="206"/>
      <c r="AJ42" s="206"/>
      <c r="AK42" s="206"/>
      <c r="AL42" s="206"/>
      <c r="AM42" s="206"/>
      <c r="AN42" s="221"/>
      <c r="AO42" s="221"/>
      <c r="AP42" s="221"/>
      <c r="AQ42" s="221"/>
    </row>
    <row r="43" spans="1:43" ht="7.5" customHeight="1">
      <c r="A43" s="228"/>
      <c r="B43" s="224"/>
      <c r="C43" s="224"/>
      <c r="D43" s="224"/>
      <c r="E43" s="224"/>
      <c r="F43" s="244"/>
      <c r="G43" s="243"/>
      <c r="H43" s="243"/>
      <c r="I43" s="243"/>
      <c r="J43" s="245"/>
      <c r="K43" s="243"/>
      <c r="L43" s="243"/>
      <c r="M43" s="243"/>
      <c r="N43" s="243"/>
      <c r="O43" s="243"/>
      <c r="P43" s="243"/>
      <c r="Q43" s="243"/>
      <c r="R43" s="372"/>
      <c r="S43" s="373"/>
      <c r="T43" s="206"/>
      <c r="U43" s="206"/>
      <c r="V43" s="206"/>
      <c r="W43" s="206"/>
      <c r="X43" s="206"/>
      <c r="Y43" s="356"/>
      <c r="Z43" s="221"/>
      <c r="AA43" s="221"/>
      <c r="AB43" s="221"/>
      <c r="AC43" s="221"/>
      <c r="AD43" s="221"/>
      <c r="AE43" s="357"/>
      <c r="AF43" s="206"/>
      <c r="AG43" s="206"/>
      <c r="AH43" s="206"/>
      <c r="AI43" s="206"/>
      <c r="AJ43" s="206"/>
      <c r="AK43" s="206"/>
      <c r="AL43" s="206"/>
      <c r="AM43" s="206"/>
      <c r="AN43" s="221"/>
      <c r="AO43" s="221"/>
      <c r="AP43" s="221"/>
      <c r="AQ43" s="221"/>
    </row>
    <row r="44" spans="1:43" ht="7.5" customHeight="1">
      <c r="A44" s="228"/>
      <c r="B44" s="224"/>
      <c r="C44" s="224"/>
      <c r="D44" s="224"/>
      <c r="E44" s="274" t="s">
        <v>26</v>
      </c>
      <c r="F44" s="333">
        <f t="shared" ref="F44:G44" si="5">ROUND(F42*1.0879,0)</f>
        <v>2992</v>
      </c>
      <c r="G44" s="346">
        <f t="shared" si="5"/>
        <v>12775</v>
      </c>
      <c r="H44" s="255" t="s">
        <v>25</v>
      </c>
      <c r="I44" s="348">
        <f>ROUND(G44/1.04,0)</f>
        <v>12284</v>
      </c>
      <c r="J44" s="263"/>
      <c r="K44" s="255" t="s">
        <v>25</v>
      </c>
      <c r="L44" s="334"/>
      <c r="M44" s="255" t="s">
        <v>25</v>
      </c>
      <c r="N44" s="334"/>
      <c r="O44" s="255" t="s">
        <v>25</v>
      </c>
      <c r="P44" s="334"/>
      <c r="Q44" s="255" t="s">
        <v>25</v>
      </c>
      <c r="R44" s="372"/>
      <c r="S44" s="373"/>
      <c r="T44" s="206"/>
      <c r="U44" s="206"/>
      <c r="V44" s="206"/>
      <c r="W44" s="206"/>
      <c r="X44" s="206"/>
      <c r="Y44" s="356"/>
      <c r="Z44" s="221"/>
      <c r="AA44" s="221"/>
      <c r="AB44" s="221"/>
      <c r="AC44" s="221"/>
      <c r="AD44" s="221"/>
      <c r="AE44" s="357"/>
      <c r="AF44" s="206"/>
      <c r="AG44" s="206"/>
      <c r="AH44" s="206"/>
      <c r="AI44" s="206"/>
      <c r="AJ44" s="206"/>
      <c r="AK44" s="206"/>
      <c r="AL44" s="206"/>
      <c r="AM44" s="206"/>
      <c r="AN44" s="221"/>
      <c r="AO44" s="221"/>
      <c r="AP44" s="221"/>
      <c r="AQ44" s="221"/>
    </row>
    <row r="45" spans="1:43" ht="7.5" customHeight="1">
      <c r="A45" s="228"/>
      <c r="B45" s="224"/>
      <c r="C45" s="224"/>
      <c r="D45" s="224"/>
      <c r="E45" s="224"/>
      <c r="F45" s="243"/>
      <c r="G45" s="243"/>
      <c r="H45" s="243"/>
      <c r="I45" s="243"/>
      <c r="J45" s="245"/>
      <c r="K45" s="243"/>
      <c r="L45" s="335"/>
      <c r="M45" s="243"/>
      <c r="N45" s="335"/>
      <c r="O45" s="243"/>
      <c r="P45" s="335"/>
      <c r="Q45" s="243"/>
      <c r="R45" s="374"/>
      <c r="S45" s="234"/>
      <c r="T45" s="206"/>
      <c r="U45" s="206"/>
      <c r="V45" s="206"/>
      <c r="W45" s="206"/>
      <c r="X45" s="206"/>
      <c r="Y45" s="356"/>
      <c r="Z45" s="221"/>
      <c r="AA45" s="221"/>
      <c r="AB45" s="221"/>
      <c r="AC45" s="221"/>
      <c r="AD45" s="221"/>
      <c r="AE45" s="357"/>
      <c r="AF45" s="206"/>
      <c r="AG45" s="206"/>
      <c r="AH45" s="206"/>
      <c r="AI45" s="206"/>
      <c r="AJ45" s="206"/>
      <c r="AK45" s="206"/>
      <c r="AL45" s="206"/>
      <c r="AM45" s="206"/>
      <c r="AN45" s="221"/>
      <c r="AO45" s="221"/>
      <c r="AP45" s="221"/>
      <c r="AQ45" s="221"/>
    </row>
    <row r="46" spans="1:43" ht="7.5" customHeight="1">
      <c r="A46" s="228"/>
      <c r="B46" s="224"/>
      <c r="C46" s="224"/>
      <c r="D46" s="224"/>
      <c r="E46" s="274" t="s">
        <v>27</v>
      </c>
      <c r="F46" s="333">
        <f t="shared" ref="F46:G46" si="6">ROUND(F42*1.12459,0)</f>
        <v>3093</v>
      </c>
      <c r="G46" s="346">
        <f t="shared" si="6"/>
        <v>13206</v>
      </c>
      <c r="H46" s="255" t="s">
        <v>25</v>
      </c>
      <c r="I46" s="348">
        <f>ROUND(G46/1.04,0)</f>
        <v>12698</v>
      </c>
      <c r="J46" s="263"/>
      <c r="K46" s="255" t="s">
        <v>25</v>
      </c>
      <c r="L46" s="334"/>
      <c r="M46" s="255" t="s">
        <v>25</v>
      </c>
      <c r="N46" s="334"/>
      <c r="O46" s="255" t="s">
        <v>25</v>
      </c>
      <c r="P46" s="334"/>
      <c r="Q46" s="255" t="s">
        <v>25</v>
      </c>
      <c r="R46" s="224"/>
      <c r="S46" s="224"/>
      <c r="T46" s="206"/>
      <c r="U46" s="206"/>
      <c r="V46" s="206"/>
      <c r="W46" s="206"/>
      <c r="X46" s="206"/>
      <c r="Y46" s="206"/>
      <c r="Z46" s="206"/>
      <c r="AA46" s="375"/>
      <c r="AB46" s="375"/>
      <c r="AC46" s="375"/>
      <c r="AD46" s="375"/>
      <c r="AE46" s="376"/>
      <c r="AF46" s="206"/>
      <c r="AG46" s="206"/>
      <c r="AH46" s="206"/>
      <c r="AI46" s="206"/>
      <c r="AJ46" s="206"/>
      <c r="AK46" s="206"/>
      <c r="AL46" s="206"/>
      <c r="AM46" s="206"/>
      <c r="AN46" s="221"/>
      <c r="AO46" s="221"/>
      <c r="AP46" s="221"/>
      <c r="AQ46" s="221"/>
    </row>
    <row r="47" spans="1:43" ht="7.5" customHeight="1">
      <c r="A47" s="228"/>
      <c r="B47" s="224"/>
      <c r="C47" s="224"/>
      <c r="D47" s="224"/>
      <c r="E47" s="224"/>
      <c r="F47" s="243"/>
      <c r="G47" s="243"/>
      <c r="H47" s="243"/>
      <c r="I47" s="243"/>
      <c r="J47" s="245"/>
      <c r="K47" s="243"/>
      <c r="L47" s="335"/>
      <c r="M47" s="243"/>
      <c r="N47" s="335"/>
      <c r="O47" s="243"/>
      <c r="P47" s="335"/>
      <c r="Q47" s="243"/>
      <c r="R47" s="374"/>
      <c r="S47" s="377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21"/>
      <c r="AO47" s="221"/>
      <c r="AP47" s="221"/>
      <c r="AQ47" s="221"/>
    </row>
    <row r="48" spans="1:43" ht="7.5" customHeight="1">
      <c r="A48" s="228"/>
      <c r="B48" s="224"/>
      <c r="C48" s="224"/>
      <c r="D48" s="224"/>
      <c r="E48" s="274" t="s">
        <v>28</v>
      </c>
      <c r="F48" s="333">
        <f t="shared" ref="F48:G48" si="7">ROUND(F42*1.21341,0)</f>
        <v>3337</v>
      </c>
      <c r="G48" s="346">
        <f t="shared" si="7"/>
        <v>14249</v>
      </c>
      <c r="H48" s="255" t="s">
        <v>25</v>
      </c>
      <c r="I48" s="348">
        <f>ROUND(G48/1.04,0)</f>
        <v>13701</v>
      </c>
      <c r="J48" s="263"/>
      <c r="K48" s="255" t="s">
        <v>25</v>
      </c>
      <c r="L48" s="334"/>
      <c r="M48" s="255" t="s">
        <v>25</v>
      </c>
      <c r="N48" s="334"/>
      <c r="O48" s="255" t="s">
        <v>25</v>
      </c>
      <c r="P48" s="334"/>
      <c r="Q48" s="255" t="s">
        <v>25</v>
      </c>
      <c r="R48" s="224"/>
      <c r="S48" s="224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21"/>
      <c r="AO48" s="221"/>
      <c r="AP48" s="221"/>
      <c r="AQ48" s="221"/>
    </row>
    <row r="49" spans="1:43" ht="7.5" customHeight="1">
      <c r="A49" s="228"/>
      <c r="B49" s="224"/>
      <c r="C49" s="224"/>
      <c r="D49" s="224"/>
      <c r="E49" s="224"/>
      <c r="F49" s="243"/>
      <c r="G49" s="243"/>
      <c r="H49" s="243"/>
      <c r="I49" s="243"/>
      <c r="J49" s="245"/>
      <c r="K49" s="243"/>
      <c r="L49" s="335"/>
      <c r="M49" s="243"/>
      <c r="N49" s="335"/>
      <c r="O49" s="243"/>
      <c r="P49" s="335"/>
      <c r="Q49" s="243"/>
      <c r="R49" s="372"/>
      <c r="S49" s="373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21"/>
      <c r="AO49" s="221"/>
      <c r="AP49" s="221"/>
      <c r="AQ49" s="221"/>
    </row>
    <row r="50" spans="1:43" ht="7.5" customHeight="1">
      <c r="A50" s="228"/>
      <c r="B50" s="224"/>
      <c r="C50" s="224"/>
      <c r="D50" s="224"/>
      <c r="E50" s="274" t="s">
        <v>29</v>
      </c>
      <c r="F50" s="333">
        <f t="shared" ref="F50:G50" si="8">ROUND(F42*1.281,0)</f>
        <v>3523</v>
      </c>
      <c r="G50" s="346">
        <f t="shared" si="8"/>
        <v>15043</v>
      </c>
      <c r="H50" s="255" t="s">
        <v>25</v>
      </c>
      <c r="I50" s="348">
        <f>ROUND(G50/1.04,0)</f>
        <v>14464</v>
      </c>
      <c r="J50" s="263"/>
      <c r="K50" s="255" t="s">
        <v>25</v>
      </c>
      <c r="L50" s="266"/>
      <c r="M50" s="255" t="s">
        <v>25</v>
      </c>
      <c r="N50" s="266"/>
      <c r="O50" s="255" t="s">
        <v>25</v>
      </c>
      <c r="P50" s="266"/>
      <c r="Q50" s="255" t="s">
        <v>25</v>
      </c>
      <c r="R50" s="378"/>
      <c r="S50" s="373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  <c r="AE50" s="206"/>
      <c r="AF50" s="206"/>
      <c r="AG50" s="206"/>
      <c r="AH50" s="206"/>
      <c r="AI50" s="206"/>
      <c r="AJ50" s="206"/>
      <c r="AK50" s="206"/>
      <c r="AL50" s="206"/>
      <c r="AM50" s="206"/>
      <c r="AN50" s="221"/>
      <c r="AO50" s="221"/>
      <c r="AP50" s="221"/>
      <c r="AQ50" s="221"/>
    </row>
    <row r="51" spans="1:43" ht="7.5" customHeight="1">
      <c r="A51" s="228"/>
      <c r="B51" s="224"/>
      <c r="C51" s="224"/>
      <c r="D51" s="224"/>
      <c r="E51" s="224"/>
      <c r="F51" s="243"/>
      <c r="G51" s="243"/>
      <c r="H51" s="243"/>
      <c r="I51" s="243"/>
      <c r="J51" s="245"/>
      <c r="K51" s="243"/>
      <c r="L51" s="243"/>
      <c r="M51" s="243"/>
      <c r="N51" s="243"/>
      <c r="O51" s="243"/>
      <c r="P51" s="243"/>
      <c r="Q51" s="243"/>
      <c r="R51" s="374"/>
      <c r="S51" s="373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  <c r="AG51" s="206"/>
      <c r="AH51" s="206"/>
      <c r="AI51" s="206"/>
      <c r="AJ51" s="206"/>
      <c r="AK51" s="206"/>
      <c r="AL51" s="206"/>
      <c r="AM51" s="206"/>
      <c r="AN51" s="221"/>
      <c r="AO51" s="221"/>
      <c r="AP51" s="221"/>
      <c r="AQ51" s="221"/>
    </row>
    <row r="52" spans="1:43" ht="7.5" customHeight="1">
      <c r="A52" s="228"/>
      <c r="B52" s="224"/>
      <c r="C52" s="224"/>
      <c r="D52" s="224"/>
      <c r="E52" s="274" t="s">
        <v>30</v>
      </c>
      <c r="F52" s="333">
        <f t="shared" ref="F52:G52" si="9">ROUND(F42*1.4547,0)</f>
        <v>4000</v>
      </c>
      <c r="G52" s="346">
        <f t="shared" si="9"/>
        <v>17083</v>
      </c>
      <c r="H52" s="255" t="s">
        <v>25</v>
      </c>
      <c r="I52" s="348">
        <f>ROUND(G52/1.04,0)</f>
        <v>16426</v>
      </c>
      <c r="J52" s="263"/>
      <c r="K52" s="255" t="s">
        <v>25</v>
      </c>
      <c r="L52" s="266"/>
      <c r="M52" s="255" t="s">
        <v>25</v>
      </c>
      <c r="N52" s="266"/>
      <c r="O52" s="255" t="s">
        <v>25</v>
      </c>
      <c r="P52" s="266"/>
      <c r="Q52" s="255" t="s">
        <v>25</v>
      </c>
      <c r="R52" s="224"/>
      <c r="S52" s="373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  <c r="AG52" s="206"/>
      <c r="AH52" s="206"/>
      <c r="AI52" s="206"/>
      <c r="AJ52" s="206"/>
      <c r="AK52" s="206"/>
      <c r="AL52" s="206"/>
      <c r="AM52" s="206"/>
      <c r="AN52" s="221"/>
      <c r="AO52" s="221"/>
      <c r="AP52" s="221"/>
      <c r="AQ52" s="221"/>
    </row>
    <row r="53" spans="1:43" ht="7.5" customHeight="1">
      <c r="A53" s="228"/>
      <c r="B53" s="224"/>
      <c r="C53" s="224"/>
      <c r="D53" s="224"/>
      <c r="E53" s="243"/>
      <c r="F53" s="243"/>
      <c r="G53" s="243"/>
      <c r="H53" s="243"/>
      <c r="I53" s="243"/>
      <c r="J53" s="245"/>
      <c r="K53" s="243"/>
      <c r="L53" s="243"/>
      <c r="M53" s="243"/>
      <c r="N53" s="243"/>
      <c r="O53" s="243"/>
      <c r="P53" s="243"/>
      <c r="Q53" s="243"/>
      <c r="R53" s="372"/>
      <c r="S53" s="372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21"/>
      <c r="AO53" s="221"/>
      <c r="AP53" s="221"/>
      <c r="AQ53" s="221"/>
    </row>
    <row r="54" spans="1:43" ht="7.5" customHeight="1">
      <c r="A54" s="228"/>
      <c r="B54" s="224"/>
      <c r="C54" s="362" t="s">
        <v>66</v>
      </c>
      <c r="D54" s="224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72"/>
      <c r="S54" s="372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  <c r="AG54" s="206"/>
      <c r="AH54" s="206"/>
      <c r="AI54" s="206"/>
      <c r="AJ54" s="206"/>
      <c r="AK54" s="206"/>
      <c r="AL54" s="206"/>
      <c r="AM54" s="206"/>
      <c r="AN54" s="221"/>
      <c r="AO54" s="221"/>
      <c r="AP54" s="221"/>
      <c r="AQ54" s="221"/>
    </row>
    <row r="55" spans="1:43" ht="7.5" customHeight="1">
      <c r="A55" s="228"/>
      <c r="B55" s="224"/>
      <c r="C55" s="224"/>
      <c r="D55" s="224"/>
      <c r="E55" s="368"/>
      <c r="F55" s="368"/>
      <c r="G55" s="368"/>
      <c r="H55" s="368"/>
      <c r="I55" s="368"/>
      <c r="J55" s="368"/>
      <c r="K55" s="368"/>
      <c r="L55" s="368"/>
      <c r="M55" s="368"/>
      <c r="N55" s="368"/>
      <c r="O55" s="368"/>
      <c r="P55" s="368"/>
      <c r="Q55" s="368"/>
      <c r="R55" s="372"/>
      <c r="S55" s="372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  <c r="AG55" s="206"/>
      <c r="AH55" s="206"/>
      <c r="AI55" s="206"/>
      <c r="AJ55" s="206"/>
      <c r="AK55" s="206"/>
      <c r="AL55" s="206"/>
      <c r="AM55" s="206"/>
      <c r="AN55" s="221"/>
      <c r="AO55" s="221"/>
      <c r="AP55" s="221"/>
      <c r="AQ55" s="221"/>
    </row>
    <row r="56" spans="1:43" ht="7.5" customHeight="1">
      <c r="A56" s="228"/>
      <c r="B56" s="200"/>
      <c r="C56" s="200"/>
      <c r="D56" s="200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80"/>
      <c r="S56" s="380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  <c r="AK56" s="206"/>
      <c r="AL56" s="206"/>
      <c r="AM56" s="206"/>
      <c r="AN56" s="221"/>
      <c r="AO56" s="221"/>
      <c r="AP56" s="221"/>
      <c r="AQ56" s="221"/>
    </row>
    <row r="57" spans="1:43" ht="7.5" customHeight="1">
      <c r="A57" s="228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/>
      <c r="AN57" s="221"/>
      <c r="AO57" s="221"/>
      <c r="AP57" s="221"/>
      <c r="AQ57" s="221"/>
    </row>
    <row r="58" spans="1:43" ht="7.5" customHeight="1">
      <c r="A58" s="228"/>
      <c r="T58" s="206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3"/>
      <c r="AO58" s="223"/>
      <c r="AP58" s="223"/>
      <c r="AQ58" s="223"/>
    </row>
    <row r="59" spans="1:43" ht="11.25" customHeight="1">
      <c r="A59" s="228"/>
      <c r="B59" s="275" t="s">
        <v>67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7" t="s">
        <v>38</v>
      </c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/>
      <c r="AN59" s="221"/>
      <c r="AO59" s="221"/>
      <c r="AP59" s="221"/>
      <c r="AQ59" s="221"/>
    </row>
    <row r="60" spans="1:43" ht="11.25" customHeight="1">
      <c r="A60" s="19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9"/>
      <c r="S60" s="243"/>
      <c r="T60" s="206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3"/>
      <c r="AO60" s="203"/>
      <c r="AP60" s="203"/>
      <c r="AQ60" s="203"/>
    </row>
    <row r="61" spans="1:43" ht="11.25" customHeight="1">
      <c r="A61" s="198"/>
      <c r="B61" s="280" t="s">
        <v>68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6"/>
      <c r="AI61" s="206"/>
      <c r="AJ61" s="206"/>
      <c r="AK61" s="206"/>
      <c r="AL61" s="206"/>
      <c r="AM61" s="206"/>
      <c r="AN61" s="221"/>
      <c r="AO61" s="221"/>
      <c r="AP61" s="221"/>
      <c r="AQ61" s="221"/>
    </row>
    <row r="62" spans="1:43" ht="61.5" customHeight="1">
      <c r="A62" s="198"/>
      <c r="B62" s="199"/>
      <c r="C62" s="200"/>
      <c r="D62" s="200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2" t="s">
        <v>51</v>
      </c>
      <c r="P62" s="200"/>
      <c r="Q62" s="200"/>
      <c r="R62" s="200"/>
      <c r="S62" s="200"/>
      <c r="T62" s="21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3"/>
      <c r="AO62" s="203"/>
      <c r="AP62" s="203"/>
      <c r="AQ62" s="203"/>
    </row>
    <row r="63" spans="1:43" ht="34.5" customHeight="1">
      <c r="A63" s="228"/>
      <c r="B63" s="207" t="s">
        <v>6</v>
      </c>
      <c r="C63" s="207" t="s">
        <v>7</v>
      </c>
      <c r="D63" s="207" t="s">
        <v>8</v>
      </c>
      <c r="E63" s="207" t="s">
        <v>9</v>
      </c>
      <c r="F63" s="209" t="s">
        <v>10</v>
      </c>
      <c r="G63" s="210" t="s">
        <v>11</v>
      </c>
      <c r="H63" s="209" t="s">
        <v>10</v>
      </c>
      <c r="I63" s="210" t="s">
        <v>12</v>
      </c>
      <c r="J63" s="209" t="s">
        <v>10</v>
      </c>
      <c r="K63" s="210" t="s">
        <v>13</v>
      </c>
      <c r="L63" s="209" t="s">
        <v>10</v>
      </c>
      <c r="M63" s="210" t="s">
        <v>14</v>
      </c>
      <c r="N63" s="209" t="s">
        <v>10</v>
      </c>
      <c r="O63" s="210" t="s">
        <v>15</v>
      </c>
      <c r="P63" s="209" t="s">
        <v>10</v>
      </c>
      <c r="Q63" s="210" t="s">
        <v>16</v>
      </c>
      <c r="R63" s="211" t="s">
        <v>17</v>
      </c>
      <c r="S63" s="212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5"/>
      <c r="AO63" s="215"/>
      <c r="AP63" s="215"/>
      <c r="AQ63" s="215"/>
    </row>
    <row r="64" spans="1:43" ht="7.5" customHeight="1">
      <c r="A64" s="228"/>
      <c r="B64" s="216" t="s">
        <v>18</v>
      </c>
      <c r="C64" s="217" t="s">
        <v>69</v>
      </c>
      <c r="D64" s="294" t="s">
        <v>70</v>
      </c>
      <c r="E64" s="365"/>
      <c r="F64" s="365"/>
      <c r="G64" s="365"/>
      <c r="H64" s="365"/>
      <c r="I64" s="365"/>
      <c r="J64" s="365"/>
      <c r="K64" s="365"/>
      <c r="L64" s="365"/>
      <c r="M64" s="365"/>
      <c r="N64" s="365"/>
      <c r="O64" s="365"/>
      <c r="P64" s="365"/>
      <c r="Q64" s="365"/>
      <c r="R64" s="272" t="s">
        <v>21</v>
      </c>
      <c r="S64" s="366" t="s">
        <v>64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3"/>
      <c r="AO64" s="223"/>
      <c r="AP64" s="223"/>
      <c r="AQ64" s="223"/>
    </row>
    <row r="65" spans="1:43" ht="7.5" customHeight="1">
      <c r="A65" s="228"/>
      <c r="B65" s="224"/>
      <c r="C65" s="224"/>
      <c r="D65" s="224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224"/>
      <c r="S65" s="224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3"/>
      <c r="AO65" s="223"/>
      <c r="AP65" s="223"/>
      <c r="AQ65" s="223"/>
    </row>
    <row r="66" spans="1:43" ht="7.5" customHeight="1">
      <c r="A66" s="228"/>
      <c r="B66" s="224"/>
      <c r="C66" s="224"/>
      <c r="D66" s="224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74" t="s">
        <v>21</v>
      </c>
      <c r="S66" s="366" t="s">
        <v>71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3"/>
      <c r="AO66" s="223"/>
      <c r="AP66" s="223"/>
      <c r="AQ66" s="223"/>
    </row>
    <row r="67" spans="1:43" ht="7.5" customHeight="1">
      <c r="A67" s="228"/>
      <c r="B67" s="224"/>
      <c r="C67" s="224"/>
      <c r="D67" s="224"/>
      <c r="E67" s="330" t="s">
        <v>24</v>
      </c>
      <c r="F67" s="331">
        <v>3230</v>
      </c>
      <c r="G67" s="255">
        <f>ROUND(F67*mark_up,0)</f>
        <v>13792</v>
      </c>
      <c r="H67" s="255" t="s">
        <v>25</v>
      </c>
      <c r="I67" s="348">
        <f>ROUND(G67/1.04,0)</f>
        <v>13262</v>
      </c>
      <c r="J67" s="263"/>
      <c r="K67" s="255" t="s">
        <v>25</v>
      </c>
      <c r="L67" s="266"/>
      <c r="M67" s="255" t="s">
        <v>25</v>
      </c>
      <c r="N67" s="266"/>
      <c r="O67" s="255" t="s">
        <v>25</v>
      </c>
      <c r="P67" s="266"/>
      <c r="Q67" s="255" t="s">
        <v>25</v>
      </c>
      <c r="R67" s="224"/>
      <c r="S67" s="224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3"/>
      <c r="AO67" s="223"/>
      <c r="AP67" s="223"/>
      <c r="AQ67" s="223"/>
    </row>
    <row r="68" spans="1:43" ht="7.5" customHeight="1">
      <c r="A68" s="228"/>
      <c r="B68" s="224"/>
      <c r="C68" s="224"/>
      <c r="D68" s="224"/>
      <c r="E68" s="224"/>
      <c r="F68" s="244"/>
      <c r="G68" s="243"/>
      <c r="H68" s="243"/>
      <c r="I68" s="243"/>
      <c r="J68" s="245"/>
      <c r="K68" s="243"/>
      <c r="L68" s="243"/>
      <c r="M68" s="243"/>
      <c r="N68" s="243"/>
      <c r="O68" s="243"/>
      <c r="P68" s="243"/>
      <c r="Q68" s="243"/>
      <c r="R68" s="372"/>
      <c r="S68" s="224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3"/>
      <c r="AO68" s="223"/>
      <c r="AP68" s="223"/>
      <c r="AQ68" s="223"/>
    </row>
    <row r="69" spans="1:43" ht="7.5" customHeight="1">
      <c r="A69" s="228"/>
      <c r="B69" s="224"/>
      <c r="C69" s="224"/>
      <c r="D69" s="224"/>
      <c r="E69" s="274" t="s">
        <v>26</v>
      </c>
      <c r="F69" s="333">
        <f t="shared" ref="F69:G69" si="10">ROUND(F67*1.068547,0)</f>
        <v>3451</v>
      </c>
      <c r="G69" s="346">
        <f t="shared" si="10"/>
        <v>14737</v>
      </c>
      <c r="H69" s="255" t="s">
        <v>25</v>
      </c>
      <c r="I69" s="348">
        <f>ROUND(G69/1.04,0)</f>
        <v>14170</v>
      </c>
      <c r="J69" s="263"/>
      <c r="K69" s="255" t="s">
        <v>25</v>
      </c>
      <c r="L69" s="334"/>
      <c r="M69" s="255" t="s">
        <v>25</v>
      </c>
      <c r="N69" s="334"/>
      <c r="O69" s="255" t="s">
        <v>25</v>
      </c>
      <c r="P69" s="334"/>
      <c r="Q69" s="255" t="s">
        <v>25</v>
      </c>
      <c r="R69" s="372"/>
      <c r="S69" s="224"/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3"/>
      <c r="AO69" s="223"/>
      <c r="AP69" s="223"/>
      <c r="AQ69" s="223"/>
    </row>
    <row r="70" spans="1:43" ht="7.5" customHeight="1">
      <c r="A70" s="228"/>
      <c r="B70" s="224"/>
      <c r="C70" s="224"/>
      <c r="D70" s="224"/>
      <c r="E70" s="224"/>
      <c r="F70" s="243"/>
      <c r="G70" s="243"/>
      <c r="H70" s="243"/>
      <c r="I70" s="243"/>
      <c r="J70" s="245"/>
      <c r="K70" s="243"/>
      <c r="L70" s="335"/>
      <c r="M70" s="243"/>
      <c r="N70" s="335"/>
      <c r="O70" s="243"/>
      <c r="P70" s="335"/>
      <c r="Q70" s="243"/>
      <c r="R70" s="378"/>
      <c r="S70" s="378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3"/>
      <c r="AO70" s="223"/>
      <c r="AP70" s="223"/>
      <c r="AQ70" s="223"/>
    </row>
    <row r="71" spans="1:43" ht="7.5" customHeight="1">
      <c r="A71" s="228"/>
      <c r="B71" s="224"/>
      <c r="C71" s="224"/>
      <c r="D71" s="224"/>
      <c r="E71" s="274" t="s">
        <v>27</v>
      </c>
      <c r="F71" s="333">
        <f t="shared" ref="F71:G71" si="11">ROUND(F67*1.0945789,0)</f>
        <v>3535</v>
      </c>
      <c r="G71" s="346">
        <f t="shared" si="11"/>
        <v>15096</v>
      </c>
      <c r="H71" s="255" t="s">
        <v>25</v>
      </c>
      <c r="I71" s="348">
        <f>ROUND(G71/1.04,0)</f>
        <v>14515</v>
      </c>
      <c r="J71" s="263"/>
      <c r="K71" s="255" t="s">
        <v>25</v>
      </c>
      <c r="L71" s="334"/>
      <c r="M71" s="255" t="s">
        <v>25</v>
      </c>
      <c r="N71" s="334"/>
      <c r="O71" s="255" t="s">
        <v>25</v>
      </c>
      <c r="P71" s="334"/>
      <c r="Q71" s="255" t="s">
        <v>25</v>
      </c>
      <c r="R71" s="378"/>
      <c r="S71" s="378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  <c r="AM71" s="222"/>
      <c r="AN71" s="223"/>
      <c r="AO71" s="223"/>
      <c r="AP71" s="223"/>
      <c r="AQ71" s="223"/>
    </row>
    <row r="72" spans="1:43" ht="7.5" customHeight="1">
      <c r="A72" s="222"/>
      <c r="B72" s="224"/>
      <c r="C72" s="224"/>
      <c r="D72" s="224"/>
      <c r="E72" s="224"/>
      <c r="F72" s="243"/>
      <c r="G72" s="243"/>
      <c r="H72" s="243"/>
      <c r="I72" s="243"/>
      <c r="J72" s="245"/>
      <c r="K72" s="243"/>
      <c r="L72" s="335"/>
      <c r="M72" s="243"/>
      <c r="N72" s="335"/>
      <c r="O72" s="243"/>
      <c r="P72" s="335"/>
      <c r="Q72" s="243"/>
      <c r="R72" s="378"/>
      <c r="S72" s="378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  <c r="AM72" s="222"/>
      <c r="AN72" s="223"/>
      <c r="AO72" s="223"/>
      <c r="AP72" s="223"/>
      <c r="AQ72" s="223"/>
    </row>
    <row r="73" spans="1:43" ht="7.5" customHeight="1">
      <c r="A73" s="222"/>
      <c r="B73" s="224"/>
      <c r="C73" s="224"/>
      <c r="D73" s="224"/>
      <c r="E73" s="274" t="s">
        <v>28</v>
      </c>
      <c r="F73" s="333">
        <f t="shared" ref="F73:G73" si="12">ROUND(F67*1.157597,0)</f>
        <v>3739</v>
      </c>
      <c r="G73" s="346">
        <f t="shared" si="12"/>
        <v>15966</v>
      </c>
      <c r="H73" s="255" t="s">
        <v>25</v>
      </c>
      <c r="I73" s="348">
        <f>ROUND(G73/1.04,0)</f>
        <v>15352</v>
      </c>
      <c r="J73" s="263"/>
      <c r="K73" s="255" t="s">
        <v>25</v>
      </c>
      <c r="L73" s="334"/>
      <c r="M73" s="255" t="s">
        <v>25</v>
      </c>
      <c r="N73" s="334"/>
      <c r="O73" s="255" t="s">
        <v>25</v>
      </c>
      <c r="P73" s="334"/>
      <c r="Q73" s="255" t="s">
        <v>25</v>
      </c>
      <c r="R73" s="378"/>
      <c r="S73" s="378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  <c r="AK73" s="222"/>
      <c r="AL73" s="222"/>
      <c r="AM73" s="222"/>
      <c r="AN73" s="223"/>
      <c r="AO73" s="223"/>
      <c r="AP73" s="223"/>
      <c r="AQ73" s="223"/>
    </row>
    <row r="74" spans="1:43" ht="7.5" customHeight="1">
      <c r="A74" s="222"/>
      <c r="B74" s="224"/>
      <c r="C74" s="224"/>
      <c r="D74" s="224"/>
      <c r="E74" s="224"/>
      <c r="F74" s="243"/>
      <c r="G74" s="243"/>
      <c r="H74" s="243"/>
      <c r="I74" s="243"/>
      <c r="J74" s="245"/>
      <c r="K74" s="243"/>
      <c r="L74" s="335"/>
      <c r="M74" s="243"/>
      <c r="N74" s="335"/>
      <c r="O74" s="243"/>
      <c r="P74" s="335"/>
      <c r="Q74" s="243"/>
      <c r="R74" s="378"/>
      <c r="S74" s="378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/>
      <c r="AN74" s="223"/>
      <c r="AO74" s="223"/>
      <c r="AP74" s="223"/>
      <c r="AQ74" s="223"/>
    </row>
    <row r="75" spans="1:43" ht="7.5" customHeight="1">
      <c r="A75" s="222"/>
      <c r="B75" s="224"/>
      <c r="C75" s="224"/>
      <c r="D75" s="224"/>
      <c r="E75" s="274" t="s">
        <v>29</v>
      </c>
      <c r="F75" s="333">
        <f t="shared" ref="F75:G75" si="13">ROUND(F67*1.2019845,0)</f>
        <v>3882</v>
      </c>
      <c r="G75" s="346">
        <f t="shared" si="13"/>
        <v>16578</v>
      </c>
      <c r="H75" s="255" t="s">
        <v>25</v>
      </c>
      <c r="I75" s="348">
        <f>ROUND(G75/1.04,0)</f>
        <v>15940</v>
      </c>
      <c r="J75" s="263"/>
      <c r="K75" s="255" t="s">
        <v>25</v>
      </c>
      <c r="L75" s="266"/>
      <c r="M75" s="255" t="s">
        <v>25</v>
      </c>
      <c r="N75" s="266"/>
      <c r="O75" s="255" t="s">
        <v>25</v>
      </c>
      <c r="P75" s="266"/>
      <c r="Q75" s="255" t="s">
        <v>25</v>
      </c>
      <c r="R75" s="378"/>
      <c r="S75" s="378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2"/>
      <c r="AM75" s="222"/>
      <c r="AN75" s="223"/>
      <c r="AO75" s="223"/>
      <c r="AP75" s="223"/>
      <c r="AQ75" s="223"/>
    </row>
    <row r="76" spans="1:43" ht="7.5" customHeight="1">
      <c r="A76" s="222"/>
      <c r="B76" s="224"/>
      <c r="C76" s="224"/>
      <c r="D76" s="224"/>
      <c r="E76" s="224"/>
      <c r="F76" s="243"/>
      <c r="G76" s="243"/>
      <c r="H76" s="243"/>
      <c r="I76" s="243"/>
      <c r="J76" s="245"/>
      <c r="K76" s="243"/>
      <c r="L76" s="243"/>
      <c r="M76" s="243"/>
      <c r="N76" s="243"/>
      <c r="O76" s="243"/>
      <c r="P76" s="243"/>
      <c r="Q76" s="243"/>
      <c r="R76" s="378"/>
      <c r="S76" s="378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  <c r="AM76" s="222"/>
      <c r="AN76" s="223"/>
      <c r="AO76" s="223"/>
      <c r="AP76" s="223"/>
      <c r="AQ76" s="223"/>
    </row>
    <row r="77" spans="1:43" ht="7.5" customHeight="1">
      <c r="A77" s="222"/>
      <c r="B77" s="224"/>
      <c r="C77" s="224"/>
      <c r="D77" s="224"/>
      <c r="E77" s="274" t="s">
        <v>30</v>
      </c>
      <c r="F77" s="333">
        <f t="shared" ref="F77:G77" si="14">ROUND(F67*1.322814,0)</f>
        <v>4273</v>
      </c>
      <c r="G77" s="346">
        <f t="shared" si="14"/>
        <v>18244</v>
      </c>
      <c r="H77" s="255" t="s">
        <v>25</v>
      </c>
      <c r="I77" s="348">
        <f>ROUND(G77/1.04,0)</f>
        <v>17542</v>
      </c>
      <c r="J77" s="263"/>
      <c r="K77" s="255" t="s">
        <v>25</v>
      </c>
      <c r="L77" s="266"/>
      <c r="M77" s="255" t="s">
        <v>25</v>
      </c>
      <c r="N77" s="266"/>
      <c r="O77" s="255" t="s">
        <v>25</v>
      </c>
      <c r="P77" s="266"/>
      <c r="Q77" s="255" t="s">
        <v>25</v>
      </c>
      <c r="R77" s="378"/>
      <c r="S77" s="378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22"/>
      <c r="AK77" s="222"/>
      <c r="AL77" s="222"/>
      <c r="AM77" s="222"/>
      <c r="AN77" s="223"/>
      <c r="AO77" s="223"/>
      <c r="AP77" s="223"/>
      <c r="AQ77" s="223"/>
    </row>
    <row r="78" spans="1:43" ht="7.5" customHeight="1">
      <c r="A78" s="228"/>
      <c r="B78" s="224"/>
      <c r="C78" s="224"/>
      <c r="D78" s="224"/>
      <c r="E78" s="243"/>
      <c r="F78" s="243"/>
      <c r="G78" s="243"/>
      <c r="H78" s="243"/>
      <c r="I78" s="243"/>
      <c r="J78" s="245"/>
      <c r="K78" s="243"/>
      <c r="L78" s="243"/>
      <c r="M78" s="243"/>
      <c r="N78" s="243"/>
      <c r="O78" s="243"/>
      <c r="P78" s="243"/>
      <c r="Q78" s="243"/>
      <c r="R78" s="378"/>
      <c r="S78" s="378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  <c r="AM78" s="222"/>
      <c r="AN78" s="223"/>
      <c r="AO78" s="223"/>
      <c r="AP78" s="223"/>
      <c r="AQ78" s="223"/>
    </row>
    <row r="79" spans="1:43" ht="7.5" customHeight="1">
      <c r="A79" s="228"/>
      <c r="B79" s="224"/>
      <c r="C79" s="362" t="s">
        <v>72</v>
      </c>
      <c r="D79" s="224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368"/>
      <c r="R79" s="378"/>
      <c r="S79" s="378"/>
      <c r="T79" s="222"/>
      <c r="U79" s="222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22"/>
      <c r="AK79" s="222"/>
      <c r="AL79" s="222"/>
      <c r="AM79" s="222"/>
      <c r="AN79" s="223"/>
      <c r="AO79" s="223"/>
      <c r="AP79" s="223"/>
      <c r="AQ79" s="223"/>
    </row>
    <row r="80" spans="1:43" ht="7.5" customHeight="1">
      <c r="A80" s="228"/>
      <c r="B80" s="224"/>
      <c r="C80" s="224"/>
      <c r="D80" s="224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368"/>
      <c r="R80" s="378"/>
      <c r="S80" s="378"/>
      <c r="T80" s="222"/>
      <c r="U80" s="222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  <c r="AM80" s="222"/>
      <c r="AN80" s="223"/>
      <c r="AO80" s="223"/>
      <c r="AP80" s="223"/>
      <c r="AQ80" s="223"/>
    </row>
    <row r="81" spans="1:43" ht="7.5" customHeight="1">
      <c r="A81" s="228"/>
      <c r="B81" s="200"/>
      <c r="C81" s="200"/>
      <c r="D81" s="200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379"/>
      <c r="R81" s="381"/>
      <c r="S81" s="381"/>
      <c r="T81" s="222"/>
      <c r="U81" s="222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22"/>
      <c r="AK81" s="222"/>
      <c r="AL81" s="222"/>
      <c r="AM81" s="222"/>
      <c r="AN81" s="223"/>
      <c r="AO81" s="223"/>
      <c r="AP81" s="223"/>
      <c r="AQ81" s="223"/>
    </row>
    <row r="82" spans="1:43" ht="7.5" customHeight="1">
      <c r="A82" s="228"/>
      <c r="B82" s="216" t="s">
        <v>18</v>
      </c>
      <c r="C82" s="344" t="s">
        <v>73</v>
      </c>
      <c r="D82" s="294" t="s">
        <v>74</v>
      </c>
      <c r="E82" s="365"/>
      <c r="F82" s="365"/>
      <c r="G82" s="365"/>
      <c r="H82" s="365"/>
      <c r="I82" s="365"/>
      <c r="J82" s="365"/>
      <c r="K82" s="365"/>
      <c r="L82" s="365"/>
      <c r="M82" s="365"/>
      <c r="N82" s="365"/>
      <c r="O82" s="365"/>
      <c r="P82" s="365"/>
      <c r="Q82" s="365"/>
      <c r="R82" s="272" t="s">
        <v>21</v>
      </c>
      <c r="S82" s="366" t="s">
        <v>64</v>
      </c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3"/>
      <c r="AO82" s="223"/>
      <c r="AP82" s="223"/>
      <c r="AQ82" s="223"/>
    </row>
    <row r="83" spans="1:43" ht="7.5" customHeight="1">
      <c r="A83" s="228"/>
      <c r="B83" s="224"/>
      <c r="C83" s="224"/>
      <c r="D83" s="224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7"/>
      <c r="P83" s="367"/>
      <c r="Q83" s="367"/>
      <c r="R83" s="224"/>
      <c r="S83" s="224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3"/>
      <c r="AO83" s="223"/>
      <c r="AP83" s="223"/>
      <c r="AQ83" s="223"/>
    </row>
    <row r="84" spans="1:43" ht="7.5" customHeight="1">
      <c r="A84" s="228"/>
      <c r="B84" s="224"/>
      <c r="C84" s="224"/>
      <c r="D84" s="224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8"/>
      <c r="Q84" s="368"/>
      <c r="R84" s="374" t="s">
        <v>21</v>
      </c>
      <c r="S84" s="234" t="s">
        <v>75</v>
      </c>
      <c r="T84" s="222"/>
      <c r="U84" s="222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/>
      <c r="AL84" s="222"/>
      <c r="AM84" s="222"/>
      <c r="AN84" s="223"/>
      <c r="AO84" s="223"/>
      <c r="AP84" s="223"/>
      <c r="AQ84" s="223"/>
    </row>
    <row r="85" spans="1:43" ht="7.5" customHeight="1">
      <c r="A85" s="228"/>
      <c r="B85" s="224"/>
      <c r="C85" s="224"/>
      <c r="D85" s="224"/>
      <c r="E85" s="330" t="s">
        <v>24</v>
      </c>
      <c r="F85" s="331">
        <v>4280</v>
      </c>
      <c r="G85" s="255">
        <f>ROUND(F85*mark_up,0)</f>
        <v>18276</v>
      </c>
      <c r="H85" s="263"/>
      <c r="I85" s="348">
        <f>ROUND(G85/1.04,0)</f>
        <v>17573</v>
      </c>
      <c r="J85" s="263"/>
      <c r="K85" s="255" t="s">
        <v>25</v>
      </c>
      <c r="L85" s="266"/>
      <c r="M85" s="255" t="s">
        <v>25</v>
      </c>
      <c r="N85" s="266"/>
      <c r="O85" s="255" t="s">
        <v>25</v>
      </c>
      <c r="P85" s="266"/>
      <c r="Q85" s="255" t="s">
        <v>25</v>
      </c>
      <c r="R85" s="224"/>
      <c r="S85" s="224"/>
      <c r="T85" s="222"/>
      <c r="U85" s="222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  <c r="AM85" s="222"/>
      <c r="AN85" s="223"/>
      <c r="AO85" s="223"/>
      <c r="AP85" s="223"/>
      <c r="AQ85" s="223"/>
    </row>
    <row r="86" spans="1:43" ht="7.5" customHeight="1">
      <c r="A86" s="228"/>
      <c r="B86" s="224"/>
      <c r="C86" s="224"/>
      <c r="D86" s="224"/>
      <c r="E86" s="224"/>
      <c r="F86" s="244"/>
      <c r="G86" s="243"/>
      <c r="H86" s="245"/>
      <c r="I86" s="243"/>
      <c r="J86" s="245"/>
      <c r="K86" s="243"/>
      <c r="L86" s="243"/>
      <c r="M86" s="243"/>
      <c r="N86" s="243"/>
      <c r="O86" s="243"/>
      <c r="P86" s="243"/>
      <c r="Q86" s="243"/>
      <c r="R86" s="224"/>
      <c r="S86" s="224"/>
      <c r="T86" s="222"/>
      <c r="U86" s="222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  <c r="AM86" s="222"/>
      <c r="AN86" s="223"/>
      <c r="AO86" s="223"/>
      <c r="AP86" s="223"/>
      <c r="AQ86" s="223"/>
    </row>
    <row r="87" spans="1:43" ht="7.5" customHeight="1">
      <c r="A87" s="228"/>
      <c r="B87" s="224"/>
      <c r="C87" s="224"/>
      <c r="D87" s="224"/>
      <c r="E87" s="274" t="s">
        <v>26</v>
      </c>
      <c r="F87" s="333">
        <f t="shared" ref="F87:G87" si="15">ROUND(F85*1.04719,0)</f>
        <v>4482</v>
      </c>
      <c r="G87" s="346">
        <f t="shared" si="15"/>
        <v>19138</v>
      </c>
      <c r="H87" s="263"/>
      <c r="I87" s="348">
        <f>ROUND(G87/1.04,0)</f>
        <v>18402</v>
      </c>
      <c r="J87" s="263"/>
      <c r="K87" s="255" t="s">
        <v>25</v>
      </c>
      <c r="L87" s="334"/>
      <c r="M87" s="255" t="s">
        <v>25</v>
      </c>
      <c r="N87" s="334"/>
      <c r="O87" s="255" t="s">
        <v>25</v>
      </c>
      <c r="P87" s="334"/>
      <c r="Q87" s="255" t="s">
        <v>25</v>
      </c>
      <c r="R87" s="374" t="s">
        <v>21</v>
      </c>
      <c r="S87" s="382" t="s">
        <v>35</v>
      </c>
      <c r="T87" s="222"/>
      <c r="U87" s="222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3"/>
      <c r="AO87" s="223"/>
      <c r="AP87" s="223"/>
      <c r="AQ87" s="223"/>
    </row>
    <row r="88" spans="1:43" ht="7.5" customHeight="1">
      <c r="A88" s="228"/>
      <c r="B88" s="224"/>
      <c r="C88" s="224"/>
      <c r="D88" s="224"/>
      <c r="E88" s="224"/>
      <c r="F88" s="243"/>
      <c r="G88" s="243"/>
      <c r="H88" s="245"/>
      <c r="I88" s="243"/>
      <c r="J88" s="245"/>
      <c r="K88" s="243"/>
      <c r="L88" s="335"/>
      <c r="M88" s="243"/>
      <c r="N88" s="335"/>
      <c r="O88" s="243"/>
      <c r="P88" s="335"/>
      <c r="Q88" s="243"/>
      <c r="R88" s="224"/>
      <c r="S88" s="224"/>
      <c r="T88" s="222"/>
      <c r="U88" s="222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  <c r="AM88" s="222"/>
      <c r="AN88" s="223"/>
      <c r="AO88" s="223"/>
      <c r="AP88" s="223"/>
      <c r="AQ88" s="223"/>
    </row>
    <row r="89" spans="1:43" ht="7.5" customHeight="1">
      <c r="A89" s="228"/>
      <c r="B89" s="224"/>
      <c r="C89" s="224"/>
      <c r="D89" s="224"/>
      <c r="E89" s="274" t="s">
        <v>27</v>
      </c>
      <c r="F89" s="333">
        <f t="shared" ref="F89:G89" si="16">ROUND(F85*1.06605,0)</f>
        <v>4563</v>
      </c>
      <c r="G89" s="346">
        <f t="shared" si="16"/>
        <v>19483</v>
      </c>
      <c r="H89" s="263"/>
      <c r="I89" s="348">
        <f>ROUND(G89/1.04,0)</f>
        <v>18734</v>
      </c>
      <c r="J89" s="263"/>
      <c r="K89" s="255" t="s">
        <v>25</v>
      </c>
      <c r="L89" s="334"/>
      <c r="M89" s="255" t="s">
        <v>25</v>
      </c>
      <c r="N89" s="334"/>
      <c r="O89" s="255" t="s">
        <v>25</v>
      </c>
      <c r="P89" s="334"/>
      <c r="Q89" s="255" t="s">
        <v>25</v>
      </c>
      <c r="R89" s="383"/>
      <c r="S89" s="224"/>
      <c r="T89" s="222"/>
      <c r="U89" s="222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  <c r="AM89" s="222"/>
      <c r="AN89" s="223"/>
      <c r="AO89" s="223"/>
      <c r="AP89" s="223"/>
      <c r="AQ89" s="223"/>
    </row>
    <row r="90" spans="1:43" ht="7.5" customHeight="1">
      <c r="A90" s="228"/>
      <c r="B90" s="224"/>
      <c r="C90" s="224"/>
      <c r="D90" s="224"/>
      <c r="E90" s="224"/>
      <c r="F90" s="243"/>
      <c r="G90" s="243"/>
      <c r="H90" s="245"/>
      <c r="I90" s="243"/>
      <c r="J90" s="245"/>
      <c r="K90" s="243"/>
      <c r="L90" s="335"/>
      <c r="M90" s="243"/>
      <c r="N90" s="335"/>
      <c r="O90" s="243"/>
      <c r="P90" s="335"/>
      <c r="Q90" s="243"/>
      <c r="R90" s="383"/>
      <c r="S90" s="224"/>
      <c r="T90" s="222"/>
      <c r="U90" s="222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  <c r="AM90" s="222"/>
      <c r="AN90" s="223"/>
      <c r="AO90" s="223"/>
      <c r="AP90" s="223"/>
      <c r="AQ90" s="223"/>
    </row>
    <row r="91" spans="1:43" ht="7.5" customHeight="1">
      <c r="A91" s="228"/>
      <c r="B91" s="224"/>
      <c r="C91" s="224"/>
      <c r="D91" s="224"/>
      <c r="E91" s="274" t="s">
        <v>28</v>
      </c>
      <c r="F91" s="333">
        <f t="shared" ref="F91:G91" si="17">ROUND(F85*1.111707,0)</f>
        <v>4758</v>
      </c>
      <c r="G91" s="346">
        <f t="shared" si="17"/>
        <v>20318</v>
      </c>
      <c r="H91" s="263"/>
      <c r="I91" s="348">
        <f>ROUND(G91/1.04,0)</f>
        <v>19537</v>
      </c>
      <c r="J91" s="263"/>
      <c r="K91" s="255" t="s">
        <v>25</v>
      </c>
      <c r="L91" s="334"/>
      <c r="M91" s="255" t="s">
        <v>25</v>
      </c>
      <c r="N91" s="334"/>
      <c r="O91" s="255" t="s">
        <v>25</v>
      </c>
      <c r="P91" s="334"/>
      <c r="Q91" s="255" t="s">
        <v>25</v>
      </c>
      <c r="R91" s="372"/>
      <c r="S91" s="224"/>
      <c r="T91" s="222"/>
      <c r="U91" s="222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3"/>
      <c r="AO91" s="223"/>
      <c r="AP91" s="223"/>
      <c r="AQ91" s="223"/>
    </row>
    <row r="92" spans="1:43" ht="7.5" customHeight="1">
      <c r="A92" s="228"/>
      <c r="B92" s="224"/>
      <c r="C92" s="224"/>
      <c r="D92" s="224"/>
      <c r="E92" s="224"/>
      <c r="F92" s="243"/>
      <c r="G92" s="243"/>
      <c r="H92" s="245"/>
      <c r="I92" s="243"/>
      <c r="J92" s="245"/>
      <c r="K92" s="243"/>
      <c r="L92" s="335"/>
      <c r="M92" s="243"/>
      <c r="N92" s="335"/>
      <c r="O92" s="243"/>
      <c r="P92" s="335"/>
      <c r="Q92" s="243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3"/>
      <c r="AO92" s="223"/>
      <c r="AP92" s="223"/>
      <c r="AQ92" s="223"/>
    </row>
    <row r="93" spans="1:43" ht="7.5" customHeight="1">
      <c r="A93" s="228"/>
      <c r="B93" s="224"/>
      <c r="C93" s="224"/>
      <c r="D93" s="224"/>
      <c r="E93" s="274" t="s">
        <v>29</v>
      </c>
      <c r="F93" s="333">
        <f t="shared" ref="F93:G93" si="18">ROUND(F85*1.146612,0)</f>
        <v>4907</v>
      </c>
      <c r="G93" s="346">
        <f t="shared" si="18"/>
        <v>20955</v>
      </c>
      <c r="H93" s="263"/>
      <c r="I93" s="348">
        <f>ROUND(G93/1.04,0)</f>
        <v>20149</v>
      </c>
      <c r="J93" s="263"/>
      <c r="K93" s="255" t="s">
        <v>25</v>
      </c>
      <c r="L93" s="266"/>
      <c r="M93" s="255" t="s">
        <v>25</v>
      </c>
      <c r="N93" s="266"/>
      <c r="O93" s="255" t="s">
        <v>25</v>
      </c>
      <c r="P93" s="266"/>
      <c r="Q93" s="255" t="s">
        <v>25</v>
      </c>
      <c r="R93" s="378"/>
      <c r="S93" s="373"/>
      <c r="T93" s="222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3"/>
      <c r="AO93" s="223"/>
      <c r="AP93" s="223"/>
      <c r="AQ93" s="223"/>
    </row>
    <row r="94" spans="1:43" ht="7.5" customHeight="1">
      <c r="A94" s="228"/>
      <c r="B94" s="224"/>
      <c r="C94" s="224"/>
      <c r="D94" s="224"/>
      <c r="E94" s="224"/>
      <c r="F94" s="243"/>
      <c r="G94" s="243"/>
      <c r="H94" s="245"/>
      <c r="I94" s="243"/>
      <c r="J94" s="245"/>
      <c r="K94" s="243"/>
      <c r="L94" s="243"/>
      <c r="M94" s="243"/>
      <c r="N94" s="243"/>
      <c r="O94" s="243"/>
      <c r="P94" s="243"/>
      <c r="Q94" s="243"/>
      <c r="S94" s="373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  <c r="AM94" s="222"/>
      <c r="AN94" s="223"/>
      <c r="AO94" s="223"/>
      <c r="AP94" s="223"/>
      <c r="AQ94" s="223"/>
    </row>
    <row r="95" spans="1:43" ht="7.5" customHeight="1">
      <c r="A95" s="228"/>
      <c r="B95" s="224"/>
      <c r="C95" s="224"/>
      <c r="D95" s="224"/>
      <c r="E95" s="274" t="s">
        <v>30</v>
      </c>
      <c r="F95" s="333">
        <f t="shared" ref="F95:G95" si="19">ROUND(F85*1.235773,0)</f>
        <v>5289</v>
      </c>
      <c r="G95" s="346">
        <f t="shared" si="19"/>
        <v>22585</v>
      </c>
      <c r="H95" s="263"/>
      <c r="I95" s="348">
        <f>ROUND(G95/1.04,0)</f>
        <v>21716</v>
      </c>
      <c r="J95" s="263"/>
      <c r="K95" s="255" t="s">
        <v>25</v>
      </c>
      <c r="L95" s="266"/>
      <c r="M95" s="255" t="s">
        <v>25</v>
      </c>
      <c r="N95" s="266"/>
      <c r="O95" s="255" t="s">
        <v>25</v>
      </c>
      <c r="P95" s="266"/>
      <c r="Q95" s="255" t="s">
        <v>25</v>
      </c>
      <c r="S95" s="373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3"/>
      <c r="AO95" s="223"/>
      <c r="AP95" s="223"/>
      <c r="AQ95" s="223"/>
    </row>
    <row r="96" spans="1:43" ht="7.5" customHeight="1">
      <c r="A96" s="228"/>
      <c r="B96" s="224"/>
      <c r="C96" s="224"/>
      <c r="D96" s="224"/>
      <c r="E96" s="243"/>
      <c r="F96" s="243"/>
      <c r="G96" s="243"/>
      <c r="H96" s="245"/>
      <c r="I96" s="243"/>
      <c r="J96" s="245"/>
      <c r="K96" s="243"/>
      <c r="L96" s="243"/>
      <c r="M96" s="243"/>
      <c r="N96" s="243"/>
      <c r="O96" s="243"/>
      <c r="P96" s="243"/>
      <c r="Q96" s="243"/>
      <c r="R96" s="372"/>
      <c r="S96" s="372"/>
      <c r="T96" s="222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3"/>
      <c r="AO96" s="223"/>
      <c r="AP96" s="223"/>
      <c r="AQ96" s="223"/>
    </row>
    <row r="97" spans="1:43" ht="7.5" customHeight="1">
      <c r="A97" s="228"/>
      <c r="B97" s="224"/>
      <c r="C97" s="362" t="s">
        <v>76</v>
      </c>
      <c r="D97" s="224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368"/>
      <c r="R97" s="372"/>
      <c r="S97" s="37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3"/>
      <c r="AO97" s="223"/>
      <c r="AP97" s="223"/>
      <c r="AQ97" s="223"/>
    </row>
    <row r="98" spans="1:43" ht="7.5" customHeight="1">
      <c r="A98" s="228"/>
      <c r="B98" s="224"/>
      <c r="C98" s="224"/>
      <c r="D98" s="224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368"/>
      <c r="R98" s="372"/>
      <c r="S98" s="37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3"/>
      <c r="AO98" s="223"/>
      <c r="AP98" s="223"/>
      <c r="AQ98" s="223"/>
    </row>
    <row r="99" spans="1:43" ht="7.5" customHeight="1">
      <c r="A99" s="228"/>
      <c r="B99" s="200"/>
      <c r="C99" s="200"/>
      <c r="D99" s="200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79"/>
      <c r="R99" s="380"/>
      <c r="S99" s="380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  <c r="AM99" s="222"/>
      <c r="AN99" s="223"/>
      <c r="AO99" s="223"/>
      <c r="AP99" s="223"/>
      <c r="AQ99" s="223"/>
    </row>
    <row r="100" spans="1:43" ht="7.5" customHeight="1">
      <c r="A100" s="228"/>
      <c r="B100" s="216" t="s">
        <v>18</v>
      </c>
      <c r="C100" s="217" t="s">
        <v>77</v>
      </c>
      <c r="D100" s="294" t="s">
        <v>78</v>
      </c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5"/>
      <c r="P100" s="365"/>
      <c r="Q100" s="365"/>
      <c r="R100" s="384" t="s">
        <v>21</v>
      </c>
      <c r="S100" s="234" t="s">
        <v>79</v>
      </c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  <c r="AM100" s="222"/>
      <c r="AN100" s="223"/>
      <c r="AO100" s="223"/>
      <c r="AP100" s="223"/>
      <c r="AQ100" s="223"/>
    </row>
    <row r="101" spans="1:43" ht="7.5" customHeight="1">
      <c r="A101" s="228"/>
      <c r="B101" s="224"/>
      <c r="C101" s="224"/>
      <c r="D101" s="224"/>
      <c r="E101" s="367"/>
      <c r="F101" s="367"/>
      <c r="G101" s="367"/>
      <c r="H101" s="367"/>
      <c r="I101" s="367"/>
      <c r="J101" s="367"/>
      <c r="K101" s="367"/>
      <c r="L101" s="367"/>
      <c r="M101" s="367"/>
      <c r="N101" s="367"/>
      <c r="O101" s="367"/>
      <c r="P101" s="367"/>
      <c r="Q101" s="367"/>
      <c r="R101" s="224"/>
      <c r="S101" s="224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3"/>
      <c r="AO101" s="223"/>
      <c r="AP101" s="223"/>
      <c r="AQ101" s="223"/>
    </row>
    <row r="102" spans="1:43" ht="7.5" customHeight="1">
      <c r="A102" s="228"/>
      <c r="B102" s="224"/>
      <c r="C102" s="224"/>
      <c r="D102" s="224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  <c r="R102" s="385"/>
      <c r="S102" s="224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3"/>
      <c r="AO102" s="223"/>
      <c r="AP102" s="223"/>
      <c r="AQ102" s="223"/>
    </row>
    <row r="103" spans="1:43" ht="7.5" customHeight="1">
      <c r="A103" s="228"/>
      <c r="B103" s="224"/>
      <c r="C103" s="224"/>
      <c r="D103" s="224"/>
      <c r="R103" s="384" t="s">
        <v>21</v>
      </c>
      <c r="S103" s="234" t="s">
        <v>80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3"/>
      <c r="AO103" s="223"/>
      <c r="AP103" s="223"/>
      <c r="AQ103" s="223"/>
    </row>
    <row r="104" spans="1:43" ht="7.5" customHeight="1">
      <c r="A104" s="228"/>
      <c r="B104" s="224"/>
      <c r="C104" s="224"/>
      <c r="D104" s="224"/>
      <c r="R104" s="224"/>
      <c r="S104" s="224"/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3"/>
      <c r="AO104" s="223"/>
      <c r="AP104" s="223"/>
      <c r="AQ104" s="223"/>
    </row>
    <row r="105" spans="1:43" ht="7.5" customHeight="1">
      <c r="A105" s="228"/>
      <c r="B105" s="224"/>
      <c r="C105" s="224"/>
      <c r="D105" s="224"/>
      <c r="S105" s="224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3"/>
      <c r="AO105" s="223"/>
      <c r="AP105" s="223"/>
      <c r="AQ105" s="223"/>
    </row>
    <row r="106" spans="1:43" ht="7.5" customHeight="1">
      <c r="A106" s="228"/>
      <c r="B106" s="224"/>
      <c r="C106" s="224"/>
      <c r="D106" s="224"/>
      <c r="S106" s="224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3"/>
      <c r="AO106" s="223"/>
      <c r="AP106" s="223"/>
      <c r="AQ106" s="223"/>
    </row>
    <row r="107" spans="1:43" ht="7.5" customHeight="1">
      <c r="A107" s="228"/>
      <c r="B107" s="224"/>
      <c r="C107" s="224"/>
      <c r="D107" s="224"/>
      <c r="E107" s="386" t="s">
        <v>81</v>
      </c>
      <c r="F107" s="331">
        <v>3249</v>
      </c>
      <c r="G107" s="255">
        <f>ROUND(F107*mark_up,0)</f>
        <v>13873</v>
      </c>
      <c r="H107" s="255" t="s">
        <v>25</v>
      </c>
      <c r="I107" s="348">
        <f>ROUND(G107/1.04,0)</f>
        <v>13339</v>
      </c>
      <c r="J107" s="263"/>
      <c r="K107" s="255" t="s">
        <v>25</v>
      </c>
      <c r="L107" s="266"/>
      <c r="M107" s="255" t="s">
        <v>25</v>
      </c>
      <c r="N107" s="266"/>
      <c r="O107" s="255" t="s">
        <v>25</v>
      </c>
      <c r="P107" s="266"/>
      <c r="Q107" s="255" t="s">
        <v>25</v>
      </c>
      <c r="S107" s="224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3"/>
      <c r="AO107" s="223"/>
      <c r="AP107" s="223"/>
      <c r="AQ107" s="223"/>
    </row>
    <row r="108" spans="1:43" ht="7.5" customHeight="1">
      <c r="A108" s="228"/>
      <c r="B108" s="224"/>
      <c r="C108" s="224"/>
      <c r="D108" s="224"/>
      <c r="E108" s="224"/>
      <c r="F108" s="244"/>
      <c r="G108" s="243"/>
      <c r="H108" s="243"/>
      <c r="I108" s="243"/>
      <c r="J108" s="245"/>
      <c r="K108" s="243"/>
      <c r="L108" s="243"/>
      <c r="M108" s="243"/>
      <c r="N108" s="243"/>
      <c r="O108" s="243"/>
      <c r="P108" s="243"/>
      <c r="Q108" s="243"/>
      <c r="R108" s="384" t="s">
        <v>21</v>
      </c>
      <c r="S108" s="382" t="s">
        <v>35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3"/>
      <c r="AO108" s="223"/>
      <c r="AP108" s="223"/>
      <c r="AQ108" s="223"/>
    </row>
    <row r="109" spans="1:43" ht="7.5" customHeight="1">
      <c r="A109" s="228"/>
      <c r="B109" s="224"/>
      <c r="C109" s="224"/>
      <c r="D109" s="224"/>
      <c r="E109" s="274" t="s">
        <v>30</v>
      </c>
      <c r="F109" s="333">
        <f>ROUND(F107*1.01077,0)</f>
        <v>3284</v>
      </c>
      <c r="G109" s="348">
        <f>ROUND(G107*1.04046,0)</f>
        <v>14434</v>
      </c>
      <c r="H109" s="255" t="s">
        <v>25</v>
      </c>
      <c r="I109" s="348">
        <f>ROUND(G109/1.04,0)</f>
        <v>13879</v>
      </c>
      <c r="J109" s="263"/>
      <c r="K109" s="255" t="s">
        <v>25</v>
      </c>
      <c r="L109" s="334"/>
      <c r="M109" s="255" t="s">
        <v>25</v>
      </c>
      <c r="N109" s="334"/>
      <c r="O109" s="255" t="s">
        <v>25</v>
      </c>
      <c r="P109" s="334"/>
      <c r="Q109" s="255" t="s">
        <v>25</v>
      </c>
      <c r="R109" s="224"/>
      <c r="S109" s="224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3"/>
      <c r="AO109" s="223"/>
      <c r="AP109" s="223"/>
      <c r="AQ109" s="223"/>
    </row>
    <row r="110" spans="1:43" ht="7.5" customHeight="1">
      <c r="A110" s="228"/>
      <c r="B110" s="224"/>
      <c r="C110" s="224"/>
      <c r="D110" s="224"/>
      <c r="E110" s="243"/>
      <c r="F110" s="243"/>
      <c r="G110" s="243"/>
      <c r="H110" s="243"/>
      <c r="I110" s="243"/>
      <c r="J110" s="245"/>
      <c r="K110" s="243"/>
      <c r="L110" s="335"/>
      <c r="M110" s="243"/>
      <c r="N110" s="335"/>
      <c r="O110" s="243"/>
      <c r="P110" s="335"/>
      <c r="Q110" s="243"/>
      <c r="R110" s="368"/>
      <c r="S110" s="224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3"/>
      <c r="AO110" s="223"/>
      <c r="AP110" s="223"/>
      <c r="AQ110" s="223"/>
    </row>
    <row r="111" spans="1:43" ht="7.5" customHeight="1">
      <c r="A111" s="228"/>
      <c r="B111" s="224"/>
      <c r="C111" s="224"/>
      <c r="D111" s="224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368"/>
      <c r="S111" s="224"/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3"/>
      <c r="AO111" s="223"/>
      <c r="AP111" s="223"/>
      <c r="AQ111" s="223"/>
    </row>
    <row r="112" spans="1:43" ht="7.5" customHeight="1">
      <c r="A112" s="228"/>
      <c r="B112" s="224"/>
      <c r="C112" s="224"/>
      <c r="D112" s="224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372"/>
      <c r="S112" s="224"/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3"/>
      <c r="AO112" s="223"/>
      <c r="AP112" s="223"/>
      <c r="AQ112" s="223"/>
    </row>
    <row r="113" spans="1:43" ht="7.5" customHeight="1">
      <c r="A113" s="228"/>
      <c r="B113" s="224"/>
      <c r="C113" s="224"/>
      <c r="D113" s="224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3"/>
      <c r="AO113" s="223"/>
      <c r="AP113" s="223"/>
      <c r="AQ113" s="223"/>
    </row>
    <row r="114" spans="1:43" ht="7.5" customHeight="1">
      <c r="A114" s="228"/>
      <c r="B114" s="224"/>
      <c r="C114" s="224"/>
      <c r="D114" s="224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3"/>
      <c r="AO114" s="223"/>
      <c r="AP114" s="223"/>
      <c r="AQ114" s="223"/>
    </row>
    <row r="115" spans="1:43" ht="7.5" customHeight="1">
      <c r="A115" s="228"/>
      <c r="B115" s="224"/>
      <c r="C115" s="362" t="s">
        <v>82</v>
      </c>
      <c r="D115" s="224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3"/>
      <c r="AO115" s="223"/>
      <c r="AP115" s="223"/>
      <c r="AQ115" s="223"/>
    </row>
    <row r="116" spans="1:43" ht="7.5" customHeight="1">
      <c r="A116" s="228"/>
      <c r="B116" s="224"/>
      <c r="C116" s="224"/>
      <c r="D116" s="224"/>
      <c r="E116" s="368"/>
      <c r="F116" s="368"/>
      <c r="G116" s="368"/>
      <c r="H116" s="368"/>
      <c r="I116" s="368"/>
      <c r="J116" s="368"/>
      <c r="K116" s="368"/>
      <c r="L116" s="368"/>
      <c r="M116" s="368"/>
      <c r="N116" s="368"/>
      <c r="O116" s="368"/>
      <c r="P116" s="368"/>
      <c r="Q116" s="368"/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3"/>
      <c r="AO116" s="223"/>
      <c r="AP116" s="223"/>
      <c r="AQ116" s="223"/>
    </row>
    <row r="117" spans="1:43" ht="7.5" customHeight="1">
      <c r="A117" s="228"/>
      <c r="B117" s="200"/>
      <c r="C117" s="200"/>
      <c r="D117" s="200"/>
      <c r="E117" s="379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323"/>
      <c r="S117" s="323"/>
      <c r="T117" s="222"/>
      <c r="U117" s="222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3"/>
      <c r="AO117" s="223"/>
      <c r="AP117" s="223"/>
      <c r="AQ117" s="223"/>
    </row>
    <row r="118" spans="1:43" ht="7.5" customHeight="1">
      <c r="A118" s="228"/>
      <c r="B118" s="285"/>
      <c r="C118" s="285"/>
      <c r="D118" s="387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3"/>
      <c r="AO118" s="223"/>
      <c r="AP118" s="223"/>
      <c r="AQ118" s="223"/>
    </row>
    <row r="119" spans="1:43" ht="7.5" customHeight="1">
      <c r="A119" s="228"/>
      <c r="B119" s="285"/>
      <c r="C119" s="285"/>
      <c r="D119" s="388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3"/>
      <c r="AO119" s="223"/>
      <c r="AP119" s="223"/>
      <c r="AQ119" s="223"/>
    </row>
    <row r="120" spans="1:43" ht="11.25" customHeight="1">
      <c r="A120" s="228"/>
      <c r="B120" s="275" t="s">
        <v>83</v>
      </c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7" t="s">
        <v>38</v>
      </c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206"/>
      <c r="AN120" s="221"/>
      <c r="AO120" s="221"/>
      <c r="AP120" s="221"/>
      <c r="AQ120" s="221"/>
    </row>
    <row r="121" spans="1:43" ht="11.25" customHeight="1">
      <c r="A121" s="19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9"/>
      <c r="S121" s="243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3"/>
      <c r="AO121" s="203"/>
      <c r="AP121" s="203"/>
      <c r="AQ121" s="203"/>
    </row>
    <row r="122" spans="1:43" ht="11.25" customHeight="1">
      <c r="A122" s="198"/>
      <c r="B122" s="280" t="s">
        <v>84</v>
      </c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  <c r="AG122" s="206"/>
      <c r="AH122" s="206"/>
      <c r="AI122" s="206"/>
      <c r="AJ122" s="206"/>
      <c r="AK122" s="206"/>
      <c r="AL122" s="206"/>
      <c r="AM122" s="206"/>
      <c r="AN122" s="221"/>
      <c r="AO122" s="221"/>
      <c r="AP122" s="221"/>
      <c r="AQ122" s="221"/>
    </row>
  </sheetData>
  <sheetProtection password="E4DE" sheet="1" objects="1" scenarios="1"/>
  <mergeCells count="400">
    <mergeCell ref="N32:N33"/>
    <mergeCell ref="N16:N17"/>
    <mergeCell ref="P24:P25"/>
    <mergeCell ref="Q24:Q25"/>
    <mergeCell ref="Q26:Q27"/>
    <mergeCell ref="M28:M29"/>
    <mergeCell ref="Q30:Q31"/>
    <mergeCell ref="Q28:Q29"/>
    <mergeCell ref="M30:M31"/>
    <mergeCell ref="M26:M27"/>
    <mergeCell ref="N24:N25"/>
    <mergeCell ref="O24:O25"/>
    <mergeCell ref="O26:O27"/>
    <mergeCell ref="F26:F27"/>
    <mergeCell ref="G26:G27"/>
    <mergeCell ref="G28:G29"/>
    <mergeCell ref="K42:K43"/>
    <mergeCell ref="L42:L43"/>
    <mergeCell ref="K26:K27"/>
    <mergeCell ref="M34:M35"/>
    <mergeCell ref="N34:N35"/>
    <mergeCell ref="O34:O35"/>
    <mergeCell ref="F34:F35"/>
    <mergeCell ref="G34:G35"/>
    <mergeCell ref="I34:I35"/>
    <mergeCell ref="K34:K35"/>
    <mergeCell ref="L34:L35"/>
    <mergeCell ref="O32:O33"/>
    <mergeCell ref="O28:O29"/>
    <mergeCell ref="M42:M43"/>
    <mergeCell ref="N42:N43"/>
    <mergeCell ref="O30:O31"/>
    <mergeCell ref="O42:O43"/>
    <mergeCell ref="I26:I27"/>
    <mergeCell ref="I28:I29"/>
    <mergeCell ref="K28:K29"/>
    <mergeCell ref="I30:I31"/>
    <mergeCell ref="F44:F45"/>
    <mergeCell ref="G44:G45"/>
    <mergeCell ref="H44:H45"/>
    <mergeCell ref="I44:I45"/>
    <mergeCell ref="K44:K45"/>
    <mergeCell ref="M44:M45"/>
    <mergeCell ref="F28:F29"/>
    <mergeCell ref="F30:F31"/>
    <mergeCell ref="F32:F33"/>
    <mergeCell ref="F42:F43"/>
    <mergeCell ref="G42:G43"/>
    <mergeCell ref="H42:H43"/>
    <mergeCell ref="I42:I43"/>
    <mergeCell ref="K30:K31"/>
    <mergeCell ref="G30:G31"/>
    <mergeCell ref="G32:G33"/>
    <mergeCell ref="I32:I33"/>
    <mergeCell ref="K32:K33"/>
    <mergeCell ref="L32:L33"/>
    <mergeCell ref="M32:M33"/>
    <mergeCell ref="K46:K47"/>
    <mergeCell ref="K48:K49"/>
    <mergeCell ref="K50:K51"/>
    <mergeCell ref="L50:L51"/>
    <mergeCell ref="M50:M51"/>
    <mergeCell ref="N50:N51"/>
    <mergeCell ref="F46:F47"/>
    <mergeCell ref="G46:G47"/>
    <mergeCell ref="H46:H47"/>
    <mergeCell ref="I46:I47"/>
    <mergeCell ref="M46:M47"/>
    <mergeCell ref="F48:F49"/>
    <mergeCell ref="I48:I49"/>
    <mergeCell ref="M48:M49"/>
    <mergeCell ref="G48:G49"/>
    <mergeCell ref="H48:H49"/>
    <mergeCell ref="F50:F51"/>
    <mergeCell ref="G50:G51"/>
    <mergeCell ref="H50:H51"/>
    <mergeCell ref="I50:I51"/>
    <mergeCell ref="F77:F78"/>
    <mergeCell ref="G77:G78"/>
    <mergeCell ref="H77:H78"/>
    <mergeCell ref="I77:I78"/>
    <mergeCell ref="E73:E74"/>
    <mergeCell ref="E75:E76"/>
    <mergeCell ref="F75:F76"/>
    <mergeCell ref="G75:G76"/>
    <mergeCell ref="H75:H76"/>
    <mergeCell ref="I75:I76"/>
    <mergeCell ref="E77:E78"/>
    <mergeCell ref="H73:H74"/>
    <mergeCell ref="I73:I74"/>
    <mergeCell ref="F73:F74"/>
    <mergeCell ref="G73:G74"/>
    <mergeCell ref="E87:E88"/>
    <mergeCell ref="E89:E90"/>
    <mergeCell ref="F89:F90"/>
    <mergeCell ref="G89:G90"/>
    <mergeCell ref="I89:I90"/>
    <mergeCell ref="E85:E86"/>
    <mergeCell ref="F85:F86"/>
    <mergeCell ref="G85:G86"/>
    <mergeCell ref="I85:I86"/>
    <mergeCell ref="F87:F88"/>
    <mergeCell ref="G87:G88"/>
    <mergeCell ref="I87:I88"/>
    <mergeCell ref="E93:E94"/>
    <mergeCell ref="E95:E96"/>
    <mergeCell ref="F95:F96"/>
    <mergeCell ref="G95:G96"/>
    <mergeCell ref="I95:I96"/>
    <mergeCell ref="E91:E92"/>
    <mergeCell ref="F91:F92"/>
    <mergeCell ref="G91:G92"/>
    <mergeCell ref="I91:I92"/>
    <mergeCell ref="F93:F94"/>
    <mergeCell ref="G93:G94"/>
    <mergeCell ref="I93:I94"/>
    <mergeCell ref="C82:C96"/>
    <mergeCell ref="C97:C99"/>
    <mergeCell ref="B39:B56"/>
    <mergeCell ref="B64:B81"/>
    <mergeCell ref="C64:C78"/>
    <mergeCell ref="D64:D81"/>
    <mergeCell ref="C79:C81"/>
    <mergeCell ref="B82:B99"/>
    <mergeCell ref="D82:D99"/>
    <mergeCell ref="C39:C53"/>
    <mergeCell ref="C54:C56"/>
    <mergeCell ref="D39:D56"/>
    <mergeCell ref="F109:F110"/>
    <mergeCell ref="G109:G110"/>
    <mergeCell ref="H109:H110"/>
    <mergeCell ref="I109:I110"/>
    <mergeCell ref="B100:B117"/>
    <mergeCell ref="C100:C114"/>
    <mergeCell ref="D100:D117"/>
    <mergeCell ref="F107:F108"/>
    <mergeCell ref="G107:G108"/>
    <mergeCell ref="H107:H108"/>
    <mergeCell ref="I107:I108"/>
    <mergeCell ref="C115:C117"/>
    <mergeCell ref="E107:E108"/>
    <mergeCell ref="E109:E110"/>
    <mergeCell ref="C3:C17"/>
    <mergeCell ref="E10:E11"/>
    <mergeCell ref="E16:E17"/>
    <mergeCell ref="E24:E25"/>
    <mergeCell ref="E26:E27"/>
    <mergeCell ref="E28:E29"/>
    <mergeCell ref="E30:E31"/>
    <mergeCell ref="B3:B20"/>
    <mergeCell ref="C18:C20"/>
    <mergeCell ref="B21:B38"/>
    <mergeCell ref="C21:C35"/>
    <mergeCell ref="C36:C38"/>
    <mergeCell ref="D21:D38"/>
    <mergeCell ref="E32:E33"/>
    <mergeCell ref="E34:E35"/>
    <mergeCell ref="E42:E43"/>
    <mergeCell ref="E44:E45"/>
    <mergeCell ref="E46:E47"/>
    <mergeCell ref="E48:E49"/>
    <mergeCell ref="E50:E51"/>
    <mergeCell ref="H69:H70"/>
    <mergeCell ref="I69:I70"/>
    <mergeCell ref="H71:H72"/>
    <mergeCell ref="I71:I72"/>
    <mergeCell ref="E52:E53"/>
    <mergeCell ref="E67:E68"/>
    <mergeCell ref="F67:F68"/>
    <mergeCell ref="G67:G68"/>
    <mergeCell ref="H67:H68"/>
    <mergeCell ref="I67:I68"/>
    <mergeCell ref="E69:E70"/>
    <mergeCell ref="F69:F70"/>
    <mergeCell ref="G69:G70"/>
    <mergeCell ref="E71:E72"/>
    <mergeCell ref="F71:F72"/>
    <mergeCell ref="G71:G72"/>
    <mergeCell ref="G52:G53"/>
    <mergeCell ref="H52:H53"/>
    <mergeCell ref="F52:F53"/>
    <mergeCell ref="B1:D1"/>
    <mergeCell ref="F8:F9"/>
    <mergeCell ref="G8:G9"/>
    <mergeCell ref="H8:H9"/>
    <mergeCell ref="I8:I9"/>
    <mergeCell ref="K8:K9"/>
    <mergeCell ref="M8:M9"/>
    <mergeCell ref="O8:O9"/>
    <mergeCell ref="F10:F11"/>
    <mergeCell ref="G10:G11"/>
    <mergeCell ref="H10:H11"/>
    <mergeCell ref="I10:I11"/>
    <mergeCell ref="K10:K11"/>
    <mergeCell ref="M10:M11"/>
    <mergeCell ref="D3:D20"/>
    <mergeCell ref="E6:E7"/>
    <mergeCell ref="E8:E9"/>
    <mergeCell ref="E12:E13"/>
    <mergeCell ref="E14:E15"/>
    <mergeCell ref="H6:H7"/>
    <mergeCell ref="I6:I7"/>
    <mergeCell ref="K6:K7"/>
    <mergeCell ref="L6:L7"/>
    <mergeCell ref="K12:K13"/>
    <mergeCell ref="N6:N7"/>
    <mergeCell ref="Q6:Q7"/>
    <mergeCell ref="R6:R7"/>
    <mergeCell ref="T6:T7"/>
    <mergeCell ref="G14:G15"/>
    <mergeCell ref="H14:H15"/>
    <mergeCell ref="K14:K15"/>
    <mergeCell ref="L14:L15"/>
    <mergeCell ref="M14:M15"/>
    <mergeCell ref="N14:N15"/>
    <mergeCell ref="O12:O13"/>
    <mergeCell ref="O14:O15"/>
    <mergeCell ref="O6:O7"/>
    <mergeCell ref="P6:P7"/>
    <mergeCell ref="O10:O11"/>
    <mergeCell ref="Q10:Q11"/>
    <mergeCell ref="Q12:Q13"/>
    <mergeCell ref="R12:R13"/>
    <mergeCell ref="S12:S16"/>
    <mergeCell ref="G16:G17"/>
    <mergeCell ref="P14:P15"/>
    <mergeCell ref="Q14:Q15"/>
    <mergeCell ref="H16:H17"/>
    <mergeCell ref="I16:I17"/>
    <mergeCell ref="F6:F7"/>
    <mergeCell ref="G6:G7"/>
    <mergeCell ref="F12:F13"/>
    <mergeCell ref="G12:G13"/>
    <mergeCell ref="H12:H13"/>
    <mergeCell ref="I12:I13"/>
    <mergeCell ref="F14:F15"/>
    <mergeCell ref="I14:I15"/>
    <mergeCell ref="M24:M25"/>
    <mergeCell ref="K16:K17"/>
    <mergeCell ref="L16:L17"/>
    <mergeCell ref="K24:K25"/>
    <mergeCell ref="L24:L25"/>
    <mergeCell ref="M12:M13"/>
    <mergeCell ref="M6:M7"/>
    <mergeCell ref="F16:F17"/>
    <mergeCell ref="F24:F25"/>
    <mergeCell ref="G24:G25"/>
    <mergeCell ref="I24:I25"/>
    <mergeCell ref="M16:M17"/>
    <mergeCell ref="R103:R104"/>
    <mergeCell ref="S103:S107"/>
    <mergeCell ref="R108:R109"/>
    <mergeCell ref="S108:S112"/>
    <mergeCell ref="S120:S121"/>
    <mergeCell ref="R64:R65"/>
    <mergeCell ref="R66:R67"/>
    <mergeCell ref="R82:R83"/>
    <mergeCell ref="S82:S83"/>
    <mergeCell ref="R84:R86"/>
    <mergeCell ref="S84:S86"/>
    <mergeCell ref="S87:S91"/>
    <mergeCell ref="S64:S65"/>
    <mergeCell ref="S66:S69"/>
    <mergeCell ref="R100:R101"/>
    <mergeCell ref="S100:S102"/>
    <mergeCell ref="P34:P35"/>
    <mergeCell ref="Q34:Q35"/>
    <mergeCell ref="P32:P33"/>
    <mergeCell ref="O48:O49"/>
    <mergeCell ref="Q48:Q49"/>
    <mergeCell ref="O1:S1"/>
    <mergeCell ref="R2:S2"/>
    <mergeCell ref="R3:R4"/>
    <mergeCell ref="S3:S5"/>
    <mergeCell ref="S6:S11"/>
    <mergeCell ref="Q8:Q9"/>
    <mergeCell ref="Q16:Q17"/>
    <mergeCell ref="O16:O17"/>
    <mergeCell ref="P16:P17"/>
    <mergeCell ref="Q32:Q33"/>
    <mergeCell ref="R21:R22"/>
    <mergeCell ref="S21:S23"/>
    <mergeCell ref="R24:R25"/>
    <mergeCell ref="S24:S25"/>
    <mergeCell ref="S26:S27"/>
    <mergeCell ref="R26:R27"/>
    <mergeCell ref="R28:R29"/>
    <mergeCell ref="S28:S32"/>
    <mergeCell ref="R39:R40"/>
    <mergeCell ref="S39:S40"/>
    <mergeCell ref="O50:O51"/>
    <mergeCell ref="P50:P51"/>
    <mergeCell ref="Q50:Q51"/>
    <mergeCell ref="R51:R52"/>
    <mergeCell ref="O52:O53"/>
    <mergeCell ref="R41:R42"/>
    <mergeCell ref="S41:S42"/>
    <mergeCell ref="Q44:Q45"/>
    <mergeCell ref="Q46:Q47"/>
    <mergeCell ref="P42:P43"/>
    <mergeCell ref="Q42:Q43"/>
    <mergeCell ref="O44:O45"/>
    <mergeCell ref="O46:O47"/>
    <mergeCell ref="R45:R46"/>
    <mergeCell ref="S45:S46"/>
    <mergeCell ref="R47:R48"/>
    <mergeCell ref="S47:S48"/>
    <mergeCell ref="Q85:Q86"/>
    <mergeCell ref="Q87:Q88"/>
    <mergeCell ref="R87:R88"/>
    <mergeCell ref="K85:K86"/>
    <mergeCell ref="L85:L86"/>
    <mergeCell ref="N85:N86"/>
    <mergeCell ref="O85:O86"/>
    <mergeCell ref="P85:P86"/>
    <mergeCell ref="K87:K88"/>
    <mergeCell ref="O87:O88"/>
    <mergeCell ref="L95:L96"/>
    <mergeCell ref="M95:M96"/>
    <mergeCell ref="N95:N96"/>
    <mergeCell ref="O95:O96"/>
    <mergeCell ref="P95:P96"/>
    <mergeCell ref="Q95:Q96"/>
    <mergeCell ref="K91:K92"/>
    <mergeCell ref="L93:L94"/>
    <mergeCell ref="M93:M94"/>
    <mergeCell ref="N93:N94"/>
    <mergeCell ref="O93:O94"/>
    <mergeCell ref="P93:P94"/>
    <mergeCell ref="Q93:Q94"/>
    <mergeCell ref="P107:P108"/>
    <mergeCell ref="Q107:Q108"/>
    <mergeCell ref="Q109:Q110"/>
    <mergeCell ref="B120:R120"/>
    <mergeCell ref="B122:S122"/>
    <mergeCell ref="M107:M108"/>
    <mergeCell ref="M109:M110"/>
    <mergeCell ref="M85:M86"/>
    <mergeCell ref="M87:M88"/>
    <mergeCell ref="K107:K108"/>
    <mergeCell ref="L107:L108"/>
    <mergeCell ref="N107:N108"/>
    <mergeCell ref="O107:O108"/>
    <mergeCell ref="K109:K110"/>
    <mergeCell ref="O109:O110"/>
    <mergeCell ref="K89:K90"/>
    <mergeCell ref="M89:M90"/>
    <mergeCell ref="O89:O90"/>
    <mergeCell ref="Q89:Q90"/>
    <mergeCell ref="M91:M92"/>
    <mergeCell ref="O91:O92"/>
    <mergeCell ref="Q91:Q92"/>
    <mergeCell ref="K93:K94"/>
    <mergeCell ref="K95:K96"/>
    <mergeCell ref="K52:K53"/>
    <mergeCell ref="L52:L53"/>
    <mergeCell ref="M52:M53"/>
    <mergeCell ref="N52:N53"/>
    <mergeCell ref="B59:R59"/>
    <mergeCell ref="B61:S61"/>
    <mergeCell ref="B62:D62"/>
    <mergeCell ref="O62:S62"/>
    <mergeCell ref="K67:K68"/>
    <mergeCell ref="L67:L68"/>
    <mergeCell ref="M67:M68"/>
    <mergeCell ref="N67:N68"/>
    <mergeCell ref="Q67:Q68"/>
    <mergeCell ref="P52:P53"/>
    <mergeCell ref="Q52:Q53"/>
    <mergeCell ref="S59:S60"/>
    <mergeCell ref="R63:S63"/>
    <mergeCell ref="I52:I53"/>
    <mergeCell ref="O69:O70"/>
    <mergeCell ref="O71:O72"/>
    <mergeCell ref="O73:O74"/>
    <mergeCell ref="Q73:Q74"/>
    <mergeCell ref="O67:O68"/>
    <mergeCell ref="P67:P68"/>
    <mergeCell ref="K69:K70"/>
    <mergeCell ref="M69:M70"/>
    <mergeCell ref="Q69:Q70"/>
    <mergeCell ref="M71:M72"/>
    <mergeCell ref="Q71:Q72"/>
    <mergeCell ref="K71:K72"/>
    <mergeCell ref="K73:K74"/>
    <mergeCell ref="M73:M74"/>
    <mergeCell ref="O75:O76"/>
    <mergeCell ref="P75:P76"/>
    <mergeCell ref="Q75:Q76"/>
    <mergeCell ref="K77:K78"/>
    <mergeCell ref="L77:L78"/>
    <mergeCell ref="M77:M78"/>
    <mergeCell ref="N77:N78"/>
    <mergeCell ref="O77:O78"/>
    <mergeCell ref="P77:P78"/>
    <mergeCell ref="Q77:Q78"/>
    <mergeCell ref="K75:K76"/>
    <mergeCell ref="L75:L76"/>
    <mergeCell ref="M75:M76"/>
    <mergeCell ref="N75:N76"/>
  </mergeCells>
  <conditionalFormatting sqref="A1:XFD1048576">
    <cfRule type="cellIs" dxfId="9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183"/>
  <sheetViews>
    <sheetView showGridLines="0" topLeftCell="B1" workbookViewId="0">
      <selection activeCell="G7" sqref="G7:G8"/>
    </sheetView>
  </sheetViews>
  <sheetFormatPr defaultColWidth="14.42578125" defaultRowHeight="15" customHeight="1"/>
  <cols>
    <col min="1" max="1" width="12.85546875" style="205" hidden="1" customWidth="1"/>
    <col min="2" max="2" width="14.28515625" style="205" customWidth="1"/>
    <col min="3" max="3" width="17.5703125" style="205" customWidth="1"/>
    <col min="4" max="4" width="11.42578125" style="205" customWidth="1"/>
    <col min="5" max="5" width="6" style="205" customWidth="1"/>
    <col min="6" max="6" width="10" style="205" hidden="1" customWidth="1"/>
    <col min="7" max="7" width="12.2851562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20" width="61.5703125" style="205" hidden="1" customWidth="1"/>
    <col min="21" max="24" width="9.140625" style="205" hidden="1" customWidth="1"/>
    <col min="25" max="16384" width="14.42578125" style="205"/>
  </cols>
  <sheetData>
    <row r="1" spans="1:24" ht="61.5" customHeight="1">
      <c r="A1" s="198"/>
      <c r="B1" s="199"/>
      <c r="C1" s="200"/>
      <c r="D1" s="200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 t="s">
        <v>85</v>
      </c>
      <c r="P1" s="200"/>
      <c r="Q1" s="200"/>
      <c r="R1" s="200"/>
      <c r="S1" s="200"/>
      <c r="T1" s="204"/>
      <c r="U1" s="204"/>
      <c r="V1" s="204"/>
      <c r="W1" s="204"/>
      <c r="X1" s="204"/>
    </row>
    <row r="2" spans="1:24" ht="34.5" customHeight="1">
      <c r="A2" s="206"/>
      <c r="B2" s="207" t="s">
        <v>6</v>
      </c>
      <c r="C2" s="207" t="s">
        <v>7</v>
      </c>
      <c r="D2" s="208" t="s">
        <v>8</v>
      </c>
      <c r="E2" s="207" t="s">
        <v>9</v>
      </c>
      <c r="F2" s="209" t="s">
        <v>10</v>
      </c>
      <c r="G2" s="210" t="s">
        <v>11</v>
      </c>
      <c r="H2" s="209" t="s">
        <v>10</v>
      </c>
      <c r="I2" s="210" t="s">
        <v>12</v>
      </c>
      <c r="J2" s="209" t="s">
        <v>10</v>
      </c>
      <c r="K2" s="210" t="s">
        <v>13</v>
      </c>
      <c r="L2" s="209" t="s">
        <v>10</v>
      </c>
      <c r="M2" s="210" t="s">
        <v>14</v>
      </c>
      <c r="N2" s="209" t="s">
        <v>10</v>
      </c>
      <c r="O2" s="210" t="s">
        <v>15</v>
      </c>
      <c r="P2" s="209" t="s">
        <v>10</v>
      </c>
      <c r="Q2" s="210" t="s">
        <v>16</v>
      </c>
      <c r="R2" s="389" t="s">
        <v>17</v>
      </c>
      <c r="S2" s="390"/>
      <c r="T2" s="214"/>
      <c r="U2" s="214"/>
      <c r="V2" s="214"/>
      <c r="W2" s="214"/>
      <c r="X2" s="214"/>
    </row>
    <row r="3" spans="1:24" ht="7.5" customHeight="1">
      <c r="A3" s="206"/>
      <c r="B3" s="216" t="s">
        <v>18</v>
      </c>
      <c r="C3" s="344" t="s">
        <v>86</v>
      </c>
      <c r="D3" s="218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272" t="s">
        <v>21</v>
      </c>
      <c r="S3" s="273" t="s">
        <v>87</v>
      </c>
      <c r="T3" s="236"/>
      <c r="U3" s="222"/>
      <c r="V3" s="222"/>
      <c r="W3" s="222"/>
      <c r="X3" s="222"/>
    </row>
    <row r="4" spans="1:24" ht="7.5" customHeight="1">
      <c r="A4" s="206"/>
      <c r="B4" s="224"/>
      <c r="C4" s="224"/>
      <c r="D4" s="225"/>
      <c r="E4" s="367"/>
      <c r="F4" s="367"/>
      <c r="G4" s="227"/>
      <c r="H4" s="391"/>
      <c r="I4" s="227"/>
      <c r="J4" s="391"/>
      <c r="K4" s="227"/>
      <c r="L4" s="367"/>
      <c r="M4" s="227"/>
      <c r="N4" s="367"/>
      <c r="O4" s="367"/>
      <c r="P4" s="367"/>
      <c r="Q4" s="367"/>
      <c r="R4" s="224"/>
      <c r="S4" s="224"/>
      <c r="T4" s="236"/>
      <c r="U4" s="214"/>
      <c r="V4" s="214"/>
      <c r="W4" s="214"/>
      <c r="X4" s="214"/>
    </row>
    <row r="5" spans="1:24" ht="7.5" customHeight="1">
      <c r="A5" s="214"/>
      <c r="B5" s="224"/>
      <c r="C5" s="224"/>
      <c r="G5" s="224"/>
      <c r="H5" s="232"/>
      <c r="I5" s="224"/>
      <c r="J5" s="232"/>
      <c r="K5" s="224"/>
      <c r="M5" s="224"/>
      <c r="R5" s="392"/>
      <c r="S5" s="224"/>
      <c r="T5" s="236"/>
      <c r="U5" s="206"/>
      <c r="V5" s="206"/>
      <c r="W5" s="206"/>
      <c r="X5" s="206"/>
    </row>
    <row r="6" spans="1:24" ht="7.5" customHeight="1">
      <c r="A6" s="228"/>
      <c r="B6" s="224"/>
      <c r="C6" s="224"/>
      <c r="G6" s="243"/>
      <c r="H6" s="393"/>
      <c r="I6" s="243"/>
      <c r="J6" s="393"/>
      <c r="K6" s="243"/>
      <c r="M6" s="243"/>
      <c r="R6" s="392"/>
      <c r="S6" s="224"/>
      <c r="T6" s="206"/>
      <c r="U6" s="206"/>
      <c r="V6" s="206"/>
      <c r="W6" s="206"/>
      <c r="X6" s="206"/>
    </row>
    <row r="7" spans="1:24" ht="7.5" customHeight="1">
      <c r="A7" s="206"/>
      <c r="B7" s="224"/>
      <c r="C7" s="224"/>
      <c r="D7" s="317" t="s">
        <v>88</v>
      </c>
      <c r="E7" s="394" t="s">
        <v>25</v>
      </c>
      <c r="F7" s="337">
        <v>8137.5</v>
      </c>
      <c r="G7" s="255">
        <f>ROUND(F7*mark_up,0)</f>
        <v>34747</v>
      </c>
      <c r="H7" s="263"/>
      <c r="I7" s="255" t="s">
        <v>25</v>
      </c>
      <c r="J7" s="263"/>
      <c r="K7" s="255" t="s">
        <v>25</v>
      </c>
      <c r="L7" s="266"/>
      <c r="M7" s="255" t="s">
        <v>25</v>
      </c>
      <c r="N7" s="266"/>
      <c r="O7" s="255" t="s">
        <v>25</v>
      </c>
      <c r="P7" s="266"/>
      <c r="Q7" s="255" t="s">
        <v>25</v>
      </c>
      <c r="R7" s="392"/>
      <c r="S7" s="224"/>
      <c r="T7" s="206"/>
      <c r="U7" s="206"/>
      <c r="V7" s="206"/>
      <c r="W7" s="206"/>
      <c r="X7" s="206"/>
    </row>
    <row r="8" spans="1:24" ht="7.5" customHeight="1">
      <c r="A8" s="206"/>
      <c r="B8" s="224"/>
      <c r="C8" s="224"/>
      <c r="D8" s="224"/>
      <c r="E8" s="224"/>
      <c r="F8" s="338"/>
      <c r="G8" s="243"/>
      <c r="H8" s="245"/>
      <c r="I8" s="243"/>
      <c r="J8" s="245"/>
      <c r="K8" s="243"/>
      <c r="L8" s="243"/>
      <c r="M8" s="243"/>
      <c r="N8" s="243"/>
      <c r="O8" s="243"/>
      <c r="P8" s="243"/>
      <c r="Q8" s="243"/>
      <c r="R8" s="219" t="s">
        <v>21</v>
      </c>
      <c r="S8" s="220" t="s">
        <v>89</v>
      </c>
      <c r="T8" s="206"/>
      <c r="U8" s="206"/>
      <c r="V8" s="206"/>
      <c r="W8" s="206"/>
      <c r="X8" s="206"/>
    </row>
    <row r="9" spans="1:24" ht="7.5" customHeight="1">
      <c r="A9" s="206"/>
      <c r="B9" s="224"/>
      <c r="C9" s="224"/>
      <c r="D9" s="317" t="s">
        <v>90</v>
      </c>
      <c r="E9" s="394" t="s">
        <v>25</v>
      </c>
      <c r="F9" s="395">
        <f t="shared" ref="F9:G9" si="0">ROUND(F7*1.13313023610053,0)</f>
        <v>9221</v>
      </c>
      <c r="G9" s="396">
        <f t="shared" si="0"/>
        <v>39373</v>
      </c>
      <c r="H9" s="263"/>
      <c r="I9" s="255" t="s">
        <v>25</v>
      </c>
      <c r="J9" s="263"/>
      <c r="K9" s="255" t="s">
        <v>25</v>
      </c>
      <c r="L9" s="266"/>
      <c r="M9" s="255" t="s">
        <v>25</v>
      </c>
      <c r="N9" s="266"/>
      <c r="O9" s="255" t="s">
        <v>25</v>
      </c>
      <c r="P9" s="266"/>
      <c r="Q9" s="255" t="s">
        <v>25</v>
      </c>
      <c r="R9" s="224"/>
      <c r="S9" s="224"/>
      <c r="T9" s="206"/>
      <c r="U9" s="206"/>
      <c r="V9" s="206"/>
      <c r="W9" s="206"/>
      <c r="X9" s="206"/>
    </row>
    <row r="10" spans="1:24" ht="7.5" customHeight="1">
      <c r="A10" s="206"/>
      <c r="B10" s="224"/>
      <c r="C10" s="224"/>
      <c r="D10" s="224"/>
      <c r="E10" s="224"/>
      <c r="F10" s="338"/>
      <c r="G10" s="338"/>
      <c r="H10" s="245"/>
      <c r="I10" s="243"/>
      <c r="J10" s="245"/>
      <c r="K10" s="243"/>
      <c r="L10" s="243"/>
      <c r="M10" s="243"/>
      <c r="N10" s="243"/>
      <c r="O10" s="243"/>
      <c r="P10" s="243"/>
      <c r="Q10" s="243"/>
      <c r="R10" s="368"/>
      <c r="S10" s="224"/>
      <c r="T10" s="206"/>
      <c r="U10" s="206"/>
      <c r="V10" s="206"/>
      <c r="W10" s="206"/>
      <c r="X10" s="206"/>
    </row>
    <row r="11" spans="1:24" ht="7.5" customHeight="1">
      <c r="A11" s="214"/>
      <c r="B11" s="224"/>
      <c r="C11" s="224"/>
      <c r="D11" s="317" t="s">
        <v>91</v>
      </c>
      <c r="E11" s="394" t="s">
        <v>25</v>
      </c>
      <c r="F11" s="397">
        <f t="shared" ref="F11:G11" si="1">ROUND(F7*1.2655005,0)</f>
        <v>10298</v>
      </c>
      <c r="G11" s="396">
        <f t="shared" si="1"/>
        <v>43972</v>
      </c>
      <c r="H11" s="263"/>
      <c r="I11" s="255" t="s">
        <v>25</v>
      </c>
      <c r="J11" s="263"/>
      <c r="K11" s="255" t="s">
        <v>25</v>
      </c>
      <c r="L11" s="266"/>
      <c r="M11" s="255" t="s">
        <v>25</v>
      </c>
      <c r="N11" s="266"/>
      <c r="O11" s="255" t="s">
        <v>25</v>
      </c>
      <c r="P11" s="266"/>
      <c r="Q11" s="255" t="s">
        <v>25</v>
      </c>
      <c r="R11" s="368"/>
      <c r="S11" s="224"/>
      <c r="T11" s="206"/>
      <c r="U11" s="206"/>
      <c r="V11" s="206"/>
      <c r="W11" s="206"/>
      <c r="X11" s="206"/>
    </row>
    <row r="12" spans="1:24" ht="7.5" customHeight="1">
      <c r="A12" s="228"/>
      <c r="B12" s="224"/>
      <c r="C12" s="224"/>
      <c r="D12" s="224"/>
      <c r="E12" s="224"/>
      <c r="F12" s="338"/>
      <c r="G12" s="338"/>
      <c r="H12" s="245"/>
      <c r="I12" s="243"/>
      <c r="J12" s="245"/>
      <c r="K12" s="243"/>
      <c r="L12" s="243"/>
      <c r="M12" s="243"/>
      <c r="N12" s="243"/>
      <c r="O12" s="243"/>
      <c r="P12" s="243"/>
      <c r="Q12" s="243"/>
      <c r="R12" s="368"/>
      <c r="S12" s="224"/>
      <c r="T12" s="206"/>
      <c r="U12" s="206"/>
      <c r="V12" s="242"/>
      <c r="W12" s="206"/>
      <c r="X12" s="206"/>
    </row>
    <row r="13" spans="1:24" ht="7.5" customHeight="1">
      <c r="A13" s="206"/>
      <c r="B13" s="224"/>
      <c r="C13" s="224"/>
      <c r="D13" s="317" t="s">
        <v>92</v>
      </c>
      <c r="E13" s="394" t="s">
        <v>25</v>
      </c>
      <c r="F13" s="397">
        <f t="shared" ref="F13:G13" si="2">ROUND(F7*1.3912116,0)</f>
        <v>11321</v>
      </c>
      <c r="G13" s="396">
        <f t="shared" si="2"/>
        <v>48340</v>
      </c>
      <c r="H13" s="263"/>
      <c r="I13" s="255" t="s">
        <v>25</v>
      </c>
      <c r="J13" s="263"/>
      <c r="K13" s="255" t="s">
        <v>25</v>
      </c>
      <c r="L13" s="266"/>
      <c r="M13" s="255" t="s">
        <v>25</v>
      </c>
      <c r="N13" s="266"/>
      <c r="O13" s="255" t="s">
        <v>25</v>
      </c>
      <c r="P13" s="266"/>
      <c r="Q13" s="255" t="s">
        <v>25</v>
      </c>
      <c r="R13" s="219" t="s">
        <v>21</v>
      </c>
      <c r="S13" s="220" t="s">
        <v>93</v>
      </c>
      <c r="T13" s="206"/>
      <c r="U13" s="206"/>
      <c r="V13" s="242"/>
      <c r="W13" s="206"/>
      <c r="X13" s="206"/>
    </row>
    <row r="14" spans="1:24" ht="7.5" customHeight="1">
      <c r="A14" s="206"/>
      <c r="B14" s="224"/>
      <c r="C14" s="224"/>
      <c r="D14" s="224"/>
      <c r="E14" s="224"/>
      <c r="F14" s="338"/>
      <c r="G14" s="338"/>
      <c r="H14" s="245"/>
      <c r="I14" s="243"/>
      <c r="J14" s="245"/>
      <c r="K14" s="243"/>
      <c r="L14" s="243"/>
      <c r="M14" s="243"/>
      <c r="N14" s="243"/>
      <c r="O14" s="243"/>
      <c r="P14" s="243"/>
      <c r="Q14" s="243"/>
      <c r="R14" s="224"/>
      <c r="S14" s="224"/>
      <c r="T14" s="206"/>
      <c r="U14" s="206"/>
      <c r="V14" s="242"/>
      <c r="W14" s="206"/>
      <c r="X14" s="206"/>
    </row>
    <row r="15" spans="1:24" ht="7.5" customHeight="1">
      <c r="A15" s="206"/>
      <c r="B15" s="224"/>
      <c r="C15" s="224"/>
      <c r="D15" s="317" t="s">
        <v>94</v>
      </c>
      <c r="E15" s="394" t="s">
        <v>25</v>
      </c>
      <c r="F15" s="397">
        <f t="shared" ref="F15:G15" si="3">ROUND(F7*1.80594699,0)</f>
        <v>14696</v>
      </c>
      <c r="G15" s="396">
        <f t="shared" si="3"/>
        <v>62751</v>
      </c>
      <c r="H15" s="263"/>
      <c r="I15" s="255" t="s">
        <v>25</v>
      </c>
      <c r="J15" s="263"/>
      <c r="K15" s="255" t="s">
        <v>25</v>
      </c>
      <c r="L15" s="266"/>
      <c r="M15" s="255" t="s">
        <v>25</v>
      </c>
      <c r="N15" s="266"/>
      <c r="O15" s="255" t="s">
        <v>25</v>
      </c>
      <c r="P15" s="266"/>
      <c r="Q15" s="255" t="s">
        <v>25</v>
      </c>
      <c r="R15" s="368"/>
      <c r="S15" s="224"/>
      <c r="T15" s="236"/>
      <c r="U15" s="206"/>
      <c r="V15" s="242"/>
      <c r="W15" s="206"/>
      <c r="X15" s="206"/>
    </row>
    <row r="16" spans="1:24" ht="7.5" customHeight="1">
      <c r="A16" s="206"/>
      <c r="B16" s="224"/>
      <c r="C16" s="224"/>
      <c r="D16" s="224"/>
      <c r="E16" s="224"/>
      <c r="F16" s="338"/>
      <c r="G16" s="338"/>
      <c r="H16" s="245"/>
      <c r="I16" s="243"/>
      <c r="J16" s="245"/>
      <c r="K16" s="243"/>
      <c r="L16" s="243"/>
      <c r="M16" s="243"/>
      <c r="N16" s="243"/>
      <c r="O16" s="243"/>
      <c r="P16" s="243"/>
      <c r="Q16" s="243"/>
      <c r="R16" s="284"/>
      <c r="S16" s="284"/>
      <c r="T16" s="236"/>
      <c r="U16" s="206"/>
      <c r="V16" s="242"/>
      <c r="W16" s="206"/>
      <c r="X16" s="206"/>
    </row>
    <row r="17" spans="1:24" ht="7.5" customHeight="1">
      <c r="A17" s="206"/>
      <c r="B17" s="224"/>
      <c r="C17" s="224"/>
      <c r="D17" s="310"/>
      <c r="E17" s="398"/>
      <c r="F17" s="398"/>
      <c r="G17" s="398"/>
      <c r="H17" s="398"/>
      <c r="I17" s="398"/>
      <c r="J17" s="398"/>
      <c r="K17" s="398"/>
      <c r="L17" s="398"/>
      <c r="M17" s="398"/>
      <c r="N17" s="398"/>
      <c r="O17" s="398"/>
      <c r="P17" s="398"/>
      <c r="Q17" s="398"/>
      <c r="R17" s="368"/>
      <c r="S17" s="368"/>
      <c r="T17" s="236"/>
      <c r="U17" s="206"/>
      <c r="V17" s="242"/>
      <c r="W17" s="206"/>
      <c r="X17" s="206"/>
    </row>
    <row r="18" spans="1:24" ht="7.5" customHeight="1">
      <c r="A18" s="206"/>
      <c r="B18" s="224"/>
      <c r="C18" s="224"/>
      <c r="D18" s="310"/>
      <c r="E18" s="398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398"/>
      <c r="Q18" s="398"/>
      <c r="R18" s="368"/>
      <c r="S18" s="368"/>
      <c r="T18" s="247"/>
      <c r="U18" s="206"/>
      <c r="V18" s="242"/>
      <c r="W18" s="206"/>
      <c r="X18" s="206"/>
    </row>
    <row r="19" spans="1:24" ht="7.5" customHeight="1">
      <c r="A19" s="206"/>
      <c r="B19" s="224"/>
      <c r="C19" s="224"/>
      <c r="D19" s="399"/>
      <c r="E19" s="398"/>
      <c r="F19" s="398"/>
      <c r="G19" s="398"/>
      <c r="H19" s="398"/>
      <c r="I19" s="398"/>
      <c r="J19" s="398"/>
      <c r="K19" s="398"/>
      <c r="L19" s="398"/>
      <c r="M19" s="398"/>
      <c r="N19" s="398"/>
      <c r="O19" s="398"/>
      <c r="P19" s="398"/>
      <c r="Q19" s="398"/>
      <c r="R19" s="368"/>
      <c r="S19" s="368"/>
      <c r="T19" s="247"/>
      <c r="U19" s="206"/>
      <c r="V19" s="242"/>
      <c r="W19" s="206"/>
      <c r="X19" s="206"/>
    </row>
    <row r="20" spans="1:24" ht="7.5" customHeight="1">
      <c r="A20" s="214"/>
      <c r="B20" s="224"/>
      <c r="C20" s="224"/>
      <c r="D20" s="399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368"/>
      <c r="T20" s="236"/>
      <c r="U20" s="206"/>
      <c r="V20" s="242"/>
      <c r="W20" s="206"/>
      <c r="X20" s="206"/>
    </row>
    <row r="21" spans="1:24" ht="7.5" customHeight="1">
      <c r="A21" s="214"/>
      <c r="B21" s="224"/>
      <c r="C21" s="248" t="s">
        <v>95</v>
      </c>
      <c r="D21" s="399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368"/>
      <c r="T21" s="206"/>
      <c r="U21" s="206"/>
      <c r="V21" s="242"/>
      <c r="W21" s="206"/>
      <c r="X21" s="206"/>
    </row>
    <row r="22" spans="1:24" ht="7.5" customHeight="1">
      <c r="A22" s="214"/>
      <c r="B22" s="224"/>
      <c r="C22" s="224"/>
      <c r="D22" s="399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368"/>
      <c r="T22" s="214"/>
      <c r="U22" s="214"/>
      <c r="V22" s="214"/>
      <c r="W22" s="214"/>
      <c r="X22" s="214"/>
    </row>
    <row r="23" spans="1:24" ht="7.5" customHeight="1">
      <c r="A23" s="206"/>
      <c r="B23" s="200"/>
      <c r="C23" s="200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368"/>
      <c r="S23" s="368"/>
      <c r="T23" s="214"/>
      <c r="U23" s="214"/>
      <c r="V23" s="214"/>
      <c r="W23" s="214"/>
      <c r="X23" s="214"/>
    </row>
    <row r="24" spans="1:24" ht="7.5" customHeight="1">
      <c r="A24" s="206"/>
      <c r="B24" s="216" t="s">
        <v>18</v>
      </c>
      <c r="C24" s="217" t="s">
        <v>96</v>
      </c>
      <c r="D24" s="22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72" t="s">
        <v>21</v>
      </c>
      <c r="S24" s="273" t="s">
        <v>97</v>
      </c>
      <c r="T24" s="247"/>
      <c r="U24" s="247"/>
      <c r="V24" s="247"/>
      <c r="W24" s="247"/>
      <c r="X24" s="214"/>
    </row>
    <row r="25" spans="1:24" ht="7.5" customHeight="1">
      <c r="A25" s="228"/>
      <c r="B25" s="224"/>
      <c r="C25" s="224"/>
      <c r="D25" s="22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24"/>
      <c r="S25" s="224"/>
      <c r="T25" s="236"/>
      <c r="U25" s="247"/>
      <c r="V25" s="247"/>
      <c r="W25" s="247"/>
      <c r="X25" s="206"/>
    </row>
    <row r="26" spans="1:24" ht="7.5" customHeight="1">
      <c r="A26" s="228"/>
      <c r="B26" s="224"/>
      <c r="C26" s="224"/>
      <c r="D26" s="225"/>
      <c r="E26" s="367"/>
      <c r="F26" s="367"/>
      <c r="G26" s="227"/>
      <c r="H26" s="391"/>
      <c r="I26" s="227"/>
      <c r="J26" s="391"/>
      <c r="K26" s="367"/>
      <c r="L26" s="367"/>
      <c r="M26" s="367"/>
      <c r="N26" s="367"/>
      <c r="O26" s="367"/>
      <c r="P26" s="367"/>
      <c r="Q26" s="367"/>
      <c r="S26" s="224"/>
      <c r="T26" s="236"/>
      <c r="U26" s="247"/>
      <c r="V26" s="247"/>
      <c r="W26" s="247"/>
      <c r="X26" s="206"/>
    </row>
    <row r="27" spans="1:24" ht="7.5" customHeight="1">
      <c r="A27" s="228"/>
      <c r="B27" s="224"/>
      <c r="C27" s="224"/>
      <c r="D27" s="399"/>
      <c r="G27" s="224"/>
      <c r="H27" s="232"/>
      <c r="I27" s="224"/>
      <c r="J27" s="232"/>
      <c r="R27" s="253" t="s">
        <v>21</v>
      </c>
      <c r="S27" s="220" t="s">
        <v>98</v>
      </c>
      <c r="T27" s="236"/>
      <c r="U27" s="247"/>
      <c r="V27" s="247"/>
      <c r="W27" s="247"/>
      <c r="X27" s="206"/>
    </row>
    <row r="28" spans="1:24" ht="7.5" customHeight="1">
      <c r="A28" s="228"/>
      <c r="B28" s="224"/>
      <c r="C28" s="224"/>
      <c r="D28" s="399"/>
      <c r="G28" s="243"/>
      <c r="H28" s="393"/>
      <c r="I28" s="243"/>
      <c r="J28" s="393"/>
      <c r="R28" s="224"/>
      <c r="S28" s="224"/>
      <c r="T28" s="236"/>
      <c r="U28" s="247"/>
      <c r="V28" s="247"/>
      <c r="W28" s="247"/>
      <c r="X28" s="206"/>
    </row>
    <row r="29" spans="1:24" ht="7.5" customHeight="1">
      <c r="A29" s="228"/>
      <c r="B29" s="224"/>
      <c r="C29" s="224"/>
      <c r="D29" s="316" t="s">
        <v>88</v>
      </c>
      <c r="E29" s="394" t="s">
        <v>25</v>
      </c>
      <c r="F29" s="337">
        <v>15836.8</v>
      </c>
      <c r="G29" s="255">
        <f>ROUND(F29*mark_up,0)</f>
        <v>67623</v>
      </c>
      <c r="H29" s="263"/>
      <c r="I29" s="255" t="s">
        <v>25</v>
      </c>
      <c r="J29" s="263"/>
      <c r="K29" s="255" t="s">
        <v>25</v>
      </c>
      <c r="L29" s="266"/>
      <c r="M29" s="255" t="s">
        <v>25</v>
      </c>
      <c r="N29" s="266"/>
      <c r="O29" s="255" t="s">
        <v>25</v>
      </c>
      <c r="P29" s="266"/>
      <c r="Q29" s="255" t="s">
        <v>25</v>
      </c>
      <c r="R29" s="391"/>
      <c r="S29" s="224"/>
      <c r="T29" s="206"/>
      <c r="U29" s="206"/>
      <c r="V29" s="206"/>
      <c r="W29" s="206"/>
      <c r="X29" s="206"/>
    </row>
    <row r="30" spans="1:24" ht="7.5" customHeight="1">
      <c r="A30" s="228"/>
      <c r="B30" s="224"/>
      <c r="C30" s="224"/>
      <c r="D30" s="224"/>
      <c r="E30" s="224"/>
      <c r="F30" s="338"/>
      <c r="G30" s="243"/>
      <c r="H30" s="245"/>
      <c r="I30" s="243"/>
      <c r="J30" s="245"/>
      <c r="K30" s="243"/>
      <c r="L30" s="243"/>
      <c r="M30" s="243"/>
      <c r="N30" s="243"/>
      <c r="O30" s="243"/>
      <c r="P30" s="243"/>
      <c r="Q30" s="243"/>
      <c r="R30" s="391"/>
      <c r="S30" s="224"/>
      <c r="T30" s="206"/>
      <c r="U30" s="206"/>
      <c r="V30" s="206"/>
      <c r="W30" s="206"/>
      <c r="X30" s="206"/>
    </row>
    <row r="31" spans="1:24" ht="7.5" customHeight="1">
      <c r="A31" s="228"/>
      <c r="B31" s="224"/>
      <c r="C31" s="224"/>
      <c r="D31" s="316" t="s">
        <v>90</v>
      </c>
      <c r="E31" s="394" t="s">
        <v>25</v>
      </c>
      <c r="F31" s="397">
        <f t="shared" ref="F31:G31" si="4">ROUND(F29*1.17030965391621,0)</f>
        <v>18534</v>
      </c>
      <c r="G31" s="396">
        <f t="shared" si="4"/>
        <v>79140</v>
      </c>
      <c r="H31" s="263"/>
      <c r="I31" s="255" t="s">
        <v>25</v>
      </c>
      <c r="J31" s="263"/>
      <c r="K31" s="255" t="s">
        <v>25</v>
      </c>
      <c r="L31" s="266"/>
      <c r="M31" s="255" t="s">
        <v>25</v>
      </c>
      <c r="N31" s="266"/>
      <c r="O31" s="255" t="s">
        <v>25</v>
      </c>
      <c r="P31" s="266"/>
      <c r="Q31" s="255" t="s">
        <v>25</v>
      </c>
      <c r="R31" s="391"/>
      <c r="S31" s="224"/>
      <c r="T31" s="206"/>
      <c r="U31" s="206"/>
      <c r="V31" s="206"/>
      <c r="W31" s="206"/>
      <c r="X31" s="206"/>
    </row>
    <row r="32" spans="1:24" ht="7.5" customHeight="1">
      <c r="A32" s="228"/>
      <c r="B32" s="224"/>
      <c r="C32" s="224"/>
      <c r="D32" s="224"/>
      <c r="E32" s="224"/>
      <c r="F32" s="338"/>
      <c r="G32" s="338"/>
      <c r="H32" s="245"/>
      <c r="I32" s="243"/>
      <c r="J32" s="245"/>
      <c r="K32" s="243"/>
      <c r="L32" s="243"/>
      <c r="M32" s="243"/>
      <c r="N32" s="243"/>
      <c r="O32" s="243"/>
      <c r="P32" s="243"/>
      <c r="Q32" s="243"/>
      <c r="S32" s="224"/>
      <c r="T32" s="206"/>
      <c r="U32" s="206"/>
      <c r="V32" s="206"/>
      <c r="W32" s="206"/>
      <c r="X32" s="206"/>
    </row>
    <row r="33" spans="1:24" ht="7.5" customHeight="1">
      <c r="A33" s="228"/>
      <c r="B33" s="224"/>
      <c r="C33" s="224"/>
      <c r="D33" s="316" t="s">
        <v>91</v>
      </c>
      <c r="E33" s="394" t="s">
        <v>25</v>
      </c>
      <c r="F33" s="397">
        <f t="shared" ref="F33:G33" si="5">ROUND(F29*1.34492645,0)</f>
        <v>21299</v>
      </c>
      <c r="G33" s="396">
        <f t="shared" si="5"/>
        <v>90948</v>
      </c>
      <c r="H33" s="263"/>
      <c r="I33" s="255" t="s">
        <v>25</v>
      </c>
      <c r="J33" s="263"/>
      <c r="K33" s="255" t="s">
        <v>25</v>
      </c>
      <c r="L33" s="266"/>
      <c r="M33" s="255" t="s">
        <v>25</v>
      </c>
      <c r="N33" s="266"/>
      <c r="O33" s="255" t="s">
        <v>25</v>
      </c>
      <c r="P33" s="266"/>
      <c r="Q33" s="255" t="s">
        <v>25</v>
      </c>
      <c r="S33" s="224"/>
      <c r="T33" s="206"/>
      <c r="U33" s="206"/>
      <c r="V33" s="206"/>
      <c r="W33" s="206"/>
      <c r="X33" s="206"/>
    </row>
    <row r="34" spans="1:24" ht="7.5" customHeight="1">
      <c r="A34" s="228"/>
      <c r="B34" s="224"/>
      <c r="C34" s="224"/>
      <c r="D34" s="224"/>
      <c r="E34" s="224"/>
      <c r="F34" s="338"/>
      <c r="G34" s="338"/>
      <c r="H34" s="245"/>
      <c r="I34" s="243"/>
      <c r="J34" s="245"/>
      <c r="K34" s="243"/>
      <c r="L34" s="243"/>
      <c r="M34" s="243"/>
      <c r="N34" s="243"/>
      <c r="O34" s="243"/>
      <c r="P34" s="243"/>
      <c r="Q34" s="243"/>
      <c r="S34" s="224"/>
      <c r="T34" s="206"/>
      <c r="U34" s="206"/>
      <c r="V34" s="206"/>
      <c r="W34" s="206"/>
      <c r="X34" s="206"/>
    </row>
    <row r="35" spans="1:24" ht="7.5" customHeight="1">
      <c r="A35" s="228"/>
      <c r="B35" s="224"/>
      <c r="C35" s="224"/>
      <c r="D35" s="316" t="s">
        <v>92</v>
      </c>
      <c r="E35" s="394" t="s">
        <v>25</v>
      </c>
      <c r="F35" s="397">
        <f t="shared" ref="F35:G35" si="6">ROUND(F29*1.7000289,0)</f>
        <v>26923</v>
      </c>
      <c r="G35" s="396">
        <f t="shared" si="6"/>
        <v>114961</v>
      </c>
      <c r="H35" s="263"/>
      <c r="I35" s="255" t="s">
        <v>25</v>
      </c>
      <c r="J35" s="263"/>
      <c r="K35" s="255" t="s">
        <v>25</v>
      </c>
      <c r="L35" s="266"/>
      <c r="M35" s="255" t="s">
        <v>25</v>
      </c>
      <c r="N35" s="266"/>
      <c r="O35" s="255" t="s">
        <v>25</v>
      </c>
      <c r="P35" s="266"/>
      <c r="Q35" s="255" t="s">
        <v>25</v>
      </c>
      <c r="S35" s="224"/>
      <c r="T35" s="206"/>
      <c r="U35" s="206"/>
      <c r="V35" s="206"/>
      <c r="W35" s="206"/>
      <c r="X35" s="206"/>
    </row>
    <row r="36" spans="1:24" ht="7.5" customHeight="1">
      <c r="A36" s="228"/>
      <c r="B36" s="224"/>
      <c r="C36" s="224"/>
      <c r="D36" s="224"/>
      <c r="E36" s="224"/>
      <c r="F36" s="338"/>
      <c r="G36" s="338"/>
      <c r="H36" s="245"/>
      <c r="I36" s="243"/>
      <c r="J36" s="245"/>
      <c r="K36" s="243"/>
      <c r="L36" s="243"/>
      <c r="M36" s="243"/>
      <c r="N36" s="243"/>
      <c r="O36" s="243"/>
      <c r="P36" s="243"/>
      <c r="Q36" s="243"/>
      <c r="R36" s="219" t="s">
        <v>21</v>
      </c>
      <c r="S36" s="220" t="s">
        <v>89</v>
      </c>
      <c r="T36" s="236"/>
      <c r="U36" s="206"/>
      <c r="V36" s="206"/>
      <c r="W36" s="206"/>
      <c r="X36" s="206"/>
    </row>
    <row r="37" spans="1:24" ht="7.5" customHeight="1">
      <c r="A37" s="228"/>
      <c r="B37" s="224"/>
      <c r="C37" s="224"/>
      <c r="D37" s="316" t="s">
        <v>94</v>
      </c>
      <c r="E37" s="394" t="s">
        <v>25</v>
      </c>
      <c r="F37" s="397">
        <f t="shared" ref="F37:G37" si="7">ROUND(F29*2.06941331,0)</f>
        <v>32773</v>
      </c>
      <c r="G37" s="396">
        <f t="shared" si="7"/>
        <v>139940</v>
      </c>
      <c r="H37" s="263"/>
      <c r="I37" s="255" t="s">
        <v>25</v>
      </c>
      <c r="J37" s="263"/>
      <c r="K37" s="255" t="s">
        <v>25</v>
      </c>
      <c r="L37" s="266"/>
      <c r="M37" s="255" t="s">
        <v>25</v>
      </c>
      <c r="N37" s="266"/>
      <c r="O37" s="255" t="s">
        <v>25</v>
      </c>
      <c r="P37" s="266"/>
      <c r="Q37" s="255" t="s">
        <v>25</v>
      </c>
      <c r="R37" s="224"/>
      <c r="S37" s="224"/>
      <c r="T37" s="236"/>
      <c r="U37" s="206"/>
      <c r="V37" s="206"/>
      <c r="W37" s="206"/>
      <c r="X37" s="206"/>
    </row>
    <row r="38" spans="1:24" ht="7.5" customHeight="1">
      <c r="A38" s="228"/>
      <c r="B38" s="224"/>
      <c r="C38" s="224"/>
      <c r="D38" s="224"/>
      <c r="E38" s="224"/>
      <c r="F38" s="338"/>
      <c r="G38" s="338"/>
      <c r="H38" s="245"/>
      <c r="I38" s="243"/>
      <c r="J38" s="245"/>
      <c r="K38" s="243"/>
      <c r="L38" s="243"/>
      <c r="M38" s="243"/>
      <c r="N38" s="243"/>
      <c r="O38" s="243"/>
      <c r="P38" s="243"/>
      <c r="Q38" s="243"/>
      <c r="S38" s="224"/>
      <c r="T38" s="236"/>
      <c r="U38" s="206"/>
      <c r="V38" s="206"/>
      <c r="W38" s="206"/>
      <c r="X38" s="206"/>
    </row>
    <row r="39" spans="1:24" ht="7.5" customHeight="1">
      <c r="A39" s="228"/>
      <c r="B39" s="224"/>
      <c r="C39" s="224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S39" s="224"/>
      <c r="T39" s="236"/>
      <c r="U39" s="206"/>
      <c r="V39" s="206"/>
      <c r="W39" s="206"/>
      <c r="X39" s="206"/>
    </row>
    <row r="40" spans="1:24" ht="7.5" customHeight="1">
      <c r="A40" s="228"/>
      <c r="B40" s="224"/>
      <c r="C40" s="224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S40" s="224"/>
      <c r="T40" s="236"/>
      <c r="U40" s="206"/>
      <c r="V40" s="206"/>
      <c r="W40" s="206"/>
      <c r="X40" s="206"/>
    </row>
    <row r="41" spans="1:24" ht="7.5" customHeight="1">
      <c r="A41" s="228"/>
      <c r="B41" s="224"/>
      <c r="C41" s="224"/>
      <c r="D41" s="310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310"/>
      <c r="R41" s="219" t="s">
        <v>21</v>
      </c>
      <c r="S41" s="220" t="s">
        <v>93</v>
      </c>
      <c r="T41" s="236"/>
      <c r="U41" s="206"/>
      <c r="V41" s="206"/>
      <c r="W41" s="206"/>
      <c r="X41" s="214"/>
    </row>
    <row r="42" spans="1:24" ht="7.5" customHeight="1">
      <c r="A42" s="228"/>
      <c r="B42" s="224"/>
      <c r="C42" s="224"/>
      <c r="D42" s="310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310"/>
      <c r="R42" s="224"/>
      <c r="S42" s="224"/>
      <c r="T42" s="236"/>
      <c r="U42" s="206"/>
      <c r="V42" s="206"/>
      <c r="W42" s="206"/>
      <c r="X42" s="214"/>
    </row>
    <row r="43" spans="1:24" ht="7.5" customHeight="1">
      <c r="A43" s="228"/>
      <c r="B43" s="224"/>
      <c r="C43" s="248" t="s">
        <v>99</v>
      </c>
      <c r="D43" s="310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310"/>
      <c r="S43" s="224"/>
      <c r="T43" s="236"/>
      <c r="U43" s="206"/>
      <c r="V43" s="206"/>
      <c r="W43" s="206"/>
      <c r="X43" s="214"/>
    </row>
    <row r="44" spans="1:24" ht="7.5" customHeight="1">
      <c r="A44" s="228"/>
      <c r="B44" s="224"/>
      <c r="C44" s="224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T44" s="236"/>
      <c r="U44" s="206"/>
      <c r="V44" s="206"/>
      <c r="W44" s="206"/>
      <c r="X44" s="222"/>
    </row>
    <row r="45" spans="1:24" ht="7.5" customHeight="1">
      <c r="A45" s="228"/>
      <c r="B45" s="200"/>
      <c r="C45" s="200"/>
      <c r="D45" s="400"/>
      <c r="E45" s="400"/>
      <c r="F45" s="400"/>
      <c r="G45" s="400"/>
      <c r="H45" s="400"/>
      <c r="I45" s="400"/>
      <c r="J45" s="400"/>
      <c r="K45" s="400"/>
      <c r="L45" s="400"/>
      <c r="M45" s="400"/>
      <c r="N45" s="400"/>
      <c r="O45" s="400"/>
      <c r="P45" s="400"/>
      <c r="Q45" s="400"/>
      <c r="R45" s="250"/>
      <c r="S45" s="250"/>
      <c r="T45" s="288"/>
      <c r="U45" s="206"/>
      <c r="V45" s="206"/>
      <c r="W45" s="206"/>
      <c r="X45" s="222"/>
    </row>
    <row r="46" spans="1:24" ht="7.5" customHeight="1">
      <c r="A46" s="228"/>
      <c r="B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T46" s="290"/>
      <c r="U46" s="206"/>
      <c r="V46" s="206"/>
      <c r="W46" s="206"/>
      <c r="X46" s="222"/>
    </row>
    <row r="47" spans="1:24" ht="7.5" customHeight="1">
      <c r="A47" s="228"/>
      <c r="B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T47" s="293"/>
      <c r="U47" s="206"/>
      <c r="V47" s="206"/>
      <c r="W47" s="206"/>
      <c r="X47" s="222"/>
    </row>
    <row r="48" spans="1:24" ht="7.5" customHeight="1">
      <c r="A48" s="228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T48" s="293"/>
      <c r="U48" s="206"/>
      <c r="V48" s="206"/>
      <c r="W48" s="206"/>
      <c r="X48" s="222"/>
    </row>
    <row r="49" spans="1:24" ht="7.5" customHeight="1">
      <c r="A49" s="228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T49" s="293"/>
      <c r="U49" s="206"/>
      <c r="V49" s="206"/>
      <c r="W49" s="206"/>
      <c r="X49" s="222"/>
    </row>
    <row r="50" spans="1:24" ht="7.5" customHeight="1">
      <c r="A50" s="228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T50" s="293"/>
      <c r="U50" s="206"/>
      <c r="V50" s="206"/>
      <c r="W50" s="206"/>
      <c r="X50" s="222"/>
    </row>
    <row r="51" spans="1:24" ht="7.5" customHeight="1">
      <c r="A51" s="228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T51" s="293"/>
      <c r="U51" s="247"/>
      <c r="V51" s="247"/>
      <c r="W51" s="247"/>
      <c r="X51" s="222"/>
    </row>
    <row r="52" spans="1:24" ht="7.5" customHeight="1">
      <c r="A52" s="228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T52" s="293"/>
      <c r="U52" s="247"/>
      <c r="V52" s="247"/>
      <c r="W52" s="247"/>
      <c r="X52" s="222"/>
    </row>
    <row r="53" spans="1:24" ht="7.5" customHeight="1">
      <c r="A53" s="228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T53" s="293"/>
      <c r="U53" s="247"/>
      <c r="V53" s="247"/>
      <c r="W53" s="247"/>
      <c r="X53" s="222"/>
    </row>
    <row r="54" spans="1:24" ht="7.5" customHeight="1">
      <c r="A54" s="228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T54" s="206"/>
      <c r="U54" s="206"/>
      <c r="V54" s="222"/>
      <c r="W54" s="222"/>
      <c r="X54" s="222"/>
    </row>
    <row r="55" spans="1:24" ht="7.5" customHeight="1">
      <c r="A55" s="228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T55" s="206"/>
      <c r="U55" s="222"/>
      <c r="V55" s="222"/>
      <c r="W55" s="222"/>
      <c r="X55" s="222"/>
    </row>
    <row r="56" spans="1:24" ht="7.5" customHeight="1">
      <c r="A56" s="228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06"/>
      <c r="U56" s="222"/>
      <c r="V56" s="222"/>
      <c r="W56" s="222"/>
      <c r="X56" s="222"/>
    </row>
    <row r="57" spans="1:24" ht="7.5" customHeight="1">
      <c r="A57" s="228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06"/>
      <c r="U57" s="222"/>
      <c r="V57" s="222"/>
      <c r="W57" s="222"/>
      <c r="X57" s="222"/>
    </row>
    <row r="58" spans="1:24" ht="7.5" customHeight="1">
      <c r="A58" s="228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06"/>
      <c r="U58" s="222"/>
      <c r="V58" s="222"/>
      <c r="W58" s="222"/>
      <c r="X58" s="222"/>
    </row>
    <row r="59" spans="1:24" ht="11.25" customHeight="1">
      <c r="A59" s="228"/>
      <c r="B59" s="275" t="s">
        <v>100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7" t="s">
        <v>38</v>
      </c>
      <c r="T59" s="206"/>
      <c r="U59" s="206"/>
      <c r="V59" s="206"/>
      <c r="W59" s="206"/>
      <c r="X59" s="206"/>
    </row>
    <row r="60" spans="1:24" ht="11.25" customHeight="1">
      <c r="A60" s="19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9"/>
      <c r="S60" s="243"/>
      <c r="T60" s="204"/>
      <c r="U60" s="204"/>
      <c r="V60" s="204"/>
      <c r="W60" s="204"/>
      <c r="X60" s="204"/>
    </row>
    <row r="61" spans="1:24" ht="11.25" customHeight="1">
      <c r="A61" s="198"/>
      <c r="B61" s="280" t="s">
        <v>101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06"/>
      <c r="U61" s="206"/>
      <c r="V61" s="206"/>
      <c r="W61" s="206"/>
      <c r="X61" s="206"/>
    </row>
    <row r="62" spans="1:24" ht="61.5" customHeight="1">
      <c r="A62" s="198"/>
      <c r="B62" s="199"/>
      <c r="C62" s="200"/>
      <c r="D62" s="200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2" t="s">
        <v>85</v>
      </c>
      <c r="P62" s="200"/>
      <c r="Q62" s="200"/>
      <c r="R62" s="200"/>
      <c r="S62" s="200"/>
      <c r="T62" s="204"/>
      <c r="U62" s="204"/>
      <c r="V62" s="204"/>
      <c r="W62" s="204"/>
      <c r="X62" s="204"/>
    </row>
    <row r="63" spans="1:24" ht="34.5" customHeight="1">
      <c r="A63" s="206"/>
      <c r="B63" s="208" t="s">
        <v>6</v>
      </c>
      <c r="C63" s="207" t="s">
        <v>7</v>
      </c>
      <c r="D63" s="208" t="s">
        <v>8</v>
      </c>
      <c r="E63" s="207" t="s">
        <v>9</v>
      </c>
      <c r="F63" s="209" t="s">
        <v>10</v>
      </c>
      <c r="G63" s="210" t="s">
        <v>11</v>
      </c>
      <c r="H63" s="209" t="s">
        <v>10</v>
      </c>
      <c r="I63" s="210" t="s">
        <v>12</v>
      </c>
      <c r="J63" s="209" t="s">
        <v>10</v>
      </c>
      <c r="K63" s="210" t="s">
        <v>13</v>
      </c>
      <c r="L63" s="209" t="s">
        <v>10</v>
      </c>
      <c r="M63" s="210" t="s">
        <v>14</v>
      </c>
      <c r="N63" s="209" t="s">
        <v>10</v>
      </c>
      <c r="O63" s="210" t="s">
        <v>15</v>
      </c>
      <c r="P63" s="209" t="s">
        <v>10</v>
      </c>
      <c r="Q63" s="210" t="s">
        <v>16</v>
      </c>
      <c r="R63" s="389" t="s">
        <v>17</v>
      </c>
      <c r="S63" s="390"/>
      <c r="T63" s="214"/>
      <c r="U63" s="214"/>
      <c r="V63" s="214"/>
      <c r="W63" s="214"/>
      <c r="X63" s="214"/>
    </row>
    <row r="64" spans="1:24" ht="7.5" customHeight="1">
      <c r="A64" s="282"/>
      <c r="B64" s="401" t="s">
        <v>18</v>
      </c>
      <c r="C64" s="344" t="s">
        <v>102</v>
      </c>
      <c r="D64" s="402"/>
      <c r="E64" s="402"/>
      <c r="F64" s="403"/>
      <c r="G64" s="404"/>
      <c r="H64" s="404"/>
      <c r="I64" s="404"/>
      <c r="J64" s="404"/>
      <c r="K64" s="404"/>
      <c r="L64" s="404"/>
      <c r="M64" s="404"/>
      <c r="N64" s="404"/>
      <c r="O64" s="404"/>
      <c r="P64" s="404"/>
      <c r="Q64" s="404"/>
      <c r="R64" s="405" t="s">
        <v>21</v>
      </c>
      <c r="S64" s="273" t="s">
        <v>103</v>
      </c>
      <c r="T64" s="236"/>
      <c r="U64" s="222"/>
      <c r="V64" s="222"/>
      <c r="W64" s="222"/>
      <c r="X64" s="222"/>
    </row>
    <row r="65" spans="1:24" ht="7.5" customHeight="1">
      <c r="A65" s="282"/>
      <c r="B65" s="224"/>
      <c r="C65" s="224"/>
      <c r="D65" s="406"/>
      <c r="E65" s="232"/>
      <c r="F65" s="406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24"/>
      <c r="S65" s="224"/>
      <c r="T65" s="236"/>
      <c r="U65" s="214"/>
      <c r="V65" s="214"/>
      <c r="W65" s="214"/>
      <c r="X65" s="214"/>
    </row>
    <row r="66" spans="1:24" ht="7.5" customHeight="1">
      <c r="A66" s="283"/>
      <c r="B66" s="224"/>
      <c r="C66" s="224"/>
      <c r="D66" s="406"/>
      <c r="E66" s="232"/>
      <c r="F66" s="406"/>
      <c r="G66" s="391"/>
      <c r="H66" s="232"/>
      <c r="I66" s="391"/>
      <c r="J66" s="232"/>
      <c r="K66" s="232"/>
      <c r="L66" s="232"/>
      <c r="M66" s="232"/>
      <c r="N66" s="232"/>
      <c r="O66" s="232"/>
      <c r="P66" s="232"/>
      <c r="Q66" s="232"/>
      <c r="R66" s="253" t="s">
        <v>21</v>
      </c>
      <c r="S66" s="220" t="s">
        <v>104</v>
      </c>
      <c r="T66" s="236"/>
      <c r="U66" s="206"/>
      <c r="V66" s="206"/>
      <c r="W66" s="206"/>
      <c r="X66" s="206"/>
    </row>
    <row r="67" spans="1:24" ht="7.5" customHeight="1">
      <c r="A67" s="271"/>
      <c r="B67" s="224"/>
      <c r="C67" s="224"/>
      <c r="D67" s="391"/>
      <c r="E67" s="391"/>
      <c r="F67" s="391"/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224"/>
      <c r="S67" s="224"/>
      <c r="T67" s="206"/>
      <c r="U67" s="206"/>
      <c r="V67" s="206"/>
      <c r="W67" s="206"/>
      <c r="X67" s="206"/>
    </row>
    <row r="68" spans="1:24" ht="7.5" customHeight="1">
      <c r="A68" s="282"/>
      <c r="B68" s="224"/>
      <c r="C68" s="224"/>
      <c r="D68" s="391"/>
      <c r="E68" s="391"/>
      <c r="F68" s="391"/>
      <c r="G68" s="227"/>
      <c r="H68" s="232"/>
      <c r="I68" s="227"/>
      <c r="J68" s="391"/>
      <c r="K68" s="391"/>
      <c r="L68" s="391"/>
      <c r="M68" s="391"/>
      <c r="N68" s="391"/>
      <c r="O68" s="391"/>
      <c r="P68" s="391"/>
      <c r="Q68" s="391"/>
      <c r="R68" s="254"/>
      <c r="S68" s="224"/>
      <c r="T68" s="206"/>
      <c r="U68" s="206"/>
      <c r="V68" s="206"/>
      <c r="W68" s="206"/>
      <c r="X68" s="206"/>
    </row>
    <row r="69" spans="1:24" ht="7.5" customHeight="1">
      <c r="A69" s="282"/>
      <c r="B69" s="224"/>
      <c r="C69" s="224"/>
      <c r="D69" s="391"/>
      <c r="E69" s="391"/>
      <c r="F69" s="391"/>
      <c r="G69" s="224"/>
      <c r="H69" s="232"/>
      <c r="I69" s="224"/>
      <c r="J69" s="391"/>
      <c r="K69" s="391"/>
      <c r="L69" s="391"/>
      <c r="M69" s="391"/>
      <c r="N69" s="391"/>
      <c r="O69" s="391"/>
      <c r="P69" s="391"/>
      <c r="Q69" s="391"/>
      <c r="R69" s="254"/>
      <c r="S69" s="224"/>
      <c r="T69" s="206"/>
      <c r="U69" s="206"/>
      <c r="V69" s="206"/>
      <c r="W69" s="206"/>
      <c r="X69" s="206"/>
    </row>
    <row r="70" spans="1:24" ht="7.5" customHeight="1">
      <c r="A70" s="282"/>
      <c r="B70" s="224"/>
      <c r="C70" s="224"/>
      <c r="D70" s="391"/>
      <c r="E70" s="391"/>
      <c r="F70" s="393"/>
      <c r="G70" s="224"/>
      <c r="H70" s="393"/>
      <c r="I70" s="224"/>
      <c r="J70" s="393"/>
      <c r="K70" s="393"/>
      <c r="L70" s="393"/>
      <c r="M70" s="393"/>
      <c r="N70" s="393"/>
      <c r="O70" s="393"/>
      <c r="P70" s="393"/>
      <c r="Q70" s="393"/>
      <c r="R70" s="391"/>
      <c r="S70" s="224"/>
      <c r="T70" s="206"/>
      <c r="U70" s="206"/>
      <c r="V70" s="206"/>
      <c r="W70" s="206"/>
      <c r="X70" s="206"/>
    </row>
    <row r="71" spans="1:24" ht="7.5" customHeight="1">
      <c r="A71" s="282"/>
      <c r="B71" s="224"/>
      <c r="C71" s="224"/>
      <c r="D71" s="317" t="s">
        <v>105</v>
      </c>
      <c r="E71" s="237" t="s">
        <v>25</v>
      </c>
      <c r="F71" s="407"/>
      <c r="G71" s="408" t="s">
        <v>106</v>
      </c>
      <c r="H71" s="408"/>
      <c r="I71" s="255"/>
      <c r="J71" s="409"/>
      <c r="K71" s="409" t="s">
        <v>25</v>
      </c>
      <c r="L71" s="409"/>
      <c r="M71" s="409" t="s">
        <v>25</v>
      </c>
      <c r="N71" s="409"/>
      <c r="O71" s="409" t="s">
        <v>25</v>
      </c>
      <c r="P71" s="409"/>
      <c r="Q71" s="409" t="s">
        <v>25</v>
      </c>
      <c r="T71" s="206"/>
      <c r="U71" s="206"/>
      <c r="V71" s="206"/>
      <c r="W71" s="206"/>
      <c r="X71" s="206"/>
    </row>
    <row r="72" spans="1:24" ht="7.5" customHeight="1">
      <c r="A72" s="283"/>
      <c r="B72" s="224"/>
      <c r="C72" s="224"/>
      <c r="D72" s="224"/>
      <c r="E72" s="224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53"/>
      <c r="S72" s="220"/>
      <c r="T72" s="206"/>
      <c r="U72" s="206"/>
      <c r="V72" s="206"/>
      <c r="W72" s="206"/>
      <c r="X72" s="206"/>
    </row>
    <row r="73" spans="1:24" ht="7.5" customHeight="1">
      <c r="A73" s="271"/>
      <c r="B73" s="224"/>
      <c r="C73" s="224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224"/>
      <c r="S73" s="224"/>
      <c r="T73" s="206"/>
      <c r="U73" s="206"/>
      <c r="V73" s="242"/>
      <c r="W73" s="206"/>
      <c r="X73" s="206"/>
    </row>
    <row r="74" spans="1:24" ht="7.5" customHeight="1">
      <c r="A74" s="282"/>
      <c r="B74" s="224"/>
      <c r="C74" s="224"/>
      <c r="D74" s="406"/>
      <c r="E74" s="232"/>
      <c r="F74" s="406"/>
      <c r="G74" s="410"/>
      <c r="H74" s="410"/>
      <c r="I74" s="410"/>
      <c r="J74" s="410"/>
      <c r="K74" s="410"/>
      <c r="L74" s="410"/>
      <c r="M74" s="232"/>
      <c r="N74" s="232"/>
      <c r="O74" s="232"/>
      <c r="P74" s="232"/>
      <c r="Q74" s="232"/>
      <c r="R74" s="254"/>
      <c r="S74" s="224"/>
      <c r="T74" s="206"/>
      <c r="U74" s="206"/>
      <c r="V74" s="242"/>
      <c r="W74" s="206"/>
      <c r="X74" s="206"/>
    </row>
    <row r="75" spans="1:24" ht="7.5" customHeight="1">
      <c r="A75" s="282"/>
      <c r="B75" s="224"/>
      <c r="C75" s="224"/>
      <c r="D75" s="406"/>
      <c r="E75" s="232"/>
      <c r="F75" s="406"/>
      <c r="G75" s="410"/>
      <c r="H75" s="410"/>
      <c r="I75" s="410"/>
      <c r="J75" s="410"/>
      <c r="K75" s="410"/>
      <c r="L75" s="410"/>
      <c r="M75" s="232"/>
      <c r="N75" s="232"/>
      <c r="O75" s="232"/>
      <c r="P75" s="232"/>
      <c r="Q75" s="232"/>
      <c r="R75" s="254"/>
      <c r="S75" s="224"/>
      <c r="T75" s="206"/>
      <c r="U75" s="206"/>
      <c r="V75" s="242"/>
      <c r="W75" s="206"/>
      <c r="X75" s="206"/>
    </row>
    <row r="76" spans="1:24" ht="7.5" customHeight="1">
      <c r="A76" s="282"/>
      <c r="B76" s="224"/>
      <c r="C76" s="224"/>
      <c r="D76" s="406"/>
      <c r="E76" s="232"/>
      <c r="F76" s="406"/>
      <c r="G76" s="410"/>
      <c r="H76" s="410"/>
      <c r="I76" s="410"/>
      <c r="J76" s="410"/>
      <c r="K76" s="410"/>
      <c r="L76" s="410"/>
      <c r="M76" s="232"/>
      <c r="N76" s="232"/>
      <c r="O76" s="232"/>
      <c r="P76" s="232"/>
      <c r="Q76" s="232"/>
      <c r="R76" s="254"/>
      <c r="S76" s="224"/>
      <c r="T76" s="236"/>
      <c r="U76" s="206"/>
      <c r="V76" s="242"/>
      <c r="W76" s="206"/>
      <c r="X76" s="206"/>
    </row>
    <row r="77" spans="1:24" ht="7.5" customHeight="1">
      <c r="A77" s="282"/>
      <c r="B77" s="224"/>
      <c r="C77" s="411" t="s">
        <v>107</v>
      </c>
      <c r="D77" s="406"/>
      <c r="E77" s="232"/>
      <c r="F77" s="406"/>
      <c r="G77" s="410"/>
      <c r="H77" s="410"/>
      <c r="I77" s="410"/>
      <c r="J77" s="410"/>
      <c r="K77" s="410"/>
      <c r="L77" s="410"/>
      <c r="M77" s="232"/>
      <c r="N77" s="232"/>
      <c r="O77" s="232"/>
      <c r="P77" s="232"/>
      <c r="Q77" s="232"/>
      <c r="R77" s="391"/>
      <c r="S77" s="406"/>
      <c r="T77" s="236"/>
      <c r="U77" s="206"/>
      <c r="V77" s="242"/>
      <c r="W77" s="206"/>
      <c r="X77" s="206"/>
    </row>
    <row r="78" spans="1:24" ht="7.5" customHeight="1">
      <c r="A78" s="282"/>
      <c r="B78" s="224"/>
      <c r="C78" s="224"/>
      <c r="D78" s="406"/>
      <c r="E78" s="232"/>
      <c r="F78" s="406"/>
      <c r="G78" s="410"/>
      <c r="H78" s="410"/>
      <c r="I78" s="410"/>
      <c r="J78" s="410"/>
      <c r="K78" s="410"/>
      <c r="L78" s="410"/>
      <c r="M78" s="232"/>
      <c r="N78" s="232"/>
      <c r="O78" s="232"/>
      <c r="P78" s="232"/>
      <c r="Q78" s="232"/>
      <c r="R78" s="412"/>
      <c r="S78" s="406"/>
      <c r="T78" s="236"/>
      <c r="U78" s="206"/>
      <c r="V78" s="242"/>
      <c r="W78" s="206"/>
      <c r="X78" s="206"/>
    </row>
    <row r="79" spans="1:24" ht="7.5" customHeight="1">
      <c r="A79" s="282"/>
      <c r="B79" s="200"/>
      <c r="C79" s="200"/>
      <c r="D79" s="413"/>
      <c r="E79" s="414"/>
      <c r="F79" s="413"/>
      <c r="G79" s="415"/>
      <c r="H79" s="415"/>
      <c r="I79" s="415"/>
      <c r="J79" s="415"/>
      <c r="K79" s="415"/>
      <c r="L79" s="415"/>
      <c r="M79" s="414"/>
      <c r="N79" s="414"/>
      <c r="O79" s="414"/>
      <c r="P79" s="414"/>
      <c r="Q79" s="414"/>
      <c r="R79" s="416"/>
      <c r="S79" s="413"/>
      <c r="T79" s="247"/>
      <c r="U79" s="206"/>
      <c r="V79" s="242"/>
      <c r="W79" s="206"/>
      <c r="X79" s="206"/>
    </row>
    <row r="80" spans="1:24" ht="7.5" customHeight="1">
      <c r="A80" s="282"/>
      <c r="B80" s="216" t="s">
        <v>108</v>
      </c>
      <c r="C80" s="344" t="s">
        <v>109</v>
      </c>
      <c r="D80" s="218"/>
      <c r="E80" s="365"/>
      <c r="F80" s="365"/>
      <c r="G80" s="365"/>
      <c r="H80" s="365"/>
      <c r="I80" s="365"/>
      <c r="J80" s="365"/>
      <c r="K80" s="365"/>
      <c r="L80" s="365"/>
      <c r="M80" s="365"/>
      <c r="N80" s="365"/>
      <c r="O80" s="365"/>
      <c r="P80" s="365"/>
      <c r="Q80" s="365"/>
      <c r="R80" s="272" t="s">
        <v>21</v>
      </c>
      <c r="S80" s="273" t="s">
        <v>110</v>
      </c>
      <c r="T80" s="247"/>
      <c r="U80" s="206"/>
      <c r="V80" s="242"/>
      <c r="W80" s="206"/>
      <c r="X80" s="206"/>
    </row>
    <row r="81" spans="1:24" ht="7.5" customHeight="1">
      <c r="A81" s="283"/>
      <c r="B81" s="224"/>
      <c r="C81" s="224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4"/>
      <c r="S81" s="224"/>
      <c r="T81" s="236"/>
      <c r="U81" s="206"/>
      <c r="V81" s="242"/>
      <c r="W81" s="206"/>
      <c r="X81" s="206"/>
    </row>
    <row r="82" spans="1:24" ht="7.5" customHeight="1">
      <c r="A82" s="283"/>
      <c r="B82" s="224"/>
      <c r="C82" s="224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392"/>
      <c r="S82" s="224"/>
      <c r="T82" s="206"/>
      <c r="U82" s="206"/>
      <c r="V82" s="242"/>
      <c r="W82" s="206"/>
      <c r="X82" s="206"/>
    </row>
    <row r="83" spans="1:24" ht="7.5" customHeight="1">
      <c r="A83" s="283"/>
      <c r="B83" s="224"/>
      <c r="C83" s="224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392"/>
      <c r="S83" s="224"/>
      <c r="T83" s="214"/>
      <c r="U83" s="214"/>
      <c r="V83" s="214"/>
      <c r="W83" s="214"/>
      <c r="X83" s="214"/>
    </row>
    <row r="84" spans="1:24" ht="7.5" customHeight="1">
      <c r="A84" s="282"/>
      <c r="B84" s="224"/>
      <c r="C84" s="224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392"/>
      <c r="S84" s="224"/>
      <c r="T84" s="214"/>
      <c r="U84" s="214"/>
      <c r="V84" s="214"/>
      <c r="W84" s="214"/>
      <c r="X84" s="214"/>
    </row>
    <row r="85" spans="1:24" ht="7.5" customHeight="1">
      <c r="A85" s="282"/>
      <c r="B85" s="224"/>
      <c r="C85" s="224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19" t="s">
        <v>21</v>
      </c>
      <c r="S85" s="220" t="s">
        <v>111</v>
      </c>
      <c r="T85" s="214"/>
      <c r="U85" s="214"/>
      <c r="V85" s="214"/>
      <c r="W85" s="214"/>
      <c r="X85" s="214"/>
    </row>
    <row r="86" spans="1:24" ht="7.5" customHeight="1">
      <c r="A86" s="228"/>
      <c r="B86" s="224"/>
      <c r="C86" s="224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4"/>
      <c r="S86" s="224"/>
      <c r="T86" s="206"/>
      <c r="U86" s="222"/>
      <c r="V86" s="222"/>
      <c r="W86" s="206"/>
      <c r="X86" s="206"/>
    </row>
    <row r="87" spans="1:24" ht="7.5" customHeight="1">
      <c r="A87" s="228"/>
      <c r="B87" s="224"/>
      <c r="C87" s="224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368"/>
      <c r="S87" s="224"/>
      <c r="T87" s="206"/>
      <c r="U87" s="222"/>
      <c r="V87" s="222"/>
      <c r="W87" s="206"/>
      <c r="X87" s="206"/>
    </row>
    <row r="88" spans="1:24" ht="7.5" customHeight="1">
      <c r="A88" s="228"/>
      <c r="B88" s="224"/>
      <c r="C88" s="224"/>
      <c r="G88" s="317" t="s">
        <v>112</v>
      </c>
      <c r="I88" s="317" t="s">
        <v>113</v>
      </c>
      <c r="K88" s="317" t="s">
        <v>114</v>
      </c>
      <c r="R88" s="219" t="s">
        <v>21</v>
      </c>
      <c r="S88" s="220" t="s">
        <v>115</v>
      </c>
      <c r="T88" s="206"/>
      <c r="U88" s="222"/>
      <c r="V88" s="222"/>
      <c r="W88" s="206"/>
      <c r="X88" s="206"/>
    </row>
    <row r="89" spans="1:24" ht="7.5" customHeight="1">
      <c r="A89" s="228"/>
      <c r="B89" s="224"/>
      <c r="C89" s="224"/>
      <c r="G89" s="224"/>
      <c r="I89" s="224"/>
      <c r="K89" s="224"/>
      <c r="R89" s="224"/>
      <c r="S89" s="224"/>
      <c r="T89" s="206"/>
      <c r="U89" s="222"/>
      <c r="V89" s="222"/>
      <c r="W89" s="206"/>
      <c r="X89" s="206"/>
    </row>
    <row r="90" spans="1:24" ht="7.5" customHeight="1">
      <c r="A90" s="228"/>
      <c r="B90" s="224"/>
      <c r="C90" s="224"/>
      <c r="D90" s="316" t="s">
        <v>116</v>
      </c>
      <c r="E90" s="394" t="s">
        <v>25</v>
      </c>
      <c r="F90" s="337">
        <v>7780</v>
      </c>
      <c r="G90" s="255">
        <f>ROUND(F90*mark_up,0)</f>
        <v>33221</v>
      </c>
      <c r="H90" s="263"/>
      <c r="I90" s="255" t="s">
        <v>25</v>
      </c>
      <c r="J90" s="263"/>
      <c r="K90" s="255" t="s">
        <v>25</v>
      </c>
      <c r="L90" s="266"/>
      <c r="M90" s="255" t="s">
        <v>25</v>
      </c>
      <c r="N90" s="266"/>
      <c r="O90" s="255" t="s">
        <v>25</v>
      </c>
      <c r="P90" s="266"/>
      <c r="Q90" s="255" t="s">
        <v>25</v>
      </c>
      <c r="R90" s="368"/>
      <c r="S90" s="224"/>
      <c r="T90" s="206"/>
      <c r="U90" s="222"/>
      <c r="V90" s="222"/>
      <c r="W90" s="206"/>
      <c r="X90" s="206"/>
    </row>
    <row r="91" spans="1:24" ht="7.5" customHeight="1">
      <c r="A91" s="228"/>
      <c r="B91" s="224"/>
      <c r="C91" s="224"/>
      <c r="D91" s="224"/>
      <c r="E91" s="224"/>
      <c r="F91" s="338"/>
      <c r="G91" s="243"/>
      <c r="H91" s="245"/>
      <c r="I91" s="243"/>
      <c r="J91" s="245"/>
      <c r="K91" s="243"/>
      <c r="L91" s="243"/>
      <c r="M91" s="243"/>
      <c r="N91" s="243"/>
      <c r="O91" s="243"/>
      <c r="P91" s="243"/>
      <c r="Q91" s="243"/>
      <c r="R91" s="219"/>
      <c r="S91" s="220"/>
      <c r="T91" s="236"/>
      <c r="U91" s="222"/>
      <c r="V91" s="222"/>
      <c r="W91" s="206"/>
      <c r="X91" s="206"/>
    </row>
    <row r="92" spans="1:24" ht="7.5" customHeight="1">
      <c r="A92" s="228"/>
      <c r="B92" s="224"/>
      <c r="C92" s="224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4"/>
      <c r="S92" s="224"/>
      <c r="T92" s="236"/>
      <c r="U92" s="222"/>
      <c r="V92" s="222"/>
      <c r="W92" s="206"/>
      <c r="X92" s="206"/>
    </row>
    <row r="93" spans="1:24" ht="7.5" customHeight="1">
      <c r="A93" s="228"/>
      <c r="B93" s="224"/>
      <c r="C93" s="224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368"/>
      <c r="S93" s="224"/>
      <c r="T93" s="236"/>
      <c r="U93" s="222"/>
      <c r="V93" s="222"/>
      <c r="W93" s="206"/>
      <c r="X93" s="206"/>
    </row>
    <row r="94" spans="1:24" ht="7.5" customHeight="1">
      <c r="A94" s="228"/>
      <c r="B94" s="224"/>
      <c r="C94" s="224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368"/>
      <c r="S94" s="224"/>
      <c r="T94" s="236"/>
      <c r="U94" s="222"/>
      <c r="V94" s="222"/>
      <c r="W94" s="206"/>
      <c r="X94" s="206"/>
    </row>
    <row r="95" spans="1:24" ht="7.5" customHeight="1">
      <c r="A95" s="228"/>
      <c r="B95" s="224"/>
      <c r="C95" s="224"/>
      <c r="R95" s="368"/>
      <c r="S95" s="224"/>
      <c r="T95" s="236"/>
      <c r="U95" s="222"/>
      <c r="V95" s="222"/>
      <c r="W95" s="206"/>
      <c r="X95" s="206"/>
    </row>
    <row r="96" spans="1:24" ht="7.5" customHeight="1">
      <c r="A96" s="228"/>
      <c r="B96" s="224"/>
      <c r="C96" s="224"/>
      <c r="R96" s="368"/>
      <c r="S96" s="224"/>
      <c r="T96" s="206"/>
      <c r="U96" s="222"/>
      <c r="V96" s="222"/>
      <c r="W96" s="206"/>
      <c r="X96" s="206"/>
    </row>
    <row r="97" spans="1:24" ht="7.5" customHeight="1">
      <c r="A97" s="228"/>
      <c r="B97" s="224"/>
      <c r="C97" s="224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368"/>
      <c r="S97" s="224"/>
      <c r="T97" s="236"/>
      <c r="U97" s="222"/>
      <c r="V97" s="222"/>
      <c r="W97" s="206"/>
      <c r="X97" s="206"/>
    </row>
    <row r="98" spans="1:24" ht="7.5" customHeight="1">
      <c r="A98" s="228"/>
      <c r="B98" s="224"/>
      <c r="C98" s="224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24"/>
      <c r="T98" s="236"/>
      <c r="U98" s="222"/>
      <c r="V98" s="222"/>
      <c r="W98" s="206"/>
      <c r="X98" s="206"/>
    </row>
    <row r="99" spans="1:24" ht="7.5" customHeight="1">
      <c r="A99" s="228"/>
      <c r="B99" s="224"/>
      <c r="C99" s="224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24"/>
      <c r="T99" s="236"/>
      <c r="U99" s="222"/>
      <c r="V99" s="222"/>
      <c r="W99" s="206"/>
      <c r="X99" s="206"/>
    </row>
    <row r="100" spans="1:24" ht="7.5" customHeight="1">
      <c r="A100" s="228"/>
      <c r="B100" s="224"/>
      <c r="C100" s="224"/>
      <c r="D100" s="225"/>
      <c r="E100" s="225"/>
      <c r="F100" s="225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24"/>
      <c r="T100" s="236"/>
      <c r="U100" s="222"/>
      <c r="V100" s="222"/>
      <c r="W100" s="206"/>
      <c r="X100" s="206"/>
    </row>
    <row r="101" spans="1:24" ht="7.5" customHeight="1">
      <c r="A101" s="228"/>
      <c r="B101" s="224"/>
      <c r="C101" s="248" t="s">
        <v>117</v>
      </c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4"/>
      <c r="T101" s="236"/>
      <c r="U101" s="222"/>
      <c r="V101" s="222"/>
      <c r="W101" s="206"/>
      <c r="X101" s="206"/>
    </row>
    <row r="102" spans="1:24" ht="7.5" customHeight="1">
      <c r="A102" s="228"/>
      <c r="B102" s="224"/>
      <c r="C102" s="224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4"/>
      <c r="T102" s="247"/>
      <c r="U102" s="214"/>
      <c r="V102" s="214"/>
      <c r="W102" s="214"/>
      <c r="X102" s="214"/>
    </row>
    <row r="103" spans="1:24" ht="7.5" customHeight="1">
      <c r="A103" s="228"/>
      <c r="B103" s="200"/>
      <c r="C103" s="200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00"/>
      <c r="T103" s="214"/>
      <c r="U103" s="214"/>
      <c r="V103" s="214"/>
      <c r="W103" s="214"/>
      <c r="X103" s="214"/>
    </row>
    <row r="104" spans="1:24" ht="7.5" customHeight="1">
      <c r="A104" s="228"/>
      <c r="T104" s="214"/>
      <c r="U104" s="214"/>
      <c r="V104" s="214"/>
      <c r="W104" s="214"/>
      <c r="X104" s="214"/>
    </row>
    <row r="105" spans="1:24" ht="7.5" customHeight="1">
      <c r="A105" s="228"/>
      <c r="T105" s="222"/>
      <c r="U105" s="222"/>
      <c r="V105" s="222"/>
      <c r="W105" s="222"/>
      <c r="X105" s="222"/>
    </row>
    <row r="106" spans="1:24" ht="7.5" customHeight="1">
      <c r="A106" s="228"/>
      <c r="T106" s="288"/>
      <c r="U106" s="289"/>
      <c r="V106" s="222"/>
      <c r="W106" s="222"/>
      <c r="X106" s="222"/>
    </row>
    <row r="107" spans="1:24" ht="7.5" customHeight="1">
      <c r="A107" s="228"/>
      <c r="T107" s="290"/>
      <c r="U107" s="291"/>
      <c r="V107" s="222"/>
      <c r="W107" s="222"/>
      <c r="X107" s="222"/>
    </row>
    <row r="108" spans="1:24" ht="7.5" customHeight="1">
      <c r="A108" s="228"/>
      <c r="T108" s="293"/>
      <c r="U108" s="291"/>
      <c r="V108" s="222"/>
      <c r="W108" s="222"/>
      <c r="X108" s="222"/>
    </row>
    <row r="109" spans="1:24" ht="7.5" customHeight="1">
      <c r="A109" s="228"/>
      <c r="T109" s="293"/>
      <c r="U109" s="291"/>
      <c r="V109" s="222"/>
      <c r="W109" s="222"/>
      <c r="X109" s="222"/>
    </row>
    <row r="110" spans="1:24" ht="7.5" customHeight="1">
      <c r="A110" s="228"/>
      <c r="T110" s="293"/>
      <c r="U110" s="291"/>
      <c r="V110" s="222"/>
      <c r="W110" s="222"/>
      <c r="X110" s="222"/>
    </row>
    <row r="111" spans="1:24" ht="7.5" customHeight="1">
      <c r="A111" s="228"/>
      <c r="T111" s="293"/>
      <c r="U111" s="291"/>
      <c r="V111" s="222"/>
      <c r="W111" s="222"/>
      <c r="X111" s="222"/>
    </row>
    <row r="112" spans="1:24" ht="7.5" customHeight="1">
      <c r="A112" s="228"/>
      <c r="T112" s="293"/>
      <c r="U112" s="291"/>
      <c r="V112" s="222"/>
      <c r="W112" s="222"/>
      <c r="X112" s="222"/>
    </row>
    <row r="113" spans="1:24" ht="7.5" customHeight="1">
      <c r="A113" s="228"/>
      <c r="T113" s="293"/>
      <c r="U113" s="291"/>
      <c r="V113" s="222"/>
      <c r="W113" s="222"/>
      <c r="X113" s="222"/>
    </row>
    <row r="114" spans="1:24" ht="7.5" customHeight="1">
      <c r="A114" s="228"/>
      <c r="T114" s="293"/>
      <c r="U114" s="290"/>
      <c r="V114" s="222"/>
      <c r="W114" s="222"/>
      <c r="X114" s="222"/>
    </row>
    <row r="115" spans="1:24" ht="7.5" customHeight="1">
      <c r="A115" s="228"/>
      <c r="T115" s="206"/>
      <c r="U115" s="206"/>
      <c r="V115" s="222"/>
      <c r="W115" s="222"/>
      <c r="X115" s="222"/>
    </row>
    <row r="116" spans="1:24" ht="7.5" customHeight="1">
      <c r="A116" s="228"/>
      <c r="T116" s="206"/>
      <c r="U116" s="222"/>
      <c r="V116" s="222"/>
      <c r="W116" s="222"/>
      <c r="X116" s="222"/>
    </row>
    <row r="117" spans="1:24" ht="7.5" customHeight="1">
      <c r="A117" s="228"/>
      <c r="T117" s="206"/>
      <c r="U117" s="222"/>
      <c r="V117" s="222"/>
      <c r="W117" s="222"/>
      <c r="X117" s="222"/>
    </row>
    <row r="118" spans="1:24" ht="7.5" customHeight="1">
      <c r="A118" s="228"/>
      <c r="T118" s="206"/>
      <c r="U118" s="222"/>
      <c r="V118" s="222"/>
      <c r="W118" s="222"/>
      <c r="X118" s="222"/>
    </row>
    <row r="119" spans="1:24" ht="7.5" customHeight="1">
      <c r="A119" s="228"/>
      <c r="T119" s="206"/>
      <c r="U119" s="222"/>
      <c r="V119" s="222"/>
      <c r="W119" s="222"/>
      <c r="X119" s="222"/>
    </row>
    <row r="120" spans="1:24" ht="11.25" customHeight="1">
      <c r="A120" s="228"/>
      <c r="B120" s="275" t="s">
        <v>118</v>
      </c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7" t="s">
        <v>38</v>
      </c>
      <c r="T120" s="206"/>
      <c r="U120" s="206"/>
      <c r="V120" s="206"/>
      <c r="W120" s="206"/>
      <c r="X120" s="206"/>
    </row>
    <row r="121" spans="1:24" ht="11.25" customHeight="1">
      <c r="A121" s="19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9"/>
      <c r="S121" s="243"/>
      <c r="T121" s="204"/>
      <c r="U121" s="204"/>
      <c r="V121" s="204"/>
      <c r="W121" s="204"/>
      <c r="X121" s="204"/>
    </row>
    <row r="122" spans="1:24" ht="11.25" customHeight="1">
      <c r="A122" s="198"/>
      <c r="B122" s="280" t="s">
        <v>119</v>
      </c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06"/>
      <c r="U122" s="206"/>
      <c r="V122" s="206"/>
      <c r="W122" s="206"/>
      <c r="X122" s="206"/>
    </row>
    <row r="123" spans="1:24" ht="61.5" customHeight="1">
      <c r="A123" s="198"/>
      <c r="B123" s="199"/>
      <c r="C123" s="200"/>
      <c r="D123" s="200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2" t="s">
        <v>85</v>
      </c>
      <c r="P123" s="200"/>
      <c r="Q123" s="200"/>
      <c r="R123" s="200"/>
      <c r="S123" s="200"/>
      <c r="T123" s="204"/>
      <c r="U123" s="204"/>
      <c r="V123" s="204"/>
      <c r="W123" s="204"/>
      <c r="X123" s="204"/>
    </row>
    <row r="124" spans="1:24" ht="34.5" customHeight="1">
      <c r="A124" s="206"/>
      <c r="B124" s="417" t="s">
        <v>120</v>
      </c>
      <c r="C124" s="418"/>
      <c r="D124" s="418"/>
      <c r="E124" s="418"/>
      <c r="F124" s="418"/>
      <c r="G124" s="418"/>
      <c r="H124" s="418"/>
      <c r="I124" s="418"/>
      <c r="J124" s="418"/>
      <c r="K124" s="418"/>
      <c r="L124" s="418"/>
      <c r="M124" s="418"/>
      <c r="N124" s="418"/>
      <c r="O124" s="418"/>
      <c r="P124" s="418"/>
      <c r="Q124" s="418"/>
      <c r="R124" s="418"/>
      <c r="S124" s="212"/>
      <c r="T124" s="214"/>
      <c r="U124" s="214"/>
      <c r="V124" s="214"/>
      <c r="W124" s="214"/>
      <c r="X124" s="214"/>
    </row>
    <row r="125" spans="1:24" ht="7.5" customHeight="1">
      <c r="A125" s="28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36"/>
      <c r="U125" s="222"/>
      <c r="V125" s="222"/>
      <c r="W125" s="222"/>
      <c r="X125" s="222"/>
    </row>
    <row r="126" spans="1:24" ht="7.5" customHeight="1">
      <c r="A126" s="282"/>
      <c r="T126" s="236"/>
      <c r="U126" s="214"/>
      <c r="V126" s="214"/>
      <c r="W126" s="214"/>
      <c r="X126" s="214"/>
    </row>
    <row r="127" spans="1:24" ht="7.5" customHeight="1">
      <c r="A127" s="283"/>
      <c r="T127" s="236"/>
      <c r="U127" s="206"/>
      <c r="V127" s="206"/>
      <c r="W127" s="206"/>
      <c r="X127" s="206"/>
    </row>
    <row r="128" spans="1:24" ht="7.5" customHeight="1">
      <c r="A128" s="271"/>
      <c r="T128" s="206"/>
      <c r="U128" s="206"/>
      <c r="V128" s="206"/>
      <c r="W128" s="206"/>
      <c r="X128" s="206"/>
    </row>
    <row r="129" spans="1:24" ht="7.5" customHeight="1">
      <c r="A129" s="282"/>
      <c r="T129" s="206"/>
      <c r="U129" s="206"/>
      <c r="V129" s="206"/>
      <c r="W129" s="206"/>
      <c r="X129" s="206"/>
    </row>
    <row r="130" spans="1:24" ht="7.5" customHeight="1">
      <c r="A130" s="282"/>
      <c r="T130" s="206"/>
      <c r="U130" s="206"/>
      <c r="V130" s="206"/>
      <c r="W130" s="206"/>
      <c r="X130" s="206"/>
    </row>
    <row r="131" spans="1:24" ht="7.5" customHeight="1">
      <c r="A131" s="282"/>
      <c r="T131" s="206"/>
      <c r="U131" s="206"/>
      <c r="V131" s="206"/>
      <c r="W131" s="206"/>
      <c r="X131" s="206"/>
    </row>
    <row r="132" spans="1:24" ht="7.5" customHeight="1">
      <c r="A132" s="282"/>
      <c r="T132" s="206"/>
      <c r="U132" s="206"/>
      <c r="V132" s="206"/>
      <c r="W132" s="206"/>
      <c r="X132" s="206"/>
    </row>
    <row r="133" spans="1:24" ht="7.5" customHeight="1">
      <c r="A133" s="283"/>
      <c r="T133" s="206"/>
      <c r="U133" s="206"/>
      <c r="V133" s="206"/>
      <c r="W133" s="206"/>
      <c r="X133" s="206"/>
    </row>
    <row r="134" spans="1:24" ht="7.5" customHeight="1">
      <c r="A134" s="271"/>
      <c r="T134" s="206"/>
      <c r="U134" s="206"/>
      <c r="V134" s="242"/>
      <c r="W134" s="206"/>
      <c r="X134" s="206"/>
    </row>
    <row r="135" spans="1:24" ht="7.5" customHeight="1">
      <c r="A135" s="282"/>
      <c r="T135" s="206"/>
      <c r="U135" s="206"/>
      <c r="V135" s="242"/>
      <c r="W135" s="206"/>
      <c r="X135" s="206"/>
    </row>
    <row r="136" spans="1:24" ht="7.5" customHeight="1">
      <c r="A136" s="282"/>
      <c r="T136" s="206"/>
      <c r="U136" s="206"/>
      <c r="V136" s="242"/>
      <c r="W136" s="206"/>
      <c r="X136" s="206"/>
    </row>
    <row r="137" spans="1:24" ht="7.5" customHeight="1">
      <c r="A137" s="282"/>
      <c r="T137" s="236"/>
      <c r="U137" s="206"/>
      <c r="V137" s="242"/>
      <c r="W137" s="206"/>
      <c r="X137" s="206"/>
    </row>
    <row r="138" spans="1:24" ht="7.5" customHeight="1">
      <c r="A138" s="282"/>
      <c r="T138" s="236"/>
      <c r="U138" s="206"/>
      <c r="V138" s="242"/>
      <c r="W138" s="206"/>
      <c r="X138" s="206"/>
    </row>
    <row r="139" spans="1:24" ht="7.5" customHeight="1">
      <c r="A139" s="282"/>
      <c r="T139" s="236"/>
      <c r="U139" s="206"/>
      <c r="V139" s="242"/>
      <c r="W139" s="206"/>
      <c r="X139" s="206"/>
    </row>
    <row r="140" spans="1:24" ht="7.5" customHeight="1">
      <c r="A140" s="282"/>
      <c r="T140" s="247"/>
      <c r="U140" s="206"/>
      <c r="V140" s="242"/>
      <c r="W140" s="206"/>
      <c r="X140" s="206"/>
    </row>
    <row r="141" spans="1:24" ht="7.5" customHeight="1">
      <c r="A141" s="282"/>
      <c r="T141" s="247"/>
      <c r="U141" s="206"/>
      <c r="V141" s="242"/>
      <c r="W141" s="206"/>
      <c r="X141" s="206"/>
    </row>
    <row r="142" spans="1:24" ht="7.5" customHeight="1">
      <c r="A142" s="283"/>
      <c r="T142" s="236"/>
      <c r="U142" s="206"/>
      <c r="V142" s="242"/>
      <c r="W142" s="206"/>
      <c r="X142" s="206"/>
    </row>
    <row r="143" spans="1:24" ht="7.5" customHeight="1">
      <c r="A143" s="283"/>
      <c r="T143" s="206"/>
      <c r="U143" s="206"/>
      <c r="V143" s="242"/>
      <c r="W143" s="206"/>
      <c r="X143" s="206"/>
    </row>
    <row r="144" spans="1:24" ht="7.5" customHeight="1">
      <c r="A144" s="283"/>
      <c r="T144" s="214"/>
      <c r="U144" s="214"/>
      <c r="V144" s="214"/>
      <c r="W144" s="214"/>
      <c r="X144" s="214"/>
    </row>
    <row r="145" spans="1:24" ht="7.5" customHeight="1">
      <c r="A145" s="282"/>
      <c r="T145" s="214"/>
      <c r="U145" s="214"/>
      <c r="V145" s="214"/>
      <c r="W145" s="214"/>
      <c r="X145" s="214"/>
    </row>
    <row r="146" spans="1:24" ht="7.5" customHeight="1">
      <c r="A146" s="282"/>
      <c r="T146" s="214"/>
      <c r="U146" s="214"/>
      <c r="V146" s="214"/>
      <c r="W146" s="214"/>
      <c r="X146" s="214"/>
    </row>
    <row r="147" spans="1:24" ht="7.5" customHeight="1">
      <c r="A147" s="228"/>
      <c r="T147" s="206"/>
      <c r="U147" s="222"/>
      <c r="V147" s="222"/>
      <c r="W147" s="206"/>
      <c r="X147" s="206"/>
    </row>
    <row r="148" spans="1:24" ht="7.5" customHeight="1">
      <c r="A148" s="228"/>
      <c r="T148" s="206"/>
      <c r="U148" s="222"/>
      <c r="V148" s="222"/>
      <c r="W148" s="206"/>
      <c r="X148" s="206"/>
    </row>
    <row r="149" spans="1:24" ht="7.5" customHeight="1">
      <c r="A149" s="228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06"/>
      <c r="U149" s="222"/>
      <c r="V149" s="222"/>
      <c r="W149" s="206"/>
      <c r="X149" s="206"/>
    </row>
    <row r="150" spans="1:24" ht="7.5" customHeight="1">
      <c r="A150" s="228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06"/>
      <c r="U150" s="222"/>
      <c r="V150" s="222"/>
      <c r="W150" s="206"/>
      <c r="X150" s="206"/>
    </row>
    <row r="151" spans="1:24" ht="7.5" customHeight="1">
      <c r="A151" s="228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06"/>
      <c r="U151" s="222"/>
      <c r="V151" s="222"/>
      <c r="W151" s="206"/>
      <c r="X151" s="206"/>
    </row>
    <row r="152" spans="1:24" ht="7.5" customHeight="1">
      <c r="A152" s="228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36"/>
      <c r="U152" s="222"/>
      <c r="V152" s="222"/>
      <c r="W152" s="206"/>
      <c r="X152" s="206"/>
    </row>
    <row r="153" spans="1:24" ht="7.5" customHeight="1">
      <c r="A153" s="228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36"/>
      <c r="U153" s="222"/>
      <c r="V153" s="222"/>
      <c r="W153" s="206"/>
      <c r="X153" s="206"/>
    </row>
    <row r="154" spans="1:24" ht="7.5" customHeight="1">
      <c r="A154" s="228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36"/>
      <c r="U154" s="222"/>
      <c r="V154" s="222"/>
      <c r="W154" s="206"/>
      <c r="X154" s="206"/>
    </row>
    <row r="155" spans="1:24" ht="7.5" customHeight="1">
      <c r="A155" s="228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36"/>
      <c r="U155" s="222"/>
      <c r="V155" s="222"/>
      <c r="W155" s="206"/>
      <c r="X155" s="206"/>
    </row>
    <row r="156" spans="1:24" ht="7.5" customHeight="1">
      <c r="A156" s="228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36"/>
      <c r="U156" s="222"/>
      <c r="V156" s="222"/>
      <c r="W156" s="206"/>
      <c r="X156" s="206"/>
    </row>
    <row r="157" spans="1:24" ht="7.5" customHeight="1">
      <c r="A157" s="228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06"/>
      <c r="U157" s="222"/>
      <c r="V157" s="222"/>
      <c r="W157" s="206"/>
      <c r="X157" s="206"/>
    </row>
    <row r="158" spans="1:24" ht="7.5" customHeight="1">
      <c r="A158" s="228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36"/>
      <c r="U158" s="222"/>
      <c r="V158" s="222"/>
      <c r="W158" s="206"/>
      <c r="X158" s="206"/>
    </row>
    <row r="159" spans="1:24" ht="7.5" customHeight="1">
      <c r="A159" s="228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36"/>
      <c r="U159" s="222"/>
      <c r="V159" s="222"/>
      <c r="W159" s="206"/>
      <c r="X159" s="206"/>
    </row>
    <row r="160" spans="1:24" ht="7.5" customHeight="1">
      <c r="A160" s="228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36"/>
      <c r="U160" s="222"/>
      <c r="V160" s="222"/>
      <c r="W160" s="206"/>
      <c r="X160" s="206"/>
    </row>
    <row r="161" spans="1:24" ht="7.5" customHeight="1">
      <c r="A161" s="228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36"/>
      <c r="U161" s="222"/>
      <c r="V161" s="222"/>
      <c r="W161" s="206"/>
      <c r="X161" s="206"/>
    </row>
    <row r="162" spans="1:24" ht="7.5" customHeight="1">
      <c r="A162" s="228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36"/>
      <c r="U162" s="222"/>
      <c r="V162" s="222"/>
      <c r="W162" s="206"/>
      <c r="X162" s="206"/>
    </row>
    <row r="163" spans="1:24" ht="7.5" customHeight="1">
      <c r="A163" s="228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47"/>
      <c r="U163" s="214"/>
      <c r="V163" s="214"/>
      <c r="W163" s="214"/>
      <c r="X163" s="214"/>
    </row>
    <row r="164" spans="1:24" ht="7.5" customHeight="1">
      <c r="A164" s="228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14"/>
      <c r="U164" s="214"/>
      <c r="V164" s="214"/>
      <c r="W164" s="214"/>
      <c r="X164" s="214"/>
    </row>
    <row r="165" spans="1:24" ht="7.5" customHeight="1">
      <c r="A165" s="228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14"/>
      <c r="U165" s="214"/>
      <c r="V165" s="214"/>
      <c r="W165" s="214"/>
      <c r="X165" s="214"/>
    </row>
    <row r="166" spans="1:24" ht="7.5" customHeight="1">
      <c r="A166" s="228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22"/>
      <c r="U166" s="222"/>
      <c r="V166" s="222"/>
      <c r="W166" s="222"/>
      <c r="X166" s="222"/>
    </row>
    <row r="167" spans="1:24" ht="7.5" customHeight="1">
      <c r="A167" s="228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8"/>
      <c r="U167" s="289"/>
      <c r="V167" s="222"/>
      <c r="W167" s="222"/>
      <c r="X167" s="222"/>
    </row>
    <row r="168" spans="1:24" ht="7.5" customHeight="1">
      <c r="A168" s="228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90"/>
      <c r="U168" s="291"/>
      <c r="V168" s="222"/>
      <c r="W168" s="222"/>
      <c r="X168" s="222"/>
    </row>
    <row r="169" spans="1:24" ht="7.5" customHeight="1">
      <c r="A169" s="228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93"/>
      <c r="U169" s="291"/>
      <c r="V169" s="222"/>
      <c r="W169" s="222"/>
      <c r="X169" s="222"/>
    </row>
    <row r="170" spans="1:24" ht="7.5" customHeight="1">
      <c r="A170" s="228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93"/>
      <c r="U170" s="291"/>
      <c r="V170" s="222"/>
      <c r="W170" s="222"/>
      <c r="X170" s="222"/>
    </row>
    <row r="171" spans="1:24" ht="7.5" customHeight="1">
      <c r="A171" s="228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93"/>
      <c r="U171" s="291"/>
      <c r="V171" s="222"/>
      <c r="W171" s="222"/>
      <c r="X171" s="222"/>
    </row>
    <row r="172" spans="1:24" ht="7.5" customHeight="1">
      <c r="A172" s="228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93"/>
      <c r="U172" s="291"/>
      <c r="V172" s="222"/>
      <c r="W172" s="222"/>
      <c r="X172" s="222"/>
    </row>
    <row r="173" spans="1:24" ht="7.5" customHeight="1">
      <c r="A173" s="228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93"/>
      <c r="U173" s="291"/>
      <c r="V173" s="222"/>
      <c r="W173" s="222"/>
      <c r="X173" s="222"/>
    </row>
    <row r="174" spans="1:24" ht="7.5" customHeight="1">
      <c r="A174" s="228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93"/>
      <c r="U174" s="291"/>
      <c r="V174" s="222"/>
      <c r="W174" s="222"/>
      <c r="X174" s="222"/>
    </row>
    <row r="175" spans="1:24" ht="7.5" customHeight="1">
      <c r="A175" s="228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93"/>
      <c r="U175" s="290"/>
      <c r="V175" s="222"/>
      <c r="W175" s="222"/>
      <c r="X175" s="222"/>
    </row>
    <row r="176" spans="1:24" ht="7.5" customHeight="1">
      <c r="A176" s="228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06"/>
      <c r="U176" s="206"/>
      <c r="V176" s="222"/>
      <c r="W176" s="222"/>
      <c r="X176" s="222"/>
    </row>
    <row r="177" spans="1:24" ht="7.5" customHeight="1">
      <c r="A177" s="228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06"/>
      <c r="U177" s="222"/>
      <c r="V177" s="222"/>
      <c r="W177" s="222"/>
      <c r="X177" s="222"/>
    </row>
    <row r="178" spans="1:24" ht="7.5" customHeight="1">
      <c r="A178" s="228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06"/>
      <c r="U178" s="222"/>
      <c r="V178" s="222"/>
      <c r="W178" s="222"/>
      <c r="X178" s="222"/>
    </row>
    <row r="179" spans="1:24" ht="7.5" customHeight="1">
      <c r="A179" s="228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06"/>
      <c r="U179" s="222"/>
      <c r="V179" s="222"/>
      <c r="W179" s="222"/>
      <c r="X179" s="222"/>
    </row>
    <row r="180" spans="1:24" ht="7.5" customHeight="1">
      <c r="A180" s="228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06"/>
      <c r="U180" s="222"/>
      <c r="V180" s="222"/>
      <c r="W180" s="222"/>
      <c r="X180" s="222"/>
    </row>
    <row r="181" spans="1:24" ht="11.25" customHeight="1">
      <c r="A181" s="228"/>
      <c r="B181" s="275" t="s">
        <v>121</v>
      </c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7" t="s">
        <v>38</v>
      </c>
      <c r="T181" s="206"/>
      <c r="U181" s="206"/>
      <c r="V181" s="206"/>
      <c r="W181" s="206"/>
      <c r="X181" s="206"/>
    </row>
    <row r="182" spans="1:24" ht="11.25" customHeight="1">
      <c r="A182" s="198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9"/>
      <c r="S182" s="243"/>
      <c r="T182" s="204"/>
      <c r="U182" s="204"/>
      <c r="V182" s="204"/>
      <c r="W182" s="204"/>
      <c r="X182" s="204"/>
    </row>
    <row r="183" spans="1:24" ht="11.25" customHeight="1">
      <c r="A183" s="198"/>
      <c r="B183" s="280" t="s">
        <v>122</v>
      </c>
      <c r="C183" s="281"/>
      <c r="D183" s="281"/>
      <c r="E183" s="281"/>
      <c r="F183" s="281"/>
      <c r="G183" s="281"/>
      <c r="H183" s="281"/>
      <c r="I183" s="281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06"/>
      <c r="U183" s="206"/>
      <c r="V183" s="206"/>
      <c r="W183" s="206"/>
      <c r="X183" s="206"/>
    </row>
  </sheetData>
  <sheetProtection password="E4DE" sheet="1" objects="1" scenarios="1"/>
  <mergeCells count="220">
    <mergeCell ref="K4:K6"/>
    <mergeCell ref="M4:M6"/>
    <mergeCell ref="D9:D10"/>
    <mergeCell ref="E9:E10"/>
    <mergeCell ref="F9:F10"/>
    <mergeCell ref="G9:G10"/>
    <mergeCell ref="I9:I10"/>
    <mergeCell ref="K9:K10"/>
    <mergeCell ref="L9:L10"/>
    <mergeCell ref="M9:M10"/>
    <mergeCell ref="I7:I8"/>
    <mergeCell ref="K7:K8"/>
    <mergeCell ref="L7:L8"/>
    <mergeCell ref="M7:M8"/>
    <mergeCell ref="Q15:Q16"/>
    <mergeCell ref="R24:R25"/>
    <mergeCell ref="R27:R28"/>
    <mergeCell ref="Q29:Q30"/>
    <mergeCell ref="N9:N10"/>
    <mergeCell ref="O9:O10"/>
    <mergeCell ref="P9:P10"/>
    <mergeCell ref="Q9:Q10"/>
    <mergeCell ref="S3:S7"/>
    <mergeCell ref="S8:S12"/>
    <mergeCell ref="S24:S26"/>
    <mergeCell ref="S27:S35"/>
    <mergeCell ref="N7:N8"/>
    <mergeCell ref="O7:O8"/>
    <mergeCell ref="P7:P8"/>
    <mergeCell ref="Q7:Q8"/>
    <mergeCell ref="O11:O12"/>
    <mergeCell ref="P11:P12"/>
    <mergeCell ref="Q11:Q12"/>
    <mergeCell ref="O13:O14"/>
    <mergeCell ref="P13:P14"/>
    <mergeCell ref="Q13:Q14"/>
    <mergeCell ref="R13:R14"/>
    <mergeCell ref="S13:S15"/>
    <mergeCell ref="B1:D1"/>
    <mergeCell ref="O1:S1"/>
    <mergeCell ref="R2:S2"/>
    <mergeCell ref="B3:B23"/>
    <mergeCell ref="C3:C20"/>
    <mergeCell ref="R3:R4"/>
    <mergeCell ref="R8:R9"/>
    <mergeCell ref="C21:C23"/>
    <mergeCell ref="D31:D32"/>
    <mergeCell ref="E31:E32"/>
    <mergeCell ref="I31:I32"/>
    <mergeCell ref="K31:K32"/>
    <mergeCell ref="L31:L32"/>
    <mergeCell ref="M31:M32"/>
    <mergeCell ref="N31:N32"/>
    <mergeCell ref="O31:O32"/>
    <mergeCell ref="P31:P32"/>
    <mergeCell ref="Q31:Q32"/>
    <mergeCell ref="G4:G6"/>
    <mergeCell ref="I4:I6"/>
    <mergeCell ref="D7:D8"/>
    <mergeCell ref="E7:E8"/>
    <mergeCell ref="F7:F8"/>
    <mergeCell ref="G7:G8"/>
    <mergeCell ref="L90:L91"/>
    <mergeCell ref="M90:M91"/>
    <mergeCell ref="M71:M72"/>
    <mergeCell ref="N71:N72"/>
    <mergeCell ref="G88:G89"/>
    <mergeCell ref="I88:I89"/>
    <mergeCell ref="F90:F91"/>
    <mergeCell ref="G90:G91"/>
    <mergeCell ref="I90:I91"/>
    <mergeCell ref="N90:N91"/>
    <mergeCell ref="H71:H72"/>
    <mergeCell ref="I71:I72"/>
    <mergeCell ref="J71:J72"/>
    <mergeCell ref="K71:K72"/>
    <mergeCell ref="L71:L72"/>
    <mergeCell ref="K88:K89"/>
    <mergeCell ref="K90:K91"/>
    <mergeCell ref="L33:L34"/>
    <mergeCell ref="M33:M34"/>
    <mergeCell ref="N33:N34"/>
    <mergeCell ref="O33:O34"/>
    <mergeCell ref="P33:P34"/>
    <mergeCell ref="Q33:Q34"/>
    <mergeCell ref="R41:R42"/>
    <mergeCell ref="S41:S43"/>
    <mergeCell ref="T45:T46"/>
    <mergeCell ref="L37:L38"/>
    <mergeCell ref="M37:M38"/>
    <mergeCell ref="N37:N38"/>
    <mergeCell ref="O37:O38"/>
    <mergeCell ref="P37:P38"/>
    <mergeCell ref="Q37:Q38"/>
    <mergeCell ref="L35:L36"/>
    <mergeCell ref="M35:M36"/>
    <mergeCell ref="N35:N36"/>
    <mergeCell ref="O35:O36"/>
    <mergeCell ref="P35:P36"/>
    <mergeCell ref="Q35:Q36"/>
    <mergeCell ref="S36:S40"/>
    <mergeCell ref="R36:R37"/>
    <mergeCell ref="B59:R59"/>
    <mergeCell ref="S59:S60"/>
    <mergeCell ref="B61:S61"/>
    <mergeCell ref="B62:D62"/>
    <mergeCell ref="O62:S62"/>
    <mergeCell ref="R63:S63"/>
    <mergeCell ref="R64:R65"/>
    <mergeCell ref="S64:S65"/>
    <mergeCell ref="S66:S70"/>
    <mergeCell ref="R66:R67"/>
    <mergeCell ref="I68:I70"/>
    <mergeCell ref="O71:O72"/>
    <mergeCell ref="P71:P72"/>
    <mergeCell ref="R72:R73"/>
    <mergeCell ref="S72:S76"/>
    <mergeCell ref="R80:R81"/>
    <mergeCell ref="S80:S84"/>
    <mergeCell ref="S85:S87"/>
    <mergeCell ref="O90:O91"/>
    <mergeCell ref="P90:P91"/>
    <mergeCell ref="Q90:Q91"/>
    <mergeCell ref="D11:D12"/>
    <mergeCell ref="E11:E12"/>
    <mergeCell ref="F11:F12"/>
    <mergeCell ref="G11:G12"/>
    <mergeCell ref="I11:I12"/>
    <mergeCell ref="K11:K12"/>
    <mergeCell ref="L11:L12"/>
    <mergeCell ref="M11:M12"/>
    <mergeCell ref="N11:N12"/>
    <mergeCell ref="D13:D14"/>
    <mergeCell ref="E13:E14"/>
    <mergeCell ref="F13:F14"/>
    <mergeCell ref="G13:G14"/>
    <mergeCell ref="I13:I14"/>
    <mergeCell ref="K13:K14"/>
    <mergeCell ref="L13:L14"/>
    <mergeCell ref="M13:M14"/>
    <mergeCell ref="N13:N14"/>
    <mergeCell ref="D15:D16"/>
    <mergeCell ref="E15:E16"/>
    <mergeCell ref="O29:O30"/>
    <mergeCell ref="P29:P30"/>
    <mergeCell ref="F29:F30"/>
    <mergeCell ref="G29:G30"/>
    <mergeCell ref="I29:I30"/>
    <mergeCell ref="K29:K30"/>
    <mergeCell ref="L29:L30"/>
    <mergeCell ref="M29:M30"/>
    <mergeCell ref="N29:N30"/>
    <mergeCell ref="I15:I16"/>
    <mergeCell ref="K15:K16"/>
    <mergeCell ref="I26:I28"/>
    <mergeCell ref="F15:F16"/>
    <mergeCell ref="G15:G16"/>
    <mergeCell ref="L15:L16"/>
    <mergeCell ref="M15:M16"/>
    <mergeCell ref="N15:N16"/>
    <mergeCell ref="O15:O16"/>
    <mergeCell ref="P15:P16"/>
    <mergeCell ref="I33:I34"/>
    <mergeCell ref="K33:K34"/>
    <mergeCell ref="I35:I36"/>
    <mergeCell ref="I37:I38"/>
    <mergeCell ref="B120:R120"/>
    <mergeCell ref="B122:S122"/>
    <mergeCell ref="B123:D123"/>
    <mergeCell ref="O123:S123"/>
    <mergeCell ref="B124:S124"/>
    <mergeCell ref="F37:F38"/>
    <mergeCell ref="G37:G38"/>
    <mergeCell ref="G68:G70"/>
    <mergeCell ref="F71:F72"/>
    <mergeCell ref="G71:G72"/>
    <mergeCell ref="B24:B45"/>
    <mergeCell ref="C24:C42"/>
    <mergeCell ref="G26:G28"/>
    <mergeCell ref="D29:D30"/>
    <mergeCell ref="E29:E30"/>
    <mergeCell ref="C43:C45"/>
    <mergeCell ref="Q71:Q72"/>
    <mergeCell ref="R85:R86"/>
    <mergeCell ref="R88:R89"/>
    <mergeCell ref="S88:S90"/>
    <mergeCell ref="T167:T168"/>
    <mergeCell ref="U167:U175"/>
    <mergeCell ref="B181:R181"/>
    <mergeCell ref="S181:S182"/>
    <mergeCell ref="B183:S183"/>
    <mergeCell ref="K35:K36"/>
    <mergeCell ref="K37:K38"/>
    <mergeCell ref="R91:R92"/>
    <mergeCell ref="S91:S103"/>
    <mergeCell ref="T106:T107"/>
    <mergeCell ref="U106:U114"/>
    <mergeCell ref="S120:S121"/>
    <mergeCell ref="C77:C79"/>
    <mergeCell ref="C80:C100"/>
    <mergeCell ref="D90:D91"/>
    <mergeCell ref="E90:E91"/>
    <mergeCell ref="D37:D38"/>
    <mergeCell ref="E37:E38"/>
    <mergeCell ref="B64:B79"/>
    <mergeCell ref="C64:C76"/>
    <mergeCell ref="D71:D72"/>
    <mergeCell ref="E71:E72"/>
    <mergeCell ref="B80:B103"/>
    <mergeCell ref="C101:C103"/>
    <mergeCell ref="F31:F32"/>
    <mergeCell ref="G31:G32"/>
    <mergeCell ref="D33:D34"/>
    <mergeCell ref="E33:E34"/>
    <mergeCell ref="F33:F34"/>
    <mergeCell ref="G33:G34"/>
    <mergeCell ref="D35:D36"/>
    <mergeCell ref="E35:E36"/>
    <mergeCell ref="F35:F36"/>
    <mergeCell ref="G35:G36"/>
  </mergeCells>
  <conditionalFormatting sqref="A1:XFD1048576">
    <cfRule type="cellIs" dxfId="8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Y122"/>
  <sheetViews>
    <sheetView showGridLines="0" topLeftCell="B1" workbookViewId="0">
      <selection activeCell="E4" sqref="E4"/>
    </sheetView>
  </sheetViews>
  <sheetFormatPr defaultColWidth="14.42578125" defaultRowHeight="15" customHeight="1"/>
  <cols>
    <col min="1" max="1" width="12.85546875" style="205" hidden="1" customWidth="1"/>
    <col min="2" max="3" width="14.28515625" style="205" customWidth="1"/>
    <col min="4" max="4" width="11.42578125" style="205" customWidth="1"/>
    <col min="5" max="5" width="6" style="205" customWidth="1"/>
    <col min="6" max="6" width="10" style="205" hidden="1" customWidth="1"/>
    <col min="7" max="7" width="9.710937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20" width="41.5703125" style="205" hidden="1" customWidth="1"/>
    <col min="21" max="21" width="15" style="205" hidden="1" customWidth="1"/>
    <col min="22" max="25" width="61.5703125" style="205" hidden="1" customWidth="1"/>
    <col min="26" max="51" width="9.140625" style="205" hidden="1" customWidth="1"/>
    <col min="52" max="16384" width="14.42578125" style="205"/>
  </cols>
  <sheetData>
    <row r="1" spans="1:51" ht="61.5" customHeight="1">
      <c r="A1" s="198"/>
      <c r="B1" s="199"/>
      <c r="C1" s="200"/>
      <c r="D1" s="200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 t="s">
        <v>123</v>
      </c>
      <c r="P1" s="200"/>
      <c r="Q1" s="200"/>
      <c r="R1" s="200"/>
      <c r="S1" s="200"/>
      <c r="T1" s="203"/>
      <c r="U1" s="203"/>
      <c r="V1" s="203"/>
      <c r="W1" s="203"/>
      <c r="X1" s="203"/>
      <c r="Y1" s="204"/>
      <c r="Z1" s="204"/>
      <c r="AA1" s="204"/>
      <c r="AB1" s="204"/>
      <c r="AC1" s="204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</row>
    <row r="2" spans="1:51" ht="34.5" customHeight="1">
      <c r="A2" s="206"/>
      <c r="B2" s="207" t="s">
        <v>6</v>
      </c>
      <c r="C2" s="207" t="s">
        <v>7</v>
      </c>
      <c r="D2" s="208" t="s">
        <v>8</v>
      </c>
      <c r="E2" s="207" t="s">
        <v>9</v>
      </c>
      <c r="F2" s="209" t="s">
        <v>10</v>
      </c>
      <c r="G2" s="210" t="s">
        <v>11</v>
      </c>
      <c r="H2" s="209" t="s">
        <v>10</v>
      </c>
      <c r="I2" s="210" t="s">
        <v>12</v>
      </c>
      <c r="J2" s="209" t="s">
        <v>10</v>
      </c>
      <c r="K2" s="210" t="s">
        <v>13</v>
      </c>
      <c r="L2" s="209" t="s">
        <v>10</v>
      </c>
      <c r="M2" s="210" t="s">
        <v>14</v>
      </c>
      <c r="N2" s="209" t="s">
        <v>10</v>
      </c>
      <c r="O2" s="210" t="s">
        <v>15</v>
      </c>
      <c r="P2" s="209" t="s">
        <v>10</v>
      </c>
      <c r="Q2" s="210" t="s">
        <v>16</v>
      </c>
      <c r="R2" s="211" t="s">
        <v>17</v>
      </c>
      <c r="S2" s="212"/>
      <c r="T2" s="213"/>
      <c r="U2" s="213"/>
      <c r="V2" s="213"/>
      <c r="W2" s="213"/>
      <c r="X2" s="213"/>
      <c r="Y2" s="214"/>
      <c r="Z2" s="214"/>
      <c r="AA2" s="214"/>
      <c r="AB2" s="214"/>
      <c r="AC2" s="214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</row>
    <row r="3" spans="1:51" ht="7.5" customHeight="1">
      <c r="A3" s="206"/>
      <c r="B3" s="216" t="s">
        <v>18</v>
      </c>
      <c r="C3" s="217" t="s">
        <v>124</v>
      </c>
      <c r="D3" s="218"/>
      <c r="R3" s="219" t="s">
        <v>21</v>
      </c>
      <c r="S3" s="220" t="s">
        <v>125</v>
      </c>
      <c r="T3" s="221"/>
      <c r="U3" s="221"/>
      <c r="V3" s="221"/>
      <c r="W3" s="221"/>
      <c r="X3" s="221"/>
      <c r="Y3" s="206"/>
      <c r="Z3" s="222"/>
      <c r="AA3" s="222"/>
      <c r="AB3" s="222"/>
      <c r="AC3" s="222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</row>
    <row r="4" spans="1:51" ht="7.5" customHeight="1">
      <c r="A4" s="206"/>
      <c r="B4" s="224"/>
      <c r="C4" s="224"/>
      <c r="D4" s="225"/>
      <c r="E4" s="226"/>
      <c r="G4" s="227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4"/>
      <c r="S4" s="224"/>
      <c r="T4" s="221"/>
      <c r="U4" s="221"/>
      <c r="V4" s="221"/>
      <c r="W4" s="221"/>
      <c r="X4" s="221"/>
      <c r="Y4" s="206"/>
      <c r="Z4" s="214"/>
      <c r="AA4" s="214"/>
      <c r="AB4" s="214"/>
      <c r="AC4" s="214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</row>
    <row r="5" spans="1:51" ht="7.5" customHeight="1">
      <c r="A5" s="214"/>
      <c r="B5" s="224"/>
      <c r="C5" s="224"/>
      <c r="D5" s="225"/>
      <c r="E5" s="226"/>
      <c r="G5" s="224"/>
      <c r="H5" s="226"/>
      <c r="I5" s="226"/>
      <c r="J5" s="226"/>
      <c r="K5" s="226"/>
      <c r="L5" s="226"/>
      <c r="M5" s="226"/>
      <c r="N5" s="226"/>
      <c r="O5" s="226"/>
      <c r="P5" s="226"/>
      <c r="Q5" s="226"/>
      <c r="S5" s="224"/>
      <c r="T5" s="221"/>
      <c r="U5" s="221"/>
      <c r="V5" s="221"/>
      <c r="W5" s="221"/>
      <c r="X5" s="221"/>
      <c r="Y5" s="206"/>
      <c r="Z5" s="206"/>
      <c r="AA5" s="206"/>
      <c r="AB5" s="206"/>
      <c r="AC5" s="206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</row>
    <row r="6" spans="1:51" ht="7.5" customHeight="1">
      <c r="A6" s="228"/>
      <c r="B6" s="224"/>
      <c r="C6" s="224"/>
      <c r="D6" s="225"/>
      <c r="E6" s="226"/>
      <c r="G6" s="224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19" t="s">
        <v>21</v>
      </c>
      <c r="S6" s="220" t="s">
        <v>126</v>
      </c>
      <c r="T6" s="221"/>
      <c r="U6" s="221"/>
      <c r="V6" s="221"/>
      <c r="W6" s="221"/>
      <c r="X6" s="221"/>
      <c r="Y6" s="206"/>
      <c r="Z6" s="206"/>
      <c r="AA6" s="206"/>
      <c r="AB6" s="206"/>
      <c r="AC6" s="206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</row>
    <row r="7" spans="1:51" ht="7.5" customHeight="1">
      <c r="A7" s="206"/>
      <c r="B7" s="224"/>
      <c r="C7" s="224"/>
      <c r="D7" s="225"/>
      <c r="R7" s="224"/>
      <c r="S7" s="224"/>
      <c r="T7" s="221"/>
      <c r="U7" s="221"/>
      <c r="V7" s="221"/>
      <c r="W7" s="221"/>
      <c r="X7" s="221"/>
      <c r="Y7" s="206"/>
      <c r="Z7" s="206"/>
      <c r="AA7" s="206"/>
      <c r="AB7" s="206"/>
      <c r="AC7" s="206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</row>
    <row r="8" spans="1:51" ht="7.5" customHeight="1">
      <c r="A8" s="206"/>
      <c r="B8" s="224"/>
      <c r="C8" s="224"/>
      <c r="D8" s="225"/>
      <c r="S8" s="224"/>
      <c r="T8" s="221"/>
      <c r="U8" s="221"/>
      <c r="V8" s="221"/>
      <c r="W8" s="221"/>
      <c r="X8" s="221"/>
      <c r="Y8" s="206"/>
      <c r="Z8" s="206"/>
      <c r="AA8" s="206"/>
      <c r="AB8" s="206"/>
      <c r="AC8" s="206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</row>
    <row r="9" spans="1:51" ht="7.5" customHeight="1">
      <c r="A9" s="206"/>
      <c r="B9" s="224"/>
      <c r="C9" s="224"/>
      <c r="D9" s="229"/>
      <c r="E9" s="227"/>
      <c r="F9" s="230"/>
      <c r="G9" s="231"/>
      <c r="H9" s="232"/>
      <c r="I9" s="227"/>
      <c r="J9" s="232"/>
      <c r="K9" s="227"/>
      <c r="L9" s="233"/>
      <c r="M9" s="227"/>
      <c r="N9" s="233"/>
      <c r="O9" s="227"/>
      <c r="P9" s="233"/>
      <c r="Q9" s="227"/>
      <c r="R9" s="219" t="s">
        <v>21</v>
      </c>
      <c r="S9" s="234" t="s">
        <v>127</v>
      </c>
      <c r="T9" s="221"/>
      <c r="U9" s="221"/>
      <c r="V9" s="221"/>
      <c r="W9" s="221"/>
      <c r="X9" s="221"/>
      <c r="Y9" s="206"/>
      <c r="Z9" s="206"/>
      <c r="AA9" s="206"/>
      <c r="AB9" s="206"/>
      <c r="AC9" s="206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</row>
    <row r="10" spans="1:51" ht="7.5" customHeight="1">
      <c r="A10" s="206"/>
      <c r="B10" s="224"/>
      <c r="C10" s="224"/>
      <c r="D10" s="224"/>
      <c r="E10" s="224"/>
      <c r="F10" s="224"/>
      <c r="G10" s="224"/>
      <c r="H10" s="232"/>
      <c r="I10" s="224"/>
      <c r="J10" s="232"/>
      <c r="K10" s="224"/>
      <c r="L10" s="224"/>
      <c r="M10" s="224"/>
      <c r="N10" s="224"/>
      <c r="O10" s="224"/>
      <c r="P10" s="224"/>
      <c r="Q10" s="224"/>
      <c r="R10" s="224"/>
      <c r="S10" s="224"/>
      <c r="T10" s="221"/>
      <c r="U10" s="221"/>
      <c r="V10" s="221"/>
      <c r="W10" s="221"/>
      <c r="X10" s="221"/>
      <c r="Y10" s="206"/>
      <c r="Z10" s="206"/>
      <c r="AA10" s="206"/>
      <c r="AB10" s="206"/>
      <c r="AC10" s="206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  <c r="AX10" s="221"/>
      <c r="AY10" s="221"/>
    </row>
    <row r="11" spans="1:51" ht="7.5" customHeight="1">
      <c r="A11" s="214"/>
      <c r="B11" s="224"/>
      <c r="C11" s="224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19" t="s">
        <v>21</v>
      </c>
      <c r="S11" s="220" t="s">
        <v>128</v>
      </c>
      <c r="T11" s="221"/>
      <c r="U11" s="221"/>
      <c r="V11" s="221"/>
      <c r="W11" s="221"/>
      <c r="X11" s="221"/>
      <c r="Y11" s="236"/>
      <c r="Z11" s="206"/>
      <c r="AA11" s="206"/>
      <c r="AB11" s="206"/>
      <c r="AC11" s="206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</row>
    <row r="12" spans="1:51" ht="7.5" customHeight="1">
      <c r="A12" s="228"/>
      <c r="B12" s="224"/>
      <c r="C12" s="224"/>
      <c r="D12" s="229" t="s">
        <v>129</v>
      </c>
      <c r="E12" s="237" t="s">
        <v>25</v>
      </c>
      <c r="F12" s="238">
        <v>11980</v>
      </c>
      <c r="G12" s="239">
        <f>ROUND(F12*mark_up,0)</f>
        <v>51155</v>
      </c>
      <c r="H12" s="240"/>
      <c r="I12" s="237" t="s">
        <v>25</v>
      </c>
      <c r="J12" s="240"/>
      <c r="K12" s="237" t="s">
        <v>25</v>
      </c>
      <c r="L12" s="241"/>
      <c r="M12" s="237" t="s">
        <v>25</v>
      </c>
      <c r="N12" s="241"/>
      <c r="O12" s="237" t="s">
        <v>25</v>
      </c>
      <c r="P12" s="241"/>
      <c r="Q12" s="237" t="s">
        <v>25</v>
      </c>
      <c r="R12" s="224"/>
      <c r="S12" s="224"/>
      <c r="T12" s="221"/>
      <c r="U12" s="221"/>
      <c r="V12" s="221"/>
      <c r="W12" s="221"/>
      <c r="X12" s="221"/>
      <c r="Y12" s="236"/>
      <c r="Z12" s="206"/>
      <c r="AA12" s="242"/>
      <c r="AB12" s="206"/>
      <c r="AC12" s="206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</row>
    <row r="13" spans="1:51" ht="7.5" customHeight="1">
      <c r="A13" s="206"/>
      <c r="B13" s="224"/>
      <c r="C13" s="224"/>
      <c r="D13" s="224"/>
      <c r="E13" s="243"/>
      <c r="F13" s="244"/>
      <c r="G13" s="243"/>
      <c r="H13" s="245"/>
      <c r="I13" s="243"/>
      <c r="J13" s="245"/>
      <c r="K13" s="243"/>
      <c r="L13" s="243"/>
      <c r="M13" s="243"/>
      <c r="N13" s="243"/>
      <c r="O13" s="243"/>
      <c r="P13" s="243"/>
      <c r="Q13" s="243"/>
      <c r="S13" s="224"/>
      <c r="T13" s="221"/>
      <c r="U13" s="221"/>
      <c r="V13" s="221"/>
      <c r="W13" s="221"/>
      <c r="X13" s="221"/>
      <c r="Y13" s="236"/>
      <c r="Z13" s="206"/>
      <c r="AA13" s="242"/>
      <c r="AB13" s="206"/>
      <c r="AC13" s="206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</row>
    <row r="14" spans="1:51" ht="7.5" customHeight="1">
      <c r="A14" s="206"/>
      <c r="B14" s="224"/>
      <c r="C14" s="224"/>
      <c r="T14" s="221"/>
      <c r="U14" s="221"/>
      <c r="V14" s="221"/>
      <c r="W14" s="221"/>
      <c r="X14" s="221"/>
      <c r="Y14" s="236"/>
      <c r="Z14" s="206"/>
      <c r="AA14" s="242"/>
      <c r="AB14" s="206"/>
      <c r="AC14" s="206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  <c r="AX14" s="221"/>
      <c r="AY14" s="221"/>
    </row>
    <row r="15" spans="1:51" ht="7.5" customHeight="1">
      <c r="A15" s="206"/>
      <c r="B15" s="224"/>
      <c r="C15" s="224"/>
      <c r="D15" s="225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T15" s="221"/>
      <c r="U15" s="221"/>
      <c r="V15" s="221"/>
      <c r="W15" s="221"/>
      <c r="X15" s="221"/>
      <c r="Y15" s="236"/>
      <c r="Z15" s="206"/>
      <c r="AA15" s="242"/>
      <c r="AB15" s="206"/>
      <c r="AC15" s="206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</row>
    <row r="16" spans="1:51" ht="7.5" customHeight="1">
      <c r="A16" s="206"/>
      <c r="B16" s="224"/>
      <c r="C16" s="224"/>
      <c r="D16" s="225"/>
      <c r="E16" s="240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T16" s="221"/>
      <c r="U16" s="221"/>
      <c r="V16" s="221"/>
      <c r="W16" s="221"/>
      <c r="X16" s="221"/>
      <c r="Y16" s="236"/>
      <c r="Z16" s="206"/>
      <c r="AA16" s="242"/>
      <c r="AB16" s="206"/>
      <c r="AC16" s="206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</row>
    <row r="17" spans="1:51" ht="7.5" customHeight="1">
      <c r="A17" s="206"/>
      <c r="B17" s="224"/>
      <c r="C17" s="224"/>
      <c r="D17" s="225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T17" s="221"/>
      <c r="U17" s="221"/>
      <c r="V17" s="221"/>
      <c r="W17" s="221"/>
      <c r="X17" s="221"/>
      <c r="Y17" s="236"/>
      <c r="Z17" s="206"/>
      <c r="AA17" s="242"/>
      <c r="AB17" s="206"/>
      <c r="AC17" s="206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1"/>
      <c r="AY17" s="221"/>
    </row>
    <row r="18" spans="1:51" ht="7.5" customHeight="1">
      <c r="A18" s="206"/>
      <c r="B18" s="224"/>
      <c r="C18" s="224"/>
      <c r="D18" s="225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0"/>
      <c r="T18" s="215"/>
      <c r="U18" s="215"/>
      <c r="V18" s="215"/>
      <c r="W18" s="215"/>
      <c r="X18" s="215"/>
      <c r="Y18" s="247"/>
      <c r="Z18" s="206"/>
      <c r="AA18" s="242"/>
      <c r="AB18" s="206"/>
      <c r="AC18" s="206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</row>
    <row r="19" spans="1:51" ht="7.5" customHeight="1">
      <c r="A19" s="206"/>
      <c r="B19" s="224"/>
      <c r="C19" s="224"/>
      <c r="D19" s="225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0"/>
      <c r="T19" s="215"/>
      <c r="U19" s="215"/>
      <c r="V19" s="215"/>
      <c r="W19" s="215"/>
      <c r="X19" s="215"/>
      <c r="Y19" s="247"/>
      <c r="Z19" s="206"/>
      <c r="AA19" s="242"/>
      <c r="AB19" s="206"/>
      <c r="AC19" s="206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  <c r="AX19" s="221"/>
      <c r="AY19" s="221"/>
    </row>
    <row r="20" spans="1:51" ht="7.5" customHeight="1">
      <c r="A20" s="214"/>
      <c r="B20" s="224"/>
      <c r="C20" s="224"/>
      <c r="D20" s="225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0"/>
      <c r="T20" s="221"/>
      <c r="U20" s="221"/>
      <c r="V20" s="221"/>
      <c r="W20" s="221"/>
      <c r="X20" s="221"/>
      <c r="Y20" s="236"/>
      <c r="Z20" s="206"/>
      <c r="AA20" s="242"/>
      <c r="AB20" s="206"/>
      <c r="AC20" s="206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221"/>
      <c r="AS20" s="221"/>
      <c r="AT20" s="221"/>
      <c r="AU20" s="221"/>
      <c r="AV20" s="221"/>
      <c r="AW20" s="221"/>
      <c r="AX20" s="221"/>
      <c r="AY20" s="221"/>
    </row>
    <row r="21" spans="1:51" ht="7.5" customHeight="1">
      <c r="A21" s="214"/>
      <c r="B21" s="224"/>
      <c r="C21" s="248" t="s">
        <v>130</v>
      </c>
      <c r="D21" s="225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T21" s="221"/>
      <c r="U21" s="221"/>
      <c r="V21" s="221"/>
      <c r="W21" s="221"/>
      <c r="X21" s="221"/>
      <c r="Y21" s="236"/>
      <c r="Z21" s="206"/>
      <c r="AA21" s="242"/>
      <c r="AB21" s="206"/>
      <c r="AC21" s="206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1"/>
      <c r="AX21" s="221"/>
      <c r="AY21" s="221"/>
    </row>
    <row r="22" spans="1:51" ht="7.5" customHeight="1">
      <c r="A22" s="214"/>
      <c r="B22" s="224"/>
      <c r="C22" s="224"/>
      <c r="D22" s="225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T22" s="215"/>
      <c r="U22" s="215"/>
      <c r="V22" s="215"/>
      <c r="W22" s="215"/>
      <c r="X22" s="215"/>
      <c r="Y22" s="247"/>
      <c r="Z22" s="214"/>
      <c r="AA22" s="214"/>
      <c r="AB22" s="214"/>
      <c r="AC22" s="214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</row>
    <row r="23" spans="1:51" ht="7.5" customHeight="1">
      <c r="A23" s="206"/>
      <c r="B23" s="200"/>
      <c r="C23" s="200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15"/>
      <c r="U23" s="215"/>
      <c r="V23" s="215"/>
      <c r="W23" s="215"/>
      <c r="X23" s="215"/>
      <c r="Y23" s="247"/>
      <c r="Z23" s="214"/>
      <c r="AA23" s="214"/>
      <c r="AB23" s="214"/>
      <c r="AC23" s="214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</row>
    <row r="24" spans="1:51" ht="7.5" customHeight="1">
      <c r="A24" s="206"/>
      <c r="B24" s="216" t="s">
        <v>108</v>
      </c>
      <c r="C24" s="251" t="s">
        <v>131</v>
      </c>
      <c r="D24" s="252"/>
      <c r="I24" s="229" t="s">
        <v>132</v>
      </c>
      <c r="R24" s="219" t="s">
        <v>21</v>
      </c>
      <c r="S24" s="220" t="s">
        <v>133</v>
      </c>
      <c r="T24" s="215"/>
      <c r="U24" s="215"/>
      <c r="V24" s="215"/>
      <c r="W24" s="215"/>
      <c r="X24" s="215"/>
      <c r="Y24" s="214"/>
      <c r="Z24" s="214"/>
      <c r="AA24" s="214"/>
      <c r="AB24" s="214"/>
      <c r="AC24" s="214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</row>
    <row r="25" spans="1:51" ht="7.5" customHeight="1">
      <c r="A25" s="228"/>
      <c r="B25" s="224"/>
      <c r="C25" s="224"/>
      <c r="E25" s="226"/>
      <c r="G25" s="227"/>
      <c r="H25" s="226"/>
      <c r="I25" s="224"/>
      <c r="J25" s="226"/>
      <c r="K25" s="226"/>
      <c r="L25" s="226"/>
      <c r="M25" s="226"/>
      <c r="N25" s="226"/>
      <c r="O25" s="226"/>
      <c r="P25" s="226"/>
      <c r="Q25" s="226"/>
      <c r="R25" s="224"/>
      <c r="S25" s="224"/>
      <c r="T25" s="221"/>
      <c r="U25" s="221"/>
      <c r="V25" s="221"/>
      <c r="W25" s="221"/>
      <c r="X25" s="221"/>
      <c r="Y25" s="206"/>
      <c r="Z25" s="222"/>
      <c r="AA25" s="222"/>
      <c r="AB25" s="206"/>
      <c r="AC25" s="206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</row>
    <row r="26" spans="1:51" ht="7.5" customHeight="1">
      <c r="A26" s="228"/>
      <c r="B26" s="224"/>
      <c r="C26" s="224"/>
      <c r="E26" s="226"/>
      <c r="G26" s="224"/>
      <c r="H26" s="226"/>
      <c r="I26" s="224"/>
      <c r="J26" s="226"/>
      <c r="K26" s="226"/>
      <c r="L26" s="226"/>
      <c r="M26" s="226"/>
      <c r="N26" s="226"/>
      <c r="O26" s="226"/>
      <c r="P26" s="226"/>
      <c r="Q26" s="226"/>
      <c r="R26" s="253" t="s">
        <v>21</v>
      </c>
      <c r="S26" s="220" t="s">
        <v>134</v>
      </c>
      <c r="T26" s="221"/>
      <c r="U26" s="221"/>
      <c r="V26" s="221"/>
      <c r="W26" s="221"/>
      <c r="X26" s="221"/>
      <c r="Y26" s="206"/>
      <c r="Z26" s="222"/>
      <c r="AA26" s="222"/>
      <c r="AB26" s="206"/>
      <c r="AC26" s="206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  <c r="AQ26" s="221"/>
      <c r="AR26" s="221"/>
      <c r="AS26" s="221"/>
      <c r="AT26" s="221"/>
      <c r="AU26" s="221"/>
      <c r="AV26" s="221"/>
      <c r="AW26" s="221"/>
      <c r="AX26" s="221"/>
      <c r="AY26" s="221"/>
    </row>
    <row r="27" spans="1:51" ht="7.5" customHeight="1">
      <c r="A27" s="228"/>
      <c r="B27" s="224"/>
      <c r="C27" s="224"/>
      <c r="E27" s="226"/>
      <c r="G27" s="224"/>
      <c r="H27" s="226"/>
      <c r="I27" s="224"/>
      <c r="J27" s="226"/>
      <c r="K27" s="226"/>
      <c r="L27" s="226"/>
      <c r="M27" s="226"/>
      <c r="N27" s="226"/>
      <c r="O27" s="226"/>
      <c r="P27" s="226"/>
      <c r="Q27" s="226"/>
      <c r="R27" s="224"/>
      <c r="S27" s="224"/>
      <c r="T27" s="215"/>
      <c r="U27" s="221"/>
      <c r="V27" s="221"/>
      <c r="W27" s="221"/>
      <c r="X27" s="221"/>
      <c r="Y27" s="206"/>
      <c r="Z27" s="222"/>
      <c r="AA27" s="222"/>
      <c r="AB27" s="206"/>
      <c r="AC27" s="206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</row>
    <row r="28" spans="1:51" ht="7.5" customHeight="1">
      <c r="A28" s="228"/>
      <c r="B28" s="224"/>
      <c r="C28" s="224"/>
      <c r="I28" s="243"/>
      <c r="R28" s="254"/>
      <c r="S28" s="224"/>
      <c r="T28" s="221"/>
      <c r="U28" s="221"/>
      <c r="V28" s="221"/>
      <c r="W28" s="221"/>
      <c r="X28" s="221"/>
      <c r="Y28" s="206"/>
      <c r="Z28" s="222"/>
      <c r="AA28" s="222"/>
      <c r="AB28" s="206"/>
      <c r="AC28" s="206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21"/>
      <c r="AT28" s="221"/>
      <c r="AU28" s="221"/>
      <c r="AV28" s="221"/>
      <c r="AW28" s="221"/>
      <c r="AX28" s="221"/>
      <c r="AY28" s="221"/>
    </row>
    <row r="29" spans="1:51" ht="7.5" customHeight="1">
      <c r="A29" s="228"/>
      <c r="B29" s="224"/>
      <c r="C29" s="224"/>
      <c r="D29" s="229" t="s">
        <v>135</v>
      </c>
      <c r="E29" s="255" t="s">
        <v>25</v>
      </c>
      <c r="F29" s="256"/>
      <c r="G29" s="256"/>
      <c r="H29" s="257"/>
      <c r="I29" s="255">
        <f>ROUND(M29+(M29*25%),0)</f>
        <v>26645</v>
      </c>
      <c r="J29" s="257"/>
      <c r="K29" s="255">
        <f>ROUND(M29+(M29*23%),0)</f>
        <v>26219</v>
      </c>
      <c r="L29" s="258">
        <v>4992</v>
      </c>
      <c r="M29" s="259">
        <f>ROUND(L29*mark_up,0)</f>
        <v>21316</v>
      </c>
      <c r="N29" s="260"/>
      <c r="O29" s="255" t="s">
        <v>25</v>
      </c>
      <c r="P29" s="260"/>
      <c r="Q29" s="255" t="s">
        <v>25</v>
      </c>
      <c r="R29" s="253" t="s">
        <v>21</v>
      </c>
      <c r="S29" s="220" t="s">
        <v>136</v>
      </c>
      <c r="T29" s="221"/>
      <c r="U29" s="221"/>
      <c r="V29" s="221"/>
      <c r="W29" s="221"/>
      <c r="X29" s="221"/>
      <c r="Y29" s="206"/>
      <c r="Z29" s="222"/>
      <c r="AA29" s="222"/>
      <c r="AB29" s="206"/>
      <c r="AC29" s="206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</row>
    <row r="30" spans="1:51" ht="7.5" customHeight="1">
      <c r="A30" s="228"/>
      <c r="B30" s="224"/>
      <c r="C30" s="224"/>
      <c r="D30" s="224"/>
      <c r="E30" s="243"/>
      <c r="F30" s="235"/>
      <c r="G30" s="235"/>
      <c r="H30" s="261"/>
      <c r="I30" s="243"/>
      <c r="J30" s="261"/>
      <c r="K30" s="243"/>
      <c r="L30" s="243"/>
      <c r="M30" s="243"/>
      <c r="N30" s="243"/>
      <c r="O30" s="243"/>
      <c r="P30" s="243"/>
      <c r="Q30" s="243"/>
      <c r="R30" s="224"/>
      <c r="S30" s="224"/>
      <c r="T30" s="221"/>
      <c r="U30" s="221"/>
      <c r="V30" s="221"/>
      <c r="W30" s="221"/>
      <c r="X30" s="221"/>
      <c r="Y30" s="206"/>
      <c r="Z30" s="222"/>
      <c r="AA30" s="222"/>
      <c r="AB30" s="206"/>
      <c r="AC30" s="206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W30" s="221"/>
      <c r="AX30" s="221"/>
      <c r="AY30" s="221"/>
    </row>
    <row r="31" spans="1:51" ht="7.5" customHeight="1">
      <c r="A31" s="228"/>
      <c r="B31" s="224"/>
      <c r="C31" s="224"/>
      <c r="D31" s="229" t="s">
        <v>137</v>
      </c>
      <c r="E31" s="255" t="s">
        <v>25</v>
      </c>
      <c r="F31" s="262"/>
      <c r="G31" s="224"/>
      <c r="H31" s="263"/>
      <c r="I31" s="255">
        <f>ROUND(M31+(M31*25%),0)</f>
        <v>32505</v>
      </c>
      <c r="J31" s="263"/>
      <c r="K31" s="255">
        <f>ROUND(M31+(M31*23%),0)</f>
        <v>31985</v>
      </c>
      <c r="L31" s="264">
        <v>6090</v>
      </c>
      <c r="M31" s="265">
        <f>ROUND(L31*mark_up,0)</f>
        <v>26004</v>
      </c>
      <c r="N31" s="266"/>
      <c r="O31" s="255" t="s">
        <v>25</v>
      </c>
      <c r="P31" s="266"/>
      <c r="Q31" s="255" t="s">
        <v>25</v>
      </c>
      <c r="R31" s="254"/>
      <c r="S31" s="224"/>
      <c r="T31" s="221"/>
      <c r="U31" s="221"/>
      <c r="V31" s="221"/>
      <c r="W31" s="221"/>
      <c r="X31" s="221"/>
      <c r="Y31" s="206"/>
      <c r="Z31" s="222"/>
      <c r="AA31" s="222"/>
      <c r="AB31" s="206"/>
      <c r="AC31" s="206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1"/>
      <c r="AX31" s="221"/>
      <c r="AY31" s="221"/>
    </row>
    <row r="32" spans="1:51" ht="7.5" customHeight="1">
      <c r="A32" s="228"/>
      <c r="B32" s="224"/>
      <c r="C32" s="224"/>
      <c r="D32" s="224"/>
      <c r="E32" s="243"/>
      <c r="F32" s="243"/>
      <c r="G32" s="243"/>
      <c r="H32" s="245"/>
      <c r="I32" s="243"/>
      <c r="J32" s="245"/>
      <c r="K32" s="243"/>
      <c r="L32" s="244"/>
      <c r="M32" s="243"/>
      <c r="N32" s="243"/>
      <c r="O32" s="243"/>
      <c r="P32" s="243"/>
      <c r="Q32" s="243"/>
      <c r="R32" s="254"/>
      <c r="S32" s="224"/>
      <c r="T32" s="221"/>
      <c r="U32" s="221"/>
      <c r="V32" s="221"/>
      <c r="W32" s="221"/>
      <c r="X32" s="221"/>
      <c r="Y32" s="206"/>
      <c r="Z32" s="222"/>
      <c r="AA32" s="222"/>
      <c r="AB32" s="206"/>
      <c r="AC32" s="206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1"/>
      <c r="AX32" s="221"/>
      <c r="AY32" s="221"/>
    </row>
    <row r="33" spans="1:51" ht="7.5" customHeight="1">
      <c r="A33" s="228"/>
      <c r="B33" s="224"/>
      <c r="C33" s="224"/>
      <c r="R33" s="254"/>
      <c r="S33" s="224"/>
      <c r="T33" s="221"/>
      <c r="U33" s="221"/>
      <c r="V33" s="221"/>
      <c r="W33" s="221"/>
      <c r="X33" s="221"/>
      <c r="Y33" s="206"/>
      <c r="Z33" s="222"/>
      <c r="AA33" s="222"/>
      <c r="AB33" s="206"/>
      <c r="AC33" s="206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1"/>
      <c r="AX33" s="221"/>
      <c r="AY33" s="221"/>
    </row>
    <row r="34" spans="1:51" ht="7.5" customHeight="1">
      <c r="A34" s="228"/>
      <c r="B34" s="224"/>
      <c r="C34" s="224"/>
      <c r="D34" s="229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67" t="s">
        <v>21</v>
      </c>
      <c r="S34" s="268" t="s">
        <v>138</v>
      </c>
      <c r="T34" s="221"/>
      <c r="U34" s="221"/>
      <c r="V34" s="221"/>
      <c r="W34" s="221"/>
      <c r="X34" s="221"/>
      <c r="Y34" s="206"/>
      <c r="Z34" s="222"/>
      <c r="AA34" s="222"/>
      <c r="AB34" s="206"/>
      <c r="AC34" s="206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221"/>
      <c r="AU34" s="221"/>
      <c r="AV34" s="221"/>
      <c r="AW34" s="221"/>
      <c r="AX34" s="221"/>
      <c r="AY34" s="221"/>
    </row>
    <row r="35" spans="1:51" ht="7.5" customHeight="1">
      <c r="A35" s="228"/>
      <c r="B35" s="224"/>
      <c r="C35" s="224"/>
      <c r="D35" s="224"/>
      <c r="E35" s="240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24"/>
      <c r="S35" s="224"/>
      <c r="T35" s="221"/>
      <c r="U35" s="221"/>
      <c r="V35" s="221"/>
      <c r="W35" s="221"/>
      <c r="X35" s="221"/>
      <c r="Y35" s="206"/>
      <c r="Z35" s="222"/>
      <c r="AA35" s="222"/>
      <c r="AB35" s="206"/>
      <c r="AC35" s="206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</row>
    <row r="36" spans="1:51" ht="7.5" customHeight="1">
      <c r="A36" s="228"/>
      <c r="B36" s="224"/>
      <c r="C36" s="248" t="s">
        <v>139</v>
      </c>
      <c r="D36" s="229"/>
      <c r="E36" s="240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69"/>
      <c r="S36" s="224"/>
      <c r="T36" s="221"/>
      <c r="U36" s="221"/>
      <c r="V36" s="221"/>
      <c r="W36" s="221"/>
      <c r="X36" s="221"/>
      <c r="Y36" s="206"/>
      <c r="Z36" s="222"/>
      <c r="AA36" s="222"/>
      <c r="AB36" s="206"/>
      <c r="AC36" s="206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</row>
    <row r="37" spans="1:51" ht="7.5" customHeight="1">
      <c r="A37" s="228"/>
      <c r="B37" s="224"/>
      <c r="C37" s="224"/>
      <c r="D37" s="224"/>
      <c r="E37" s="240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69"/>
      <c r="S37" s="270"/>
      <c r="T37" s="221"/>
      <c r="U37" s="221"/>
      <c r="V37" s="221"/>
      <c r="W37" s="221"/>
      <c r="X37" s="221"/>
      <c r="Y37" s="206"/>
      <c r="Z37" s="222"/>
      <c r="AA37" s="222"/>
      <c r="AB37" s="206"/>
      <c r="AC37" s="206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/>
      <c r="AY37" s="221"/>
    </row>
    <row r="38" spans="1:51" ht="7.5" customHeight="1">
      <c r="A38" s="228"/>
      <c r="C38" s="200"/>
      <c r="R38" s="269"/>
      <c r="S38" s="270"/>
      <c r="T38" s="221"/>
      <c r="U38" s="221"/>
      <c r="V38" s="221"/>
      <c r="W38" s="221"/>
      <c r="X38" s="221"/>
      <c r="Y38" s="206"/>
      <c r="Z38" s="222"/>
      <c r="AA38" s="222"/>
      <c r="AB38" s="206"/>
      <c r="AC38" s="206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</row>
    <row r="39" spans="1:51" ht="7.5" customHeight="1">
      <c r="A39" s="271"/>
      <c r="B39" s="216" t="s">
        <v>108</v>
      </c>
      <c r="C39" s="251" t="s">
        <v>140</v>
      </c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72" t="s">
        <v>21</v>
      </c>
      <c r="S39" s="273" t="s">
        <v>141</v>
      </c>
      <c r="T39" s="221"/>
      <c r="U39" s="221"/>
      <c r="V39" s="221"/>
      <c r="W39" s="221"/>
      <c r="X39" s="221"/>
      <c r="Y39" s="206"/>
      <c r="Z39" s="222"/>
      <c r="AA39" s="222"/>
      <c r="AB39" s="206"/>
      <c r="AC39" s="206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</row>
    <row r="40" spans="1:51" ht="7.5" customHeight="1">
      <c r="A40" s="271"/>
      <c r="B40" s="224"/>
      <c r="C40" s="224"/>
      <c r="R40" s="224"/>
      <c r="S40" s="224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</row>
    <row r="41" spans="1:51" ht="7.5" customHeight="1">
      <c r="A41" s="271"/>
      <c r="B41" s="224"/>
      <c r="C41" s="224"/>
      <c r="S41" s="224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</row>
    <row r="42" spans="1:51" ht="7.5" customHeight="1">
      <c r="A42" s="271"/>
      <c r="B42" s="224"/>
      <c r="C42" s="224"/>
      <c r="E42" s="226"/>
      <c r="G42" s="227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53" t="s">
        <v>21</v>
      </c>
      <c r="S42" s="220" t="s">
        <v>134</v>
      </c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</row>
    <row r="43" spans="1:51" ht="7.5" customHeight="1">
      <c r="A43" s="271"/>
      <c r="B43" s="224"/>
      <c r="C43" s="224"/>
      <c r="E43" s="226"/>
      <c r="G43" s="224"/>
      <c r="H43" s="226"/>
      <c r="I43" s="326" t="s">
        <v>142</v>
      </c>
      <c r="J43" s="226"/>
      <c r="K43" s="226"/>
      <c r="L43" s="226"/>
      <c r="M43" s="226"/>
      <c r="N43" s="226"/>
      <c r="O43" s="226"/>
      <c r="P43" s="226"/>
      <c r="Q43" s="226"/>
      <c r="R43" s="224"/>
      <c r="S43" s="224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1"/>
      <c r="AX43" s="221"/>
      <c r="AY43" s="221"/>
    </row>
    <row r="44" spans="1:51" ht="7.5" customHeight="1">
      <c r="A44" s="271"/>
      <c r="B44" s="224"/>
      <c r="C44" s="224"/>
      <c r="E44" s="226"/>
      <c r="G44" s="224"/>
      <c r="H44" s="226"/>
      <c r="I44" s="327"/>
      <c r="J44" s="226"/>
      <c r="K44" s="226"/>
      <c r="L44" s="226"/>
      <c r="M44" s="226"/>
      <c r="N44" s="226"/>
      <c r="O44" s="226"/>
      <c r="P44" s="226"/>
      <c r="Q44" s="226"/>
      <c r="R44" s="254"/>
      <c r="S44" s="224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221"/>
      <c r="AU44" s="221"/>
      <c r="AV44" s="221"/>
      <c r="AW44" s="221"/>
      <c r="AX44" s="221"/>
      <c r="AY44" s="221"/>
    </row>
    <row r="45" spans="1:51" ht="7.5" customHeight="1">
      <c r="A45" s="271"/>
      <c r="B45" s="224"/>
      <c r="C45" s="224"/>
      <c r="I45" s="327"/>
      <c r="R45" s="253" t="s">
        <v>21</v>
      </c>
      <c r="S45" s="220" t="s">
        <v>136</v>
      </c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1"/>
      <c r="AX45" s="221"/>
      <c r="AY45" s="221"/>
    </row>
    <row r="46" spans="1:51" ht="7.5" customHeight="1">
      <c r="A46" s="271"/>
      <c r="B46" s="224"/>
      <c r="C46" s="224"/>
      <c r="D46" s="229" t="s">
        <v>135</v>
      </c>
      <c r="E46" s="255" t="s">
        <v>25</v>
      </c>
      <c r="F46" s="256"/>
      <c r="G46" s="256"/>
      <c r="H46" s="257"/>
      <c r="I46" s="255">
        <f>ROUND(M46+(M46*20%),0)</f>
        <v>30590</v>
      </c>
      <c r="J46" s="257"/>
      <c r="K46" s="255">
        <f>ROUND(M46+(M46*10%),0)</f>
        <v>28041</v>
      </c>
      <c r="L46" s="258">
        <v>5970</v>
      </c>
      <c r="M46" s="259">
        <f>ROUND(L46*mark_up,0)</f>
        <v>25492</v>
      </c>
      <c r="N46" s="260"/>
      <c r="O46" s="255" t="s">
        <v>25</v>
      </c>
      <c r="P46" s="260"/>
      <c r="Q46" s="255" t="s">
        <v>25</v>
      </c>
      <c r="R46" s="224"/>
      <c r="S46" s="224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</row>
    <row r="47" spans="1:51" ht="7.5" customHeight="1">
      <c r="A47" s="271"/>
      <c r="B47" s="224"/>
      <c r="C47" s="224"/>
      <c r="D47" s="224"/>
      <c r="E47" s="243"/>
      <c r="F47" s="235"/>
      <c r="G47" s="235"/>
      <c r="H47" s="261"/>
      <c r="I47" s="243"/>
      <c r="J47" s="261"/>
      <c r="K47" s="243"/>
      <c r="L47" s="243"/>
      <c r="M47" s="243"/>
      <c r="N47" s="243"/>
      <c r="O47" s="243"/>
      <c r="P47" s="243"/>
      <c r="Q47" s="243"/>
      <c r="R47" s="254"/>
      <c r="S47" s="224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1"/>
      <c r="AX47" s="221"/>
      <c r="AY47" s="221"/>
    </row>
    <row r="48" spans="1:51" ht="7.5" customHeight="1">
      <c r="A48" s="271"/>
      <c r="B48" s="224"/>
      <c r="C48" s="224"/>
      <c r="D48" s="229" t="s">
        <v>137</v>
      </c>
      <c r="E48" s="255" t="s">
        <v>25</v>
      </c>
      <c r="H48" s="263"/>
      <c r="I48" s="255">
        <f>ROUND(M48+(M48*20%),0)</f>
        <v>38378</v>
      </c>
      <c r="J48" s="263"/>
      <c r="K48" s="255">
        <f>ROUND(M48+(M48*10%),0)</f>
        <v>35180</v>
      </c>
      <c r="L48" s="264">
        <v>7490</v>
      </c>
      <c r="M48" s="265">
        <f>ROUND(L48*mark_up,0)</f>
        <v>31982</v>
      </c>
      <c r="N48" s="266"/>
      <c r="O48" s="255" t="s">
        <v>25</v>
      </c>
      <c r="P48" s="266"/>
      <c r="Q48" s="255" t="s">
        <v>25</v>
      </c>
      <c r="R48" s="254"/>
      <c r="S48" s="224"/>
      <c r="T48" s="221"/>
      <c r="U48" s="221"/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1"/>
      <c r="AQ48" s="221"/>
      <c r="AR48" s="221"/>
      <c r="AS48" s="221"/>
      <c r="AT48" s="221"/>
      <c r="AU48" s="221"/>
      <c r="AV48" s="221"/>
      <c r="AW48" s="221"/>
      <c r="AX48" s="221"/>
      <c r="AY48" s="221"/>
    </row>
    <row r="49" spans="1:51" ht="7.5" customHeight="1">
      <c r="A49" s="271"/>
      <c r="B49" s="224"/>
      <c r="C49" s="224"/>
      <c r="D49" s="224"/>
      <c r="E49" s="243"/>
      <c r="F49" s="235"/>
      <c r="G49" s="235"/>
      <c r="H49" s="245"/>
      <c r="I49" s="243"/>
      <c r="J49" s="245"/>
      <c r="K49" s="243"/>
      <c r="L49" s="244"/>
      <c r="M49" s="243"/>
      <c r="N49" s="243"/>
      <c r="O49" s="243"/>
      <c r="P49" s="243"/>
      <c r="Q49" s="243"/>
      <c r="R49" s="254"/>
      <c r="S49" s="224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  <c r="AQ49" s="221"/>
      <c r="AR49" s="221"/>
      <c r="AS49" s="221"/>
      <c r="AT49" s="221"/>
      <c r="AU49" s="221"/>
      <c r="AV49" s="221"/>
      <c r="AW49" s="221"/>
      <c r="AX49" s="221"/>
      <c r="AY49" s="221"/>
    </row>
    <row r="50" spans="1:51" ht="7.5" customHeight="1">
      <c r="A50" s="271"/>
      <c r="B50" s="224"/>
      <c r="C50" s="224"/>
      <c r="R50" s="267" t="s">
        <v>21</v>
      </c>
      <c r="S50" s="268" t="s">
        <v>138</v>
      </c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  <c r="AS50" s="221"/>
      <c r="AT50" s="221"/>
      <c r="AU50" s="221"/>
      <c r="AV50" s="221"/>
      <c r="AW50" s="221"/>
      <c r="AX50" s="221"/>
      <c r="AY50" s="221"/>
    </row>
    <row r="51" spans="1:51" ht="7.5" customHeight="1">
      <c r="A51" s="271"/>
      <c r="B51" s="224"/>
      <c r="C51" s="224"/>
      <c r="R51" s="224"/>
      <c r="S51" s="224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1"/>
      <c r="AX51" s="221"/>
      <c r="AY51" s="221"/>
    </row>
    <row r="52" spans="1:51" ht="7.5" customHeight="1">
      <c r="A52" s="271"/>
      <c r="B52" s="224"/>
      <c r="C52" s="224"/>
      <c r="R52" s="269"/>
      <c r="S52" s="224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221"/>
      <c r="AW52" s="221"/>
      <c r="AX52" s="221"/>
      <c r="AY52" s="221"/>
    </row>
    <row r="53" spans="1:51" ht="7.5" customHeight="1">
      <c r="A53" s="271"/>
      <c r="B53" s="224"/>
      <c r="C53" s="248" t="s">
        <v>143</v>
      </c>
      <c r="R53" s="269"/>
      <c r="S53" s="270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21"/>
      <c r="AS53" s="221"/>
      <c r="AT53" s="221"/>
      <c r="AU53" s="221"/>
      <c r="AV53" s="221"/>
      <c r="AW53" s="221"/>
      <c r="AX53" s="221"/>
      <c r="AY53" s="221"/>
    </row>
    <row r="54" spans="1:51" ht="7.5" customHeight="1">
      <c r="A54" s="271"/>
      <c r="B54" s="224"/>
      <c r="C54" s="224"/>
      <c r="R54" s="269"/>
      <c r="S54" s="270"/>
      <c r="T54" s="221"/>
      <c r="U54" s="221"/>
      <c r="V54" s="221"/>
      <c r="W54" s="221"/>
      <c r="X54" s="221"/>
      <c r="Y54" s="206"/>
      <c r="Z54" s="206"/>
      <c r="AA54" s="222"/>
      <c r="AB54" s="222"/>
      <c r="AC54" s="222"/>
      <c r="AD54" s="223"/>
      <c r="AE54" s="223"/>
      <c r="AF54" s="223"/>
      <c r="AG54" s="223"/>
      <c r="AH54" s="223"/>
      <c r="AI54" s="223"/>
      <c r="AJ54" s="223"/>
      <c r="AK54" s="223"/>
      <c r="AL54" s="223"/>
      <c r="AM54" s="223"/>
      <c r="AN54" s="223"/>
      <c r="AO54" s="223"/>
      <c r="AP54" s="223"/>
      <c r="AQ54" s="223"/>
      <c r="AR54" s="223"/>
      <c r="AS54" s="223"/>
      <c r="AT54" s="223"/>
      <c r="AU54" s="223"/>
      <c r="AV54" s="223"/>
      <c r="AW54" s="223"/>
      <c r="AX54" s="223"/>
      <c r="AY54" s="223"/>
    </row>
    <row r="55" spans="1:51" ht="7.5" customHeight="1">
      <c r="A55" s="228"/>
      <c r="B55" s="200"/>
      <c r="C55" s="20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21"/>
      <c r="U55" s="221"/>
      <c r="V55" s="221"/>
      <c r="W55" s="221"/>
      <c r="X55" s="221"/>
      <c r="Y55" s="206"/>
      <c r="Z55" s="222"/>
      <c r="AA55" s="222"/>
      <c r="AB55" s="222"/>
      <c r="AC55" s="222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  <c r="AY55" s="223"/>
    </row>
    <row r="56" spans="1:51" ht="7.5" customHeight="1">
      <c r="A56" s="228"/>
      <c r="T56" s="221"/>
      <c r="U56" s="221"/>
      <c r="V56" s="221"/>
      <c r="W56" s="221"/>
      <c r="X56" s="221"/>
      <c r="Y56" s="206"/>
      <c r="Z56" s="222"/>
      <c r="AA56" s="222"/>
      <c r="AB56" s="222"/>
      <c r="AC56" s="222"/>
      <c r="AD56" s="223"/>
      <c r="AE56" s="223"/>
      <c r="AF56" s="223"/>
      <c r="AG56" s="223"/>
      <c r="AH56" s="223"/>
      <c r="AI56" s="223"/>
      <c r="AJ56" s="223"/>
      <c r="AK56" s="223"/>
      <c r="AL56" s="223"/>
      <c r="AM56" s="223"/>
      <c r="AN56" s="223"/>
      <c r="AO56" s="223"/>
      <c r="AP56" s="223"/>
      <c r="AQ56" s="223"/>
      <c r="AR56" s="223"/>
      <c r="AS56" s="223"/>
      <c r="AT56" s="223"/>
      <c r="AU56" s="223"/>
      <c r="AV56" s="223"/>
      <c r="AW56" s="223"/>
      <c r="AX56" s="223"/>
      <c r="AY56" s="223"/>
    </row>
    <row r="57" spans="1:51" ht="7.5" customHeight="1">
      <c r="A57" s="228"/>
      <c r="T57" s="221"/>
      <c r="U57" s="221"/>
      <c r="V57" s="221"/>
      <c r="W57" s="221"/>
      <c r="X57" s="221"/>
      <c r="Y57" s="206"/>
      <c r="Z57" s="222"/>
      <c r="AA57" s="222"/>
      <c r="AB57" s="222"/>
      <c r="AC57" s="222"/>
      <c r="AD57" s="223"/>
      <c r="AE57" s="223"/>
      <c r="AF57" s="223"/>
      <c r="AG57" s="223"/>
      <c r="AH57" s="223"/>
      <c r="AI57" s="223"/>
      <c r="AJ57" s="223"/>
      <c r="AK57" s="223"/>
      <c r="AL57" s="223"/>
      <c r="AM57" s="223"/>
      <c r="AN57" s="223"/>
      <c r="AO57" s="223"/>
      <c r="AP57" s="223"/>
      <c r="AQ57" s="223"/>
      <c r="AR57" s="223"/>
      <c r="AS57" s="223"/>
      <c r="AT57" s="223"/>
      <c r="AU57" s="223"/>
      <c r="AV57" s="223"/>
      <c r="AW57" s="223"/>
      <c r="AX57" s="223"/>
      <c r="AY57" s="223"/>
    </row>
    <row r="58" spans="1:51" ht="7.5" customHeight="1">
      <c r="A58" s="228"/>
      <c r="T58" s="221"/>
      <c r="U58" s="221"/>
      <c r="V58" s="221"/>
      <c r="W58" s="221"/>
      <c r="X58" s="221"/>
      <c r="Y58" s="206"/>
      <c r="Z58" s="222"/>
      <c r="AA58" s="222"/>
      <c r="AB58" s="222"/>
      <c r="AC58" s="222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  <c r="AN58" s="223"/>
      <c r="AO58" s="223"/>
      <c r="AP58" s="223"/>
      <c r="AQ58" s="223"/>
      <c r="AR58" s="223"/>
      <c r="AS58" s="223"/>
      <c r="AT58" s="223"/>
      <c r="AU58" s="223"/>
      <c r="AV58" s="223"/>
      <c r="AW58" s="223"/>
      <c r="AX58" s="223"/>
      <c r="AY58" s="223"/>
    </row>
    <row r="59" spans="1:51" ht="11.25" customHeight="1">
      <c r="A59" s="228"/>
      <c r="B59" s="275" t="s">
        <v>144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7" t="s">
        <v>38</v>
      </c>
      <c r="T59" s="221"/>
      <c r="U59" s="221"/>
      <c r="V59" s="221"/>
      <c r="W59" s="221"/>
      <c r="X59" s="221"/>
      <c r="Y59" s="206"/>
      <c r="Z59" s="206"/>
      <c r="AA59" s="206"/>
      <c r="AB59" s="206"/>
      <c r="AC59" s="206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  <c r="AQ59" s="221"/>
      <c r="AR59" s="221"/>
      <c r="AS59" s="221"/>
      <c r="AT59" s="221"/>
      <c r="AU59" s="221"/>
      <c r="AV59" s="221"/>
      <c r="AW59" s="221"/>
      <c r="AX59" s="221"/>
      <c r="AY59" s="221"/>
    </row>
    <row r="60" spans="1:51" ht="11.25" customHeight="1">
      <c r="A60" s="19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9"/>
      <c r="S60" s="243"/>
      <c r="T60" s="203"/>
      <c r="U60" s="203"/>
      <c r="V60" s="203"/>
      <c r="W60" s="203"/>
      <c r="X60" s="203"/>
      <c r="Y60" s="204"/>
      <c r="Z60" s="204"/>
      <c r="AA60" s="204"/>
      <c r="AB60" s="204"/>
      <c r="AC60" s="204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</row>
    <row r="61" spans="1:51" ht="11.25" customHeight="1">
      <c r="A61" s="198"/>
      <c r="B61" s="280" t="s">
        <v>145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21"/>
      <c r="U61" s="221"/>
      <c r="V61" s="221"/>
      <c r="W61" s="221"/>
      <c r="X61" s="221"/>
      <c r="Y61" s="206"/>
      <c r="Z61" s="206"/>
      <c r="AA61" s="206"/>
      <c r="AB61" s="206"/>
      <c r="AC61" s="206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221"/>
      <c r="AR61" s="221"/>
      <c r="AS61" s="221"/>
      <c r="AT61" s="221"/>
      <c r="AU61" s="221"/>
      <c r="AV61" s="221"/>
      <c r="AW61" s="221"/>
      <c r="AX61" s="221"/>
      <c r="AY61" s="221"/>
    </row>
    <row r="62" spans="1:51" ht="61.5" customHeight="1">
      <c r="A62" s="198"/>
      <c r="B62" s="199"/>
      <c r="C62" s="200"/>
      <c r="D62" s="200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2" t="s">
        <v>123</v>
      </c>
      <c r="P62" s="200"/>
      <c r="Q62" s="200"/>
      <c r="R62" s="200"/>
      <c r="S62" s="200"/>
      <c r="T62" s="203"/>
      <c r="U62" s="203"/>
      <c r="V62" s="203"/>
      <c r="W62" s="203"/>
      <c r="X62" s="203"/>
      <c r="Y62" s="204"/>
      <c r="Z62" s="204"/>
      <c r="AA62" s="204"/>
      <c r="AB62" s="204"/>
      <c r="AC62" s="204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</row>
    <row r="63" spans="1:51" ht="34.5" customHeight="1">
      <c r="A63" s="206"/>
      <c r="B63" s="208" t="s">
        <v>6</v>
      </c>
      <c r="C63" s="208" t="s">
        <v>7</v>
      </c>
      <c r="D63" s="207" t="s">
        <v>8</v>
      </c>
      <c r="E63" s="207" t="s">
        <v>9</v>
      </c>
      <c r="F63" s="209" t="s">
        <v>10</v>
      </c>
      <c r="G63" s="210" t="s">
        <v>11</v>
      </c>
      <c r="H63" s="209" t="s">
        <v>10</v>
      </c>
      <c r="I63" s="210" t="s">
        <v>12</v>
      </c>
      <c r="J63" s="209" t="s">
        <v>10</v>
      </c>
      <c r="K63" s="210" t="s">
        <v>13</v>
      </c>
      <c r="L63" s="209" t="s">
        <v>10</v>
      </c>
      <c r="M63" s="210" t="s">
        <v>14</v>
      </c>
      <c r="N63" s="209" t="s">
        <v>10</v>
      </c>
      <c r="O63" s="210" t="s">
        <v>15</v>
      </c>
      <c r="P63" s="209" t="s">
        <v>10</v>
      </c>
      <c r="Q63" s="210" t="s">
        <v>16</v>
      </c>
      <c r="R63" s="211" t="s">
        <v>17</v>
      </c>
      <c r="S63" s="212"/>
      <c r="T63" s="213"/>
      <c r="U63" s="213"/>
      <c r="V63" s="213"/>
      <c r="W63" s="213"/>
      <c r="X63" s="213"/>
      <c r="Y63" s="214"/>
      <c r="Z63" s="214"/>
      <c r="AA63" s="214"/>
      <c r="AB63" s="214"/>
      <c r="AC63" s="214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</row>
    <row r="64" spans="1:51" ht="7.5" customHeight="1">
      <c r="A64" s="282"/>
      <c r="B64" s="216" t="s">
        <v>108</v>
      </c>
      <c r="C64" s="251" t="s">
        <v>146</v>
      </c>
      <c r="D64" s="229" t="s">
        <v>147</v>
      </c>
      <c r="R64" s="219" t="s">
        <v>21</v>
      </c>
      <c r="S64" s="220" t="s">
        <v>148</v>
      </c>
      <c r="T64" s="221"/>
      <c r="U64" s="221"/>
      <c r="V64" s="221"/>
      <c r="W64" s="221"/>
      <c r="X64" s="221"/>
      <c r="Y64" s="206"/>
      <c r="Z64" s="222"/>
      <c r="AA64" s="222"/>
      <c r="AB64" s="222"/>
      <c r="AC64" s="222"/>
      <c r="AD64" s="223"/>
      <c r="AE64" s="223"/>
      <c r="AF64" s="223"/>
      <c r="AG64" s="223"/>
      <c r="AH64" s="223"/>
      <c r="AI64" s="223"/>
      <c r="AJ64" s="223"/>
      <c r="AK64" s="223"/>
      <c r="AL64" s="223"/>
      <c r="AM64" s="223"/>
      <c r="AN64" s="223"/>
      <c r="AO64" s="223"/>
      <c r="AP64" s="223"/>
      <c r="AQ64" s="223"/>
      <c r="AR64" s="223"/>
      <c r="AS64" s="223"/>
      <c r="AT64" s="223"/>
      <c r="AU64" s="223"/>
      <c r="AV64" s="223"/>
      <c r="AW64" s="223"/>
      <c r="AX64" s="223"/>
      <c r="AY64" s="223"/>
    </row>
    <row r="65" spans="1:51" ht="7.5" customHeight="1">
      <c r="A65" s="282"/>
      <c r="B65" s="224"/>
      <c r="C65" s="224"/>
      <c r="D65" s="224"/>
      <c r="R65" s="224"/>
      <c r="S65" s="224"/>
      <c r="T65" s="221"/>
      <c r="U65" s="221"/>
      <c r="V65" s="221"/>
      <c r="W65" s="221"/>
      <c r="X65" s="221"/>
      <c r="Y65" s="206"/>
      <c r="Z65" s="214"/>
      <c r="AA65" s="214"/>
      <c r="AB65" s="214"/>
      <c r="AC65" s="214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</row>
    <row r="66" spans="1:51" ht="7.5" customHeight="1">
      <c r="A66" s="283"/>
      <c r="B66" s="224"/>
      <c r="C66" s="224"/>
      <c r="D66" s="224"/>
      <c r="R66" s="284"/>
      <c r="S66" s="224"/>
      <c r="T66" s="221"/>
      <c r="U66" s="221"/>
      <c r="V66" s="221"/>
      <c r="W66" s="221"/>
      <c r="X66" s="221"/>
      <c r="Y66" s="206"/>
      <c r="Z66" s="206"/>
      <c r="AA66" s="206"/>
      <c r="AB66" s="206"/>
      <c r="AC66" s="206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221"/>
      <c r="AR66" s="221"/>
      <c r="AS66" s="221"/>
      <c r="AT66" s="221"/>
      <c r="AU66" s="221"/>
      <c r="AV66" s="221"/>
      <c r="AW66" s="221"/>
      <c r="AX66" s="221"/>
      <c r="AY66" s="221"/>
    </row>
    <row r="67" spans="1:51" ht="7.5" customHeight="1">
      <c r="A67" s="271"/>
      <c r="B67" s="224"/>
      <c r="C67" s="224"/>
      <c r="D67" s="224"/>
      <c r="E67" s="226"/>
      <c r="G67" s="227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84"/>
      <c r="S67" s="224"/>
      <c r="T67" s="221"/>
      <c r="U67" s="221"/>
      <c r="V67" s="221"/>
      <c r="W67" s="221"/>
      <c r="X67" s="221"/>
      <c r="Y67" s="206"/>
      <c r="Z67" s="206"/>
      <c r="AA67" s="206"/>
      <c r="AB67" s="206"/>
      <c r="AC67" s="206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221"/>
      <c r="AP67" s="221"/>
      <c r="AQ67" s="221"/>
      <c r="AR67" s="221"/>
      <c r="AS67" s="221"/>
      <c r="AT67" s="221"/>
      <c r="AU67" s="221"/>
      <c r="AV67" s="221"/>
      <c r="AW67" s="221"/>
      <c r="AX67" s="221"/>
      <c r="AY67" s="221"/>
    </row>
    <row r="68" spans="1:51" ht="7.5" customHeight="1">
      <c r="A68" s="282"/>
      <c r="B68" s="224"/>
      <c r="C68" s="224"/>
      <c r="D68" s="224"/>
      <c r="E68" s="226"/>
      <c r="G68" s="224"/>
      <c r="H68" s="226"/>
      <c r="I68" s="326" t="s">
        <v>142</v>
      </c>
      <c r="J68" s="226"/>
      <c r="K68" s="226"/>
      <c r="L68" s="226"/>
      <c r="M68" s="226"/>
      <c r="N68" s="226"/>
      <c r="O68" s="226"/>
      <c r="P68" s="226"/>
      <c r="Q68" s="226"/>
      <c r="S68" s="224"/>
      <c r="T68" s="221"/>
      <c r="U68" s="221"/>
      <c r="V68" s="221"/>
      <c r="W68" s="221"/>
      <c r="X68" s="221"/>
      <c r="Y68" s="206"/>
      <c r="Z68" s="206"/>
      <c r="AA68" s="206"/>
      <c r="AB68" s="206"/>
      <c r="AC68" s="206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  <c r="AR68" s="221"/>
      <c r="AS68" s="221"/>
      <c r="AT68" s="221"/>
      <c r="AU68" s="221"/>
      <c r="AV68" s="221"/>
      <c r="AW68" s="221"/>
      <c r="AX68" s="221"/>
      <c r="AY68" s="221"/>
    </row>
    <row r="69" spans="1:51" ht="7.5" customHeight="1">
      <c r="A69" s="282"/>
      <c r="B69" s="224"/>
      <c r="C69" s="224"/>
      <c r="D69" s="224"/>
      <c r="E69" s="226"/>
      <c r="G69" s="224"/>
      <c r="H69" s="226"/>
      <c r="I69" s="327"/>
      <c r="J69" s="226"/>
      <c r="K69" s="226"/>
      <c r="L69" s="226"/>
      <c r="M69" s="226"/>
      <c r="N69" s="226"/>
      <c r="O69" s="226"/>
      <c r="P69" s="226"/>
      <c r="Q69" s="226"/>
      <c r="R69" s="253" t="s">
        <v>21</v>
      </c>
      <c r="S69" s="220" t="s">
        <v>136</v>
      </c>
      <c r="T69" s="221"/>
      <c r="U69" s="221"/>
      <c r="V69" s="221"/>
      <c r="W69" s="221"/>
      <c r="X69" s="221"/>
      <c r="Y69" s="206"/>
      <c r="Z69" s="206"/>
      <c r="AA69" s="206"/>
      <c r="AB69" s="206"/>
      <c r="AC69" s="206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221"/>
    </row>
    <row r="70" spans="1:51" ht="7.5" customHeight="1">
      <c r="A70" s="282"/>
      <c r="B70" s="224"/>
      <c r="C70" s="224"/>
      <c r="D70" s="224"/>
      <c r="I70" s="327"/>
      <c r="R70" s="224"/>
      <c r="S70" s="224"/>
      <c r="T70" s="221"/>
      <c r="U70" s="221"/>
      <c r="V70" s="221"/>
      <c r="W70" s="221"/>
      <c r="X70" s="221"/>
      <c r="Y70" s="206"/>
      <c r="Z70" s="206"/>
      <c r="AA70" s="206"/>
      <c r="AB70" s="206"/>
      <c r="AC70" s="206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  <c r="AQ70" s="221"/>
      <c r="AR70" s="221"/>
      <c r="AS70" s="221"/>
      <c r="AT70" s="221"/>
      <c r="AU70" s="221"/>
      <c r="AV70" s="221"/>
      <c r="AW70" s="221"/>
      <c r="AX70" s="221"/>
      <c r="AY70" s="221"/>
    </row>
    <row r="71" spans="1:51" ht="7.5" customHeight="1">
      <c r="A71" s="282"/>
      <c r="B71" s="224"/>
      <c r="C71" s="224"/>
      <c r="D71" s="224"/>
      <c r="E71" s="255" t="s">
        <v>25</v>
      </c>
      <c r="F71" s="258"/>
      <c r="G71" s="255" t="s">
        <v>25</v>
      </c>
      <c r="H71" s="257"/>
      <c r="I71" s="255">
        <f>ROUND(M71+(M71*25%),0)</f>
        <v>19946</v>
      </c>
      <c r="J71" s="257"/>
      <c r="K71" s="255">
        <f>ROUND(M71+(M71*23%),0)</f>
        <v>19627</v>
      </c>
      <c r="L71" s="258">
        <v>3737</v>
      </c>
      <c r="M71" s="259">
        <f>ROUND(L71*mark_up,0)</f>
        <v>15957</v>
      </c>
      <c r="N71" s="260"/>
      <c r="O71" s="255" t="s">
        <v>25</v>
      </c>
      <c r="P71" s="260"/>
      <c r="Q71" s="255" t="s">
        <v>25</v>
      </c>
      <c r="R71" s="254"/>
      <c r="S71" s="224"/>
      <c r="T71" s="221"/>
      <c r="U71" s="221"/>
      <c r="V71" s="221"/>
      <c r="W71" s="221"/>
      <c r="X71" s="221"/>
      <c r="Y71" s="206"/>
      <c r="Z71" s="206"/>
      <c r="AA71" s="206"/>
      <c r="AB71" s="206"/>
      <c r="AC71" s="206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221"/>
      <c r="AR71" s="221"/>
      <c r="AS71" s="221"/>
      <c r="AT71" s="221"/>
      <c r="AU71" s="221"/>
      <c r="AV71" s="221"/>
      <c r="AW71" s="221"/>
      <c r="AX71" s="221"/>
      <c r="AY71" s="221"/>
    </row>
    <row r="72" spans="1:51" ht="7.5" customHeight="1">
      <c r="A72" s="283"/>
      <c r="B72" s="224"/>
      <c r="C72" s="224"/>
      <c r="D72" s="224"/>
      <c r="E72" s="243"/>
      <c r="F72" s="243"/>
      <c r="G72" s="243"/>
      <c r="H72" s="261"/>
      <c r="I72" s="243"/>
      <c r="J72" s="261"/>
      <c r="K72" s="243"/>
      <c r="L72" s="243"/>
      <c r="M72" s="243"/>
      <c r="N72" s="243"/>
      <c r="O72" s="243"/>
      <c r="P72" s="243"/>
      <c r="Q72" s="243"/>
      <c r="R72" s="254"/>
      <c r="S72" s="224"/>
      <c r="T72" s="221"/>
      <c r="U72" s="221"/>
      <c r="V72" s="221"/>
      <c r="W72" s="221"/>
      <c r="X72" s="221"/>
      <c r="Y72" s="236"/>
      <c r="Z72" s="206"/>
      <c r="AA72" s="206"/>
      <c r="AB72" s="206"/>
      <c r="AC72" s="206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21"/>
      <c r="AP72" s="221"/>
      <c r="AQ72" s="221"/>
      <c r="AR72" s="221"/>
      <c r="AS72" s="221"/>
      <c r="AT72" s="221"/>
      <c r="AU72" s="221"/>
      <c r="AV72" s="221"/>
      <c r="AW72" s="221"/>
      <c r="AX72" s="221"/>
      <c r="AY72" s="221"/>
    </row>
    <row r="73" spans="1:51" ht="7.5" customHeight="1">
      <c r="A73" s="271"/>
      <c r="B73" s="224"/>
      <c r="C73" s="224"/>
      <c r="D73" s="224"/>
      <c r="R73" s="254"/>
      <c r="S73" s="224"/>
      <c r="T73" s="221"/>
      <c r="U73" s="221"/>
      <c r="V73" s="221"/>
      <c r="W73" s="221"/>
      <c r="X73" s="221"/>
      <c r="Y73" s="236"/>
      <c r="Z73" s="206"/>
      <c r="AA73" s="242"/>
      <c r="AB73" s="206"/>
      <c r="AC73" s="206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  <c r="AQ73" s="221"/>
      <c r="AR73" s="221"/>
      <c r="AS73" s="221"/>
      <c r="AT73" s="221"/>
      <c r="AU73" s="221"/>
      <c r="AV73" s="221"/>
      <c r="AW73" s="221"/>
      <c r="AX73" s="221"/>
      <c r="AY73" s="221"/>
    </row>
    <row r="74" spans="1:51" ht="7.5" customHeight="1">
      <c r="A74" s="282"/>
      <c r="B74" s="224"/>
      <c r="C74" s="224"/>
      <c r="D74" s="224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67" t="s">
        <v>21</v>
      </c>
      <c r="S74" s="268" t="s">
        <v>138</v>
      </c>
      <c r="T74" s="221"/>
      <c r="U74" s="221"/>
      <c r="V74" s="221"/>
      <c r="W74" s="221"/>
      <c r="X74" s="221"/>
      <c r="Y74" s="236"/>
      <c r="Z74" s="206"/>
      <c r="AA74" s="242"/>
      <c r="AB74" s="206"/>
      <c r="AC74" s="206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/>
      <c r="AO74" s="221"/>
      <c r="AP74" s="221"/>
      <c r="AQ74" s="221"/>
      <c r="AR74" s="221"/>
      <c r="AS74" s="221"/>
      <c r="AT74" s="221"/>
      <c r="AU74" s="221"/>
      <c r="AV74" s="221"/>
      <c r="AW74" s="221"/>
      <c r="AX74" s="221"/>
      <c r="AY74" s="221"/>
    </row>
    <row r="75" spans="1:51" ht="7.5" customHeight="1">
      <c r="A75" s="282"/>
      <c r="B75" s="224"/>
      <c r="C75" s="224"/>
      <c r="D75" s="224"/>
      <c r="E75" s="240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24"/>
      <c r="S75" s="224"/>
      <c r="T75" s="221"/>
      <c r="U75" s="221"/>
      <c r="V75" s="221"/>
      <c r="W75" s="221"/>
      <c r="X75" s="221"/>
      <c r="Y75" s="236"/>
      <c r="Z75" s="206"/>
      <c r="AA75" s="242"/>
      <c r="AB75" s="206"/>
      <c r="AC75" s="206"/>
      <c r="AD75" s="221"/>
      <c r="AE75" s="221"/>
      <c r="AF75" s="221"/>
      <c r="AG75" s="221"/>
      <c r="AH75" s="221"/>
      <c r="AI75" s="221"/>
      <c r="AJ75" s="221"/>
      <c r="AK75" s="221"/>
      <c r="AL75" s="221"/>
      <c r="AM75" s="221"/>
      <c r="AN75" s="221"/>
      <c r="AO75" s="221"/>
      <c r="AP75" s="221"/>
      <c r="AQ75" s="221"/>
      <c r="AR75" s="221"/>
      <c r="AS75" s="221"/>
      <c r="AT75" s="221"/>
      <c r="AU75" s="221"/>
      <c r="AV75" s="221"/>
      <c r="AW75" s="221"/>
      <c r="AX75" s="221"/>
      <c r="AY75" s="221"/>
    </row>
    <row r="76" spans="1:51" ht="7.5" customHeight="1">
      <c r="A76" s="282"/>
      <c r="B76" s="224"/>
      <c r="C76" s="224"/>
      <c r="D76" s="224"/>
      <c r="E76" s="240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69"/>
      <c r="S76" s="224"/>
      <c r="T76" s="221"/>
      <c r="U76" s="221"/>
      <c r="V76" s="221"/>
      <c r="W76" s="221"/>
      <c r="X76" s="221"/>
      <c r="Y76" s="236"/>
      <c r="Z76" s="206"/>
      <c r="AA76" s="242"/>
      <c r="AB76" s="206"/>
      <c r="AC76" s="206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  <c r="AQ76" s="221"/>
      <c r="AR76" s="221"/>
      <c r="AS76" s="221"/>
      <c r="AT76" s="221"/>
      <c r="AU76" s="221"/>
      <c r="AV76" s="221"/>
      <c r="AW76" s="221"/>
      <c r="AX76" s="221"/>
      <c r="AY76" s="221"/>
    </row>
    <row r="77" spans="1:51" ht="7.5" customHeight="1">
      <c r="A77" s="282"/>
      <c r="B77" s="224"/>
      <c r="C77" s="224"/>
      <c r="D77" s="224"/>
      <c r="E77" s="240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T77" s="221"/>
      <c r="U77" s="221"/>
      <c r="V77" s="221"/>
      <c r="W77" s="221"/>
      <c r="X77" s="221"/>
      <c r="Y77" s="236"/>
      <c r="Z77" s="206"/>
      <c r="AA77" s="242"/>
      <c r="AB77" s="206"/>
      <c r="AC77" s="206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221"/>
    </row>
    <row r="78" spans="1:51" ht="7.5" customHeight="1">
      <c r="A78" s="282"/>
      <c r="B78" s="224"/>
      <c r="C78" s="248" t="s">
        <v>149</v>
      </c>
      <c r="D78" s="224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21"/>
      <c r="U78" s="221"/>
      <c r="V78" s="221"/>
      <c r="W78" s="221"/>
      <c r="X78" s="221"/>
      <c r="Y78" s="236"/>
      <c r="Z78" s="206"/>
      <c r="AA78" s="242"/>
      <c r="AB78" s="206"/>
      <c r="AC78" s="206"/>
      <c r="AD78" s="221"/>
      <c r="AE78" s="221"/>
      <c r="AF78" s="221"/>
      <c r="AG78" s="221"/>
      <c r="AH78" s="221"/>
      <c r="AI78" s="221"/>
      <c r="AJ78" s="221"/>
      <c r="AK78" s="221"/>
      <c r="AL78" s="221"/>
      <c r="AM78" s="221"/>
      <c r="AN78" s="221"/>
      <c r="AO78" s="221"/>
      <c r="AP78" s="221"/>
      <c r="AQ78" s="221"/>
      <c r="AR78" s="221"/>
      <c r="AS78" s="221"/>
      <c r="AT78" s="221"/>
      <c r="AU78" s="221"/>
      <c r="AV78" s="221"/>
      <c r="AW78" s="221"/>
      <c r="AX78" s="221"/>
      <c r="AY78" s="221"/>
    </row>
    <row r="79" spans="1:51" ht="7.5" customHeight="1">
      <c r="A79" s="206"/>
      <c r="B79" s="224"/>
      <c r="C79" s="224"/>
      <c r="D79" s="224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15"/>
      <c r="U79" s="215"/>
      <c r="V79" s="215"/>
      <c r="W79" s="215"/>
      <c r="X79" s="215"/>
      <c r="Y79" s="247"/>
      <c r="Z79" s="206"/>
      <c r="AA79" s="242"/>
      <c r="AB79" s="206"/>
      <c r="AC79" s="206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</row>
    <row r="80" spans="1:51" ht="7.5" customHeight="1">
      <c r="A80" s="206"/>
      <c r="B80" s="200"/>
      <c r="C80" s="200"/>
      <c r="D80" s="200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15"/>
      <c r="U80" s="215"/>
      <c r="V80" s="215"/>
      <c r="W80" s="215"/>
      <c r="X80" s="215"/>
      <c r="Y80" s="247"/>
      <c r="Z80" s="206"/>
      <c r="AA80" s="242"/>
      <c r="AB80" s="206"/>
      <c r="AC80" s="206"/>
      <c r="AD80" s="221"/>
      <c r="AE80" s="221"/>
      <c r="AF80" s="221"/>
      <c r="AG80" s="221"/>
      <c r="AH80" s="221"/>
      <c r="AI80" s="221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</row>
    <row r="81" spans="1:51" ht="7.5" customHeight="1">
      <c r="A81" s="214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21"/>
      <c r="U81" s="221"/>
      <c r="V81" s="221"/>
      <c r="W81" s="221"/>
      <c r="X81" s="221"/>
      <c r="Y81" s="236"/>
      <c r="Z81" s="206"/>
      <c r="AA81" s="242"/>
      <c r="AB81" s="206"/>
      <c r="AC81" s="206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</row>
    <row r="82" spans="1:51" ht="7.5" customHeight="1">
      <c r="A82" s="214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21"/>
      <c r="U82" s="221"/>
      <c r="V82" s="221"/>
      <c r="W82" s="221"/>
      <c r="X82" s="221"/>
      <c r="Y82" s="236"/>
      <c r="Z82" s="206"/>
      <c r="AA82" s="242"/>
      <c r="AB82" s="206"/>
      <c r="AC82" s="206"/>
      <c r="AD82" s="221"/>
      <c r="AE82" s="221"/>
      <c r="AF82" s="221"/>
      <c r="AG82" s="221"/>
      <c r="AH82" s="221"/>
      <c r="AI82" s="221"/>
      <c r="AJ82" s="221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</row>
    <row r="83" spans="1:51" ht="7.5" customHeight="1">
      <c r="A83" s="214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15"/>
      <c r="U83" s="215"/>
      <c r="V83" s="215"/>
      <c r="W83" s="215"/>
      <c r="X83" s="215"/>
      <c r="Y83" s="247"/>
      <c r="Z83" s="214"/>
      <c r="AA83" s="214"/>
      <c r="AB83" s="214"/>
      <c r="AC83" s="214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5"/>
      <c r="AY83" s="215"/>
    </row>
    <row r="84" spans="1:51" ht="7.5" customHeight="1">
      <c r="A84" s="206"/>
      <c r="B84" s="285"/>
      <c r="C84" s="285"/>
      <c r="D84" s="285"/>
      <c r="R84" s="285"/>
      <c r="S84" s="285"/>
      <c r="T84" s="215"/>
      <c r="U84" s="215"/>
      <c r="V84" s="215"/>
      <c r="W84" s="215"/>
      <c r="X84" s="215"/>
      <c r="Y84" s="247"/>
      <c r="Z84" s="214"/>
      <c r="AA84" s="214"/>
      <c r="AB84" s="214"/>
      <c r="AC84" s="214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15"/>
      <c r="AU84" s="215"/>
      <c r="AV84" s="215"/>
      <c r="AW84" s="215"/>
      <c r="AX84" s="215"/>
      <c r="AY84" s="215"/>
    </row>
    <row r="85" spans="1:51" ht="7.5" customHeight="1">
      <c r="A85" s="206"/>
      <c r="B85" s="285"/>
      <c r="C85" s="285"/>
      <c r="D85" s="285"/>
      <c r="R85" s="285"/>
      <c r="S85" s="285"/>
      <c r="T85" s="215"/>
      <c r="U85" s="215"/>
      <c r="V85" s="215"/>
      <c r="W85" s="215"/>
      <c r="X85" s="215"/>
      <c r="Y85" s="214"/>
      <c r="Z85" s="214"/>
      <c r="AA85" s="214"/>
      <c r="AB85" s="214"/>
      <c r="AC85" s="214"/>
      <c r="AD85" s="215"/>
      <c r="AE85" s="215"/>
      <c r="AF85" s="215"/>
      <c r="AG85" s="215"/>
      <c r="AH85" s="215"/>
      <c r="AI85" s="215"/>
      <c r="AJ85" s="215"/>
      <c r="AK85" s="215"/>
      <c r="AL85" s="215"/>
      <c r="AM85" s="215"/>
      <c r="AN85" s="215"/>
      <c r="AO85" s="215"/>
      <c r="AP85" s="215"/>
      <c r="AQ85" s="215"/>
      <c r="AR85" s="215"/>
      <c r="AS85" s="215"/>
      <c r="AT85" s="215"/>
      <c r="AU85" s="215"/>
      <c r="AV85" s="215"/>
      <c r="AW85" s="215"/>
      <c r="AX85" s="215"/>
      <c r="AY85" s="215"/>
    </row>
    <row r="86" spans="1:51" ht="7.5" customHeight="1">
      <c r="A86" s="228"/>
      <c r="B86" s="285"/>
      <c r="C86" s="285"/>
      <c r="R86" s="285"/>
      <c r="S86" s="285"/>
      <c r="T86" s="221"/>
      <c r="U86" s="221"/>
      <c r="V86" s="221"/>
      <c r="W86" s="221"/>
      <c r="X86" s="221"/>
      <c r="Y86" s="206"/>
      <c r="Z86" s="222"/>
      <c r="AA86" s="222"/>
      <c r="AB86" s="206"/>
      <c r="AC86" s="206"/>
      <c r="AD86" s="221"/>
      <c r="AE86" s="221"/>
      <c r="AF86" s="221"/>
      <c r="AG86" s="221"/>
      <c r="AH86" s="221"/>
      <c r="AI86" s="221"/>
      <c r="AJ86" s="221"/>
      <c r="AK86" s="221"/>
      <c r="AL86" s="221"/>
      <c r="AM86" s="221"/>
      <c r="AN86" s="221"/>
      <c r="AO86" s="221"/>
      <c r="AP86" s="221"/>
      <c r="AQ86" s="221"/>
      <c r="AR86" s="221"/>
      <c r="AS86" s="221"/>
      <c r="AT86" s="221"/>
      <c r="AU86" s="221"/>
      <c r="AV86" s="221"/>
      <c r="AW86" s="221"/>
      <c r="AX86" s="221"/>
      <c r="AY86" s="221"/>
    </row>
    <row r="87" spans="1:51" ht="7.5" customHeight="1">
      <c r="A87" s="228"/>
      <c r="B87" s="285"/>
      <c r="C87" s="285"/>
      <c r="R87" s="285"/>
      <c r="S87" s="285"/>
      <c r="T87" s="221"/>
      <c r="U87" s="221"/>
      <c r="V87" s="221"/>
      <c r="W87" s="221"/>
      <c r="X87" s="221"/>
      <c r="Y87" s="206"/>
      <c r="Z87" s="222"/>
      <c r="AA87" s="222"/>
      <c r="AB87" s="206"/>
      <c r="AC87" s="206"/>
      <c r="AD87" s="221"/>
      <c r="AE87" s="221"/>
      <c r="AF87" s="221"/>
      <c r="AG87" s="221"/>
      <c r="AH87" s="221"/>
      <c r="AI87" s="221"/>
      <c r="AJ87" s="221"/>
      <c r="AK87" s="221"/>
      <c r="AL87" s="221"/>
      <c r="AM87" s="221"/>
      <c r="AN87" s="221"/>
      <c r="AO87" s="221"/>
      <c r="AP87" s="221"/>
      <c r="AQ87" s="221"/>
      <c r="AR87" s="221"/>
      <c r="AS87" s="221"/>
      <c r="AT87" s="221"/>
      <c r="AU87" s="221"/>
      <c r="AV87" s="221"/>
      <c r="AW87" s="221"/>
      <c r="AX87" s="221"/>
      <c r="AY87" s="221"/>
    </row>
    <row r="88" spans="1:51" ht="7.5" customHeight="1">
      <c r="A88" s="228"/>
      <c r="B88" s="285"/>
      <c r="C88" s="285"/>
      <c r="R88" s="285"/>
      <c r="S88" s="285"/>
      <c r="T88" s="215"/>
      <c r="U88" s="221"/>
      <c r="V88" s="221"/>
      <c r="W88" s="221"/>
      <c r="X88" s="221"/>
      <c r="Y88" s="206"/>
      <c r="Z88" s="222"/>
      <c r="AA88" s="222"/>
      <c r="AB88" s="206"/>
      <c r="AC88" s="206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AQ88" s="221"/>
      <c r="AR88" s="221"/>
      <c r="AS88" s="221"/>
      <c r="AT88" s="221"/>
      <c r="AU88" s="221"/>
      <c r="AV88" s="221"/>
      <c r="AW88" s="221"/>
      <c r="AX88" s="221"/>
      <c r="AY88" s="221"/>
    </row>
    <row r="89" spans="1:51" ht="7.5" customHeight="1">
      <c r="A89" s="228"/>
      <c r="B89" s="285"/>
      <c r="C89" s="285"/>
      <c r="R89" s="285"/>
      <c r="S89" s="285"/>
      <c r="T89" s="221"/>
      <c r="U89" s="221"/>
      <c r="V89" s="221"/>
      <c r="W89" s="221"/>
      <c r="X89" s="221"/>
      <c r="Y89" s="206"/>
      <c r="Z89" s="222"/>
      <c r="AA89" s="222"/>
      <c r="AB89" s="206"/>
      <c r="AC89" s="206"/>
      <c r="AD89" s="221"/>
      <c r="AE89" s="221"/>
      <c r="AF89" s="221"/>
      <c r="AG89" s="221"/>
      <c r="AH89" s="221"/>
      <c r="AI89" s="221"/>
      <c r="AJ89" s="221"/>
      <c r="AK89" s="221"/>
      <c r="AL89" s="221"/>
      <c r="AM89" s="221"/>
      <c r="AN89" s="221"/>
      <c r="AO89" s="221"/>
      <c r="AP89" s="221"/>
      <c r="AQ89" s="221"/>
      <c r="AR89" s="221"/>
      <c r="AS89" s="221"/>
      <c r="AT89" s="221"/>
      <c r="AU89" s="221"/>
      <c r="AV89" s="221"/>
      <c r="AW89" s="221"/>
      <c r="AX89" s="221"/>
      <c r="AY89" s="221"/>
    </row>
    <row r="90" spans="1:51" ht="7.5" customHeight="1">
      <c r="A90" s="228"/>
      <c r="B90" s="285"/>
      <c r="C90" s="285"/>
      <c r="R90" s="285"/>
      <c r="S90" s="285"/>
      <c r="T90" s="221"/>
      <c r="U90" s="221"/>
      <c r="V90" s="221"/>
      <c r="W90" s="221"/>
      <c r="X90" s="221"/>
      <c r="Y90" s="206"/>
      <c r="Z90" s="222"/>
      <c r="AA90" s="222"/>
      <c r="AB90" s="206"/>
      <c r="AC90" s="206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/>
      <c r="AO90" s="221"/>
      <c r="AP90" s="221"/>
      <c r="AQ90" s="221"/>
      <c r="AR90" s="221"/>
      <c r="AS90" s="221"/>
      <c r="AT90" s="221"/>
      <c r="AU90" s="221"/>
      <c r="AV90" s="221"/>
      <c r="AW90" s="221"/>
      <c r="AX90" s="221"/>
      <c r="AY90" s="221"/>
    </row>
    <row r="91" spans="1:51" ht="7.5" customHeight="1">
      <c r="A91" s="228"/>
      <c r="B91" s="285"/>
      <c r="C91" s="285"/>
      <c r="Q91" s="285"/>
      <c r="R91" s="285"/>
      <c r="S91" s="285"/>
      <c r="T91" s="221"/>
      <c r="U91" s="221"/>
      <c r="V91" s="221"/>
      <c r="W91" s="221"/>
      <c r="X91" s="221"/>
      <c r="Y91" s="206"/>
      <c r="Z91" s="222"/>
      <c r="AA91" s="222"/>
      <c r="AB91" s="206"/>
      <c r="AC91" s="206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AQ91" s="221"/>
      <c r="AR91" s="221"/>
      <c r="AS91" s="221"/>
      <c r="AT91" s="221"/>
      <c r="AU91" s="221"/>
      <c r="AV91" s="221"/>
      <c r="AW91" s="221"/>
      <c r="AX91" s="221"/>
      <c r="AY91" s="221"/>
    </row>
    <row r="92" spans="1:51" ht="7.5" customHeight="1">
      <c r="A92" s="228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21"/>
      <c r="U92" s="221"/>
      <c r="V92" s="221"/>
      <c r="W92" s="221"/>
      <c r="X92" s="221"/>
      <c r="Y92" s="206"/>
      <c r="Z92" s="222"/>
      <c r="AA92" s="222"/>
      <c r="AB92" s="206"/>
      <c r="AC92" s="206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AQ92" s="221"/>
      <c r="AR92" s="221"/>
      <c r="AS92" s="221"/>
      <c r="AT92" s="221"/>
      <c r="AU92" s="221"/>
      <c r="AV92" s="221"/>
      <c r="AW92" s="221"/>
      <c r="AX92" s="221"/>
      <c r="AY92" s="221"/>
    </row>
    <row r="93" spans="1:51" ht="7.5" customHeight="1">
      <c r="A93" s="228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21"/>
      <c r="U93" s="221"/>
      <c r="V93" s="221"/>
      <c r="W93" s="221"/>
      <c r="X93" s="221"/>
      <c r="Y93" s="206"/>
      <c r="Z93" s="222"/>
      <c r="AA93" s="222"/>
      <c r="AB93" s="206"/>
      <c r="AC93" s="206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221"/>
      <c r="AP93" s="221"/>
      <c r="AQ93" s="221"/>
      <c r="AR93" s="221"/>
      <c r="AS93" s="221"/>
      <c r="AT93" s="221"/>
      <c r="AU93" s="221"/>
      <c r="AV93" s="221"/>
      <c r="AW93" s="221"/>
      <c r="AX93" s="221"/>
      <c r="AY93" s="221"/>
    </row>
    <row r="94" spans="1:51" ht="7.5" customHeight="1">
      <c r="A94" s="228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21"/>
      <c r="U94" s="221"/>
      <c r="V94" s="221"/>
      <c r="W94" s="221"/>
      <c r="X94" s="221"/>
      <c r="Y94" s="206"/>
      <c r="Z94" s="222"/>
      <c r="AA94" s="222"/>
      <c r="AB94" s="206"/>
      <c r="AC94" s="206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  <c r="AO94" s="221"/>
      <c r="AP94" s="221"/>
      <c r="AQ94" s="221"/>
      <c r="AR94" s="221"/>
      <c r="AS94" s="221"/>
      <c r="AT94" s="221"/>
      <c r="AU94" s="221"/>
      <c r="AV94" s="221"/>
      <c r="AW94" s="221"/>
      <c r="AX94" s="221"/>
      <c r="AY94" s="221"/>
    </row>
    <row r="95" spans="1:51" ht="7.5" customHeight="1">
      <c r="A95" s="228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21"/>
      <c r="U95" s="221"/>
      <c r="V95" s="221"/>
      <c r="W95" s="221"/>
      <c r="X95" s="221"/>
      <c r="Y95" s="206"/>
      <c r="Z95" s="222"/>
      <c r="AA95" s="222"/>
      <c r="AB95" s="206"/>
      <c r="AC95" s="206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  <c r="AO95" s="221"/>
      <c r="AP95" s="221"/>
      <c r="AQ95" s="221"/>
      <c r="AR95" s="221"/>
      <c r="AS95" s="221"/>
      <c r="AT95" s="221"/>
      <c r="AU95" s="221"/>
      <c r="AV95" s="221"/>
      <c r="AW95" s="221"/>
      <c r="AX95" s="221"/>
      <c r="AY95" s="221"/>
    </row>
    <row r="96" spans="1:51" ht="7.5" customHeight="1">
      <c r="A96" s="228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21"/>
      <c r="U96" s="221"/>
      <c r="V96" s="221"/>
      <c r="W96" s="221"/>
      <c r="X96" s="221"/>
      <c r="Y96" s="206"/>
      <c r="Z96" s="222"/>
      <c r="AA96" s="222"/>
      <c r="AB96" s="206"/>
      <c r="AC96" s="206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/>
      <c r="AO96" s="221"/>
      <c r="AP96" s="221"/>
      <c r="AQ96" s="221"/>
      <c r="AR96" s="221"/>
      <c r="AS96" s="221"/>
      <c r="AT96" s="221"/>
      <c r="AU96" s="221"/>
      <c r="AV96" s="221"/>
      <c r="AW96" s="221"/>
      <c r="AX96" s="221"/>
      <c r="AY96" s="221"/>
    </row>
    <row r="97" spans="1:51" ht="7.5" customHeight="1">
      <c r="A97" s="228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21"/>
      <c r="U97" s="221"/>
      <c r="V97" s="221"/>
      <c r="W97" s="221"/>
      <c r="X97" s="221"/>
      <c r="Y97" s="206"/>
      <c r="Z97" s="222"/>
      <c r="AA97" s="222"/>
      <c r="AB97" s="206"/>
      <c r="AC97" s="206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  <c r="AO97" s="221"/>
      <c r="AP97" s="221"/>
      <c r="AQ97" s="221"/>
      <c r="AR97" s="221"/>
      <c r="AS97" s="221"/>
      <c r="AT97" s="221"/>
      <c r="AU97" s="221"/>
      <c r="AV97" s="221"/>
      <c r="AW97" s="221"/>
      <c r="AX97" s="221"/>
      <c r="AY97" s="221"/>
    </row>
    <row r="98" spans="1:51" ht="7.5" customHeight="1">
      <c r="A98" s="228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21"/>
      <c r="U98" s="221"/>
      <c r="V98" s="221"/>
      <c r="W98" s="221"/>
      <c r="X98" s="221"/>
      <c r="Y98" s="206"/>
      <c r="Z98" s="222"/>
      <c r="AA98" s="222"/>
      <c r="AB98" s="206"/>
      <c r="AC98" s="206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  <c r="AO98" s="221"/>
      <c r="AP98" s="221"/>
      <c r="AQ98" s="221"/>
      <c r="AR98" s="221"/>
      <c r="AS98" s="221"/>
      <c r="AT98" s="221"/>
      <c r="AU98" s="221"/>
      <c r="AV98" s="221"/>
      <c r="AW98" s="221"/>
      <c r="AX98" s="221"/>
      <c r="AY98" s="221"/>
    </row>
    <row r="99" spans="1:51" ht="7.5" customHeight="1">
      <c r="A99" s="228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21"/>
      <c r="U99" s="221"/>
      <c r="V99" s="221"/>
      <c r="W99" s="221"/>
      <c r="X99" s="221"/>
      <c r="Y99" s="206"/>
      <c r="Z99" s="222"/>
      <c r="AA99" s="222"/>
      <c r="AB99" s="206"/>
      <c r="AC99" s="206"/>
      <c r="AD99" s="221"/>
      <c r="AE99" s="221"/>
      <c r="AF99" s="221"/>
      <c r="AG99" s="221"/>
      <c r="AH99" s="221"/>
      <c r="AI99" s="221"/>
      <c r="AJ99" s="221"/>
      <c r="AK99" s="221"/>
      <c r="AL99" s="221"/>
      <c r="AM99" s="221"/>
      <c r="AN99" s="221"/>
      <c r="AO99" s="221"/>
      <c r="AP99" s="221"/>
      <c r="AQ99" s="221"/>
      <c r="AR99" s="221"/>
      <c r="AS99" s="221"/>
      <c r="AT99" s="221"/>
      <c r="AU99" s="221"/>
      <c r="AV99" s="221"/>
      <c r="AW99" s="221"/>
      <c r="AX99" s="221"/>
      <c r="AY99" s="221"/>
    </row>
    <row r="100" spans="1:51" ht="7.5" customHeight="1">
      <c r="A100" s="228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21"/>
      <c r="U100" s="221"/>
      <c r="V100" s="221"/>
      <c r="W100" s="221"/>
      <c r="X100" s="221"/>
      <c r="Y100" s="206"/>
      <c r="Z100" s="222"/>
      <c r="AA100" s="222"/>
      <c r="AB100" s="206"/>
      <c r="AC100" s="206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  <c r="AO100" s="221"/>
      <c r="AP100" s="221"/>
      <c r="AQ100" s="221"/>
      <c r="AR100" s="221"/>
      <c r="AS100" s="221"/>
      <c r="AT100" s="221"/>
      <c r="AU100" s="221"/>
      <c r="AV100" s="221"/>
      <c r="AW100" s="221"/>
      <c r="AX100" s="221"/>
      <c r="AY100" s="221"/>
    </row>
    <row r="101" spans="1:51" ht="7.5" customHeight="1">
      <c r="A101" s="228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21"/>
      <c r="U101" s="221"/>
      <c r="V101" s="221"/>
      <c r="W101" s="221"/>
      <c r="X101" s="221"/>
      <c r="Y101" s="206"/>
      <c r="Z101" s="222"/>
      <c r="AA101" s="222"/>
      <c r="AB101" s="206"/>
      <c r="AC101" s="206"/>
      <c r="AD101" s="221"/>
      <c r="AE101" s="221"/>
      <c r="AF101" s="221"/>
      <c r="AG101" s="221"/>
      <c r="AH101" s="221"/>
      <c r="AI101" s="221"/>
      <c r="AJ101" s="221"/>
      <c r="AK101" s="221"/>
      <c r="AL101" s="221"/>
      <c r="AM101" s="221"/>
      <c r="AN101" s="221"/>
      <c r="AO101" s="221"/>
      <c r="AP101" s="221"/>
      <c r="AQ101" s="221"/>
      <c r="AR101" s="221"/>
      <c r="AS101" s="221"/>
      <c r="AT101" s="221"/>
      <c r="AU101" s="221"/>
      <c r="AV101" s="221"/>
      <c r="AW101" s="221"/>
      <c r="AX101" s="221"/>
      <c r="AY101" s="221"/>
    </row>
    <row r="102" spans="1:51" ht="7.5" customHeight="1">
      <c r="A102" s="228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15"/>
      <c r="U102" s="215"/>
      <c r="V102" s="215"/>
      <c r="W102" s="215"/>
      <c r="X102" s="215"/>
      <c r="Y102" s="214"/>
      <c r="Z102" s="214"/>
      <c r="AA102" s="214"/>
      <c r="AB102" s="214"/>
      <c r="AC102" s="214"/>
      <c r="AD102" s="215"/>
      <c r="AE102" s="215"/>
      <c r="AF102" s="215"/>
      <c r="AG102" s="215"/>
      <c r="AH102" s="215"/>
      <c r="AI102" s="215"/>
      <c r="AJ102" s="215"/>
      <c r="AK102" s="215"/>
      <c r="AL102" s="215"/>
      <c r="AM102" s="215"/>
      <c r="AN102" s="215"/>
      <c r="AO102" s="215"/>
      <c r="AP102" s="215"/>
      <c r="AQ102" s="215"/>
      <c r="AR102" s="215"/>
      <c r="AS102" s="215"/>
      <c r="AT102" s="215"/>
      <c r="AU102" s="215"/>
      <c r="AV102" s="215"/>
      <c r="AW102" s="215"/>
      <c r="AX102" s="215"/>
      <c r="AY102" s="215"/>
    </row>
    <row r="103" spans="1:51" ht="7.5" customHeight="1">
      <c r="A103" s="271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15"/>
      <c r="U103" s="215"/>
      <c r="V103" s="215"/>
      <c r="W103" s="215"/>
      <c r="X103" s="215"/>
      <c r="Y103" s="214"/>
      <c r="Z103" s="214"/>
      <c r="AA103" s="214"/>
      <c r="AB103" s="214"/>
      <c r="AC103" s="214"/>
      <c r="AD103" s="215"/>
      <c r="AE103" s="215"/>
      <c r="AF103" s="215"/>
      <c r="AG103" s="215"/>
      <c r="AH103" s="215"/>
      <c r="AI103" s="215"/>
      <c r="AJ103" s="215"/>
      <c r="AK103" s="215"/>
      <c r="AL103" s="215"/>
      <c r="AM103" s="215"/>
      <c r="AN103" s="215"/>
      <c r="AO103" s="215"/>
      <c r="AP103" s="215"/>
      <c r="AQ103" s="215"/>
      <c r="AR103" s="215"/>
      <c r="AS103" s="215"/>
      <c r="AT103" s="215"/>
      <c r="AU103" s="215"/>
      <c r="AV103" s="215"/>
      <c r="AW103" s="215"/>
      <c r="AX103" s="215"/>
      <c r="AY103" s="215"/>
    </row>
    <row r="104" spans="1:51" ht="7.5" customHeight="1">
      <c r="A104" s="271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15"/>
      <c r="U104" s="215"/>
      <c r="V104" s="215"/>
      <c r="W104" s="215"/>
      <c r="X104" s="215"/>
      <c r="Y104" s="214"/>
      <c r="Z104" s="214"/>
      <c r="AA104" s="214"/>
      <c r="AB104" s="214"/>
      <c r="AC104" s="214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5"/>
      <c r="AU104" s="215"/>
      <c r="AV104" s="215"/>
      <c r="AW104" s="215"/>
      <c r="AX104" s="215"/>
      <c r="AY104" s="215"/>
    </row>
    <row r="105" spans="1:51" ht="7.5" customHeight="1">
      <c r="A105" s="271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23"/>
      <c r="U105" s="223"/>
      <c r="V105" s="223"/>
      <c r="W105" s="223"/>
      <c r="X105" s="223"/>
      <c r="Y105" s="222"/>
      <c r="Z105" s="222"/>
      <c r="AA105" s="222"/>
      <c r="AB105" s="222"/>
      <c r="AC105" s="222"/>
      <c r="AD105" s="223"/>
      <c r="AE105" s="223"/>
      <c r="AF105" s="223"/>
      <c r="AG105" s="223"/>
      <c r="AH105" s="223"/>
      <c r="AI105" s="223"/>
      <c r="AJ105" s="223"/>
      <c r="AK105" s="223"/>
      <c r="AL105" s="223"/>
      <c r="AM105" s="223"/>
      <c r="AN105" s="223"/>
      <c r="AO105" s="223"/>
      <c r="AP105" s="223"/>
      <c r="AQ105" s="223"/>
      <c r="AR105" s="223"/>
      <c r="AS105" s="223"/>
      <c r="AT105" s="223"/>
      <c r="AU105" s="223"/>
      <c r="AV105" s="223"/>
      <c r="AW105" s="223"/>
      <c r="AX105" s="223"/>
      <c r="AY105" s="223"/>
    </row>
    <row r="106" spans="1:51" ht="7.5" customHeight="1">
      <c r="A106" s="271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7"/>
      <c r="U106" s="287"/>
      <c r="V106" s="287"/>
      <c r="W106" s="287"/>
      <c r="X106" s="287"/>
      <c r="Y106" s="288"/>
      <c r="Z106" s="289"/>
      <c r="AA106" s="222"/>
      <c r="AB106" s="222"/>
      <c r="AC106" s="222"/>
      <c r="AD106" s="223"/>
      <c r="AE106" s="223"/>
      <c r="AF106" s="223"/>
      <c r="AG106" s="223"/>
      <c r="AH106" s="223"/>
      <c r="AI106" s="223"/>
      <c r="AJ106" s="223"/>
      <c r="AK106" s="223"/>
      <c r="AL106" s="223"/>
      <c r="AM106" s="223"/>
      <c r="AN106" s="223"/>
      <c r="AO106" s="223"/>
      <c r="AP106" s="223"/>
      <c r="AQ106" s="223"/>
      <c r="AR106" s="223"/>
      <c r="AS106" s="223"/>
      <c r="AT106" s="223"/>
      <c r="AU106" s="223"/>
      <c r="AV106" s="223"/>
      <c r="AW106" s="223"/>
      <c r="AX106" s="223"/>
      <c r="AY106" s="223"/>
    </row>
    <row r="107" spans="1:51" ht="7.5" customHeight="1">
      <c r="A107" s="271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7"/>
      <c r="U107" s="287"/>
      <c r="V107" s="287"/>
      <c r="W107" s="287"/>
      <c r="X107" s="287"/>
      <c r="Y107" s="290"/>
      <c r="Z107" s="291"/>
      <c r="AA107" s="222"/>
      <c r="AB107" s="222"/>
      <c r="AC107" s="222"/>
      <c r="AD107" s="223"/>
      <c r="AE107" s="223"/>
      <c r="AF107" s="223"/>
      <c r="AG107" s="223"/>
      <c r="AH107" s="223"/>
      <c r="AI107" s="223"/>
      <c r="AJ107" s="223"/>
      <c r="AK107" s="223"/>
      <c r="AL107" s="223"/>
      <c r="AM107" s="223"/>
      <c r="AN107" s="223"/>
      <c r="AO107" s="223"/>
      <c r="AP107" s="223"/>
      <c r="AQ107" s="223"/>
      <c r="AR107" s="223"/>
      <c r="AS107" s="223"/>
      <c r="AT107" s="223"/>
      <c r="AU107" s="223"/>
      <c r="AV107" s="223"/>
      <c r="AW107" s="223"/>
      <c r="AX107" s="223"/>
      <c r="AY107" s="223"/>
    </row>
    <row r="108" spans="1:51" ht="7.5" customHeight="1">
      <c r="A108" s="271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92"/>
      <c r="U108" s="292"/>
      <c r="V108" s="292"/>
      <c r="W108" s="292"/>
      <c r="X108" s="292"/>
      <c r="Y108" s="293"/>
      <c r="Z108" s="291"/>
      <c r="AA108" s="222"/>
      <c r="AB108" s="222"/>
      <c r="AC108" s="222"/>
      <c r="AD108" s="223"/>
      <c r="AE108" s="223"/>
      <c r="AF108" s="223"/>
      <c r="AG108" s="223"/>
      <c r="AH108" s="223"/>
      <c r="AI108" s="223"/>
      <c r="AJ108" s="223"/>
      <c r="AK108" s="223"/>
      <c r="AL108" s="223"/>
      <c r="AM108" s="223"/>
      <c r="AN108" s="223"/>
      <c r="AO108" s="223"/>
      <c r="AP108" s="223"/>
      <c r="AQ108" s="223"/>
      <c r="AR108" s="223"/>
      <c r="AS108" s="223"/>
      <c r="AT108" s="223"/>
      <c r="AU108" s="223"/>
      <c r="AV108" s="223"/>
      <c r="AW108" s="223"/>
      <c r="AX108" s="223"/>
      <c r="AY108" s="223"/>
    </row>
    <row r="109" spans="1:51" ht="7.5" customHeight="1">
      <c r="A109" s="271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92"/>
      <c r="U109" s="292"/>
      <c r="V109" s="292"/>
      <c r="W109" s="292"/>
      <c r="X109" s="292"/>
      <c r="Y109" s="293"/>
      <c r="Z109" s="291"/>
      <c r="AA109" s="222"/>
      <c r="AB109" s="222"/>
      <c r="AC109" s="222"/>
      <c r="AD109" s="223"/>
      <c r="AE109" s="223"/>
      <c r="AF109" s="223"/>
      <c r="AG109" s="223"/>
      <c r="AH109" s="223"/>
      <c r="AI109" s="223"/>
      <c r="AJ109" s="223"/>
      <c r="AK109" s="223"/>
      <c r="AL109" s="223"/>
      <c r="AM109" s="223"/>
      <c r="AN109" s="223"/>
      <c r="AO109" s="223"/>
      <c r="AP109" s="223"/>
      <c r="AQ109" s="223"/>
      <c r="AR109" s="223"/>
      <c r="AS109" s="223"/>
      <c r="AT109" s="223"/>
      <c r="AU109" s="223"/>
      <c r="AV109" s="223"/>
      <c r="AW109" s="223"/>
      <c r="AX109" s="223"/>
      <c r="AY109" s="223"/>
    </row>
    <row r="110" spans="1:51" ht="7.5" customHeight="1">
      <c r="A110" s="271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92"/>
      <c r="U110" s="292"/>
      <c r="V110" s="292"/>
      <c r="W110" s="292"/>
      <c r="X110" s="292"/>
      <c r="Y110" s="293"/>
      <c r="Z110" s="291"/>
      <c r="AA110" s="222"/>
      <c r="AB110" s="222"/>
      <c r="AC110" s="222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  <c r="AY110" s="223"/>
    </row>
    <row r="111" spans="1:51" ht="7.5" customHeight="1">
      <c r="A111" s="271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92"/>
      <c r="U111" s="292"/>
      <c r="V111" s="292"/>
      <c r="W111" s="292"/>
      <c r="X111" s="292"/>
      <c r="Y111" s="293"/>
      <c r="Z111" s="291"/>
      <c r="AA111" s="222"/>
      <c r="AB111" s="222"/>
      <c r="AC111" s="222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</row>
    <row r="112" spans="1:51" ht="7.5" customHeight="1">
      <c r="A112" s="228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92"/>
      <c r="U112" s="292"/>
      <c r="V112" s="292"/>
      <c r="W112" s="292"/>
      <c r="X112" s="292"/>
      <c r="Y112" s="293"/>
      <c r="Z112" s="291"/>
      <c r="AA112" s="222"/>
      <c r="AB112" s="222"/>
      <c r="AC112" s="222"/>
      <c r="AD112" s="223"/>
      <c r="AE112" s="223"/>
      <c r="AF112" s="223"/>
      <c r="AG112" s="223"/>
      <c r="AH112" s="223"/>
      <c r="AI112" s="223"/>
      <c r="AJ112" s="223"/>
      <c r="AK112" s="223"/>
      <c r="AL112" s="223"/>
      <c r="AM112" s="223"/>
      <c r="AN112" s="223"/>
      <c r="AO112" s="223"/>
      <c r="AP112" s="223"/>
      <c r="AQ112" s="223"/>
      <c r="AR112" s="223"/>
      <c r="AS112" s="223"/>
      <c r="AT112" s="223"/>
      <c r="AU112" s="223"/>
      <c r="AV112" s="223"/>
      <c r="AW112" s="223"/>
      <c r="AX112" s="223"/>
      <c r="AY112" s="223"/>
    </row>
    <row r="113" spans="1:51" ht="7.5" customHeight="1">
      <c r="A113" s="228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92"/>
      <c r="U113" s="292"/>
      <c r="V113" s="292"/>
      <c r="W113" s="292"/>
      <c r="X113" s="292"/>
      <c r="Y113" s="293"/>
      <c r="Z113" s="291"/>
      <c r="AA113" s="222"/>
      <c r="AB113" s="222"/>
      <c r="AC113" s="222"/>
      <c r="AD113" s="223"/>
      <c r="AE113" s="223"/>
      <c r="AF113" s="223"/>
      <c r="AG113" s="223"/>
      <c r="AH113" s="223"/>
      <c r="AI113" s="223"/>
      <c r="AJ113" s="223"/>
      <c r="AK113" s="223"/>
      <c r="AL113" s="223"/>
      <c r="AM113" s="223"/>
      <c r="AN113" s="223"/>
      <c r="AO113" s="223"/>
      <c r="AP113" s="223"/>
      <c r="AQ113" s="223"/>
      <c r="AR113" s="223"/>
      <c r="AS113" s="223"/>
      <c r="AT113" s="223"/>
      <c r="AU113" s="223"/>
      <c r="AV113" s="223"/>
      <c r="AW113" s="223"/>
      <c r="AX113" s="223"/>
      <c r="AY113" s="223"/>
    </row>
    <row r="114" spans="1:51" ht="7.5" customHeight="1">
      <c r="A114" s="228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92"/>
      <c r="U114" s="292"/>
      <c r="V114" s="292"/>
      <c r="W114" s="292"/>
      <c r="X114" s="292"/>
      <c r="Y114" s="293"/>
      <c r="Z114" s="290"/>
      <c r="AA114" s="222"/>
      <c r="AB114" s="222"/>
      <c r="AC114" s="222"/>
      <c r="AD114" s="223"/>
      <c r="AE114" s="223"/>
      <c r="AF114" s="223"/>
      <c r="AG114" s="223"/>
      <c r="AH114" s="223"/>
      <c r="AI114" s="223"/>
      <c r="AJ114" s="223"/>
      <c r="AK114" s="223"/>
      <c r="AL114" s="223"/>
      <c r="AM114" s="223"/>
      <c r="AN114" s="223"/>
      <c r="AO114" s="223"/>
      <c r="AP114" s="223"/>
      <c r="AQ114" s="223"/>
      <c r="AR114" s="223"/>
      <c r="AS114" s="223"/>
      <c r="AT114" s="223"/>
      <c r="AU114" s="223"/>
      <c r="AV114" s="223"/>
      <c r="AW114" s="223"/>
      <c r="AX114" s="223"/>
      <c r="AY114" s="223"/>
    </row>
    <row r="115" spans="1:51" ht="7.5" customHeight="1">
      <c r="A115" s="228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21"/>
      <c r="U115" s="221"/>
      <c r="V115" s="221"/>
      <c r="W115" s="221"/>
      <c r="X115" s="221"/>
      <c r="Y115" s="206"/>
      <c r="Z115" s="206"/>
      <c r="AA115" s="222"/>
      <c r="AB115" s="222"/>
      <c r="AC115" s="222"/>
      <c r="AD115" s="223"/>
      <c r="AE115" s="223"/>
      <c r="AF115" s="223"/>
      <c r="AG115" s="223"/>
      <c r="AH115" s="223"/>
      <c r="AI115" s="223"/>
      <c r="AJ115" s="223"/>
      <c r="AK115" s="223"/>
      <c r="AL115" s="223"/>
      <c r="AM115" s="223"/>
      <c r="AN115" s="223"/>
      <c r="AO115" s="223"/>
      <c r="AP115" s="223"/>
      <c r="AQ115" s="223"/>
      <c r="AR115" s="223"/>
      <c r="AS115" s="223"/>
      <c r="AT115" s="223"/>
      <c r="AU115" s="223"/>
      <c r="AV115" s="223"/>
      <c r="AW115" s="223"/>
      <c r="AX115" s="223"/>
      <c r="AY115" s="223"/>
    </row>
    <row r="116" spans="1:51" ht="7.5" customHeight="1">
      <c r="A116" s="228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21"/>
      <c r="U116" s="221"/>
      <c r="V116" s="221"/>
      <c r="W116" s="221"/>
      <c r="X116" s="221"/>
      <c r="Y116" s="206"/>
      <c r="Z116" s="222"/>
      <c r="AA116" s="222"/>
      <c r="AB116" s="222"/>
      <c r="AC116" s="222"/>
      <c r="AD116" s="223"/>
      <c r="AE116" s="223"/>
      <c r="AF116" s="223"/>
      <c r="AG116" s="223"/>
      <c r="AH116" s="223"/>
      <c r="AI116" s="223"/>
      <c r="AJ116" s="223"/>
      <c r="AK116" s="223"/>
      <c r="AL116" s="223"/>
      <c r="AM116" s="223"/>
      <c r="AN116" s="223"/>
      <c r="AO116" s="223"/>
      <c r="AP116" s="223"/>
      <c r="AQ116" s="223"/>
      <c r="AR116" s="223"/>
      <c r="AS116" s="223"/>
      <c r="AT116" s="223"/>
      <c r="AU116" s="223"/>
      <c r="AV116" s="223"/>
      <c r="AW116" s="223"/>
      <c r="AX116" s="223"/>
      <c r="AY116" s="223"/>
    </row>
    <row r="117" spans="1:51" ht="7.5" customHeight="1">
      <c r="A117" s="228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21"/>
      <c r="U117" s="221"/>
      <c r="V117" s="221"/>
      <c r="W117" s="221"/>
      <c r="X117" s="221"/>
      <c r="Y117" s="206"/>
      <c r="Z117" s="222"/>
      <c r="AA117" s="222"/>
      <c r="AB117" s="222"/>
      <c r="AC117" s="222"/>
      <c r="AD117" s="223"/>
      <c r="AE117" s="223"/>
      <c r="AF117" s="223"/>
      <c r="AG117" s="223"/>
      <c r="AH117" s="223"/>
      <c r="AI117" s="223"/>
      <c r="AJ117" s="223"/>
      <c r="AK117" s="223"/>
      <c r="AL117" s="223"/>
      <c r="AM117" s="223"/>
      <c r="AN117" s="223"/>
      <c r="AO117" s="223"/>
      <c r="AP117" s="223"/>
      <c r="AQ117" s="223"/>
      <c r="AR117" s="223"/>
      <c r="AS117" s="223"/>
      <c r="AT117" s="223"/>
      <c r="AU117" s="223"/>
      <c r="AV117" s="223"/>
      <c r="AW117" s="223"/>
      <c r="AX117" s="223"/>
      <c r="AY117" s="223"/>
    </row>
    <row r="118" spans="1:51" ht="7.5" customHeight="1">
      <c r="A118" s="228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21"/>
      <c r="U118" s="221"/>
      <c r="V118" s="221"/>
      <c r="W118" s="221"/>
      <c r="X118" s="221"/>
      <c r="Y118" s="206"/>
      <c r="Z118" s="222"/>
      <c r="AA118" s="222"/>
      <c r="AB118" s="222"/>
      <c r="AC118" s="222"/>
      <c r="AD118" s="223"/>
      <c r="AE118" s="223"/>
      <c r="AF118" s="223"/>
      <c r="AG118" s="223"/>
      <c r="AH118" s="223"/>
      <c r="AI118" s="223"/>
      <c r="AJ118" s="223"/>
      <c r="AK118" s="223"/>
      <c r="AL118" s="223"/>
      <c r="AM118" s="223"/>
      <c r="AN118" s="223"/>
      <c r="AO118" s="223"/>
      <c r="AP118" s="223"/>
      <c r="AQ118" s="223"/>
      <c r="AR118" s="223"/>
      <c r="AS118" s="223"/>
      <c r="AT118" s="223"/>
      <c r="AU118" s="223"/>
      <c r="AV118" s="223"/>
      <c r="AW118" s="223"/>
      <c r="AX118" s="223"/>
      <c r="AY118" s="223"/>
    </row>
    <row r="119" spans="1:51" ht="7.5" customHeight="1">
      <c r="A119" s="228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21"/>
      <c r="U119" s="221"/>
      <c r="V119" s="221"/>
      <c r="W119" s="221"/>
      <c r="X119" s="221"/>
      <c r="Y119" s="206"/>
      <c r="Z119" s="222"/>
      <c r="AA119" s="222"/>
      <c r="AB119" s="222"/>
      <c r="AC119" s="222"/>
      <c r="AD119" s="223"/>
      <c r="AE119" s="223"/>
      <c r="AF119" s="223"/>
      <c r="AG119" s="223"/>
      <c r="AH119" s="223"/>
      <c r="AI119" s="223"/>
      <c r="AJ119" s="223"/>
      <c r="AK119" s="223"/>
      <c r="AL119" s="223"/>
      <c r="AM119" s="223"/>
      <c r="AN119" s="223"/>
      <c r="AO119" s="223"/>
      <c r="AP119" s="223"/>
      <c r="AQ119" s="223"/>
      <c r="AR119" s="223"/>
      <c r="AS119" s="223"/>
      <c r="AT119" s="223"/>
      <c r="AU119" s="223"/>
      <c r="AV119" s="223"/>
      <c r="AW119" s="223"/>
      <c r="AX119" s="223"/>
      <c r="AY119" s="223"/>
    </row>
    <row r="120" spans="1:51" ht="11.25" customHeight="1">
      <c r="A120" s="228"/>
      <c r="B120" s="275" t="s">
        <v>150</v>
      </c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7" t="s">
        <v>38</v>
      </c>
      <c r="T120" s="221"/>
      <c r="U120" s="221"/>
      <c r="V120" s="221"/>
      <c r="W120" s="221"/>
      <c r="X120" s="221"/>
      <c r="Y120" s="206"/>
      <c r="Z120" s="206"/>
      <c r="AA120" s="206"/>
      <c r="AB120" s="206"/>
      <c r="AC120" s="206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  <c r="AR120" s="221"/>
      <c r="AS120" s="221"/>
      <c r="AT120" s="221"/>
      <c r="AU120" s="221"/>
      <c r="AV120" s="221"/>
      <c r="AW120" s="221"/>
      <c r="AX120" s="221"/>
      <c r="AY120" s="221"/>
    </row>
    <row r="121" spans="1:51" ht="11.25" customHeight="1">
      <c r="A121" s="19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9"/>
      <c r="S121" s="243"/>
      <c r="T121" s="203"/>
      <c r="U121" s="203"/>
      <c r="V121" s="203"/>
      <c r="W121" s="203"/>
      <c r="X121" s="203"/>
      <c r="Y121" s="204"/>
      <c r="Z121" s="204"/>
      <c r="AA121" s="204"/>
      <c r="AB121" s="204"/>
      <c r="AC121" s="204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</row>
    <row r="122" spans="1:51" ht="11.25" customHeight="1">
      <c r="A122" s="198"/>
      <c r="B122" s="280" t="s">
        <v>151</v>
      </c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21"/>
      <c r="U122" s="221"/>
      <c r="V122" s="221"/>
      <c r="W122" s="221"/>
      <c r="X122" s="221"/>
      <c r="Y122" s="206"/>
      <c r="Z122" s="206"/>
      <c r="AA122" s="206"/>
      <c r="AB122" s="206"/>
      <c r="AC122" s="206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  <c r="AN122" s="221"/>
      <c r="AO122" s="221"/>
      <c r="AP122" s="221"/>
      <c r="AQ122" s="221"/>
      <c r="AR122" s="221"/>
      <c r="AS122" s="221"/>
      <c r="AT122" s="221"/>
      <c r="AU122" s="221"/>
      <c r="AV122" s="221"/>
      <c r="AW122" s="221"/>
      <c r="AX122" s="221"/>
      <c r="AY122" s="221"/>
    </row>
  </sheetData>
  <sheetProtection password="E4DE" sheet="1" objects="1" scenarios="1"/>
  <mergeCells count="142">
    <mergeCell ref="R3:R4"/>
    <mergeCell ref="R6:R7"/>
    <mergeCell ref="E9:E10"/>
    <mergeCell ref="F9:F10"/>
    <mergeCell ref="G9:G10"/>
    <mergeCell ref="I9:I10"/>
    <mergeCell ref="K9:K10"/>
    <mergeCell ref="L9:L10"/>
    <mergeCell ref="M9:M10"/>
    <mergeCell ref="N9:N10"/>
    <mergeCell ref="O9:O10"/>
    <mergeCell ref="P9:P10"/>
    <mergeCell ref="Q9:Q10"/>
    <mergeCell ref="R9:R10"/>
    <mergeCell ref="G4:G6"/>
    <mergeCell ref="B1:D1"/>
    <mergeCell ref="O1:S1"/>
    <mergeCell ref="R2:S2"/>
    <mergeCell ref="B3:B23"/>
    <mergeCell ref="S3:S5"/>
    <mergeCell ref="S6:S8"/>
    <mergeCell ref="S11:S13"/>
    <mergeCell ref="C21:C23"/>
    <mergeCell ref="O29:O30"/>
    <mergeCell ref="P29:P30"/>
    <mergeCell ref="Q29:Q30"/>
    <mergeCell ref="R29:R30"/>
    <mergeCell ref="I12:I13"/>
    <mergeCell ref="K12:K13"/>
    <mergeCell ref="I24:I28"/>
    <mergeCell ref="G25:G27"/>
    <mergeCell ref="I29:I30"/>
    <mergeCell ref="K29:K30"/>
    <mergeCell ref="L29:L30"/>
    <mergeCell ref="C3:C20"/>
    <mergeCell ref="D9:D10"/>
    <mergeCell ref="D12:D13"/>
    <mergeCell ref="B24:B37"/>
    <mergeCell ref="D29:D30"/>
    <mergeCell ref="C39:C52"/>
    <mergeCell ref="C53:C55"/>
    <mergeCell ref="B64:B80"/>
    <mergeCell ref="C64:C77"/>
    <mergeCell ref="D64:D80"/>
    <mergeCell ref="E71:E72"/>
    <mergeCell ref="C78:C80"/>
    <mergeCell ref="C24:C35"/>
    <mergeCell ref="C36:C38"/>
    <mergeCell ref="B39:B55"/>
    <mergeCell ref="D46:D47"/>
    <mergeCell ref="E46:E47"/>
    <mergeCell ref="D48:D49"/>
    <mergeCell ref="E48:E49"/>
    <mergeCell ref="B59:R59"/>
    <mergeCell ref="N31:N32"/>
    <mergeCell ref="O31:O32"/>
    <mergeCell ref="D31:D32"/>
    <mergeCell ref="E31:E32"/>
    <mergeCell ref="F31:G32"/>
    <mergeCell ref="I31:I32"/>
    <mergeCell ref="K31:K32"/>
    <mergeCell ref="L31:L32"/>
    <mergeCell ref="M31:M32"/>
    <mergeCell ref="I48:I49"/>
    <mergeCell ref="K48:K49"/>
    <mergeCell ref="L48:L49"/>
    <mergeCell ref="Q48:Q49"/>
    <mergeCell ref="M48:M49"/>
    <mergeCell ref="N48:N49"/>
    <mergeCell ref="E29:E30"/>
    <mergeCell ref="D34:D35"/>
    <mergeCell ref="D36:D37"/>
    <mergeCell ref="G42:G44"/>
    <mergeCell ref="O12:O13"/>
    <mergeCell ref="P12:P13"/>
    <mergeCell ref="Q12:Q13"/>
    <mergeCell ref="O48:O49"/>
    <mergeCell ref="P48:P49"/>
    <mergeCell ref="M29:M30"/>
    <mergeCell ref="N29:N30"/>
    <mergeCell ref="P31:P32"/>
    <mergeCell ref="Q31:Q32"/>
    <mergeCell ref="Y106:Y107"/>
    <mergeCell ref="Z106:Z114"/>
    <mergeCell ref="S120:S121"/>
    <mergeCell ref="B120:R120"/>
    <mergeCell ref="S29:S33"/>
    <mergeCell ref="S34:S36"/>
    <mergeCell ref="S45:S49"/>
    <mergeCell ref="S50:S52"/>
    <mergeCell ref="S9:S10"/>
    <mergeCell ref="R11:R12"/>
    <mergeCell ref="R24:R25"/>
    <mergeCell ref="S24:S25"/>
    <mergeCell ref="R26:R27"/>
    <mergeCell ref="S26:S28"/>
    <mergeCell ref="R34:R35"/>
    <mergeCell ref="R50:R51"/>
    <mergeCell ref="R39:R40"/>
    <mergeCell ref="S39:S41"/>
    <mergeCell ref="E12:E13"/>
    <mergeCell ref="F12:F13"/>
    <mergeCell ref="G12:G13"/>
    <mergeCell ref="L12:L13"/>
    <mergeCell ref="M12:M13"/>
    <mergeCell ref="N12:N13"/>
    <mergeCell ref="R42:R43"/>
    <mergeCell ref="S42:S44"/>
    <mergeCell ref="I43:I45"/>
    <mergeCell ref="R45:R46"/>
    <mergeCell ref="I46:I47"/>
    <mergeCell ref="K46:K47"/>
    <mergeCell ref="L46:L47"/>
    <mergeCell ref="M46:M47"/>
    <mergeCell ref="N46:N47"/>
    <mergeCell ref="O46:O47"/>
    <mergeCell ref="P46:P47"/>
    <mergeCell ref="Q46:Q47"/>
    <mergeCell ref="B122:S122"/>
    <mergeCell ref="S59:S60"/>
    <mergeCell ref="B61:S61"/>
    <mergeCell ref="B62:D62"/>
    <mergeCell ref="O62:S62"/>
    <mergeCell ref="R63:S63"/>
    <mergeCell ref="I68:I70"/>
    <mergeCell ref="I71:I72"/>
    <mergeCell ref="K71:K72"/>
    <mergeCell ref="L71:L72"/>
    <mergeCell ref="R64:R65"/>
    <mergeCell ref="S64:S68"/>
    <mergeCell ref="G67:G69"/>
    <mergeCell ref="R69:R70"/>
    <mergeCell ref="S69:S73"/>
    <mergeCell ref="F71:F72"/>
    <mergeCell ref="G71:G72"/>
    <mergeCell ref="Q71:Q72"/>
    <mergeCell ref="M71:M72"/>
    <mergeCell ref="N71:N72"/>
    <mergeCell ref="O71:O72"/>
    <mergeCell ref="P71:P72"/>
    <mergeCell ref="R74:R75"/>
    <mergeCell ref="S74:S76"/>
  </mergeCells>
  <conditionalFormatting sqref="A1:XFD1048576">
    <cfRule type="cellIs" dxfId="7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M183"/>
  <sheetViews>
    <sheetView showGridLines="0" topLeftCell="B62" workbookViewId="0">
      <selection activeCell="G73" sqref="G73:G74"/>
    </sheetView>
  </sheetViews>
  <sheetFormatPr defaultColWidth="14.42578125" defaultRowHeight="15" customHeight="1"/>
  <cols>
    <col min="1" max="1" width="12.85546875" style="205" hidden="1" customWidth="1"/>
    <col min="2" max="2" width="14.28515625" style="205" customWidth="1"/>
    <col min="3" max="3" width="17.5703125" style="205" customWidth="1"/>
    <col min="4" max="4" width="11.42578125" style="205" customWidth="1"/>
    <col min="5" max="5" width="6" style="205" customWidth="1"/>
    <col min="6" max="6" width="10" style="205" hidden="1" customWidth="1"/>
    <col min="7" max="7" width="9.710937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20" width="10" style="205" hidden="1" customWidth="1"/>
    <col min="21" max="39" width="9.140625" style="205" hidden="1" customWidth="1"/>
    <col min="40" max="16384" width="14.42578125" style="205"/>
  </cols>
  <sheetData>
    <row r="1" spans="1:39" ht="61.5" hidden="1" customHeight="1">
      <c r="A1" s="198"/>
      <c r="B1" s="199"/>
      <c r="C1" s="200"/>
      <c r="D1" s="200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 t="s">
        <v>152</v>
      </c>
      <c r="P1" s="200"/>
      <c r="Q1" s="200"/>
      <c r="R1" s="200"/>
      <c r="S1" s="200"/>
      <c r="T1" s="204"/>
      <c r="U1" s="204"/>
      <c r="V1" s="204"/>
      <c r="W1" s="204"/>
      <c r="X1" s="204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</row>
    <row r="2" spans="1:39" ht="34.5" hidden="1" customHeight="1">
      <c r="A2" s="206"/>
      <c r="B2" s="207" t="s">
        <v>6</v>
      </c>
      <c r="C2" s="207" t="s">
        <v>7</v>
      </c>
      <c r="D2" s="208" t="s">
        <v>8</v>
      </c>
      <c r="E2" s="207" t="s">
        <v>9</v>
      </c>
      <c r="F2" s="209" t="s">
        <v>10</v>
      </c>
      <c r="G2" s="210" t="s">
        <v>11</v>
      </c>
      <c r="H2" s="209" t="s">
        <v>10</v>
      </c>
      <c r="I2" s="210" t="s">
        <v>12</v>
      </c>
      <c r="J2" s="209" t="s">
        <v>10</v>
      </c>
      <c r="K2" s="210" t="s">
        <v>13</v>
      </c>
      <c r="L2" s="209" t="s">
        <v>10</v>
      </c>
      <c r="M2" s="210" t="s">
        <v>14</v>
      </c>
      <c r="N2" s="209" t="s">
        <v>10</v>
      </c>
      <c r="O2" s="210" t="s">
        <v>15</v>
      </c>
      <c r="P2" s="209" t="s">
        <v>10</v>
      </c>
      <c r="Q2" s="210" t="s">
        <v>16</v>
      </c>
      <c r="R2" s="389" t="s">
        <v>17</v>
      </c>
      <c r="S2" s="390"/>
      <c r="T2" s="214"/>
      <c r="U2" s="214"/>
      <c r="V2" s="214"/>
      <c r="W2" s="214"/>
      <c r="X2" s="214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</row>
    <row r="3" spans="1:39" ht="7.5" hidden="1" customHeight="1">
      <c r="A3" s="206"/>
      <c r="B3" s="216" t="s">
        <v>18</v>
      </c>
      <c r="C3" s="217" t="s">
        <v>153</v>
      </c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405" t="s">
        <v>21</v>
      </c>
      <c r="S3" s="273" t="s">
        <v>154</v>
      </c>
      <c r="T3" s="236"/>
      <c r="U3" s="222"/>
      <c r="V3" s="222"/>
      <c r="W3" s="222"/>
      <c r="X3" s="222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</row>
    <row r="4" spans="1:39" ht="7.5" hidden="1" customHeight="1">
      <c r="A4" s="206"/>
      <c r="B4" s="224"/>
      <c r="C4" s="224"/>
      <c r="D4" s="225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24"/>
      <c r="S4" s="224"/>
      <c r="T4" s="236"/>
      <c r="U4" s="214"/>
      <c r="V4" s="214"/>
      <c r="W4" s="214"/>
      <c r="X4" s="214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</row>
    <row r="5" spans="1:39" ht="7.5" hidden="1" customHeight="1">
      <c r="A5" s="214"/>
      <c r="B5" s="224"/>
      <c r="C5" s="224"/>
      <c r="D5" s="225"/>
      <c r="R5" s="391"/>
      <c r="S5" s="224"/>
      <c r="T5" s="236"/>
      <c r="U5" s="206"/>
      <c r="V5" s="206"/>
      <c r="W5" s="206"/>
      <c r="X5" s="206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</row>
    <row r="6" spans="1:39" ht="7.5" hidden="1" customHeight="1">
      <c r="A6" s="228"/>
      <c r="B6" s="224"/>
      <c r="C6" s="224"/>
      <c r="D6" s="225"/>
      <c r="R6" s="391"/>
      <c r="S6" s="224"/>
      <c r="T6" s="206"/>
      <c r="U6" s="206"/>
      <c r="V6" s="206"/>
      <c r="W6" s="206"/>
      <c r="X6" s="206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</row>
    <row r="7" spans="1:39" ht="7.5" hidden="1" customHeight="1">
      <c r="A7" s="206"/>
      <c r="B7" s="224"/>
      <c r="C7" s="224"/>
      <c r="D7" s="225"/>
      <c r="R7" s="391"/>
      <c r="S7" s="224"/>
      <c r="T7" s="206"/>
      <c r="U7" s="206"/>
      <c r="V7" s="206"/>
      <c r="W7" s="206"/>
      <c r="X7" s="206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</row>
    <row r="8" spans="1:39" ht="7.5" hidden="1" customHeight="1">
      <c r="A8" s="206"/>
      <c r="B8" s="224"/>
      <c r="C8" s="224"/>
      <c r="D8" s="225"/>
      <c r="R8" s="219" t="s">
        <v>21</v>
      </c>
      <c r="S8" s="220" t="s">
        <v>155</v>
      </c>
      <c r="T8" s="206"/>
      <c r="U8" s="206"/>
      <c r="V8" s="206"/>
      <c r="W8" s="206"/>
      <c r="X8" s="206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</row>
    <row r="9" spans="1:39" ht="7.5" hidden="1" customHeight="1">
      <c r="A9" s="206"/>
      <c r="B9" s="224"/>
      <c r="C9" s="224"/>
      <c r="D9" s="225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4"/>
      <c r="S9" s="224"/>
      <c r="T9" s="206"/>
      <c r="U9" s="206"/>
      <c r="V9" s="206"/>
      <c r="W9" s="206"/>
      <c r="X9" s="206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</row>
    <row r="10" spans="1:39" ht="7.5" hidden="1" customHeight="1">
      <c r="A10" s="206"/>
      <c r="B10" s="224"/>
      <c r="C10" s="224"/>
      <c r="D10" s="419"/>
      <c r="E10" s="237"/>
      <c r="F10" s="420"/>
      <c r="G10" s="237" t="s">
        <v>156</v>
      </c>
      <c r="H10" s="240"/>
      <c r="I10" s="237" t="s">
        <v>157</v>
      </c>
      <c r="J10" s="240"/>
      <c r="K10" s="237"/>
      <c r="L10" s="241"/>
      <c r="M10" s="237"/>
      <c r="N10" s="241"/>
      <c r="O10" s="237"/>
      <c r="P10" s="241"/>
      <c r="Q10" s="237"/>
      <c r="S10" s="224"/>
      <c r="T10" s="206"/>
      <c r="U10" s="206"/>
      <c r="V10" s="206"/>
      <c r="W10" s="206"/>
      <c r="X10" s="206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</row>
    <row r="11" spans="1:39" ht="7.5" hidden="1" customHeight="1">
      <c r="A11" s="214"/>
      <c r="B11" s="224"/>
      <c r="C11" s="224"/>
      <c r="D11" s="224"/>
      <c r="E11" s="224"/>
      <c r="F11" s="224"/>
      <c r="G11" s="243"/>
      <c r="H11" s="240"/>
      <c r="I11" s="243"/>
      <c r="J11" s="240"/>
      <c r="K11" s="224"/>
      <c r="L11" s="224"/>
      <c r="M11" s="224"/>
      <c r="N11" s="224"/>
      <c r="O11" s="224"/>
      <c r="P11" s="224"/>
      <c r="Q11" s="224"/>
      <c r="S11" s="224"/>
      <c r="T11" s="206"/>
      <c r="U11" s="206"/>
      <c r="V11" s="206"/>
      <c r="W11" s="206"/>
      <c r="X11" s="206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</row>
    <row r="12" spans="1:39" ht="7.5" hidden="1" customHeight="1">
      <c r="A12" s="228"/>
      <c r="B12" s="224"/>
      <c r="C12" s="224"/>
      <c r="D12" s="419" t="s">
        <v>158</v>
      </c>
      <c r="E12" s="255" t="s">
        <v>25</v>
      </c>
      <c r="F12" s="421">
        <v>4980</v>
      </c>
      <c r="G12" s="265">
        <f>ROUND(F12*mark_up,0)</f>
        <v>21265</v>
      </c>
      <c r="H12" s="263"/>
      <c r="I12" s="255">
        <f>ROUND(G12*1.9,0)</f>
        <v>40404</v>
      </c>
      <c r="J12" s="263"/>
      <c r="K12" s="255" t="s">
        <v>25</v>
      </c>
      <c r="L12" s="266"/>
      <c r="M12" s="255" t="s">
        <v>25</v>
      </c>
      <c r="N12" s="266"/>
      <c r="O12" s="255" t="s">
        <v>25</v>
      </c>
      <c r="P12" s="266"/>
      <c r="Q12" s="255" t="s">
        <v>25</v>
      </c>
      <c r="R12" s="219" t="s">
        <v>21</v>
      </c>
      <c r="S12" s="220" t="s">
        <v>159</v>
      </c>
      <c r="T12" s="206"/>
      <c r="U12" s="206"/>
      <c r="V12" s="242"/>
      <c r="W12" s="206"/>
      <c r="X12" s="206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</row>
    <row r="13" spans="1:39" ht="7.5" hidden="1" customHeight="1">
      <c r="A13" s="206"/>
      <c r="B13" s="224"/>
      <c r="C13" s="224"/>
      <c r="D13" s="224"/>
      <c r="E13" s="243"/>
      <c r="F13" s="243"/>
      <c r="G13" s="243"/>
      <c r="H13" s="245"/>
      <c r="I13" s="243"/>
      <c r="J13" s="245"/>
      <c r="K13" s="243"/>
      <c r="L13" s="243"/>
      <c r="M13" s="243"/>
      <c r="N13" s="243"/>
      <c r="O13" s="243"/>
      <c r="P13" s="243"/>
      <c r="Q13" s="243"/>
      <c r="R13" s="224"/>
      <c r="S13" s="224"/>
      <c r="T13" s="206"/>
      <c r="U13" s="206"/>
      <c r="V13" s="242"/>
      <c r="W13" s="206"/>
      <c r="X13" s="206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</row>
    <row r="14" spans="1:39" ht="7.5" hidden="1" customHeight="1">
      <c r="A14" s="206"/>
      <c r="B14" s="224"/>
      <c r="C14" s="224"/>
      <c r="S14" s="224"/>
      <c r="T14" s="206"/>
      <c r="U14" s="206"/>
      <c r="V14" s="242"/>
      <c r="W14" s="206"/>
      <c r="X14" s="206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</row>
    <row r="15" spans="1:39" ht="7.5" hidden="1" customHeight="1">
      <c r="A15" s="206"/>
      <c r="B15" s="224"/>
      <c r="C15" s="224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  <c r="O15" s="322"/>
      <c r="P15" s="322"/>
      <c r="Q15" s="322"/>
      <c r="S15" s="224"/>
      <c r="T15" s="236"/>
      <c r="U15" s="206"/>
      <c r="V15" s="242"/>
      <c r="W15" s="206"/>
      <c r="X15" s="206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</row>
    <row r="16" spans="1:39" ht="7.5" hidden="1" customHeight="1">
      <c r="A16" s="206"/>
      <c r="B16" s="224"/>
      <c r="C16" s="224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  <c r="O16" s="322"/>
      <c r="P16" s="322"/>
      <c r="Q16" s="322"/>
      <c r="S16" s="224"/>
      <c r="T16" s="236"/>
      <c r="U16" s="206"/>
      <c r="V16" s="242"/>
      <c r="W16" s="206"/>
      <c r="X16" s="206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</row>
    <row r="17" spans="1:39" ht="7.5" hidden="1" customHeight="1">
      <c r="A17" s="206"/>
      <c r="B17" s="224"/>
      <c r="C17" s="224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  <c r="O17" s="322"/>
      <c r="P17" s="322"/>
      <c r="Q17" s="322"/>
      <c r="R17" s="219" t="s">
        <v>21</v>
      </c>
      <c r="S17" s="220" t="s">
        <v>160</v>
      </c>
      <c r="T17" s="236"/>
      <c r="U17" s="206"/>
      <c r="V17" s="242"/>
      <c r="W17" s="206"/>
      <c r="X17" s="206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</row>
    <row r="18" spans="1:39" ht="7.5" hidden="1" customHeight="1">
      <c r="A18" s="206"/>
      <c r="B18" s="224"/>
      <c r="C18" s="224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224"/>
      <c r="S18" s="224"/>
      <c r="T18" s="247"/>
      <c r="U18" s="206"/>
      <c r="V18" s="242"/>
      <c r="W18" s="206"/>
      <c r="X18" s="206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</row>
    <row r="19" spans="1:39" ht="7.5" hidden="1" customHeight="1">
      <c r="A19" s="206"/>
      <c r="B19" s="224"/>
      <c r="C19" s="224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S19" s="224"/>
      <c r="T19" s="247"/>
      <c r="U19" s="206"/>
      <c r="V19" s="242"/>
      <c r="W19" s="206"/>
      <c r="X19" s="206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</row>
    <row r="20" spans="1:39" ht="7.5" hidden="1" customHeight="1">
      <c r="A20" s="214"/>
      <c r="B20" s="224"/>
      <c r="C20" s="224"/>
      <c r="D20" s="225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T20" s="236"/>
      <c r="U20" s="206"/>
      <c r="V20" s="242"/>
      <c r="W20" s="206"/>
      <c r="X20" s="206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</row>
    <row r="21" spans="1:39" ht="7.5" hidden="1" customHeight="1">
      <c r="A21" s="214"/>
      <c r="B21" s="224"/>
      <c r="C21" s="422" t="s">
        <v>161</v>
      </c>
      <c r="D21" s="225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T21" s="206"/>
      <c r="U21" s="206"/>
      <c r="V21" s="242"/>
      <c r="W21" s="206"/>
      <c r="X21" s="206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</row>
    <row r="22" spans="1:39" ht="7.5" hidden="1" customHeight="1">
      <c r="A22" s="214"/>
      <c r="B22" s="224"/>
      <c r="C22" s="224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T22" s="214"/>
      <c r="U22" s="214"/>
      <c r="V22" s="214"/>
      <c r="W22" s="214"/>
      <c r="X22" s="214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</row>
    <row r="23" spans="1:39" ht="7.5" hidden="1" customHeight="1">
      <c r="A23" s="206"/>
      <c r="B23" s="200"/>
      <c r="C23" s="200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50"/>
      <c r="S23" s="250"/>
      <c r="T23" s="214"/>
      <c r="U23" s="214"/>
      <c r="V23" s="214"/>
      <c r="W23" s="214"/>
      <c r="X23" s="214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</row>
    <row r="24" spans="1:39" ht="7.5" hidden="1" customHeight="1">
      <c r="A24" s="206"/>
      <c r="B24" s="216" t="s">
        <v>18</v>
      </c>
      <c r="C24" s="217" t="s">
        <v>162</v>
      </c>
      <c r="D24" s="22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53" t="s">
        <v>21</v>
      </c>
      <c r="S24" s="220" t="s">
        <v>154</v>
      </c>
      <c r="T24" s="214"/>
      <c r="U24" s="214"/>
      <c r="V24" s="214"/>
      <c r="W24" s="214"/>
      <c r="X24" s="214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</row>
    <row r="25" spans="1:39" ht="7.5" hidden="1" customHeight="1">
      <c r="A25" s="228"/>
      <c r="B25" s="224"/>
      <c r="C25" s="224"/>
      <c r="D25" s="22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24"/>
      <c r="S25" s="224"/>
      <c r="T25" s="206"/>
      <c r="U25" s="222"/>
      <c r="V25" s="222"/>
      <c r="W25" s="206"/>
      <c r="X25" s="206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</row>
    <row r="26" spans="1:39" ht="7.5" hidden="1" customHeight="1">
      <c r="A26" s="228"/>
      <c r="B26" s="224"/>
      <c r="C26" s="224"/>
      <c r="D26" s="225"/>
      <c r="R26" s="391"/>
      <c r="S26" s="224"/>
      <c r="T26" s="206"/>
      <c r="U26" s="222"/>
      <c r="V26" s="222"/>
      <c r="W26" s="206"/>
      <c r="X26" s="206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</row>
    <row r="27" spans="1:39" ht="7.5" hidden="1" customHeight="1">
      <c r="A27" s="228"/>
      <c r="B27" s="224"/>
      <c r="C27" s="224"/>
      <c r="D27" s="225"/>
      <c r="R27" s="391"/>
      <c r="S27" s="224"/>
      <c r="T27" s="206"/>
      <c r="U27" s="222"/>
      <c r="V27" s="222"/>
      <c r="W27" s="206"/>
      <c r="X27" s="206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</row>
    <row r="28" spans="1:39" ht="7.5" hidden="1" customHeight="1">
      <c r="A28" s="228"/>
      <c r="B28" s="224"/>
      <c r="C28" s="224"/>
      <c r="D28" s="225"/>
      <c r="R28" s="391"/>
      <c r="S28" s="224"/>
      <c r="T28" s="206"/>
      <c r="U28" s="222"/>
      <c r="V28" s="222"/>
      <c r="W28" s="206"/>
      <c r="X28" s="206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</row>
    <row r="29" spans="1:39" ht="7.5" hidden="1" customHeight="1">
      <c r="A29" s="228"/>
      <c r="B29" s="224"/>
      <c r="C29" s="224"/>
      <c r="D29" s="225"/>
      <c r="R29" s="219" t="s">
        <v>21</v>
      </c>
      <c r="S29" s="220" t="s">
        <v>155</v>
      </c>
      <c r="T29" s="206"/>
      <c r="U29" s="222"/>
      <c r="V29" s="222"/>
      <c r="W29" s="206"/>
      <c r="X29" s="206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</row>
    <row r="30" spans="1:39" ht="7.5" hidden="1" customHeight="1">
      <c r="A30" s="228"/>
      <c r="B30" s="224"/>
      <c r="C30" s="224"/>
      <c r="D30" s="225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4"/>
      <c r="S30" s="224"/>
      <c r="T30" s="206"/>
      <c r="U30" s="222"/>
      <c r="V30" s="222"/>
      <c r="W30" s="206"/>
      <c r="X30" s="206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</row>
    <row r="31" spans="1:39" ht="7.5" hidden="1" customHeight="1">
      <c r="A31" s="228"/>
      <c r="B31" s="224"/>
      <c r="C31" s="224"/>
      <c r="D31" s="419"/>
      <c r="E31" s="237"/>
      <c r="F31" s="238"/>
      <c r="G31" s="237" t="s">
        <v>156</v>
      </c>
      <c r="H31" s="240"/>
      <c r="I31" s="237" t="s">
        <v>157</v>
      </c>
      <c r="J31" s="240"/>
      <c r="K31" s="237"/>
      <c r="L31" s="241"/>
      <c r="M31" s="237"/>
      <c r="N31" s="241"/>
      <c r="O31" s="237"/>
      <c r="P31" s="241"/>
      <c r="Q31" s="237"/>
      <c r="S31" s="224"/>
      <c r="T31" s="206"/>
      <c r="U31" s="222"/>
      <c r="V31" s="222"/>
      <c r="W31" s="206"/>
      <c r="X31" s="206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</row>
    <row r="32" spans="1:39" ht="7.5" hidden="1" customHeight="1">
      <c r="A32" s="228"/>
      <c r="B32" s="224"/>
      <c r="C32" s="224"/>
      <c r="D32" s="224"/>
      <c r="E32" s="243"/>
      <c r="F32" s="244"/>
      <c r="G32" s="243"/>
      <c r="H32" s="245"/>
      <c r="I32" s="243"/>
      <c r="J32" s="245"/>
      <c r="K32" s="243"/>
      <c r="L32" s="243"/>
      <c r="M32" s="243"/>
      <c r="N32" s="243"/>
      <c r="O32" s="243"/>
      <c r="P32" s="243"/>
      <c r="Q32" s="243"/>
      <c r="S32" s="224"/>
      <c r="T32" s="206"/>
      <c r="U32" s="222"/>
      <c r="V32" s="222"/>
      <c r="W32" s="206"/>
      <c r="X32" s="206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</row>
    <row r="33" spans="1:39" ht="7.5" hidden="1" customHeight="1">
      <c r="A33" s="228"/>
      <c r="B33" s="224"/>
      <c r="C33" s="224"/>
      <c r="D33" s="419" t="s">
        <v>158</v>
      </c>
      <c r="E33" s="255" t="s">
        <v>25</v>
      </c>
      <c r="F33" s="264">
        <v>9390</v>
      </c>
      <c r="G33" s="265">
        <f>ROUND(F33*mark_up,0)</f>
        <v>40095</v>
      </c>
      <c r="H33" s="263"/>
      <c r="I33" s="255">
        <f>ROUND(G33*1.47731,0)</f>
        <v>59233</v>
      </c>
      <c r="J33" s="263"/>
      <c r="K33" s="255" t="s">
        <v>25</v>
      </c>
      <c r="L33" s="266"/>
      <c r="M33" s="255" t="s">
        <v>25</v>
      </c>
      <c r="N33" s="266"/>
      <c r="O33" s="255" t="s">
        <v>25</v>
      </c>
      <c r="P33" s="266"/>
      <c r="Q33" s="255" t="s">
        <v>25</v>
      </c>
      <c r="R33" s="219" t="s">
        <v>21</v>
      </c>
      <c r="S33" s="220" t="s">
        <v>159</v>
      </c>
      <c r="T33" s="206"/>
      <c r="U33" s="222"/>
      <c r="V33" s="222"/>
      <c r="W33" s="206"/>
      <c r="X33" s="206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</row>
    <row r="34" spans="1:39" ht="7.5" hidden="1" customHeight="1">
      <c r="A34" s="228"/>
      <c r="B34" s="224"/>
      <c r="C34" s="224"/>
      <c r="D34" s="224"/>
      <c r="E34" s="243"/>
      <c r="F34" s="244"/>
      <c r="G34" s="243"/>
      <c r="H34" s="245"/>
      <c r="I34" s="243"/>
      <c r="J34" s="245"/>
      <c r="K34" s="243"/>
      <c r="L34" s="243"/>
      <c r="M34" s="243"/>
      <c r="N34" s="243"/>
      <c r="O34" s="243"/>
      <c r="P34" s="243"/>
      <c r="Q34" s="243"/>
      <c r="R34" s="224"/>
      <c r="S34" s="224"/>
      <c r="T34" s="206"/>
      <c r="U34" s="222"/>
      <c r="V34" s="222"/>
      <c r="W34" s="206"/>
      <c r="X34" s="206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</row>
    <row r="35" spans="1:39" ht="7.5" hidden="1" customHeight="1">
      <c r="A35" s="228"/>
      <c r="B35" s="224"/>
      <c r="C35" s="224"/>
      <c r="S35" s="224"/>
      <c r="T35" s="206"/>
      <c r="U35" s="222"/>
      <c r="V35" s="222"/>
      <c r="W35" s="206"/>
      <c r="X35" s="206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</row>
    <row r="36" spans="1:39" ht="7.5" hidden="1" customHeight="1">
      <c r="A36" s="228"/>
      <c r="B36" s="224"/>
      <c r="C36" s="224"/>
      <c r="S36" s="224"/>
      <c r="T36" s="236"/>
      <c r="U36" s="222"/>
      <c r="V36" s="222"/>
      <c r="W36" s="206"/>
      <c r="X36" s="206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</row>
    <row r="37" spans="1:39" ht="7.5" hidden="1" customHeight="1">
      <c r="A37" s="228"/>
      <c r="B37" s="224"/>
      <c r="C37" s="224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S37" s="224"/>
      <c r="T37" s="236"/>
      <c r="U37" s="222"/>
      <c r="V37" s="222"/>
      <c r="W37" s="206"/>
      <c r="X37" s="206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</row>
    <row r="38" spans="1:39" ht="7.5" hidden="1" customHeight="1">
      <c r="A38" s="228"/>
      <c r="B38" s="224"/>
      <c r="C38" s="224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219" t="s">
        <v>21</v>
      </c>
      <c r="S38" s="220" t="s">
        <v>163</v>
      </c>
      <c r="T38" s="236"/>
      <c r="U38" s="222"/>
      <c r="V38" s="222"/>
      <c r="W38" s="206"/>
      <c r="X38" s="206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</row>
    <row r="39" spans="1:39" ht="7.5" hidden="1" customHeight="1">
      <c r="A39" s="228"/>
      <c r="B39" s="224"/>
      <c r="C39" s="224"/>
      <c r="D39" s="322"/>
      <c r="E39" s="322"/>
      <c r="F39" s="322"/>
      <c r="G39" s="322"/>
      <c r="H39" s="322"/>
      <c r="I39" s="322"/>
      <c r="J39" s="322"/>
      <c r="K39" s="322"/>
      <c r="L39" s="322"/>
      <c r="M39" s="322"/>
      <c r="N39" s="322"/>
      <c r="O39" s="322"/>
      <c r="P39" s="322"/>
      <c r="Q39" s="322"/>
      <c r="R39" s="224"/>
      <c r="S39" s="224"/>
      <c r="T39" s="236"/>
      <c r="U39" s="222"/>
      <c r="V39" s="222"/>
      <c r="W39" s="206"/>
      <c r="X39" s="206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</row>
    <row r="40" spans="1:39" ht="7.5" hidden="1" customHeight="1">
      <c r="A40" s="228"/>
      <c r="B40" s="224"/>
      <c r="C40" s="224"/>
      <c r="D40" s="225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S40" s="224"/>
      <c r="T40" s="236"/>
      <c r="U40" s="222"/>
      <c r="V40" s="222"/>
      <c r="W40" s="206"/>
      <c r="X40" s="206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</row>
    <row r="41" spans="1:39" ht="7.5" hidden="1" customHeight="1">
      <c r="A41" s="228"/>
      <c r="B41" s="224"/>
      <c r="C41" s="224"/>
      <c r="D41" s="225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S41" s="224"/>
      <c r="T41" s="247"/>
      <c r="U41" s="214"/>
      <c r="V41" s="214"/>
      <c r="W41" s="214"/>
      <c r="X41" s="214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</row>
    <row r="42" spans="1:39" ht="7.5" hidden="1" customHeight="1">
      <c r="A42" s="228"/>
      <c r="B42" s="224"/>
      <c r="C42" s="422" t="s">
        <v>164</v>
      </c>
      <c r="D42" s="225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T42" s="214"/>
      <c r="U42" s="214"/>
      <c r="V42" s="214"/>
      <c r="W42" s="214"/>
      <c r="X42" s="214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</row>
    <row r="43" spans="1:39" ht="7.5" hidden="1" customHeight="1">
      <c r="A43" s="228"/>
      <c r="B43" s="224"/>
      <c r="C43" s="224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T43" s="214"/>
      <c r="U43" s="214"/>
      <c r="V43" s="214"/>
      <c r="W43" s="214"/>
      <c r="X43" s="214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</row>
    <row r="44" spans="1:39" ht="7.5" hidden="1" customHeight="1">
      <c r="A44" s="228"/>
      <c r="B44" s="200"/>
      <c r="C44" s="200"/>
      <c r="D44" s="249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50"/>
      <c r="S44" s="250"/>
      <c r="T44" s="222"/>
      <c r="U44" s="222"/>
      <c r="V44" s="222"/>
      <c r="W44" s="222"/>
      <c r="X44" s="222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</row>
    <row r="45" spans="1:39" ht="7.5" hidden="1" customHeight="1">
      <c r="A45" s="228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8"/>
      <c r="U45" s="289"/>
      <c r="V45" s="222"/>
      <c r="W45" s="222"/>
      <c r="X45" s="222"/>
      <c r="Y45" s="223"/>
      <c r="Z45" s="223"/>
      <c r="AA45" s="223"/>
      <c r="AB45" s="223"/>
      <c r="AC45" s="223"/>
      <c r="AD45" s="223"/>
      <c r="AE45" s="223"/>
      <c r="AF45" s="223"/>
      <c r="AG45" s="223"/>
      <c r="AH45" s="223"/>
      <c r="AI45" s="223"/>
      <c r="AJ45" s="223"/>
      <c r="AK45" s="223"/>
      <c r="AL45" s="223"/>
      <c r="AM45" s="223"/>
    </row>
    <row r="46" spans="1:39" ht="7.5" hidden="1" customHeight="1">
      <c r="A46" s="228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90"/>
      <c r="U46" s="291"/>
      <c r="V46" s="222"/>
      <c r="W46" s="222"/>
      <c r="X46" s="222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</row>
    <row r="47" spans="1:39" ht="7.5" hidden="1" customHeight="1">
      <c r="A47" s="228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93"/>
      <c r="U47" s="291"/>
      <c r="V47" s="222"/>
      <c r="W47" s="222"/>
      <c r="X47" s="222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</row>
    <row r="48" spans="1:39" ht="7.5" hidden="1" customHeight="1">
      <c r="A48" s="228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93"/>
      <c r="U48" s="291"/>
      <c r="V48" s="222"/>
      <c r="W48" s="222"/>
      <c r="X48" s="222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</row>
    <row r="49" spans="1:39" ht="7.5" hidden="1" customHeight="1">
      <c r="A49" s="228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93"/>
      <c r="U49" s="291"/>
      <c r="V49" s="222"/>
      <c r="W49" s="222"/>
      <c r="X49" s="222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</row>
    <row r="50" spans="1:39" ht="7.5" hidden="1" customHeight="1">
      <c r="A50" s="228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93"/>
      <c r="U50" s="291"/>
      <c r="V50" s="222"/>
      <c r="W50" s="222"/>
      <c r="X50" s="222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223"/>
      <c r="AL50" s="223"/>
      <c r="AM50" s="223"/>
    </row>
    <row r="51" spans="1:39" ht="7.5" hidden="1" customHeight="1">
      <c r="A51" s="228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93"/>
      <c r="U51" s="291"/>
      <c r="V51" s="222"/>
      <c r="W51" s="222"/>
      <c r="X51" s="222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223"/>
      <c r="AL51" s="223"/>
      <c r="AM51" s="223"/>
    </row>
    <row r="52" spans="1:39" ht="7.5" hidden="1" customHeight="1">
      <c r="A52" s="228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93"/>
      <c r="U52" s="291"/>
      <c r="V52" s="222"/>
      <c r="W52" s="222"/>
      <c r="X52" s="222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</row>
    <row r="53" spans="1:39" ht="7.5" hidden="1" customHeight="1">
      <c r="A53" s="228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93"/>
      <c r="U53" s="290"/>
      <c r="V53" s="222"/>
      <c r="W53" s="222"/>
      <c r="X53" s="222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</row>
    <row r="54" spans="1:39" ht="7.5" hidden="1" customHeight="1">
      <c r="A54" s="228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06"/>
      <c r="U54" s="206"/>
      <c r="V54" s="222"/>
      <c r="W54" s="222"/>
      <c r="X54" s="222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223"/>
      <c r="AL54" s="223"/>
      <c r="AM54" s="223"/>
    </row>
    <row r="55" spans="1:39" ht="7.5" hidden="1" customHeight="1">
      <c r="A55" s="228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06"/>
      <c r="U55" s="222"/>
      <c r="V55" s="222"/>
      <c r="W55" s="222"/>
      <c r="X55" s="222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</row>
    <row r="56" spans="1:39" ht="7.5" hidden="1" customHeight="1">
      <c r="A56" s="228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06"/>
      <c r="U56" s="222"/>
      <c r="V56" s="222"/>
      <c r="W56" s="222"/>
      <c r="X56" s="222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  <c r="AK56" s="223"/>
      <c r="AL56" s="223"/>
      <c r="AM56" s="223"/>
    </row>
    <row r="57" spans="1:39" ht="7.5" hidden="1" customHeight="1">
      <c r="A57" s="228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06"/>
      <c r="U57" s="222"/>
      <c r="V57" s="222"/>
      <c r="W57" s="222"/>
      <c r="X57" s="222"/>
      <c r="Y57" s="223"/>
      <c r="Z57" s="223"/>
      <c r="AA57" s="223"/>
      <c r="AB57" s="223"/>
      <c r="AC57" s="223"/>
      <c r="AD57" s="223"/>
      <c r="AE57" s="223"/>
      <c r="AF57" s="223"/>
      <c r="AG57" s="223"/>
      <c r="AH57" s="223"/>
      <c r="AI57" s="223"/>
      <c r="AJ57" s="223"/>
      <c r="AK57" s="223"/>
      <c r="AL57" s="223"/>
      <c r="AM57" s="223"/>
    </row>
    <row r="58" spans="1:39" ht="7.5" hidden="1" customHeight="1">
      <c r="A58" s="228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06"/>
      <c r="U58" s="222"/>
      <c r="V58" s="222"/>
      <c r="W58" s="222"/>
      <c r="X58" s="222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</row>
    <row r="59" spans="1:39" ht="11.25" hidden="1" customHeight="1">
      <c r="A59" s="228"/>
      <c r="B59" s="275" t="s">
        <v>165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7" t="s">
        <v>38</v>
      </c>
      <c r="T59" s="206"/>
      <c r="U59" s="206"/>
      <c r="V59" s="206"/>
      <c r="W59" s="206"/>
      <c r="X59" s="206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</row>
    <row r="60" spans="1:39" ht="11.25" hidden="1" customHeight="1">
      <c r="A60" s="19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9"/>
      <c r="S60" s="243"/>
      <c r="T60" s="204"/>
      <c r="U60" s="204"/>
      <c r="V60" s="204"/>
      <c r="W60" s="204"/>
      <c r="X60" s="204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</row>
    <row r="61" spans="1:39" ht="11.25" hidden="1" customHeight="1">
      <c r="A61" s="198"/>
      <c r="B61" s="280" t="s">
        <v>166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06"/>
      <c r="U61" s="206"/>
      <c r="V61" s="206"/>
      <c r="W61" s="206"/>
      <c r="X61" s="206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</row>
    <row r="62" spans="1:39" ht="61.5" customHeight="1">
      <c r="A62" s="198"/>
      <c r="B62" s="199"/>
      <c r="C62" s="200"/>
      <c r="D62" s="200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2" t="s">
        <v>152</v>
      </c>
      <c r="P62" s="200"/>
      <c r="Q62" s="200"/>
      <c r="R62" s="200"/>
      <c r="S62" s="200"/>
      <c r="T62" s="204"/>
      <c r="U62" s="204"/>
      <c r="V62" s="204"/>
      <c r="W62" s="204"/>
      <c r="X62" s="204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</row>
    <row r="63" spans="1:39" ht="34.5" customHeight="1">
      <c r="A63" s="206"/>
      <c r="B63" s="207" t="s">
        <v>6</v>
      </c>
      <c r="C63" s="208" t="s">
        <v>7</v>
      </c>
      <c r="D63" s="207" t="s">
        <v>8</v>
      </c>
      <c r="E63" s="207" t="s">
        <v>9</v>
      </c>
      <c r="F63" s="209" t="s">
        <v>10</v>
      </c>
      <c r="G63" s="210" t="s">
        <v>11</v>
      </c>
      <c r="H63" s="209" t="s">
        <v>10</v>
      </c>
      <c r="I63" s="210" t="s">
        <v>12</v>
      </c>
      <c r="J63" s="209" t="s">
        <v>10</v>
      </c>
      <c r="K63" s="210" t="s">
        <v>13</v>
      </c>
      <c r="L63" s="209" t="s">
        <v>10</v>
      </c>
      <c r="M63" s="210" t="s">
        <v>14</v>
      </c>
      <c r="N63" s="209" t="s">
        <v>10</v>
      </c>
      <c r="O63" s="210" t="s">
        <v>15</v>
      </c>
      <c r="P63" s="209" t="s">
        <v>10</v>
      </c>
      <c r="Q63" s="210" t="s">
        <v>16</v>
      </c>
      <c r="R63" s="389" t="s">
        <v>17</v>
      </c>
      <c r="S63" s="390"/>
      <c r="T63" s="214"/>
      <c r="U63" s="214"/>
      <c r="V63" s="214"/>
      <c r="W63" s="214"/>
      <c r="X63" s="214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</row>
    <row r="64" spans="1:39" ht="7.5" customHeight="1">
      <c r="A64" s="206"/>
      <c r="B64" s="401" t="s">
        <v>18</v>
      </c>
      <c r="C64" s="344" t="s">
        <v>167</v>
      </c>
      <c r="D64" s="423" t="s">
        <v>168</v>
      </c>
      <c r="E64" s="424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272" t="s">
        <v>21</v>
      </c>
      <c r="S64" s="425" t="s">
        <v>169</v>
      </c>
      <c r="T64" s="236"/>
      <c r="U64" s="222"/>
      <c r="V64" s="222"/>
      <c r="W64" s="222"/>
      <c r="X64" s="222"/>
      <c r="Y64" s="223"/>
      <c r="Z64" s="223"/>
      <c r="AA64" s="223"/>
      <c r="AB64" s="223"/>
      <c r="AC64" s="223"/>
      <c r="AD64" s="223"/>
      <c r="AE64" s="223"/>
      <c r="AF64" s="223"/>
      <c r="AG64" s="223"/>
      <c r="AH64" s="223"/>
      <c r="AI64" s="223"/>
      <c r="AJ64" s="223"/>
      <c r="AK64" s="223"/>
      <c r="AL64" s="223"/>
      <c r="AM64" s="223"/>
    </row>
    <row r="65" spans="1:39" ht="7.5" customHeight="1">
      <c r="A65" s="206"/>
      <c r="B65" s="224"/>
      <c r="C65" s="224"/>
      <c r="D65" s="224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224"/>
      <c r="S65" s="224"/>
      <c r="T65" s="236"/>
      <c r="U65" s="214"/>
      <c r="V65" s="214"/>
      <c r="W65" s="214"/>
      <c r="X65" s="214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</row>
    <row r="66" spans="1:39" ht="7.5" customHeight="1">
      <c r="A66" s="214"/>
      <c r="B66" s="224"/>
      <c r="C66" s="224"/>
      <c r="D66" s="224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224"/>
      <c r="T66" s="236"/>
      <c r="U66" s="206"/>
      <c r="V66" s="206"/>
      <c r="W66" s="206"/>
      <c r="X66" s="206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</row>
    <row r="67" spans="1:39" ht="7.5" customHeight="1">
      <c r="A67" s="228"/>
      <c r="B67" s="224"/>
      <c r="C67" s="224"/>
      <c r="D67" s="224"/>
      <c r="E67" s="392"/>
      <c r="F67" s="392"/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224"/>
      <c r="T67" s="236"/>
      <c r="U67" s="206"/>
      <c r="V67" s="206"/>
      <c r="W67" s="206"/>
      <c r="X67" s="206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</row>
    <row r="68" spans="1:39" ht="7.5" customHeight="1">
      <c r="A68" s="206"/>
      <c r="B68" s="224"/>
      <c r="C68" s="224"/>
      <c r="D68" s="224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224"/>
      <c r="T68" s="236"/>
      <c r="U68" s="206"/>
      <c r="V68" s="206"/>
      <c r="W68" s="206"/>
      <c r="X68" s="206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</row>
    <row r="69" spans="1:39" ht="7.5" customHeight="1">
      <c r="A69" s="206"/>
      <c r="B69" s="224"/>
      <c r="C69" s="224"/>
      <c r="D69" s="224"/>
      <c r="E69" s="392"/>
      <c r="F69" s="392"/>
      <c r="G69" s="392"/>
      <c r="H69" s="392"/>
      <c r="I69" s="392"/>
      <c r="J69" s="392"/>
      <c r="K69" s="392"/>
      <c r="L69" s="392"/>
      <c r="M69" s="392"/>
      <c r="N69" s="392"/>
      <c r="O69" s="392"/>
      <c r="P69" s="392"/>
      <c r="Q69" s="392"/>
      <c r="R69" s="219" t="s">
        <v>21</v>
      </c>
      <c r="S69" s="426" t="s">
        <v>170</v>
      </c>
      <c r="T69" s="206"/>
      <c r="U69" s="206"/>
      <c r="V69" s="206"/>
      <c r="W69" s="206"/>
      <c r="X69" s="206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</row>
    <row r="70" spans="1:39" ht="7.5" customHeight="1">
      <c r="A70" s="206"/>
      <c r="B70" s="224"/>
      <c r="C70" s="224"/>
      <c r="D70" s="224"/>
      <c r="E70" s="392"/>
      <c r="F70" s="392"/>
      <c r="G70" s="392"/>
      <c r="H70" s="392"/>
      <c r="I70" s="392"/>
      <c r="J70" s="392"/>
      <c r="K70" s="392"/>
      <c r="L70" s="392"/>
      <c r="M70" s="392"/>
      <c r="N70" s="392"/>
      <c r="O70" s="392"/>
      <c r="P70" s="392"/>
      <c r="Q70" s="392"/>
      <c r="R70" s="224"/>
      <c r="S70" s="224"/>
      <c r="T70" s="206"/>
      <c r="U70" s="206"/>
      <c r="V70" s="206"/>
      <c r="W70" s="206"/>
      <c r="X70" s="206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</row>
    <row r="71" spans="1:39" ht="7.5" customHeight="1">
      <c r="A71" s="206"/>
      <c r="B71" s="224"/>
      <c r="C71" s="224"/>
      <c r="D71" s="224"/>
      <c r="E71" s="392"/>
      <c r="F71" s="392"/>
      <c r="G71" s="392"/>
      <c r="H71" s="392"/>
      <c r="I71" s="392"/>
      <c r="J71" s="392"/>
      <c r="K71" s="392"/>
      <c r="L71" s="392"/>
      <c r="M71" s="427"/>
      <c r="N71" s="392"/>
      <c r="O71" s="427"/>
      <c r="P71" s="392"/>
      <c r="Q71" s="392"/>
      <c r="R71" s="392"/>
      <c r="S71" s="224"/>
      <c r="T71" s="206"/>
      <c r="U71" s="206"/>
      <c r="V71" s="206"/>
      <c r="W71" s="206"/>
      <c r="X71" s="206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</row>
    <row r="72" spans="1:39" ht="7.5" customHeight="1">
      <c r="A72" s="214"/>
      <c r="B72" s="224"/>
      <c r="C72" s="224"/>
      <c r="D72" s="224"/>
      <c r="E72" s="428"/>
      <c r="F72" s="428"/>
      <c r="G72" s="428"/>
      <c r="H72" s="428"/>
      <c r="I72" s="428"/>
      <c r="J72" s="428"/>
      <c r="K72" s="428"/>
      <c r="L72" s="428"/>
      <c r="M72" s="243"/>
      <c r="N72" s="428"/>
      <c r="O72" s="243"/>
      <c r="P72" s="428"/>
      <c r="Q72" s="428"/>
      <c r="R72" s="392"/>
      <c r="S72" s="224"/>
      <c r="T72" s="206"/>
      <c r="U72" s="206"/>
      <c r="V72" s="206"/>
      <c r="W72" s="206"/>
      <c r="X72" s="206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</row>
    <row r="73" spans="1:39" ht="7.5" customHeight="1">
      <c r="A73" s="228"/>
      <c r="B73" s="224"/>
      <c r="C73" s="224"/>
      <c r="D73" s="224"/>
      <c r="E73" s="237" t="s">
        <v>25</v>
      </c>
      <c r="F73" s="429">
        <v>3775</v>
      </c>
      <c r="G73" s="430">
        <f>ROUND(F73*mark_up,0)</f>
        <v>16119</v>
      </c>
      <c r="H73" s="340"/>
      <c r="I73" s="237" t="s">
        <v>25</v>
      </c>
      <c r="J73" s="340"/>
      <c r="K73" s="237" t="s">
        <v>25</v>
      </c>
      <c r="L73" s="429"/>
      <c r="M73" s="342"/>
      <c r="N73" s="342"/>
      <c r="O73" s="237" t="s">
        <v>25</v>
      </c>
      <c r="P73" s="342"/>
      <c r="Q73" s="237" t="s">
        <v>25</v>
      </c>
      <c r="R73" s="219" t="s">
        <v>21</v>
      </c>
      <c r="S73" s="426" t="s">
        <v>171</v>
      </c>
      <c r="T73" s="206"/>
      <c r="U73" s="206"/>
      <c r="V73" s="242"/>
      <c r="W73" s="206"/>
      <c r="X73" s="206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</row>
    <row r="74" spans="1:39" ht="7.5" customHeight="1">
      <c r="A74" s="206"/>
      <c r="B74" s="224"/>
      <c r="C74" s="224"/>
      <c r="D74" s="224"/>
      <c r="E74" s="243"/>
      <c r="F74" s="243"/>
      <c r="G74" s="243"/>
      <c r="H74" s="261"/>
      <c r="I74" s="243"/>
      <c r="J74" s="261"/>
      <c r="K74" s="243"/>
      <c r="L74" s="243"/>
      <c r="M74" s="243"/>
      <c r="N74" s="243"/>
      <c r="O74" s="243"/>
      <c r="P74" s="243"/>
      <c r="Q74" s="243"/>
      <c r="R74" s="224"/>
      <c r="S74" s="224"/>
      <c r="T74" s="206"/>
      <c r="U74" s="206"/>
      <c r="V74" s="242"/>
      <c r="W74" s="206"/>
      <c r="X74" s="206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</row>
    <row r="75" spans="1:39" ht="7.5" customHeight="1">
      <c r="A75" s="206"/>
      <c r="B75" s="224"/>
      <c r="C75" s="224"/>
      <c r="D75" s="224"/>
      <c r="E75" s="392"/>
      <c r="F75" s="392"/>
      <c r="G75" s="392"/>
      <c r="H75" s="392"/>
      <c r="I75" s="392"/>
      <c r="J75" s="392"/>
      <c r="K75" s="392"/>
      <c r="L75" s="392"/>
      <c r="M75" s="392"/>
      <c r="N75" s="392"/>
      <c r="O75" s="392"/>
      <c r="P75" s="392"/>
      <c r="Q75" s="392"/>
      <c r="R75" s="392"/>
      <c r="S75" s="224"/>
      <c r="T75" s="206"/>
      <c r="U75" s="206"/>
      <c r="V75" s="242"/>
      <c r="W75" s="206"/>
      <c r="X75" s="206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  <c r="AM75" s="221"/>
    </row>
    <row r="76" spans="1:39" ht="7.5" customHeight="1">
      <c r="A76" s="206"/>
      <c r="B76" s="224"/>
      <c r="C76" s="224"/>
      <c r="D76" s="224"/>
      <c r="E76" s="392"/>
      <c r="F76" s="392"/>
      <c r="G76" s="392"/>
      <c r="H76" s="392"/>
      <c r="I76" s="392"/>
      <c r="J76" s="392"/>
      <c r="K76" s="392"/>
      <c r="L76" s="392"/>
      <c r="M76" s="392"/>
      <c r="N76" s="392"/>
      <c r="O76" s="392"/>
      <c r="P76" s="392"/>
      <c r="Q76" s="392"/>
      <c r="R76" s="219" t="s">
        <v>21</v>
      </c>
      <c r="S76" s="431" t="s">
        <v>172</v>
      </c>
      <c r="T76" s="236"/>
      <c r="U76" s="206"/>
      <c r="V76" s="242"/>
      <c r="W76" s="206"/>
      <c r="X76" s="206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</row>
    <row r="77" spans="1:39" ht="7.5" customHeight="1">
      <c r="A77" s="206"/>
      <c r="B77" s="224"/>
      <c r="C77" s="224"/>
      <c r="D77" s="224"/>
      <c r="E77" s="392"/>
      <c r="F77" s="392"/>
      <c r="G77" s="392"/>
      <c r="H77" s="392"/>
      <c r="I77" s="392"/>
      <c r="J77" s="392"/>
      <c r="K77" s="392"/>
      <c r="L77" s="392"/>
      <c r="M77" s="392"/>
      <c r="N77" s="392"/>
      <c r="O77" s="392"/>
      <c r="P77" s="392"/>
      <c r="Q77" s="392"/>
      <c r="R77" s="224"/>
      <c r="S77" s="224"/>
      <c r="T77" s="432"/>
      <c r="U77" s="432"/>
      <c r="V77" s="432"/>
      <c r="W77" s="432"/>
      <c r="X77" s="432"/>
      <c r="Y77" s="432"/>
      <c r="Z77" s="432"/>
      <c r="AA77" s="432"/>
      <c r="AB77" s="432"/>
      <c r="AC77" s="432"/>
      <c r="AD77" s="432"/>
      <c r="AE77" s="432"/>
      <c r="AF77" s="432"/>
      <c r="AG77" s="432"/>
      <c r="AH77" s="432"/>
      <c r="AI77" s="432"/>
      <c r="AJ77" s="432"/>
      <c r="AK77" s="432"/>
      <c r="AL77" s="221"/>
      <c r="AM77" s="221"/>
    </row>
    <row r="78" spans="1:39" ht="7.5" customHeight="1">
      <c r="A78" s="206"/>
      <c r="B78" s="224"/>
      <c r="C78" s="224"/>
      <c r="D78" s="224"/>
      <c r="E78" s="392"/>
      <c r="F78" s="392"/>
      <c r="G78" s="392"/>
      <c r="H78" s="392"/>
      <c r="I78" s="392"/>
      <c r="J78" s="392"/>
      <c r="K78" s="392"/>
      <c r="L78" s="392"/>
      <c r="M78" s="392"/>
      <c r="N78" s="392"/>
      <c r="O78" s="392"/>
      <c r="P78" s="392"/>
      <c r="Q78" s="392"/>
      <c r="R78" s="392"/>
      <c r="S78" s="224"/>
      <c r="T78" s="432"/>
      <c r="U78" s="432"/>
      <c r="V78" s="432"/>
      <c r="W78" s="432"/>
      <c r="X78" s="432"/>
      <c r="Y78" s="432"/>
      <c r="Z78" s="432"/>
      <c r="AA78" s="432"/>
      <c r="AB78" s="432"/>
      <c r="AC78" s="432"/>
      <c r="AD78" s="432"/>
      <c r="AE78" s="432"/>
      <c r="AF78" s="432"/>
      <c r="AG78" s="432"/>
      <c r="AH78" s="432"/>
      <c r="AI78" s="432"/>
      <c r="AJ78" s="432"/>
      <c r="AK78" s="432"/>
      <c r="AL78" s="221"/>
      <c r="AM78" s="221"/>
    </row>
    <row r="79" spans="1:39" ht="7.5" customHeight="1">
      <c r="A79" s="206"/>
      <c r="B79" s="224"/>
      <c r="C79" s="224"/>
      <c r="D79" s="224"/>
      <c r="E79" s="392"/>
      <c r="F79" s="392"/>
      <c r="G79" s="392"/>
      <c r="H79" s="392"/>
      <c r="I79" s="392"/>
      <c r="J79" s="392"/>
      <c r="K79" s="392"/>
      <c r="L79" s="392"/>
      <c r="M79" s="392"/>
      <c r="N79" s="392"/>
      <c r="O79" s="392"/>
      <c r="P79" s="392"/>
      <c r="Q79" s="392"/>
      <c r="R79" s="392"/>
      <c r="S79" s="224"/>
      <c r="T79" s="432"/>
      <c r="U79" s="432"/>
      <c r="V79" s="432"/>
      <c r="W79" s="432"/>
      <c r="X79" s="432"/>
      <c r="Y79" s="432"/>
      <c r="Z79" s="432"/>
      <c r="AA79" s="432"/>
      <c r="AB79" s="432"/>
      <c r="AC79" s="432"/>
      <c r="AD79" s="432"/>
      <c r="AE79" s="432"/>
      <c r="AF79" s="432"/>
      <c r="AG79" s="432"/>
      <c r="AH79" s="432"/>
      <c r="AI79" s="432"/>
      <c r="AJ79" s="432"/>
      <c r="AK79" s="432"/>
      <c r="AL79" s="221"/>
      <c r="AM79" s="221"/>
    </row>
    <row r="80" spans="1:39" ht="7.5" customHeight="1">
      <c r="A80" s="206"/>
      <c r="B80" s="224"/>
      <c r="C80" s="224"/>
      <c r="D80" s="224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/>
      <c r="S80" s="224"/>
      <c r="T80" s="432"/>
      <c r="U80" s="432"/>
      <c r="V80" s="432"/>
      <c r="W80" s="432"/>
      <c r="X80" s="432"/>
      <c r="Y80" s="432"/>
      <c r="Z80" s="432"/>
      <c r="AA80" s="432"/>
      <c r="AB80" s="432"/>
      <c r="AC80" s="432"/>
      <c r="AD80" s="432"/>
      <c r="AE80" s="432"/>
      <c r="AF80" s="432"/>
      <c r="AG80" s="432"/>
      <c r="AH80" s="432"/>
      <c r="AI80" s="432"/>
      <c r="AJ80" s="432"/>
      <c r="AK80" s="432"/>
      <c r="AL80" s="221"/>
      <c r="AM80" s="221"/>
    </row>
    <row r="81" spans="1:39" ht="7.5" customHeight="1">
      <c r="A81" s="214"/>
      <c r="B81" s="224"/>
      <c r="C81" s="224"/>
      <c r="D81" s="224"/>
      <c r="E81" s="392"/>
      <c r="F81" s="392"/>
      <c r="G81" s="392"/>
      <c r="H81" s="392"/>
      <c r="I81" s="392"/>
      <c r="J81" s="392"/>
      <c r="K81" s="392"/>
      <c r="L81" s="392"/>
      <c r="M81" s="392"/>
      <c r="N81" s="392"/>
      <c r="O81" s="392"/>
      <c r="P81" s="392"/>
      <c r="Q81" s="392"/>
      <c r="R81" s="392"/>
      <c r="S81" s="224"/>
      <c r="T81" s="432"/>
      <c r="U81" s="432"/>
      <c r="V81" s="432"/>
      <c r="W81" s="432"/>
      <c r="X81" s="432"/>
      <c r="Y81" s="432"/>
      <c r="Z81" s="432"/>
      <c r="AA81" s="432"/>
      <c r="AB81" s="432"/>
      <c r="AC81" s="432"/>
      <c r="AD81" s="432"/>
      <c r="AE81" s="432"/>
      <c r="AF81" s="432"/>
      <c r="AG81" s="432"/>
      <c r="AH81" s="432"/>
      <c r="AI81" s="432"/>
      <c r="AJ81" s="432"/>
      <c r="AK81" s="432"/>
      <c r="AL81" s="221"/>
      <c r="AM81" s="221"/>
    </row>
    <row r="82" spans="1:39" ht="7.5" customHeight="1">
      <c r="A82" s="214"/>
      <c r="B82" s="224"/>
      <c r="C82" s="422" t="s">
        <v>173</v>
      </c>
      <c r="D82" s="224"/>
      <c r="E82" s="392"/>
      <c r="F82" s="392"/>
      <c r="G82" s="392"/>
      <c r="H82" s="392"/>
      <c r="I82" s="392"/>
      <c r="J82" s="392"/>
      <c r="K82" s="392"/>
      <c r="L82" s="392"/>
      <c r="M82" s="392"/>
      <c r="N82" s="392"/>
      <c r="O82" s="392"/>
      <c r="P82" s="392"/>
      <c r="Q82" s="392"/>
      <c r="R82" s="219" t="s">
        <v>21</v>
      </c>
      <c r="S82" s="431" t="s">
        <v>174</v>
      </c>
      <c r="T82" s="432"/>
      <c r="U82" s="432"/>
      <c r="V82" s="432"/>
      <c r="W82" s="432"/>
      <c r="X82" s="432"/>
      <c r="Y82" s="432"/>
      <c r="Z82" s="432"/>
      <c r="AA82" s="432"/>
      <c r="AB82" s="432"/>
      <c r="AC82" s="432"/>
      <c r="AD82" s="432"/>
      <c r="AE82" s="432"/>
      <c r="AF82" s="432"/>
      <c r="AG82" s="432"/>
      <c r="AH82" s="432"/>
      <c r="AI82" s="432"/>
      <c r="AJ82" s="432"/>
      <c r="AK82" s="432"/>
      <c r="AL82" s="221"/>
      <c r="AM82" s="221"/>
    </row>
    <row r="83" spans="1:39" ht="7.5" customHeight="1">
      <c r="A83" s="214"/>
      <c r="B83" s="224"/>
      <c r="C83" s="224"/>
      <c r="D83" s="224"/>
      <c r="E83" s="392"/>
      <c r="F83" s="392"/>
      <c r="G83" s="392"/>
      <c r="H83" s="392"/>
      <c r="I83" s="392"/>
      <c r="J83" s="392"/>
      <c r="K83" s="392"/>
      <c r="L83" s="392"/>
      <c r="M83" s="392"/>
      <c r="N83" s="392"/>
      <c r="O83" s="392"/>
      <c r="P83" s="392"/>
      <c r="Q83" s="392"/>
      <c r="R83" s="224"/>
      <c r="S83" s="224"/>
      <c r="T83" s="432"/>
      <c r="U83" s="432"/>
      <c r="V83" s="432"/>
      <c r="W83" s="432"/>
      <c r="X83" s="432"/>
      <c r="Y83" s="432"/>
      <c r="Z83" s="432"/>
      <c r="AA83" s="432"/>
      <c r="AB83" s="432"/>
      <c r="AC83" s="432"/>
      <c r="AD83" s="432"/>
      <c r="AE83" s="432"/>
      <c r="AF83" s="432"/>
      <c r="AG83" s="432"/>
      <c r="AH83" s="432"/>
      <c r="AI83" s="432"/>
      <c r="AJ83" s="432"/>
      <c r="AK83" s="432"/>
      <c r="AL83" s="215"/>
      <c r="AM83" s="215"/>
    </row>
    <row r="84" spans="1:39" ht="7.5" customHeight="1">
      <c r="A84" s="206"/>
      <c r="B84" s="200"/>
      <c r="C84" s="200"/>
      <c r="D84" s="200"/>
      <c r="E84" s="433"/>
      <c r="F84" s="433"/>
      <c r="G84" s="433"/>
      <c r="H84" s="433"/>
      <c r="I84" s="433"/>
      <c r="J84" s="433"/>
      <c r="K84" s="433"/>
      <c r="L84" s="433"/>
      <c r="M84" s="433"/>
      <c r="N84" s="433"/>
      <c r="O84" s="433"/>
      <c r="P84" s="433"/>
      <c r="Q84" s="433"/>
      <c r="R84" s="433"/>
      <c r="S84" s="200"/>
      <c r="T84" s="432"/>
      <c r="U84" s="432"/>
      <c r="V84" s="432"/>
      <c r="W84" s="432"/>
      <c r="X84" s="432"/>
      <c r="Y84" s="432"/>
      <c r="Z84" s="432"/>
      <c r="AA84" s="432"/>
      <c r="AB84" s="432"/>
      <c r="AC84" s="432"/>
      <c r="AD84" s="432"/>
      <c r="AE84" s="432"/>
      <c r="AF84" s="432"/>
      <c r="AG84" s="432"/>
      <c r="AH84" s="432"/>
      <c r="AI84" s="432"/>
      <c r="AJ84" s="432"/>
      <c r="AK84" s="432"/>
      <c r="AL84" s="215"/>
      <c r="AM84" s="215"/>
    </row>
    <row r="85" spans="1:39" ht="7.5" hidden="1" customHeight="1">
      <c r="A85" s="206"/>
      <c r="B85" s="216" t="s">
        <v>108</v>
      </c>
      <c r="C85" s="217" t="s">
        <v>175</v>
      </c>
      <c r="D85" s="229" t="s">
        <v>176</v>
      </c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405" t="s">
        <v>21</v>
      </c>
      <c r="S85" s="273" t="s">
        <v>177</v>
      </c>
      <c r="T85" s="432"/>
      <c r="U85" s="432"/>
      <c r="V85" s="432"/>
      <c r="W85" s="432"/>
      <c r="X85" s="432"/>
      <c r="Y85" s="432"/>
      <c r="Z85" s="432"/>
      <c r="AA85" s="432"/>
      <c r="AB85" s="432"/>
      <c r="AC85" s="432"/>
      <c r="AD85" s="432"/>
      <c r="AE85" s="432"/>
      <c r="AF85" s="432"/>
      <c r="AG85" s="432"/>
      <c r="AH85" s="432"/>
      <c r="AI85" s="432"/>
      <c r="AJ85" s="432"/>
      <c r="AK85" s="432"/>
      <c r="AL85" s="215"/>
      <c r="AM85" s="215"/>
    </row>
    <row r="86" spans="1:39" ht="7.5" hidden="1" customHeight="1">
      <c r="A86" s="228"/>
      <c r="B86" s="224"/>
      <c r="C86" s="224"/>
      <c r="D86" s="224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24"/>
      <c r="S86" s="224"/>
      <c r="T86" s="432"/>
      <c r="U86" s="432"/>
      <c r="V86" s="432"/>
      <c r="W86" s="432"/>
      <c r="X86" s="432"/>
      <c r="Y86" s="432"/>
      <c r="Z86" s="432"/>
      <c r="AA86" s="432"/>
      <c r="AB86" s="432"/>
      <c r="AC86" s="432"/>
      <c r="AD86" s="432"/>
      <c r="AE86" s="432"/>
      <c r="AF86" s="432"/>
      <c r="AG86" s="432"/>
      <c r="AH86" s="432"/>
      <c r="AI86" s="432"/>
      <c r="AJ86" s="432"/>
      <c r="AK86" s="432"/>
      <c r="AL86" s="221"/>
      <c r="AM86" s="221"/>
    </row>
    <row r="87" spans="1:39" ht="7.5" hidden="1" customHeight="1">
      <c r="A87" s="228"/>
      <c r="B87" s="224"/>
      <c r="C87" s="224"/>
      <c r="D87" s="224"/>
      <c r="R87" s="219" t="s">
        <v>21</v>
      </c>
      <c r="S87" s="220" t="s">
        <v>178</v>
      </c>
      <c r="T87" s="432"/>
      <c r="U87" s="432"/>
      <c r="V87" s="432"/>
      <c r="W87" s="432"/>
      <c r="X87" s="432"/>
      <c r="Y87" s="432"/>
      <c r="Z87" s="432"/>
      <c r="AA87" s="432"/>
      <c r="AB87" s="432"/>
      <c r="AC87" s="432"/>
      <c r="AD87" s="432"/>
      <c r="AE87" s="432"/>
      <c r="AF87" s="432"/>
      <c r="AG87" s="432"/>
      <c r="AH87" s="432"/>
      <c r="AI87" s="432"/>
      <c r="AJ87" s="432"/>
      <c r="AK87" s="432"/>
      <c r="AL87" s="221"/>
      <c r="AM87" s="221"/>
    </row>
    <row r="88" spans="1:39" ht="7.5" hidden="1" customHeight="1">
      <c r="A88" s="228"/>
      <c r="B88" s="224"/>
      <c r="C88" s="224"/>
      <c r="D88" s="224"/>
      <c r="R88" s="224"/>
      <c r="S88" s="224"/>
      <c r="T88" s="432"/>
      <c r="U88" s="432"/>
      <c r="V88" s="432"/>
      <c r="W88" s="432"/>
      <c r="X88" s="432"/>
      <c r="Y88" s="432"/>
      <c r="Z88" s="432"/>
      <c r="AA88" s="432"/>
      <c r="AB88" s="432"/>
      <c r="AC88" s="432"/>
      <c r="AD88" s="432"/>
      <c r="AE88" s="432"/>
      <c r="AF88" s="432"/>
      <c r="AG88" s="432"/>
      <c r="AH88" s="432"/>
      <c r="AI88" s="432"/>
      <c r="AJ88" s="432"/>
      <c r="AK88" s="432"/>
      <c r="AL88" s="221"/>
      <c r="AM88" s="221"/>
    </row>
    <row r="89" spans="1:39" ht="7.5" hidden="1" customHeight="1">
      <c r="A89" s="228"/>
      <c r="B89" s="224"/>
      <c r="C89" s="224"/>
      <c r="D89" s="224"/>
      <c r="S89" s="224"/>
      <c r="T89" s="432"/>
      <c r="U89" s="432"/>
      <c r="V89" s="432"/>
      <c r="W89" s="432"/>
      <c r="X89" s="432"/>
      <c r="Y89" s="432"/>
      <c r="Z89" s="432"/>
      <c r="AA89" s="432"/>
      <c r="AB89" s="432"/>
      <c r="AC89" s="432"/>
      <c r="AD89" s="432"/>
      <c r="AE89" s="432"/>
      <c r="AF89" s="432"/>
      <c r="AG89" s="432"/>
      <c r="AH89" s="432"/>
      <c r="AI89" s="432"/>
      <c r="AJ89" s="432"/>
      <c r="AK89" s="432"/>
      <c r="AL89" s="221"/>
      <c r="AM89" s="221"/>
    </row>
    <row r="90" spans="1:39" ht="7.5" hidden="1" customHeight="1">
      <c r="A90" s="228"/>
      <c r="B90" s="224"/>
      <c r="C90" s="224"/>
      <c r="D90" s="224"/>
      <c r="R90" s="219"/>
      <c r="S90" s="224"/>
      <c r="T90" s="432"/>
      <c r="U90" s="432"/>
      <c r="V90" s="432"/>
      <c r="W90" s="432"/>
      <c r="X90" s="432"/>
      <c r="Y90" s="432"/>
      <c r="Z90" s="432"/>
      <c r="AA90" s="432"/>
      <c r="AB90" s="432"/>
      <c r="AC90" s="432"/>
      <c r="AD90" s="432"/>
      <c r="AE90" s="432"/>
      <c r="AF90" s="432"/>
      <c r="AG90" s="432"/>
      <c r="AH90" s="432"/>
      <c r="AI90" s="432"/>
      <c r="AJ90" s="432"/>
      <c r="AK90" s="432"/>
      <c r="AL90" s="221"/>
      <c r="AM90" s="221"/>
    </row>
    <row r="91" spans="1:39" ht="7.5" hidden="1" customHeight="1">
      <c r="A91" s="228"/>
      <c r="B91" s="224"/>
      <c r="C91" s="224"/>
      <c r="D91" s="224"/>
      <c r="R91" s="224"/>
      <c r="S91" s="224"/>
      <c r="T91" s="432"/>
      <c r="U91" s="432"/>
      <c r="V91" s="432"/>
      <c r="W91" s="432"/>
      <c r="X91" s="432"/>
      <c r="Y91" s="432"/>
      <c r="Z91" s="432"/>
      <c r="AA91" s="432"/>
      <c r="AB91" s="432"/>
      <c r="AC91" s="432"/>
      <c r="AD91" s="432"/>
      <c r="AE91" s="432"/>
      <c r="AF91" s="432"/>
      <c r="AG91" s="432"/>
      <c r="AH91" s="432"/>
      <c r="AI91" s="432"/>
      <c r="AJ91" s="432"/>
      <c r="AK91" s="432"/>
      <c r="AL91" s="221"/>
      <c r="AM91" s="221"/>
    </row>
    <row r="92" spans="1:39" ht="7.5" hidden="1" customHeight="1">
      <c r="A92" s="228"/>
      <c r="B92" s="224"/>
      <c r="C92" s="224"/>
      <c r="D92" s="224"/>
      <c r="R92" s="219" t="s">
        <v>21</v>
      </c>
      <c r="S92" s="220" t="s">
        <v>179</v>
      </c>
      <c r="T92" s="432"/>
      <c r="U92" s="432"/>
      <c r="V92" s="432"/>
      <c r="W92" s="432"/>
      <c r="X92" s="432"/>
      <c r="Y92" s="432"/>
      <c r="Z92" s="432"/>
      <c r="AA92" s="432"/>
      <c r="AB92" s="432"/>
      <c r="AC92" s="432"/>
      <c r="AD92" s="432"/>
      <c r="AE92" s="432"/>
      <c r="AF92" s="432"/>
      <c r="AG92" s="432"/>
      <c r="AH92" s="432"/>
      <c r="AI92" s="432"/>
      <c r="AJ92" s="432"/>
      <c r="AK92" s="432"/>
      <c r="AL92" s="221"/>
      <c r="AM92" s="221"/>
    </row>
    <row r="93" spans="1:39" ht="7.5" hidden="1" customHeight="1">
      <c r="A93" s="228"/>
      <c r="B93" s="224"/>
      <c r="C93" s="224"/>
      <c r="D93" s="224"/>
      <c r="I93" s="391"/>
      <c r="J93" s="391"/>
      <c r="K93" s="227" t="s">
        <v>180</v>
      </c>
      <c r="L93" s="391"/>
      <c r="M93" s="227" t="s">
        <v>181</v>
      </c>
      <c r="N93" s="232"/>
      <c r="O93" s="232"/>
      <c r="P93" s="232"/>
      <c r="Q93" s="232"/>
      <c r="R93" s="224"/>
      <c r="S93" s="224"/>
      <c r="T93" s="432"/>
      <c r="U93" s="432"/>
      <c r="V93" s="432"/>
      <c r="W93" s="432"/>
      <c r="X93" s="432"/>
      <c r="Y93" s="432"/>
      <c r="Z93" s="432"/>
      <c r="AA93" s="432"/>
      <c r="AB93" s="432"/>
      <c r="AC93" s="432"/>
      <c r="AD93" s="432"/>
      <c r="AE93" s="432"/>
      <c r="AF93" s="432"/>
      <c r="AG93" s="432"/>
      <c r="AH93" s="432"/>
      <c r="AI93" s="432"/>
      <c r="AJ93" s="432"/>
      <c r="AK93" s="432"/>
      <c r="AL93" s="221"/>
      <c r="AM93" s="221"/>
    </row>
    <row r="94" spans="1:39" ht="7.5" hidden="1" customHeight="1">
      <c r="A94" s="228"/>
      <c r="B94" s="224"/>
      <c r="C94" s="224"/>
      <c r="D94" s="224"/>
      <c r="E94" s="226"/>
      <c r="F94" s="226"/>
      <c r="I94" s="391"/>
      <c r="J94" s="391"/>
      <c r="K94" s="224"/>
      <c r="L94" s="391"/>
      <c r="M94" s="224"/>
      <c r="N94" s="391"/>
      <c r="O94" s="434"/>
      <c r="P94" s="391"/>
      <c r="Q94" s="391"/>
      <c r="S94" s="224"/>
      <c r="T94" s="432"/>
      <c r="U94" s="432"/>
      <c r="V94" s="432"/>
      <c r="W94" s="432"/>
      <c r="X94" s="432"/>
      <c r="Y94" s="432"/>
      <c r="Z94" s="432"/>
      <c r="AA94" s="432"/>
      <c r="AB94" s="432"/>
      <c r="AC94" s="432"/>
      <c r="AD94" s="432"/>
      <c r="AE94" s="432"/>
      <c r="AF94" s="432"/>
      <c r="AG94" s="432"/>
      <c r="AH94" s="432"/>
      <c r="AI94" s="432"/>
      <c r="AJ94" s="432"/>
      <c r="AK94" s="432"/>
      <c r="AL94" s="221"/>
      <c r="AM94" s="221"/>
    </row>
    <row r="95" spans="1:39" ht="7.5" hidden="1" customHeight="1">
      <c r="A95" s="228"/>
      <c r="B95" s="224"/>
      <c r="C95" s="224"/>
      <c r="D95" s="224"/>
      <c r="E95" s="226"/>
      <c r="F95" s="226"/>
      <c r="I95" s="435" t="s">
        <v>182</v>
      </c>
      <c r="J95" s="436"/>
      <c r="K95" s="224"/>
      <c r="L95" s="436"/>
      <c r="M95" s="224"/>
      <c r="N95" s="436"/>
      <c r="O95" s="436"/>
      <c r="P95" s="436"/>
      <c r="Q95" s="436"/>
      <c r="S95" s="224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  <c r="AD95" s="432"/>
      <c r="AE95" s="432"/>
      <c r="AF95" s="432"/>
      <c r="AG95" s="432"/>
      <c r="AH95" s="432"/>
      <c r="AI95" s="432"/>
      <c r="AJ95" s="432"/>
      <c r="AK95" s="432"/>
      <c r="AL95" s="221"/>
      <c r="AM95" s="221"/>
    </row>
    <row r="96" spans="1:39" ht="7.5" hidden="1" customHeight="1">
      <c r="A96" s="228"/>
      <c r="B96" s="224"/>
      <c r="C96" s="224"/>
      <c r="D96" s="224"/>
      <c r="E96" s="226"/>
      <c r="F96" s="226"/>
      <c r="I96" s="224"/>
      <c r="J96" s="437"/>
      <c r="K96" s="224"/>
      <c r="L96" s="436"/>
      <c r="M96" s="224"/>
      <c r="N96" s="436"/>
      <c r="O96" s="436"/>
      <c r="P96" s="436"/>
      <c r="Q96" s="436"/>
      <c r="S96" s="224"/>
      <c r="T96" s="432"/>
      <c r="U96" s="432"/>
      <c r="V96" s="432"/>
      <c r="W96" s="432"/>
      <c r="X96" s="432"/>
      <c r="Y96" s="432"/>
      <c r="Z96" s="432"/>
      <c r="AA96" s="432"/>
      <c r="AB96" s="432"/>
      <c r="AC96" s="432"/>
      <c r="AD96" s="432"/>
      <c r="AE96" s="432"/>
      <c r="AF96" s="432"/>
      <c r="AG96" s="432"/>
      <c r="AH96" s="432"/>
      <c r="AI96" s="432"/>
      <c r="AJ96" s="432"/>
      <c r="AK96" s="432"/>
      <c r="AL96" s="221"/>
      <c r="AM96" s="221"/>
    </row>
    <row r="97" spans="1:39" ht="7.5" hidden="1" customHeight="1">
      <c r="A97" s="228"/>
      <c r="B97" s="224"/>
      <c r="C97" s="224"/>
      <c r="D97" s="224"/>
      <c r="E97" s="255" t="s">
        <v>25</v>
      </c>
      <c r="F97" s="256"/>
      <c r="G97" s="438" t="s">
        <v>156</v>
      </c>
      <c r="H97" s="439">
        <v>2222</v>
      </c>
      <c r="I97" s="255">
        <f>ROUND(H97*mark_up,0)</f>
        <v>9488</v>
      </c>
      <c r="J97" s="257"/>
      <c r="K97" s="255">
        <f>ROUND(I97*0.752925,0)</f>
        <v>7144</v>
      </c>
      <c r="L97" s="257"/>
      <c r="M97" s="255">
        <f>ROUND(I97*0.84158,0)</f>
        <v>7985</v>
      </c>
      <c r="N97" s="440"/>
      <c r="O97" s="255" t="s">
        <v>25</v>
      </c>
      <c r="P97" s="440"/>
      <c r="Q97" s="255" t="s">
        <v>25</v>
      </c>
      <c r="S97" s="224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  <c r="AD97" s="432"/>
      <c r="AE97" s="432"/>
      <c r="AF97" s="432"/>
      <c r="AG97" s="432"/>
      <c r="AH97" s="432"/>
      <c r="AI97" s="432"/>
      <c r="AJ97" s="432"/>
      <c r="AK97" s="432"/>
      <c r="AL97" s="221"/>
      <c r="AM97" s="221"/>
    </row>
    <row r="98" spans="1:39" ht="7.5" hidden="1" customHeight="1">
      <c r="A98" s="228"/>
      <c r="B98" s="224"/>
      <c r="C98" s="224"/>
      <c r="D98" s="224"/>
      <c r="E98" s="243"/>
      <c r="F98" s="235"/>
      <c r="G98" s="243"/>
      <c r="H98" s="243"/>
      <c r="I98" s="243"/>
      <c r="J98" s="261"/>
      <c r="K98" s="243"/>
      <c r="L98" s="261"/>
      <c r="M98" s="243"/>
      <c r="N98" s="243"/>
      <c r="O98" s="243"/>
      <c r="P98" s="243"/>
      <c r="Q98" s="243"/>
      <c r="S98" s="224"/>
      <c r="T98" s="432"/>
      <c r="U98" s="432"/>
      <c r="V98" s="432"/>
      <c r="W98" s="432"/>
      <c r="X98" s="432"/>
      <c r="Y98" s="432"/>
      <c r="Z98" s="432"/>
      <c r="AA98" s="432"/>
      <c r="AB98" s="432"/>
      <c r="AC98" s="432"/>
      <c r="AD98" s="432"/>
      <c r="AE98" s="432"/>
      <c r="AF98" s="432"/>
      <c r="AG98" s="432"/>
      <c r="AH98" s="432"/>
      <c r="AI98" s="432"/>
      <c r="AJ98" s="432"/>
      <c r="AK98" s="432"/>
      <c r="AL98" s="221"/>
      <c r="AM98" s="221"/>
    </row>
    <row r="99" spans="1:39" ht="7.5" hidden="1" customHeight="1">
      <c r="A99" s="228"/>
      <c r="B99" s="224"/>
      <c r="C99" s="224"/>
      <c r="D99" s="224"/>
      <c r="E99" s="255" t="s">
        <v>25</v>
      </c>
      <c r="F99" s="256"/>
      <c r="G99" s="438" t="s">
        <v>183</v>
      </c>
      <c r="H99" s="439">
        <v>2412</v>
      </c>
      <c r="I99" s="255">
        <f>ROUND(H99*mark_up,0)</f>
        <v>10299</v>
      </c>
      <c r="J99" s="257"/>
      <c r="K99" s="255">
        <f>ROUND(I99*0.772388,0)</f>
        <v>7955</v>
      </c>
      <c r="L99" s="257"/>
      <c r="M99" s="255">
        <f>ROUND(I99*0.854063,0)</f>
        <v>8796</v>
      </c>
      <c r="N99" s="440"/>
      <c r="O99" s="255" t="s">
        <v>25</v>
      </c>
      <c r="P99" s="440"/>
      <c r="Q99" s="255" t="s">
        <v>25</v>
      </c>
      <c r="S99" s="224"/>
      <c r="T99" s="432"/>
      <c r="U99" s="432"/>
      <c r="V99" s="432"/>
      <c r="W99" s="432"/>
      <c r="X99" s="432"/>
      <c r="Y99" s="432"/>
      <c r="Z99" s="432"/>
      <c r="AA99" s="432"/>
      <c r="AB99" s="432"/>
      <c r="AC99" s="432"/>
      <c r="AD99" s="432"/>
      <c r="AE99" s="432"/>
      <c r="AF99" s="432"/>
      <c r="AG99" s="432"/>
      <c r="AH99" s="432"/>
      <c r="AI99" s="432"/>
      <c r="AJ99" s="432"/>
      <c r="AK99" s="432"/>
      <c r="AL99" s="221"/>
      <c r="AM99" s="221"/>
    </row>
    <row r="100" spans="1:39" ht="7.5" hidden="1" customHeight="1">
      <c r="A100" s="228"/>
      <c r="B100" s="224"/>
      <c r="C100" s="224"/>
      <c r="D100" s="224"/>
      <c r="E100" s="243"/>
      <c r="F100" s="235"/>
      <c r="G100" s="243"/>
      <c r="H100" s="243"/>
      <c r="I100" s="243"/>
      <c r="J100" s="261"/>
      <c r="K100" s="243"/>
      <c r="L100" s="261"/>
      <c r="M100" s="243"/>
      <c r="N100" s="243"/>
      <c r="O100" s="243"/>
      <c r="P100" s="243"/>
      <c r="Q100" s="243"/>
      <c r="S100" s="224"/>
      <c r="T100" s="432"/>
      <c r="U100" s="432"/>
      <c r="V100" s="432"/>
      <c r="W100" s="432"/>
      <c r="X100" s="432"/>
      <c r="Y100" s="432"/>
      <c r="Z100" s="432"/>
      <c r="AA100" s="432"/>
      <c r="AB100" s="432"/>
      <c r="AC100" s="432"/>
      <c r="AD100" s="432"/>
      <c r="AE100" s="432"/>
      <c r="AF100" s="432"/>
      <c r="AG100" s="432"/>
      <c r="AH100" s="432"/>
      <c r="AI100" s="432"/>
      <c r="AJ100" s="432"/>
      <c r="AK100" s="432"/>
      <c r="AL100" s="221"/>
      <c r="AM100" s="221"/>
    </row>
    <row r="101" spans="1:39" ht="7.5" hidden="1" customHeight="1">
      <c r="A101" s="228"/>
      <c r="B101" s="224"/>
      <c r="C101" s="224"/>
      <c r="D101" s="224"/>
      <c r="E101" s="255" t="s">
        <v>25</v>
      </c>
      <c r="F101" s="256"/>
      <c r="G101" s="438" t="s">
        <v>157</v>
      </c>
      <c r="H101" s="439">
        <v>2597</v>
      </c>
      <c r="I101" s="255">
        <f>ROUND(H101*mark_up,0)</f>
        <v>11089</v>
      </c>
      <c r="J101" s="257"/>
      <c r="K101" s="255">
        <f>ROUND(I101*0.788602,0)</f>
        <v>8745</v>
      </c>
      <c r="L101" s="257"/>
      <c r="M101" s="255">
        <f>ROUND(I101*0.864458,0)</f>
        <v>9586</v>
      </c>
      <c r="N101" s="440"/>
      <c r="O101" s="255" t="s">
        <v>25</v>
      </c>
      <c r="P101" s="440"/>
      <c r="Q101" s="255" t="s">
        <v>25</v>
      </c>
      <c r="S101" s="224"/>
      <c r="T101" s="432"/>
      <c r="U101" s="432"/>
      <c r="V101" s="432"/>
      <c r="W101" s="432"/>
      <c r="X101" s="432"/>
      <c r="Y101" s="432"/>
      <c r="Z101" s="432"/>
      <c r="AA101" s="432"/>
      <c r="AB101" s="432"/>
      <c r="AC101" s="432"/>
      <c r="AD101" s="432"/>
      <c r="AE101" s="432"/>
      <c r="AF101" s="432"/>
      <c r="AG101" s="432"/>
      <c r="AH101" s="432"/>
      <c r="AI101" s="432"/>
      <c r="AJ101" s="432"/>
      <c r="AK101" s="432"/>
      <c r="AL101" s="221"/>
      <c r="AM101" s="221"/>
    </row>
    <row r="102" spans="1:39" ht="7.5" hidden="1" customHeight="1">
      <c r="A102" s="228"/>
      <c r="B102" s="224"/>
      <c r="C102" s="224"/>
      <c r="D102" s="224"/>
      <c r="E102" s="243"/>
      <c r="F102" s="235"/>
      <c r="G102" s="243"/>
      <c r="H102" s="243"/>
      <c r="I102" s="243"/>
      <c r="J102" s="261"/>
      <c r="K102" s="243"/>
      <c r="L102" s="261"/>
      <c r="M102" s="243"/>
      <c r="N102" s="243"/>
      <c r="O102" s="243"/>
      <c r="P102" s="243"/>
      <c r="Q102" s="243"/>
      <c r="R102" s="219" t="s">
        <v>21</v>
      </c>
      <c r="S102" s="220" t="s">
        <v>184</v>
      </c>
      <c r="T102" s="432"/>
      <c r="U102" s="432"/>
      <c r="V102" s="432"/>
      <c r="W102" s="432"/>
      <c r="X102" s="432"/>
      <c r="Y102" s="432"/>
      <c r="Z102" s="432"/>
      <c r="AA102" s="432"/>
      <c r="AB102" s="432"/>
      <c r="AC102" s="432"/>
      <c r="AD102" s="432"/>
      <c r="AE102" s="432"/>
      <c r="AF102" s="432"/>
      <c r="AG102" s="432"/>
      <c r="AH102" s="432"/>
      <c r="AI102" s="432"/>
      <c r="AJ102" s="432"/>
      <c r="AK102" s="432"/>
      <c r="AL102" s="215"/>
      <c r="AM102" s="215"/>
    </row>
    <row r="103" spans="1:39" ht="7.5" hidden="1" customHeight="1">
      <c r="A103" s="228"/>
      <c r="B103" s="224"/>
      <c r="C103" s="224"/>
      <c r="D103" s="224"/>
      <c r="R103" s="224"/>
      <c r="S103" s="224"/>
      <c r="T103" s="432"/>
      <c r="U103" s="432"/>
      <c r="V103" s="432"/>
      <c r="W103" s="432"/>
      <c r="X103" s="432"/>
      <c r="Y103" s="432"/>
      <c r="Z103" s="432"/>
      <c r="AA103" s="432"/>
      <c r="AB103" s="432"/>
      <c r="AC103" s="432"/>
      <c r="AD103" s="432"/>
      <c r="AE103" s="432"/>
      <c r="AF103" s="432"/>
      <c r="AG103" s="432"/>
      <c r="AH103" s="432"/>
      <c r="AI103" s="432"/>
      <c r="AJ103" s="432"/>
      <c r="AK103" s="432"/>
      <c r="AL103" s="215"/>
      <c r="AM103" s="215"/>
    </row>
    <row r="104" spans="1:39" ht="7.5" hidden="1" customHeight="1">
      <c r="A104" s="228"/>
      <c r="B104" s="224"/>
      <c r="C104" s="224"/>
      <c r="D104" s="224"/>
      <c r="R104" s="284"/>
      <c r="S104" s="224"/>
      <c r="T104" s="432"/>
      <c r="U104" s="432"/>
      <c r="V104" s="432"/>
      <c r="W104" s="432"/>
      <c r="X104" s="432"/>
      <c r="Y104" s="432"/>
      <c r="Z104" s="432"/>
      <c r="AA104" s="432"/>
      <c r="AB104" s="432"/>
      <c r="AC104" s="432"/>
      <c r="AD104" s="432"/>
      <c r="AE104" s="432"/>
      <c r="AF104" s="432"/>
      <c r="AG104" s="432"/>
      <c r="AH104" s="432"/>
      <c r="AI104" s="432"/>
      <c r="AJ104" s="432"/>
      <c r="AK104" s="432"/>
      <c r="AL104" s="215"/>
      <c r="AM104" s="215"/>
    </row>
    <row r="105" spans="1:39" ht="7.5" hidden="1" customHeight="1">
      <c r="A105" s="228"/>
      <c r="B105" s="224"/>
      <c r="C105" s="224"/>
      <c r="D105" s="224"/>
      <c r="R105" s="285"/>
      <c r="S105" s="224"/>
      <c r="T105" s="432"/>
      <c r="U105" s="432"/>
      <c r="V105" s="432"/>
      <c r="W105" s="432"/>
      <c r="X105" s="432"/>
      <c r="Y105" s="432"/>
      <c r="Z105" s="432"/>
      <c r="AA105" s="432"/>
      <c r="AB105" s="432"/>
      <c r="AC105" s="432"/>
      <c r="AD105" s="432"/>
      <c r="AE105" s="432"/>
      <c r="AF105" s="432"/>
      <c r="AG105" s="432"/>
      <c r="AH105" s="432"/>
      <c r="AI105" s="432"/>
      <c r="AJ105" s="432"/>
      <c r="AK105" s="432"/>
      <c r="AL105" s="223"/>
      <c r="AM105" s="223"/>
    </row>
    <row r="106" spans="1:39" ht="7.5" hidden="1" customHeight="1">
      <c r="A106" s="228"/>
      <c r="B106" s="224"/>
      <c r="C106" s="224"/>
      <c r="D106" s="224"/>
      <c r="R106" s="285"/>
      <c r="S106" s="224"/>
      <c r="T106" s="432"/>
      <c r="U106" s="432"/>
      <c r="V106" s="432"/>
      <c r="W106" s="432"/>
      <c r="X106" s="432"/>
      <c r="Y106" s="432"/>
      <c r="Z106" s="432"/>
      <c r="AA106" s="432"/>
      <c r="AB106" s="432"/>
      <c r="AC106" s="432"/>
      <c r="AD106" s="432"/>
      <c r="AE106" s="432"/>
      <c r="AF106" s="432"/>
      <c r="AG106" s="432"/>
      <c r="AH106" s="432"/>
      <c r="AI106" s="432"/>
      <c r="AJ106" s="432"/>
      <c r="AK106" s="432"/>
      <c r="AL106" s="223"/>
      <c r="AM106" s="223"/>
    </row>
    <row r="107" spans="1:39" ht="7.5" hidden="1" customHeight="1">
      <c r="A107" s="228"/>
      <c r="B107" s="224"/>
      <c r="C107" s="224"/>
      <c r="D107" s="224"/>
      <c r="R107" s="219" t="s">
        <v>21</v>
      </c>
      <c r="S107" s="341" t="s">
        <v>185</v>
      </c>
      <c r="T107" s="432"/>
      <c r="U107" s="432"/>
      <c r="V107" s="432"/>
      <c r="W107" s="432"/>
      <c r="X107" s="432"/>
      <c r="Y107" s="432"/>
      <c r="Z107" s="432"/>
      <c r="AA107" s="432"/>
      <c r="AB107" s="432"/>
      <c r="AC107" s="432"/>
      <c r="AD107" s="432"/>
      <c r="AE107" s="432"/>
      <c r="AF107" s="432"/>
      <c r="AG107" s="432"/>
      <c r="AH107" s="432"/>
      <c r="AI107" s="432"/>
      <c r="AJ107" s="432"/>
      <c r="AK107" s="432"/>
      <c r="AL107" s="223"/>
      <c r="AM107" s="223"/>
    </row>
    <row r="108" spans="1:39" ht="7.5" hidden="1" customHeight="1">
      <c r="A108" s="228"/>
      <c r="B108" s="224"/>
      <c r="C108" s="224"/>
      <c r="D108" s="224"/>
      <c r="R108" s="224"/>
      <c r="S108" s="224"/>
      <c r="T108" s="293"/>
      <c r="U108" s="441"/>
      <c r="V108" s="222"/>
      <c r="W108" s="222"/>
      <c r="X108" s="222"/>
      <c r="Y108" s="223"/>
      <c r="Z108" s="223"/>
      <c r="AA108" s="223"/>
      <c r="AB108" s="223"/>
      <c r="AC108" s="223"/>
      <c r="AD108" s="223"/>
      <c r="AE108" s="223"/>
      <c r="AF108" s="223"/>
      <c r="AG108" s="223"/>
      <c r="AH108" s="223"/>
      <c r="AI108" s="223"/>
      <c r="AJ108" s="223"/>
      <c r="AK108" s="223"/>
      <c r="AL108" s="223"/>
      <c r="AM108" s="223"/>
    </row>
    <row r="109" spans="1:39" ht="7.5" hidden="1" customHeight="1">
      <c r="A109" s="228"/>
      <c r="B109" s="224"/>
      <c r="C109" s="224"/>
      <c r="D109" s="224"/>
      <c r="R109" s="285"/>
      <c r="S109" s="224"/>
      <c r="T109" s="293"/>
      <c r="U109" s="441"/>
      <c r="V109" s="222"/>
      <c r="W109" s="222"/>
      <c r="X109" s="222"/>
      <c r="Y109" s="223"/>
      <c r="Z109" s="223"/>
      <c r="AA109" s="223"/>
      <c r="AB109" s="223"/>
      <c r="AC109" s="223"/>
      <c r="AD109" s="223"/>
      <c r="AE109" s="223"/>
      <c r="AF109" s="223"/>
      <c r="AG109" s="223"/>
      <c r="AH109" s="223"/>
      <c r="AI109" s="223"/>
      <c r="AJ109" s="223"/>
      <c r="AK109" s="223"/>
      <c r="AL109" s="223"/>
      <c r="AM109" s="223"/>
    </row>
    <row r="110" spans="1:39" ht="7.5" hidden="1" customHeight="1">
      <c r="A110" s="228"/>
      <c r="B110" s="224"/>
      <c r="C110" s="224"/>
      <c r="D110" s="224"/>
      <c r="T110" s="293"/>
      <c r="U110" s="441"/>
      <c r="V110" s="222"/>
      <c r="W110" s="222"/>
      <c r="X110" s="222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</row>
    <row r="111" spans="1:39" ht="7.5" hidden="1" customHeight="1">
      <c r="A111" s="228"/>
      <c r="B111" s="224"/>
      <c r="C111" s="224"/>
      <c r="D111" s="224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85"/>
      <c r="T111" s="293"/>
      <c r="U111" s="441"/>
      <c r="V111" s="222"/>
      <c r="W111" s="222"/>
      <c r="X111" s="222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</row>
    <row r="112" spans="1:39" ht="7.5" hidden="1" customHeight="1">
      <c r="A112" s="228"/>
      <c r="B112" s="224"/>
      <c r="C112" s="224"/>
      <c r="D112" s="224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85"/>
      <c r="T112" s="293"/>
      <c r="U112" s="441"/>
      <c r="V112" s="222"/>
      <c r="W112" s="222"/>
      <c r="X112" s="222"/>
      <c r="Y112" s="223"/>
      <c r="Z112" s="223"/>
      <c r="AA112" s="223"/>
      <c r="AB112" s="223"/>
      <c r="AC112" s="223"/>
      <c r="AD112" s="223"/>
      <c r="AE112" s="223"/>
      <c r="AF112" s="223"/>
      <c r="AG112" s="223"/>
      <c r="AH112" s="223"/>
      <c r="AI112" s="223"/>
      <c r="AJ112" s="223"/>
      <c r="AK112" s="223"/>
      <c r="AL112" s="223"/>
      <c r="AM112" s="223"/>
    </row>
    <row r="113" spans="1:39" ht="7.5" hidden="1" customHeight="1">
      <c r="A113" s="228"/>
      <c r="B113" s="224"/>
      <c r="C113" s="422" t="s">
        <v>186</v>
      </c>
      <c r="D113" s="224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85"/>
      <c r="T113" s="293"/>
      <c r="U113" s="441"/>
      <c r="V113" s="222"/>
      <c r="W113" s="222"/>
      <c r="X113" s="222"/>
      <c r="Y113" s="223"/>
      <c r="Z113" s="223"/>
      <c r="AA113" s="223"/>
      <c r="AB113" s="223"/>
      <c r="AC113" s="223"/>
      <c r="AD113" s="223"/>
      <c r="AE113" s="223"/>
      <c r="AF113" s="223"/>
      <c r="AG113" s="223"/>
      <c r="AH113" s="223"/>
      <c r="AI113" s="223"/>
      <c r="AJ113" s="223"/>
      <c r="AK113" s="223"/>
      <c r="AL113" s="223"/>
      <c r="AM113" s="223"/>
    </row>
    <row r="114" spans="1:39" ht="7.5" hidden="1" customHeight="1">
      <c r="A114" s="228"/>
      <c r="B114" s="224"/>
      <c r="C114" s="224"/>
      <c r="D114" s="224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T114" s="293"/>
      <c r="U114" s="442"/>
      <c r="V114" s="222"/>
      <c r="W114" s="222"/>
      <c r="X114" s="222"/>
      <c r="Y114" s="223"/>
      <c r="Z114" s="223"/>
      <c r="AA114" s="223"/>
      <c r="AB114" s="223"/>
      <c r="AC114" s="223"/>
      <c r="AD114" s="223"/>
      <c r="AE114" s="223"/>
      <c r="AF114" s="223"/>
      <c r="AG114" s="223"/>
      <c r="AH114" s="223"/>
      <c r="AI114" s="223"/>
      <c r="AJ114" s="223"/>
      <c r="AK114" s="223"/>
      <c r="AL114" s="223"/>
      <c r="AM114" s="223"/>
    </row>
    <row r="115" spans="1:39" ht="7.5" hidden="1" customHeight="1">
      <c r="A115" s="228"/>
      <c r="B115" s="200"/>
      <c r="C115" s="200"/>
      <c r="D115" s="200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50"/>
      <c r="S115" s="250"/>
      <c r="T115" s="206"/>
      <c r="U115" s="206"/>
      <c r="V115" s="222"/>
      <c r="W115" s="222"/>
      <c r="X115" s="222"/>
      <c r="Y115" s="223"/>
      <c r="Z115" s="223"/>
      <c r="AA115" s="223"/>
      <c r="AB115" s="223"/>
      <c r="AC115" s="223"/>
      <c r="AD115" s="223"/>
      <c r="AE115" s="223"/>
      <c r="AF115" s="223"/>
      <c r="AG115" s="223"/>
      <c r="AH115" s="223"/>
      <c r="AI115" s="223"/>
      <c r="AJ115" s="223"/>
      <c r="AK115" s="223"/>
      <c r="AL115" s="223"/>
      <c r="AM115" s="223"/>
    </row>
    <row r="116" spans="1:39" ht="7.5" customHeight="1">
      <c r="A116" s="228"/>
      <c r="T116" s="206"/>
      <c r="U116" s="222"/>
      <c r="V116" s="222"/>
      <c r="W116" s="222"/>
      <c r="X116" s="222"/>
      <c r="Y116" s="223"/>
      <c r="Z116" s="223"/>
      <c r="AA116" s="223"/>
      <c r="AB116" s="223"/>
      <c r="AC116" s="223"/>
      <c r="AD116" s="223"/>
      <c r="AE116" s="223"/>
      <c r="AF116" s="223"/>
      <c r="AG116" s="223"/>
      <c r="AH116" s="223"/>
      <c r="AI116" s="223"/>
      <c r="AJ116" s="223"/>
      <c r="AK116" s="223"/>
      <c r="AL116" s="223"/>
      <c r="AM116" s="223"/>
    </row>
    <row r="117" spans="1:39" ht="7.5" customHeight="1">
      <c r="A117" s="228"/>
      <c r="T117" s="206"/>
      <c r="U117" s="222"/>
      <c r="V117" s="222"/>
      <c r="W117" s="222"/>
      <c r="X117" s="222"/>
      <c r="Y117" s="223"/>
      <c r="Z117" s="223"/>
      <c r="AA117" s="223"/>
      <c r="AB117" s="223"/>
      <c r="AC117" s="223"/>
      <c r="AD117" s="223"/>
      <c r="AE117" s="223"/>
      <c r="AF117" s="223"/>
      <c r="AG117" s="223"/>
      <c r="AH117" s="223"/>
      <c r="AI117" s="223"/>
      <c r="AJ117" s="223"/>
      <c r="AK117" s="223"/>
      <c r="AL117" s="223"/>
      <c r="AM117" s="223"/>
    </row>
    <row r="118" spans="1:39" ht="7.5" customHeight="1">
      <c r="A118" s="228"/>
      <c r="T118" s="206"/>
      <c r="U118" s="222"/>
      <c r="V118" s="222"/>
      <c r="W118" s="222"/>
      <c r="X118" s="222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  <c r="AI118" s="223"/>
      <c r="AJ118" s="223"/>
      <c r="AK118" s="223"/>
      <c r="AL118" s="223"/>
      <c r="AM118" s="223"/>
    </row>
    <row r="119" spans="1:39" ht="7.5" customHeight="1">
      <c r="A119" s="228"/>
      <c r="T119" s="206"/>
      <c r="U119" s="222"/>
      <c r="V119" s="222"/>
      <c r="W119" s="222"/>
      <c r="X119" s="222"/>
      <c r="Y119" s="223"/>
      <c r="Z119" s="223"/>
      <c r="AA119" s="223"/>
      <c r="AB119" s="223"/>
      <c r="AC119" s="223"/>
      <c r="AD119" s="223"/>
      <c r="AE119" s="223"/>
      <c r="AF119" s="223"/>
      <c r="AG119" s="223"/>
      <c r="AH119" s="223"/>
      <c r="AI119" s="223"/>
      <c r="AJ119" s="223"/>
      <c r="AK119" s="223"/>
      <c r="AL119" s="223"/>
      <c r="AM119" s="223"/>
    </row>
    <row r="120" spans="1:39" ht="11.25" customHeight="1">
      <c r="A120" s="228"/>
      <c r="B120" s="275" t="s">
        <v>187</v>
      </c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7" t="s">
        <v>38</v>
      </c>
      <c r="T120" s="206"/>
      <c r="U120" s="206"/>
      <c r="V120" s="206"/>
      <c r="W120" s="206"/>
      <c r="X120" s="206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</row>
    <row r="121" spans="1:39" ht="11.25" customHeight="1">
      <c r="A121" s="19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9"/>
      <c r="S121" s="243"/>
      <c r="T121" s="204"/>
      <c r="U121" s="204"/>
      <c r="V121" s="204"/>
      <c r="W121" s="204"/>
      <c r="X121" s="204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</row>
    <row r="122" spans="1:39" ht="11.25" customHeight="1">
      <c r="A122" s="198"/>
      <c r="B122" s="280" t="s">
        <v>188</v>
      </c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06"/>
      <c r="U122" s="206"/>
      <c r="V122" s="206"/>
      <c r="W122" s="206"/>
      <c r="X122" s="206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</row>
    <row r="123" spans="1:39" ht="61.5" hidden="1" customHeight="1">
      <c r="A123" s="198"/>
      <c r="B123" s="199"/>
      <c r="C123" s="200"/>
      <c r="D123" s="200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2" t="s">
        <v>152</v>
      </c>
      <c r="P123" s="200"/>
      <c r="Q123" s="200"/>
      <c r="R123" s="200"/>
      <c r="S123" s="200"/>
      <c r="T123" s="204"/>
      <c r="U123" s="204"/>
      <c r="V123" s="204"/>
      <c r="W123" s="204"/>
      <c r="X123" s="204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</row>
    <row r="124" spans="1:39" ht="34.5" hidden="1" customHeight="1">
      <c r="A124" s="206"/>
      <c r="B124" s="207" t="s">
        <v>6</v>
      </c>
      <c r="C124" s="207" t="s">
        <v>7</v>
      </c>
      <c r="D124" s="207" t="s">
        <v>8</v>
      </c>
      <c r="E124" s="207" t="s">
        <v>9</v>
      </c>
      <c r="F124" s="209" t="s">
        <v>10</v>
      </c>
      <c r="G124" s="210" t="s">
        <v>11</v>
      </c>
      <c r="H124" s="209" t="s">
        <v>10</v>
      </c>
      <c r="I124" s="210" t="s">
        <v>12</v>
      </c>
      <c r="J124" s="209" t="s">
        <v>10</v>
      </c>
      <c r="K124" s="210" t="s">
        <v>13</v>
      </c>
      <c r="L124" s="209" t="s">
        <v>10</v>
      </c>
      <c r="M124" s="210" t="s">
        <v>14</v>
      </c>
      <c r="N124" s="209" t="s">
        <v>10</v>
      </c>
      <c r="O124" s="210" t="s">
        <v>15</v>
      </c>
      <c r="P124" s="209" t="s">
        <v>10</v>
      </c>
      <c r="Q124" s="210" t="s">
        <v>16</v>
      </c>
      <c r="R124" s="389" t="s">
        <v>17</v>
      </c>
      <c r="S124" s="390"/>
      <c r="T124" s="214"/>
      <c r="U124" s="214"/>
      <c r="V124" s="214"/>
      <c r="W124" s="214"/>
      <c r="X124" s="214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</row>
    <row r="125" spans="1:39" ht="7.5" hidden="1" customHeight="1">
      <c r="A125" s="206"/>
      <c r="B125" s="216" t="s">
        <v>108</v>
      </c>
      <c r="C125" s="443" t="s">
        <v>189</v>
      </c>
      <c r="D125" s="229" t="s">
        <v>190</v>
      </c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405" t="s">
        <v>21</v>
      </c>
      <c r="S125" s="273" t="s">
        <v>191</v>
      </c>
      <c r="T125" s="236"/>
      <c r="U125" s="222"/>
      <c r="V125" s="222"/>
      <c r="W125" s="222"/>
      <c r="X125" s="222"/>
      <c r="Y125" s="223"/>
      <c r="Z125" s="223"/>
      <c r="AA125" s="223"/>
      <c r="AB125" s="223"/>
      <c r="AC125" s="223"/>
      <c r="AD125" s="223"/>
      <c r="AE125" s="223"/>
      <c r="AF125" s="223"/>
      <c r="AG125" s="223"/>
      <c r="AH125" s="223"/>
      <c r="AI125" s="223"/>
      <c r="AJ125" s="223"/>
      <c r="AK125" s="223"/>
      <c r="AL125" s="223"/>
      <c r="AM125" s="223"/>
    </row>
    <row r="126" spans="1:39" ht="7.5" hidden="1" customHeight="1">
      <c r="A126" s="206"/>
      <c r="B126" s="224"/>
      <c r="C126" s="224"/>
      <c r="D126" s="224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24"/>
      <c r="S126" s="224"/>
      <c r="T126" s="236"/>
      <c r="U126" s="214"/>
      <c r="V126" s="214"/>
      <c r="W126" s="214"/>
      <c r="X126" s="214"/>
      <c r="Y126" s="215"/>
      <c r="Z126" s="215"/>
      <c r="AA126" s="215"/>
      <c r="AB126" s="215"/>
      <c r="AC126" s="215"/>
      <c r="AD126" s="215"/>
      <c r="AE126" s="215"/>
      <c r="AF126" s="215"/>
      <c r="AG126" s="215"/>
      <c r="AH126" s="215"/>
      <c r="AI126" s="215"/>
      <c r="AJ126" s="215"/>
      <c r="AK126" s="215"/>
      <c r="AL126" s="215"/>
      <c r="AM126" s="215"/>
    </row>
    <row r="127" spans="1:39" ht="7.5" hidden="1" customHeight="1">
      <c r="A127" s="214"/>
      <c r="B127" s="224"/>
      <c r="C127" s="224"/>
      <c r="D127" s="224"/>
      <c r="S127" s="224"/>
      <c r="T127" s="236"/>
      <c r="U127" s="206"/>
      <c r="V127" s="206"/>
      <c r="W127" s="206"/>
      <c r="X127" s="206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</row>
    <row r="128" spans="1:39" ht="7.5" hidden="1" customHeight="1">
      <c r="A128" s="228"/>
      <c r="B128" s="224"/>
      <c r="C128" s="224"/>
      <c r="D128" s="224"/>
      <c r="R128" s="219" t="s">
        <v>21</v>
      </c>
      <c r="S128" s="220" t="s">
        <v>178</v>
      </c>
      <c r="T128" s="206"/>
      <c r="U128" s="206"/>
      <c r="V128" s="206"/>
      <c r="W128" s="206"/>
      <c r="X128" s="206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  <c r="AM128" s="221"/>
    </row>
    <row r="129" spans="1:39" ht="7.5" hidden="1" customHeight="1">
      <c r="A129" s="206"/>
      <c r="B129" s="224"/>
      <c r="C129" s="224"/>
      <c r="D129" s="224"/>
      <c r="R129" s="224"/>
      <c r="S129" s="224"/>
      <c r="T129" s="206"/>
      <c r="U129" s="206"/>
      <c r="V129" s="206"/>
      <c r="W129" s="206"/>
      <c r="X129" s="206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  <c r="AM129" s="221"/>
    </row>
    <row r="130" spans="1:39" ht="7.5" hidden="1" customHeight="1">
      <c r="A130" s="206"/>
      <c r="B130" s="224"/>
      <c r="C130" s="224"/>
      <c r="D130" s="224"/>
      <c r="S130" s="224"/>
      <c r="T130" s="206"/>
      <c r="U130" s="206"/>
      <c r="V130" s="206"/>
      <c r="W130" s="206"/>
      <c r="X130" s="206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1"/>
      <c r="AL130" s="221"/>
      <c r="AM130" s="221"/>
    </row>
    <row r="131" spans="1:39" ht="7.5" hidden="1" customHeight="1">
      <c r="A131" s="206"/>
      <c r="B131" s="224"/>
      <c r="C131" s="224"/>
      <c r="D131" s="224"/>
      <c r="R131" s="219"/>
      <c r="S131" s="224"/>
      <c r="T131" s="206"/>
      <c r="U131" s="206"/>
      <c r="V131" s="206"/>
      <c r="W131" s="206"/>
      <c r="X131" s="206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1"/>
      <c r="AL131" s="221"/>
      <c r="AM131" s="221"/>
    </row>
    <row r="132" spans="1:39" ht="7.5" hidden="1" customHeight="1">
      <c r="A132" s="206"/>
      <c r="B132" s="224"/>
      <c r="C132" s="224"/>
      <c r="D132" s="224"/>
      <c r="R132" s="224"/>
      <c r="S132" s="224"/>
      <c r="T132" s="206"/>
      <c r="U132" s="206"/>
      <c r="V132" s="206"/>
      <c r="W132" s="206"/>
      <c r="X132" s="206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  <c r="AM132" s="221"/>
    </row>
    <row r="133" spans="1:39" ht="7.5" hidden="1" customHeight="1">
      <c r="A133" s="214"/>
      <c r="B133" s="224"/>
      <c r="C133" s="224"/>
      <c r="D133" s="224"/>
      <c r="I133" s="237"/>
      <c r="J133" s="391"/>
      <c r="K133" s="237"/>
      <c r="L133" s="391"/>
      <c r="M133" s="398"/>
      <c r="N133" s="232"/>
      <c r="O133" s="232"/>
      <c r="P133" s="232"/>
      <c r="Q133" s="232"/>
      <c r="R133" s="219" t="s">
        <v>21</v>
      </c>
      <c r="S133" s="220" t="s">
        <v>179</v>
      </c>
      <c r="T133" s="206"/>
      <c r="U133" s="206"/>
      <c r="V133" s="206"/>
      <c r="W133" s="206"/>
      <c r="X133" s="206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  <c r="AM133" s="221"/>
    </row>
    <row r="134" spans="1:39" ht="7.5" hidden="1" customHeight="1">
      <c r="A134" s="228"/>
      <c r="B134" s="224"/>
      <c r="C134" s="224"/>
      <c r="D134" s="224"/>
      <c r="E134" s="226"/>
      <c r="F134" s="226"/>
      <c r="I134" s="224"/>
      <c r="J134" s="391"/>
      <c r="K134" s="224"/>
      <c r="L134" s="391"/>
      <c r="M134" s="444"/>
      <c r="N134" s="391"/>
      <c r="O134" s="434"/>
      <c r="P134" s="391"/>
      <c r="Q134" s="391"/>
      <c r="R134" s="224"/>
      <c r="S134" s="224"/>
      <c r="T134" s="206"/>
      <c r="U134" s="206"/>
      <c r="V134" s="242"/>
      <c r="W134" s="206"/>
      <c r="X134" s="206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  <c r="AM134" s="221"/>
    </row>
    <row r="135" spans="1:39" ht="7.5" hidden="1" customHeight="1">
      <c r="A135" s="206"/>
      <c r="B135" s="224"/>
      <c r="C135" s="224"/>
      <c r="D135" s="224"/>
      <c r="E135" s="226"/>
      <c r="F135" s="226"/>
      <c r="I135" s="224"/>
      <c r="J135" s="436"/>
      <c r="K135" s="224"/>
      <c r="L135" s="436"/>
      <c r="M135" s="445"/>
      <c r="N135" s="436"/>
      <c r="O135" s="436"/>
      <c r="P135" s="436"/>
      <c r="Q135" s="436"/>
      <c r="S135" s="224"/>
      <c r="T135" s="206"/>
      <c r="U135" s="206"/>
      <c r="V135" s="242"/>
      <c r="W135" s="206"/>
      <c r="X135" s="206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  <c r="AM135" s="221"/>
    </row>
    <row r="136" spans="1:39" ht="7.5" hidden="1" customHeight="1">
      <c r="A136" s="206"/>
      <c r="B136" s="224"/>
      <c r="C136" s="224"/>
      <c r="D136" s="224"/>
      <c r="E136" s="226"/>
      <c r="F136" s="226"/>
      <c r="I136" s="243"/>
      <c r="J136" s="437"/>
      <c r="K136" s="243"/>
      <c r="L136" s="436"/>
      <c r="M136" s="224"/>
      <c r="N136" s="436"/>
      <c r="O136" s="436"/>
      <c r="P136" s="436"/>
      <c r="Q136" s="436"/>
      <c r="S136" s="224"/>
      <c r="T136" s="206"/>
      <c r="U136" s="206"/>
      <c r="V136" s="242"/>
      <c r="W136" s="206"/>
      <c r="X136" s="206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  <c r="AM136" s="221"/>
    </row>
    <row r="137" spans="1:39" ht="7.5" hidden="1" customHeight="1">
      <c r="A137" s="206"/>
      <c r="B137" s="224"/>
      <c r="C137" s="224"/>
      <c r="D137" s="224"/>
      <c r="E137" s="255" t="s">
        <v>25</v>
      </c>
      <c r="F137" s="438"/>
      <c r="G137" s="281"/>
      <c r="H137" s="439"/>
      <c r="I137" s="255"/>
      <c r="J137" s="257"/>
      <c r="K137" s="438" t="s">
        <v>192</v>
      </c>
      <c r="L137" s="281"/>
      <c r="M137" s="281"/>
      <c r="N137" s="440"/>
      <c r="O137" s="446">
        <f>ROUND(Q137+(Q137*10%),0)</f>
        <v>29695</v>
      </c>
      <c r="P137" s="447">
        <v>6322</v>
      </c>
      <c r="Q137" s="446">
        <f>ROUND(P137*mark_up,0)</f>
        <v>26995</v>
      </c>
      <c r="S137" s="224"/>
      <c r="T137" s="236"/>
      <c r="U137" s="206"/>
      <c r="V137" s="242"/>
      <c r="W137" s="206"/>
      <c r="X137" s="206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  <c r="AM137" s="221"/>
    </row>
    <row r="138" spans="1:39" ht="7.5" hidden="1" customHeight="1">
      <c r="A138" s="206"/>
      <c r="B138" s="224"/>
      <c r="C138" s="224"/>
      <c r="D138" s="224"/>
      <c r="E138" s="243"/>
      <c r="F138" s="243"/>
      <c r="G138" s="243"/>
      <c r="H138" s="243"/>
      <c r="I138" s="243"/>
      <c r="J138" s="261"/>
      <c r="K138" s="243"/>
      <c r="L138" s="243"/>
      <c r="M138" s="243"/>
      <c r="N138" s="243"/>
      <c r="O138" s="243"/>
      <c r="P138" s="243"/>
      <c r="Q138" s="243"/>
      <c r="S138" s="224"/>
      <c r="T138" s="236"/>
      <c r="U138" s="206"/>
      <c r="V138" s="242"/>
      <c r="W138" s="206"/>
      <c r="X138" s="206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  <c r="AM138" s="221"/>
    </row>
    <row r="139" spans="1:39" ht="7.5" hidden="1" customHeight="1">
      <c r="A139" s="206"/>
      <c r="B139" s="224"/>
      <c r="C139" s="224"/>
      <c r="D139" s="224"/>
      <c r="E139" s="255" t="s">
        <v>25</v>
      </c>
      <c r="F139" s="438"/>
      <c r="G139" s="281"/>
      <c r="H139" s="439"/>
      <c r="I139" s="255"/>
      <c r="J139" s="257"/>
      <c r="K139" s="438" t="s">
        <v>193</v>
      </c>
      <c r="L139" s="281"/>
      <c r="M139" s="281"/>
      <c r="N139" s="440"/>
      <c r="O139" s="448">
        <f>ROUND(Q139+(Q139*10%),0)</f>
        <v>30399</v>
      </c>
      <c r="P139" s="449">
        <f t="shared" ref="P139:Q139" si="0">ROUND(P137*1.02372,0)</f>
        <v>6472</v>
      </c>
      <c r="Q139" s="450">
        <f t="shared" si="0"/>
        <v>27635</v>
      </c>
      <c r="S139" s="224"/>
      <c r="T139" s="236"/>
      <c r="U139" s="206"/>
      <c r="V139" s="242"/>
      <c r="W139" s="206"/>
      <c r="X139" s="206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</row>
    <row r="140" spans="1:39" ht="7.5" hidden="1" customHeight="1">
      <c r="A140" s="206"/>
      <c r="B140" s="224"/>
      <c r="C140" s="224"/>
      <c r="D140" s="224"/>
      <c r="E140" s="243"/>
      <c r="F140" s="243"/>
      <c r="G140" s="243"/>
      <c r="H140" s="243"/>
      <c r="I140" s="243"/>
      <c r="J140" s="261"/>
      <c r="K140" s="243"/>
      <c r="L140" s="243"/>
      <c r="M140" s="243"/>
      <c r="N140" s="243"/>
      <c r="O140" s="243"/>
      <c r="P140" s="243"/>
      <c r="Q140" s="243"/>
      <c r="S140" s="224"/>
      <c r="T140" s="247"/>
      <c r="U140" s="206"/>
      <c r="V140" s="242"/>
      <c r="W140" s="206"/>
      <c r="X140" s="206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</row>
    <row r="141" spans="1:39" ht="7.5" hidden="1" customHeight="1">
      <c r="A141" s="206"/>
      <c r="B141" s="224"/>
      <c r="C141" s="224"/>
      <c r="D141" s="224"/>
      <c r="E141" s="255" t="s">
        <v>25</v>
      </c>
      <c r="F141" s="438"/>
      <c r="G141" s="281"/>
      <c r="H141" s="439"/>
      <c r="I141" s="255"/>
      <c r="J141" s="257"/>
      <c r="K141" s="438" t="s">
        <v>194</v>
      </c>
      <c r="L141" s="281"/>
      <c r="M141" s="281"/>
      <c r="N141" s="440"/>
      <c r="O141" s="448">
        <f>ROUND(Q141+(Q141*10%),0)</f>
        <v>31103</v>
      </c>
      <c r="P141" s="449">
        <f t="shared" ref="P141:Q141" si="1">ROUND(P137*1.0474,0)</f>
        <v>6622</v>
      </c>
      <c r="Q141" s="450">
        <f t="shared" si="1"/>
        <v>28275</v>
      </c>
      <c r="S141" s="224"/>
      <c r="T141" s="247"/>
      <c r="U141" s="206"/>
      <c r="V141" s="242"/>
      <c r="W141" s="206"/>
      <c r="X141" s="206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  <c r="AK141" s="221"/>
      <c r="AL141" s="221"/>
      <c r="AM141" s="221"/>
    </row>
    <row r="142" spans="1:39" ht="7.5" hidden="1" customHeight="1">
      <c r="A142" s="214"/>
      <c r="B142" s="224"/>
      <c r="C142" s="224"/>
      <c r="D142" s="224"/>
      <c r="E142" s="243"/>
      <c r="F142" s="243"/>
      <c r="G142" s="243"/>
      <c r="H142" s="243"/>
      <c r="I142" s="243"/>
      <c r="J142" s="261"/>
      <c r="K142" s="243"/>
      <c r="L142" s="243"/>
      <c r="M142" s="243"/>
      <c r="N142" s="243"/>
      <c r="O142" s="243"/>
      <c r="P142" s="243"/>
      <c r="Q142" s="243"/>
      <c r="S142" s="224"/>
      <c r="T142" s="236"/>
      <c r="U142" s="206"/>
      <c r="V142" s="242"/>
      <c r="W142" s="206"/>
      <c r="X142" s="206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  <c r="AK142" s="221"/>
      <c r="AL142" s="221"/>
      <c r="AM142" s="221"/>
    </row>
    <row r="143" spans="1:39" ht="7.5" hidden="1" customHeight="1">
      <c r="A143" s="214"/>
      <c r="B143" s="224"/>
      <c r="C143" s="224"/>
      <c r="D143" s="224"/>
      <c r="R143" s="219" t="s">
        <v>21</v>
      </c>
      <c r="S143" s="220" t="s">
        <v>184</v>
      </c>
      <c r="T143" s="206"/>
      <c r="U143" s="206"/>
      <c r="V143" s="242"/>
      <c r="W143" s="206"/>
      <c r="X143" s="206"/>
      <c r="Y143" s="221"/>
      <c r="Z143" s="221"/>
      <c r="AA143" s="221"/>
      <c r="AB143" s="221"/>
      <c r="AC143" s="221"/>
      <c r="AD143" s="221"/>
      <c r="AE143" s="221"/>
      <c r="AF143" s="221"/>
      <c r="AG143" s="221"/>
      <c r="AH143" s="221"/>
      <c r="AI143" s="221"/>
      <c r="AJ143" s="221"/>
      <c r="AK143" s="221"/>
      <c r="AL143" s="221"/>
      <c r="AM143" s="221"/>
    </row>
    <row r="144" spans="1:39" ht="7.5" hidden="1" customHeight="1">
      <c r="A144" s="214"/>
      <c r="B144" s="224"/>
      <c r="C144" s="224"/>
      <c r="D144" s="224"/>
      <c r="R144" s="224"/>
      <c r="S144" s="224"/>
      <c r="T144" s="214"/>
      <c r="U144" s="214"/>
      <c r="V144" s="214"/>
      <c r="W144" s="214"/>
      <c r="X144" s="214"/>
      <c r="Y144" s="215"/>
      <c r="Z144" s="215"/>
      <c r="AA144" s="215"/>
      <c r="AB144" s="215"/>
      <c r="AC144" s="215"/>
      <c r="AD144" s="215"/>
      <c r="AE144" s="215"/>
      <c r="AF144" s="215"/>
      <c r="AG144" s="215"/>
      <c r="AH144" s="215"/>
      <c r="AI144" s="215"/>
      <c r="AJ144" s="215"/>
      <c r="AK144" s="215"/>
      <c r="AL144" s="215"/>
      <c r="AM144" s="215"/>
    </row>
    <row r="145" spans="1:39" ht="7.5" hidden="1" customHeight="1">
      <c r="A145" s="206"/>
      <c r="B145" s="224"/>
      <c r="C145" s="224"/>
      <c r="D145" s="224"/>
      <c r="R145" s="284"/>
      <c r="S145" s="224"/>
      <c r="T145" s="214"/>
      <c r="U145" s="214"/>
      <c r="V145" s="214"/>
      <c r="W145" s="214"/>
      <c r="X145" s="214"/>
      <c r="Y145" s="215"/>
      <c r="Z145" s="215"/>
      <c r="AA145" s="215"/>
      <c r="AB145" s="215"/>
      <c r="AC145" s="215"/>
      <c r="AD145" s="215"/>
      <c r="AE145" s="215"/>
      <c r="AF145" s="215"/>
      <c r="AG145" s="215"/>
      <c r="AH145" s="215"/>
      <c r="AI145" s="215"/>
      <c r="AJ145" s="215"/>
      <c r="AK145" s="215"/>
      <c r="AL145" s="215"/>
      <c r="AM145" s="215"/>
    </row>
    <row r="146" spans="1:39" ht="7.5" hidden="1" customHeight="1">
      <c r="A146" s="206"/>
      <c r="B146" s="224"/>
      <c r="C146" s="224"/>
      <c r="D146" s="224"/>
      <c r="R146" s="285"/>
      <c r="S146" s="224"/>
      <c r="T146" s="214"/>
      <c r="U146" s="214"/>
      <c r="V146" s="214"/>
      <c r="W146" s="214"/>
      <c r="X146" s="214"/>
      <c r="Y146" s="215"/>
      <c r="Z146" s="215"/>
      <c r="AA146" s="215"/>
      <c r="AB146" s="215"/>
      <c r="AC146" s="215"/>
      <c r="AD146" s="215"/>
      <c r="AE146" s="215"/>
      <c r="AF146" s="215"/>
      <c r="AG146" s="215"/>
      <c r="AH146" s="215"/>
      <c r="AI146" s="215"/>
      <c r="AJ146" s="215"/>
      <c r="AK146" s="215"/>
      <c r="AL146" s="215"/>
      <c r="AM146" s="215"/>
    </row>
    <row r="147" spans="1:39" ht="7.5" hidden="1" customHeight="1">
      <c r="A147" s="228"/>
      <c r="B147" s="224"/>
      <c r="C147" s="224"/>
      <c r="D147" s="224"/>
      <c r="R147" s="285"/>
      <c r="S147" s="224"/>
      <c r="T147" s="206"/>
      <c r="U147" s="222"/>
      <c r="V147" s="222"/>
      <c r="W147" s="206"/>
      <c r="X147" s="206"/>
      <c r="Y147" s="221"/>
      <c r="Z147" s="221"/>
      <c r="AA147" s="221"/>
      <c r="AB147" s="221"/>
      <c r="AC147" s="221"/>
      <c r="AD147" s="221"/>
      <c r="AE147" s="221"/>
      <c r="AF147" s="221"/>
      <c r="AG147" s="221"/>
      <c r="AH147" s="221"/>
      <c r="AI147" s="221"/>
      <c r="AJ147" s="221"/>
      <c r="AK147" s="221"/>
      <c r="AL147" s="221"/>
      <c r="AM147" s="221"/>
    </row>
    <row r="148" spans="1:39" ht="7.5" hidden="1" customHeight="1">
      <c r="A148" s="228"/>
      <c r="B148" s="224"/>
      <c r="C148" s="224"/>
      <c r="D148" s="224"/>
      <c r="R148" s="219" t="s">
        <v>21</v>
      </c>
      <c r="S148" s="341" t="s">
        <v>185</v>
      </c>
      <c r="T148" s="206"/>
      <c r="U148" s="222"/>
      <c r="V148" s="222"/>
      <c r="W148" s="206"/>
      <c r="X148" s="206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  <c r="AK148" s="221"/>
      <c r="AL148" s="221"/>
      <c r="AM148" s="221"/>
    </row>
    <row r="149" spans="1:39" ht="7.5" hidden="1" customHeight="1">
      <c r="A149" s="228"/>
      <c r="B149" s="224"/>
      <c r="C149" s="224"/>
      <c r="D149" s="224"/>
      <c r="R149" s="224"/>
      <c r="S149" s="224"/>
      <c r="T149" s="206"/>
      <c r="U149" s="222"/>
      <c r="V149" s="222"/>
      <c r="W149" s="206"/>
      <c r="X149" s="206"/>
      <c r="Y149" s="221"/>
      <c r="Z149" s="221"/>
      <c r="AA149" s="221"/>
      <c r="AB149" s="221"/>
      <c r="AC149" s="221"/>
      <c r="AD149" s="221"/>
      <c r="AE149" s="221"/>
      <c r="AF149" s="221"/>
      <c r="AG149" s="221"/>
      <c r="AH149" s="221"/>
      <c r="AI149" s="221"/>
      <c r="AJ149" s="221"/>
      <c r="AK149" s="221"/>
      <c r="AL149" s="221"/>
      <c r="AM149" s="221"/>
    </row>
    <row r="150" spans="1:39" ht="7.5" hidden="1" customHeight="1">
      <c r="A150" s="228"/>
      <c r="B150" s="224"/>
      <c r="C150" s="224"/>
      <c r="D150" s="224"/>
      <c r="R150" s="285"/>
      <c r="S150" s="224"/>
      <c r="T150" s="206"/>
      <c r="U150" s="222"/>
      <c r="V150" s="222"/>
      <c r="W150" s="206"/>
      <c r="X150" s="206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</row>
    <row r="151" spans="1:39" ht="7.5" hidden="1" customHeight="1">
      <c r="A151" s="228"/>
      <c r="B151" s="224"/>
      <c r="C151" s="224"/>
      <c r="D151" s="224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85"/>
      <c r="T151" s="206"/>
      <c r="U151" s="222"/>
      <c r="V151" s="222"/>
      <c r="W151" s="206"/>
      <c r="X151" s="206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</row>
    <row r="152" spans="1:39" ht="7.5" hidden="1" customHeight="1">
      <c r="A152" s="228"/>
      <c r="B152" s="224"/>
      <c r="C152" s="343"/>
      <c r="D152" s="224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85"/>
      <c r="T152" s="206"/>
      <c r="U152" s="222"/>
      <c r="V152" s="222"/>
      <c r="W152" s="206"/>
      <c r="X152" s="206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</row>
    <row r="153" spans="1:39" ht="7.5" hidden="1" customHeight="1">
      <c r="A153" s="228"/>
      <c r="B153" s="224"/>
      <c r="C153" s="422" t="s">
        <v>195</v>
      </c>
      <c r="D153" s="224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85"/>
      <c r="T153" s="206"/>
      <c r="U153" s="222"/>
      <c r="V153" s="222"/>
      <c r="W153" s="206"/>
      <c r="X153" s="206"/>
      <c r="Y153" s="221"/>
      <c r="Z153" s="221"/>
      <c r="AA153" s="221"/>
      <c r="AB153" s="221"/>
      <c r="AC153" s="221"/>
      <c r="AD153" s="221"/>
      <c r="AE153" s="221"/>
      <c r="AF153" s="221"/>
      <c r="AG153" s="221"/>
      <c r="AH153" s="221"/>
      <c r="AI153" s="221"/>
      <c r="AJ153" s="221"/>
      <c r="AK153" s="221"/>
      <c r="AL153" s="221"/>
      <c r="AM153" s="221"/>
    </row>
    <row r="154" spans="1:39" ht="7.5" hidden="1" customHeight="1">
      <c r="A154" s="228"/>
      <c r="B154" s="224"/>
      <c r="C154" s="224"/>
      <c r="D154" s="224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T154" s="206"/>
      <c r="U154" s="222"/>
      <c r="V154" s="222"/>
      <c r="W154" s="206"/>
      <c r="X154" s="206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</row>
    <row r="155" spans="1:39" ht="7.5" hidden="1" customHeight="1">
      <c r="A155" s="228"/>
      <c r="B155" s="200"/>
      <c r="C155" s="200"/>
      <c r="D155" s="200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50"/>
      <c r="S155" s="250"/>
      <c r="T155" s="206"/>
      <c r="U155" s="222"/>
      <c r="V155" s="222"/>
      <c r="W155" s="206"/>
      <c r="X155" s="206"/>
      <c r="Y155" s="221"/>
      <c r="Z155" s="221"/>
      <c r="AA155" s="221"/>
      <c r="AB155" s="221"/>
      <c r="AC155" s="221"/>
      <c r="AD155" s="221"/>
      <c r="AE155" s="221"/>
      <c r="AF155" s="221"/>
      <c r="AG155" s="221"/>
      <c r="AH155" s="221"/>
      <c r="AI155" s="221"/>
      <c r="AJ155" s="221"/>
      <c r="AK155" s="221"/>
      <c r="AL155" s="221"/>
      <c r="AM155" s="221"/>
    </row>
    <row r="156" spans="1:39" ht="7.5" hidden="1" customHeight="1">
      <c r="A156" s="228"/>
      <c r="T156" s="206"/>
      <c r="U156" s="222"/>
      <c r="V156" s="222"/>
      <c r="W156" s="206"/>
      <c r="X156" s="206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</row>
    <row r="157" spans="1:39" ht="7.5" hidden="1" customHeight="1">
      <c r="A157" s="228"/>
      <c r="T157" s="206"/>
      <c r="U157" s="222"/>
      <c r="V157" s="222"/>
      <c r="W157" s="206"/>
      <c r="X157" s="206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  <c r="AK157" s="221"/>
      <c r="AL157" s="221"/>
      <c r="AM157" s="221"/>
    </row>
    <row r="158" spans="1:39" ht="7.5" hidden="1" customHeight="1">
      <c r="A158" s="228"/>
      <c r="T158" s="236"/>
      <c r="U158" s="222"/>
      <c r="V158" s="222"/>
      <c r="W158" s="206"/>
      <c r="X158" s="206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  <c r="AK158" s="221"/>
      <c r="AL158" s="221"/>
      <c r="AM158" s="221"/>
    </row>
    <row r="159" spans="1:39" ht="7.5" hidden="1" customHeight="1">
      <c r="A159" s="228"/>
      <c r="T159" s="236"/>
      <c r="U159" s="222"/>
      <c r="V159" s="222"/>
      <c r="W159" s="206"/>
      <c r="X159" s="206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  <c r="AK159" s="221"/>
      <c r="AL159" s="221"/>
      <c r="AM159" s="221"/>
    </row>
    <row r="160" spans="1:39" ht="7.5" hidden="1" customHeight="1">
      <c r="A160" s="228"/>
      <c r="T160" s="236"/>
      <c r="U160" s="222"/>
      <c r="V160" s="222"/>
      <c r="W160" s="206"/>
      <c r="X160" s="206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</row>
    <row r="161" spans="1:39" ht="7.5" hidden="1" customHeight="1">
      <c r="A161" s="228"/>
      <c r="T161" s="236"/>
      <c r="U161" s="222"/>
      <c r="V161" s="222"/>
      <c r="W161" s="206"/>
      <c r="X161" s="206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J161" s="221"/>
      <c r="AK161" s="221"/>
      <c r="AL161" s="221"/>
      <c r="AM161" s="221"/>
    </row>
    <row r="162" spans="1:39" ht="7.5" hidden="1" customHeight="1">
      <c r="A162" s="228"/>
      <c r="T162" s="236"/>
      <c r="U162" s="222"/>
      <c r="V162" s="222"/>
      <c r="W162" s="206"/>
      <c r="X162" s="206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</row>
    <row r="163" spans="1:39" ht="7.5" hidden="1" customHeight="1">
      <c r="A163" s="228"/>
      <c r="T163" s="247"/>
      <c r="U163" s="214"/>
      <c r="V163" s="214"/>
      <c r="W163" s="214"/>
      <c r="X163" s="214"/>
      <c r="Y163" s="215"/>
      <c r="Z163" s="215"/>
      <c r="AA163" s="215"/>
      <c r="AB163" s="215"/>
      <c r="AC163" s="215"/>
      <c r="AD163" s="215"/>
      <c r="AE163" s="215"/>
      <c r="AF163" s="215"/>
      <c r="AG163" s="215"/>
      <c r="AH163" s="215"/>
      <c r="AI163" s="215"/>
      <c r="AJ163" s="215"/>
      <c r="AK163" s="215"/>
      <c r="AL163" s="215"/>
      <c r="AM163" s="215"/>
    </row>
    <row r="164" spans="1:39" ht="7.5" hidden="1" customHeight="1">
      <c r="A164" s="228"/>
      <c r="T164" s="214"/>
      <c r="U164" s="214"/>
      <c r="V164" s="214"/>
      <c r="W164" s="214"/>
      <c r="X164" s="214"/>
      <c r="Y164" s="215"/>
      <c r="Z164" s="215"/>
      <c r="AA164" s="215"/>
      <c r="AB164" s="215"/>
      <c r="AC164" s="215"/>
      <c r="AD164" s="215"/>
      <c r="AE164" s="215"/>
      <c r="AF164" s="215"/>
      <c r="AG164" s="215"/>
      <c r="AH164" s="215"/>
      <c r="AI164" s="215"/>
      <c r="AJ164" s="215"/>
      <c r="AK164" s="215"/>
      <c r="AL164" s="215"/>
      <c r="AM164" s="215"/>
    </row>
    <row r="165" spans="1:39" ht="7.5" hidden="1" customHeight="1">
      <c r="A165" s="228"/>
      <c r="T165" s="214"/>
      <c r="U165" s="214"/>
      <c r="V165" s="214"/>
      <c r="W165" s="214"/>
      <c r="X165" s="214"/>
      <c r="Y165" s="215"/>
      <c r="Z165" s="215"/>
      <c r="AA165" s="215"/>
      <c r="AB165" s="215"/>
      <c r="AC165" s="215"/>
      <c r="AD165" s="215"/>
      <c r="AE165" s="215"/>
      <c r="AF165" s="215"/>
      <c r="AG165" s="215"/>
      <c r="AH165" s="215"/>
      <c r="AI165" s="215"/>
      <c r="AJ165" s="215"/>
      <c r="AK165" s="215"/>
      <c r="AL165" s="215"/>
      <c r="AM165" s="215"/>
    </row>
    <row r="166" spans="1:39" ht="7.5" hidden="1" customHeight="1">
      <c r="A166" s="228"/>
      <c r="T166" s="222"/>
      <c r="U166" s="222"/>
      <c r="V166" s="222"/>
      <c r="W166" s="222"/>
      <c r="X166" s="222"/>
      <c r="Y166" s="223"/>
      <c r="Z166" s="223"/>
      <c r="AA166" s="223"/>
      <c r="AB166" s="223"/>
      <c r="AC166" s="223"/>
      <c r="AD166" s="223"/>
      <c r="AE166" s="223"/>
      <c r="AF166" s="223"/>
      <c r="AG166" s="223"/>
      <c r="AH166" s="223"/>
      <c r="AI166" s="223"/>
      <c r="AJ166" s="223"/>
      <c r="AK166" s="223"/>
      <c r="AL166" s="223"/>
      <c r="AM166" s="223"/>
    </row>
    <row r="167" spans="1:39" ht="7.5" hidden="1" customHeight="1">
      <c r="A167" s="228"/>
      <c r="T167" s="288"/>
      <c r="U167" s="289"/>
      <c r="V167" s="222"/>
      <c r="W167" s="222"/>
      <c r="X167" s="222"/>
      <c r="Y167" s="223"/>
      <c r="Z167" s="223"/>
      <c r="AA167" s="223"/>
      <c r="AB167" s="223"/>
      <c r="AC167" s="223"/>
      <c r="AD167" s="223"/>
      <c r="AE167" s="223"/>
      <c r="AF167" s="223"/>
      <c r="AG167" s="223"/>
      <c r="AH167" s="223"/>
      <c r="AI167" s="223"/>
      <c r="AJ167" s="223"/>
      <c r="AK167" s="223"/>
      <c r="AL167" s="223"/>
      <c r="AM167" s="223"/>
    </row>
    <row r="168" spans="1:39" ht="7.5" hidden="1" customHeight="1">
      <c r="A168" s="228"/>
      <c r="T168" s="290"/>
      <c r="U168" s="291"/>
      <c r="V168" s="222"/>
      <c r="W168" s="222"/>
      <c r="X168" s="222"/>
      <c r="Y168" s="223"/>
      <c r="Z168" s="223"/>
      <c r="AA168" s="223"/>
      <c r="AB168" s="223"/>
      <c r="AC168" s="223"/>
      <c r="AD168" s="223"/>
      <c r="AE168" s="223"/>
      <c r="AF168" s="223"/>
      <c r="AG168" s="223"/>
      <c r="AH168" s="223"/>
      <c r="AI168" s="223"/>
      <c r="AJ168" s="223"/>
      <c r="AK168" s="223"/>
      <c r="AL168" s="223"/>
      <c r="AM168" s="223"/>
    </row>
    <row r="169" spans="1:39" ht="7.5" hidden="1" customHeight="1">
      <c r="A169" s="228"/>
      <c r="T169" s="293"/>
      <c r="U169" s="291"/>
      <c r="V169" s="222"/>
      <c r="W169" s="222"/>
      <c r="X169" s="222"/>
      <c r="Y169" s="223"/>
      <c r="Z169" s="223"/>
      <c r="AA169" s="223"/>
      <c r="AB169" s="223"/>
      <c r="AC169" s="223"/>
      <c r="AD169" s="223"/>
      <c r="AE169" s="223"/>
      <c r="AF169" s="223"/>
      <c r="AG169" s="223"/>
      <c r="AH169" s="223"/>
      <c r="AI169" s="223"/>
      <c r="AJ169" s="223"/>
      <c r="AK169" s="223"/>
      <c r="AL169" s="223"/>
      <c r="AM169" s="223"/>
    </row>
    <row r="170" spans="1:39" ht="7.5" hidden="1" customHeight="1">
      <c r="A170" s="228"/>
      <c r="T170" s="293"/>
      <c r="U170" s="291"/>
      <c r="V170" s="222"/>
      <c r="W170" s="222"/>
      <c r="X170" s="222"/>
      <c r="Y170" s="223"/>
      <c r="Z170" s="223"/>
      <c r="AA170" s="223"/>
      <c r="AB170" s="223"/>
      <c r="AC170" s="223"/>
      <c r="AD170" s="223"/>
      <c r="AE170" s="223"/>
      <c r="AF170" s="223"/>
      <c r="AG170" s="223"/>
      <c r="AH170" s="223"/>
      <c r="AI170" s="223"/>
      <c r="AJ170" s="223"/>
      <c r="AK170" s="223"/>
      <c r="AL170" s="223"/>
      <c r="AM170" s="223"/>
    </row>
    <row r="171" spans="1:39" ht="7.5" hidden="1" customHeight="1">
      <c r="A171" s="228"/>
      <c r="T171" s="293"/>
      <c r="U171" s="291"/>
      <c r="V171" s="222"/>
      <c r="W171" s="222"/>
      <c r="X171" s="222"/>
      <c r="Y171" s="223"/>
      <c r="Z171" s="223"/>
      <c r="AA171" s="223"/>
      <c r="AB171" s="223"/>
      <c r="AC171" s="223"/>
      <c r="AD171" s="223"/>
      <c r="AE171" s="223"/>
      <c r="AF171" s="223"/>
      <c r="AG171" s="223"/>
      <c r="AH171" s="223"/>
      <c r="AI171" s="223"/>
      <c r="AJ171" s="223"/>
      <c r="AK171" s="223"/>
      <c r="AL171" s="223"/>
      <c r="AM171" s="223"/>
    </row>
    <row r="172" spans="1:39" ht="7.5" hidden="1" customHeight="1">
      <c r="A172" s="228"/>
      <c r="T172" s="293"/>
      <c r="U172" s="291"/>
      <c r="V172" s="222"/>
      <c r="W172" s="222"/>
      <c r="X172" s="222"/>
      <c r="Y172" s="223"/>
      <c r="Z172" s="223"/>
      <c r="AA172" s="223"/>
      <c r="AB172" s="223"/>
      <c r="AC172" s="223"/>
      <c r="AD172" s="223"/>
      <c r="AE172" s="223"/>
      <c r="AF172" s="223"/>
      <c r="AG172" s="223"/>
      <c r="AH172" s="223"/>
      <c r="AI172" s="223"/>
      <c r="AJ172" s="223"/>
      <c r="AK172" s="223"/>
      <c r="AL172" s="223"/>
      <c r="AM172" s="223"/>
    </row>
    <row r="173" spans="1:39" ht="7.5" hidden="1" customHeight="1">
      <c r="A173" s="228"/>
      <c r="T173" s="293"/>
      <c r="U173" s="291"/>
      <c r="V173" s="222"/>
      <c r="W173" s="222"/>
      <c r="X173" s="222"/>
      <c r="Y173" s="223"/>
      <c r="Z173" s="223"/>
      <c r="AA173" s="223"/>
      <c r="AB173" s="223"/>
      <c r="AC173" s="223"/>
      <c r="AD173" s="223"/>
      <c r="AE173" s="223"/>
      <c r="AF173" s="223"/>
      <c r="AG173" s="223"/>
      <c r="AH173" s="223"/>
      <c r="AI173" s="223"/>
      <c r="AJ173" s="223"/>
      <c r="AK173" s="223"/>
      <c r="AL173" s="223"/>
      <c r="AM173" s="223"/>
    </row>
    <row r="174" spans="1:39" ht="7.5" hidden="1" customHeight="1">
      <c r="A174" s="228"/>
      <c r="T174" s="293"/>
      <c r="U174" s="291"/>
      <c r="V174" s="222"/>
      <c r="W174" s="222"/>
      <c r="X174" s="222"/>
      <c r="Y174" s="223"/>
      <c r="Z174" s="223"/>
      <c r="AA174" s="223"/>
      <c r="AB174" s="223"/>
      <c r="AC174" s="223"/>
      <c r="AD174" s="223"/>
      <c r="AE174" s="223"/>
      <c r="AF174" s="223"/>
      <c r="AG174" s="223"/>
      <c r="AH174" s="223"/>
      <c r="AI174" s="223"/>
      <c r="AJ174" s="223"/>
      <c r="AK174" s="223"/>
      <c r="AL174" s="223"/>
      <c r="AM174" s="223"/>
    </row>
    <row r="175" spans="1:39" ht="7.5" hidden="1" customHeight="1">
      <c r="A175" s="228"/>
      <c r="T175" s="293"/>
      <c r="U175" s="290"/>
      <c r="V175" s="222"/>
      <c r="W175" s="222"/>
      <c r="X175" s="222"/>
      <c r="Y175" s="223"/>
      <c r="Z175" s="223"/>
      <c r="AA175" s="223"/>
      <c r="AB175" s="223"/>
      <c r="AC175" s="223"/>
      <c r="AD175" s="223"/>
      <c r="AE175" s="223"/>
      <c r="AF175" s="223"/>
      <c r="AG175" s="223"/>
      <c r="AH175" s="223"/>
      <c r="AI175" s="223"/>
      <c r="AJ175" s="223"/>
      <c r="AK175" s="223"/>
      <c r="AL175" s="223"/>
      <c r="AM175" s="223"/>
    </row>
    <row r="176" spans="1:39" ht="7.5" hidden="1" customHeight="1">
      <c r="A176" s="228"/>
      <c r="T176" s="206"/>
      <c r="U176" s="206"/>
      <c r="V176" s="222"/>
      <c r="W176" s="222"/>
      <c r="X176" s="222"/>
      <c r="Y176" s="223"/>
      <c r="Z176" s="223"/>
      <c r="AA176" s="223"/>
      <c r="AB176" s="223"/>
      <c r="AC176" s="223"/>
      <c r="AD176" s="223"/>
      <c r="AE176" s="223"/>
      <c r="AF176" s="223"/>
      <c r="AG176" s="223"/>
      <c r="AH176" s="223"/>
      <c r="AI176" s="223"/>
      <c r="AJ176" s="223"/>
      <c r="AK176" s="223"/>
      <c r="AL176" s="223"/>
      <c r="AM176" s="223"/>
    </row>
    <row r="177" spans="1:39" ht="7.5" hidden="1" customHeight="1">
      <c r="A177" s="228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T177" s="206"/>
      <c r="U177" s="222"/>
      <c r="V177" s="222"/>
      <c r="W177" s="222"/>
      <c r="X177" s="222"/>
      <c r="Y177" s="223"/>
      <c r="Z177" s="223"/>
      <c r="AA177" s="223"/>
      <c r="AB177" s="223"/>
      <c r="AC177" s="223"/>
      <c r="AD177" s="223"/>
      <c r="AE177" s="223"/>
      <c r="AF177" s="223"/>
      <c r="AG177" s="223"/>
      <c r="AH177" s="223"/>
      <c r="AI177" s="223"/>
      <c r="AJ177" s="223"/>
      <c r="AK177" s="223"/>
      <c r="AL177" s="223"/>
      <c r="AM177" s="223"/>
    </row>
    <row r="178" spans="1:39" ht="7.5" hidden="1" customHeight="1">
      <c r="A178" s="228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T178" s="206"/>
      <c r="U178" s="222"/>
      <c r="V178" s="222"/>
      <c r="W178" s="222"/>
      <c r="X178" s="222"/>
      <c r="Y178" s="223"/>
      <c r="Z178" s="223"/>
      <c r="AA178" s="223"/>
      <c r="AB178" s="223"/>
      <c r="AC178" s="223"/>
      <c r="AD178" s="223"/>
      <c r="AE178" s="223"/>
      <c r="AF178" s="223"/>
      <c r="AG178" s="223"/>
      <c r="AH178" s="223"/>
      <c r="AI178" s="223"/>
      <c r="AJ178" s="223"/>
      <c r="AK178" s="223"/>
      <c r="AL178" s="223"/>
      <c r="AM178" s="223"/>
    </row>
    <row r="179" spans="1:39" ht="7.5" hidden="1" customHeight="1">
      <c r="A179" s="228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T179" s="206"/>
      <c r="U179" s="222"/>
      <c r="V179" s="222"/>
      <c r="W179" s="222"/>
      <c r="X179" s="222"/>
      <c r="Y179" s="223"/>
      <c r="Z179" s="223"/>
      <c r="AA179" s="223"/>
      <c r="AB179" s="223"/>
      <c r="AC179" s="223"/>
      <c r="AD179" s="223"/>
      <c r="AE179" s="223"/>
      <c r="AF179" s="223"/>
      <c r="AG179" s="223"/>
      <c r="AH179" s="223"/>
      <c r="AI179" s="223"/>
      <c r="AJ179" s="223"/>
      <c r="AK179" s="223"/>
      <c r="AL179" s="223"/>
      <c r="AM179" s="223"/>
    </row>
    <row r="180" spans="1:39" ht="7.5" hidden="1" customHeight="1">
      <c r="A180" s="228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06"/>
      <c r="U180" s="222"/>
      <c r="V180" s="222"/>
      <c r="W180" s="222"/>
      <c r="X180" s="222"/>
      <c r="Y180" s="223"/>
      <c r="Z180" s="223"/>
      <c r="AA180" s="223"/>
      <c r="AB180" s="223"/>
      <c r="AC180" s="223"/>
      <c r="AD180" s="223"/>
      <c r="AE180" s="223"/>
      <c r="AF180" s="223"/>
      <c r="AG180" s="223"/>
      <c r="AH180" s="223"/>
      <c r="AI180" s="223"/>
      <c r="AJ180" s="223"/>
      <c r="AK180" s="223"/>
      <c r="AL180" s="223"/>
      <c r="AM180" s="223"/>
    </row>
    <row r="181" spans="1:39" ht="11.25" hidden="1" customHeight="1">
      <c r="A181" s="228"/>
      <c r="B181" s="275" t="s">
        <v>196</v>
      </c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7" t="s">
        <v>38</v>
      </c>
      <c r="T181" s="206"/>
      <c r="U181" s="206"/>
      <c r="V181" s="206"/>
      <c r="W181" s="206"/>
      <c r="X181" s="206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  <c r="AK181" s="221"/>
      <c r="AL181" s="221"/>
      <c r="AM181" s="221"/>
    </row>
    <row r="182" spans="1:39" ht="11.25" hidden="1" customHeight="1">
      <c r="A182" s="198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9"/>
      <c r="S182" s="243"/>
      <c r="T182" s="204"/>
      <c r="U182" s="204"/>
      <c r="V182" s="204"/>
      <c r="W182" s="204"/>
      <c r="X182" s="204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</row>
    <row r="183" spans="1:39" ht="11.25" hidden="1" customHeight="1">
      <c r="A183" s="198"/>
      <c r="B183" s="280" t="s">
        <v>197</v>
      </c>
      <c r="C183" s="281"/>
      <c r="D183" s="281"/>
      <c r="E183" s="281"/>
      <c r="F183" s="281"/>
      <c r="G183" s="281"/>
      <c r="H183" s="281"/>
      <c r="I183" s="281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06"/>
      <c r="U183" s="206"/>
      <c r="V183" s="206"/>
      <c r="W183" s="206"/>
      <c r="X183" s="206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</row>
  </sheetData>
  <sheetProtection password="E4DE" sheet="1" objects="1" scenarios="1"/>
  <mergeCells count="212">
    <mergeCell ref="B85:B115"/>
    <mergeCell ref="D85:D115"/>
    <mergeCell ref="E97:E98"/>
    <mergeCell ref="G97:G98"/>
    <mergeCell ref="H97:H98"/>
    <mergeCell ref="E99:E100"/>
    <mergeCell ref="H101:H102"/>
    <mergeCell ref="C125:C151"/>
    <mergeCell ref="C153:C155"/>
    <mergeCell ref="C85:C112"/>
    <mergeCell ref="C113:C115"/>
    <mergeCell ref="B125:B155"/>
    <mergeCell ref="D125:D155"/>
    <mergeCell ref="E139:E140"/>
    <mergeCell ref="F139:G140"/>
    <mergeCell ref="H141:H142"/>
    <mergeCell ref="G99:G100"/>
    <mergeCell ref="H99:H100"/>
    <mergeCell ref="E101:E102"/>
    <mergeCell ref="G101:G102"/>
    <mergeCell ref="H139:H140"/>
    <mergeCell ref="N99:N100"/>
    <mergeCell ref="O99:O100"/>
    <mergeCell ref="I101:I102"/>
    <mergeCell ref="K101:K102"/>
    <mergeCell ref="M101:M102"/>
    <mergeCell ref="N101:N102"/>
    <mergeCell ref="O101:O102"/>
    <mergeCell ref="M71:M72"/>
    <mergeCell ref="F73:F74"/>
    <mergeCell ref="G73:G74"/>
    <mergeCell ref="I73:I74"/>
    <mergeCell ref="K73:K74"/>
    <mergeCell ref="L73:L74"/>
    <mergeCell ref="M73:M74"/>
    <mergeCell ref="M97:M98"/>
    <mergeCell ref="N97:N98"/>
    <mergeCell ref="M10:M11"/>
    <mergeCell ref="N10:N11"/>
    <mergeCell ref="I139:I140"/>
    <mergeCell ref="K139:M140"/>
    <mergeCell ref="N139:N140"/>
    <mergeCell ref="O139:O140"/>
    <mergeCell ref="E141:E142"/>
    <mergeCell ref="F141:G142"/>
    <mergeCell ref="I141:I142"/>
    <mergeCell ref="K141:M142"/>
    <mergeCell ref="N141:N142"/>
    <mergeCell ref="O141:O142"/>
    <mergeCell ref="O137:O138"/>
    <mergeCell ref="N73:N74"/>
    <mergeCell ref="O73:O74"/>
    <mergeCell ref="K93:K96"/>
    <mergeCell ref="M93:M96"/>
    <mergeCell ref="I95:I96"/>
    <mergeCell ref="I97:I98"/>
    <mergeCell ref="K97:K98"/>
    <mergeCell ref="O97:O98"/>
    <mergeCell ref="I99:I100"/>
    <mergeCell ref="K99:K100"/>
    <mergeCell ref="M99:M100"/>
    <mergeCell ref="O10:O11"/>
    <mergeCell ref="P10:P11"/>
    <mergeCell ref="Q10:Q11"/>
    <mergeCell ref="D12:D13"/>
    <mergeCell ref="E12:E13"/>
    <mergeCell ref="S3:S7"/>
    <mergeCell ref="S8:S11"/>
    <mergeCell ref="F12:F13"/>
    <mergeCell ref="G12:G13"/>
    <mergeCell ref="I12:I13"/>
    <mergeCell ref="K12:K13"/>
    <mergeCell ref="L12:L13"/>
    <mergeCell ref="M12:M13"/>
    <mergeCell ref="N12:N13"/>
    <mergeCell ref="O12:O13"/>
    <mergeCell ref="P12:P13"/>
    <mergeCell ref="Q12:Q13"/>
    <mergeCell ref="D10:D11"/>
    <mergeCell ref="E10:E11"/>
    <mergeCell ref="F10:F11"/>
    <mergeCell ref="G10:G11"/>
    <mergeCell ref="I10:I11"/>
    <mergeCell ref="K10:K11"/>
    <mergeCell ref="L10:L11"/>
    <mergeCell ref="S17:S19"/>
    <mergeCell ref="O33:O34"/>
    <mergeCell ref="P33:P34"/>
    <mergeCell ref="Q33:Q34"/>
    <mergeCell ref="R33:R34"/>
    <mergeCell ref="F33:F34"/>
    <mergeCell ref="G33:G34"/>
    <mergeCell ref="I33:I34"/>
    <mergeCell ref="K33:K34"/>
    <mergeCell ref="L33:L34"/>
    <mergeCell ref="M33:M34"/>
    <mergeCell ref="N33:N34"/>
    <mergeCell ref="S33:S37"/>
    <mergeCell ref="R102:R103"/>
    <mergeCell ref="R82:R83"/>
    <mergeCell ref="R85:R86"/>
    <mergeCell ref="S85:S86"/>
    <mergeCell ref="R87:R88"/>
    <mergeCell ref="S87:S91"/>
    <mergeCell ref="R90:R91"/>
    <mergeCell ref="S92:S101"/>
    <mergeCell ref="P73:P74"/>
    <mergeCell ref="Q73:Q74"/>
    <mergeCell ref="R73:R74"/>
    <mergeCell ref="S73:S75"/>
    <mergeCell ref="R76:R77"/>
    <mergeCell ref="S76:S81"/>
    <mergeCell ref="S82:S84"/>
    <mergeCell ref="R92:R93"/>
    <mergeCell ref="P97:P98"/>
    <mergeCell ref="Q97:Q98"/>
    <mergeCell ref="T167:T168"/>
    <mergeCell ref="U167:U175"/>
    <mergeCell ref="S181:S182"/>
    <mergeCell ref="S102:S106"/>
    <mergeCell ref="R107:R108"/>
    <mergeCell ref="S107:S109"/>
    <mergeCell ref="S120:S121"/>
    <mergeCell ref="R124:S124"/>
    <mergeCell ref="Q137:Q138"/>
    <mergeCell ref="R143:R144"/>
    <mergeCell ref="R128:R129"/>
    <mergeCell ref="R131:R132"/>
    <mergeCell ref="R133:R134"/>
    <mergeCell ref="B120:R120"/>
    <mergeCell ref="B122:S122"/>
    <mergeCell ref="B123:D123"/>
    <mergeCell ref="O123:S123"/>
    <mergeCell ref="R125:R126"/>
    <mergeCell ref="S125:S127"/>
    <mergeCell ref="S128:S132"/>
    <mergeCell ref="K137:M138"/>
    <mergeCell ref="N137:N138"/>
    <mergeCell ref="B181:R181"/>
    <mergeCell ref="P137:P138"/>
    <mergeCell ref="B3:B23"/>
    <mergeCell ref="B24:B44"/>
    <mergeCell ref="C24:C41"/>
    <mergeCell ref="D31:D32"/>
    <mergeCell ref="E31:E32"/>
    <mergeCell ref="C42:C44"/>
    <mergeCell ref="B1:D1"/>
    <mergeCell ref="O1:S1"/>
    <mergeCell ref="R2:S2"/>
    <mergeCell ref="C3:C20"/>
    <mergeCell ref="R3:R4"/>
    <mergeCell ref="R8:R9"/>
    <mergeCell ref="C21:C23"/>
    <mergeCell ref="I31:I32"/>
    <mergeCell ref="K31:K32"/>
    <mergeCell ref="L31:L32"/>
    <mergeCell ref="M31:M32"/>
    <mergeCell ref="N31:N32"/>
    <mergeCell ref="O31:O32"/>
    <mergeCell ref="P31:P32"/>
    <mergeCell ref="Q31:Q32"/>
    <mergeCell ref="F31:F32"/>
    <mergeCell ref="G31:G32"/>
    <mergeCell ref="R17:R18"/>
    <mergeCell ref="T45:T46"/>
    <mergeCell ref="U45:U53"/>
    <mergeCell ref="S59:S60"/>
    <mergeCell ref="S64:S68"/>
    <mergeCell ref="R69:R70"/>
    <mergeCell ref="S69:S72"/>
    <mergeCell ref="R12:R13"/>
    <mergeCell ref="S12:S16"/>
    <mergeCell ref="R24:R25"/>
    <mergeCell ref="S24:S28"/>
    <mergeCell ref="R29:R30"/>
    <mergeCell ref="S29:S32"/>
    <mergeCell ref="R38:R39"/>
    <mergeCell ref="B59:R59"/>
    <mergeCell ref="B61:S61"/>
    <mergeCell ref="B62:D62"/>
    <mergeCell ref="O62:S62"/>
    <mergeCell ref="R63:S63"/>
    <mergeCell ref="R64:R65"/>
    <mergeCell ref="O71:O72"/>
    <mergeCell ref="D33:D34"/>
    <mergeCell ref="E33:E34"/>
    <mergeCell ref="B64:B84"/>
    <mergeCell ref="C64:C81"/>
    <mergeCell ref="B183:S183"/>
    <mergeCell ref="I133:I136"/>
    <mergeCell ref="K133:K136"/>
    <mergeCell ref="M135:M136"/>
    <mergeCell ref="E137:E138"/>
    <mergeCell ref="F137:G138"/>
    <mergeCell ref="H137:H138"/>
    <mergeCell ref="I137:I138"/>
    <mergeCell ref="S38:S41"/>
    <mergeCell ref="D64:D84"/>
    <mergeCell ref="E73:E74"/>
    <mergeCell ref="C82:C84"/>
    <mergeCell ref="P139:P140"/>
    <mergeCell ref="P141:P142"/>
    <mergeCell ref="Q139:Q140"/>
    <mergeCell ref="Q141:Q142"/>
    <mergeCell ref="S133:S142"/>
    <mergeCell ref="S143:S147"/>
    <mergeCell ref="R148:R149"/>
    <mergeCell ref="S148:S150"/>
    <mergeCell ref="P99:P100"/>
    <mergeCell ref="Q99:Q100"/>
    <mergeCell ref="P101:P102"/>
    <mergeCell ref="Q101:Q102"/>
  </mergeCells>
  <conditionalFormatting sqref="A1:XFD1048576">
    <cfRule type="cellIs" dxfId="6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J61"/>
  <sheetViews>
    <sheetView showGridLines="0" topLeftCell="B1" zoomScaleNormal="100" workbookViewId="0">
      <selection activeCell="G8" sqref="G8:G9"/>
    </sheetView>
  </sheetViews>
  <sheetFormatPr defaultColWidth="14.42578125" defaultRowHeight="15" customHeight="1"/>
  <cols>
    <col min="1" max="1" width="12.85546875" style="205" hidden="1" customWidth="1"/>
    <col min="2" max="3" width="14.28515625" style="205" customWidth="1"/>
    <col min="4" max="4" width="11.42578125" style="205" customWidth="1"/>
    <col min="5" max="5" width="6" style="205" customWidth="1"/>
    <col min="6" max="6" width="10" style="205" hidden="1" customWidth="1"/>
    <col min="7" max="7" width="9.710937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20" width="29.85546875" style="205" hidden="1" customWidth="1"/>
    <col min="21" max="36" width="9.140625" style="205" hidden="1" customWidth="1"/>
    <col min="37" max="16384" width="14.42578125" style="205"/>
  </cols>
  <sheetData>
    <row r="1" spans="1:36" ht="61.5" customHeight="1">
      <c r="A1" s="198"/>
      <c r="B1" s="199"/>
      <c r="C1" s="200"/>
      <c r="D1" s="200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 t="s">
        <v>198</v>
      </c>
      <c r="P1" s="200"/>
      <c r="Q1" s="200"/>
      <c r="R1" s="200"/>
      <c r="S1" s="200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</row>
    <row r="2" spans="1:36" ht="34.5" customHeight="1">
      <c r="A2" s="206"/>
      <c r="B2" s="207" t="s">
        <v>6</v>
      </c>
      <c r="C2" s="207" t="s">
        <v>7</v>
      </c>
      <c r="D2" s="207" t="s">
        <v>8</v>
      </c>
      <c r="E2" s="207" t="s">
        <v>9</v>
      </c>
      <c r="F2" s="209" t="s">
        <v>10</v>
      </c>
      <c r="G2" s="210" t="s">
        <v>11</v>
      </c>
      <c r="H2" s="209" t="s">
        <v>10</v>
      </c>
      <c r="I2" s="210" t="s">
        <v>12</v>
      </c>
      <c r="J2" s="209" t="s">
        <v>10</v>
      </c>
      <c r="K2" s="210" t="s">
        <v>13</v>
      </c>
      <c r="L2" s="209" t="s">
        <v>10</v>
      </c>
      <c r="M2" s="210" t="s">
        <v>14</v>
      </c>
      <c r="N2" s="209" t="s">
        <v>10</v>
      </c>
      <c r="O2" s="210" t="s">
        <v>15</v>
      </c>
      <c r="P2" s="209" t="s">
        <v>10</v>
      </c>
      <c r="Q2" s="210" t="s">
        <v>16</v>
      </c>
      <c r="R2" s="211" t="s">
        <v>17</v>
      </c>
      <c r="S2" s="212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</row>
    <row r="3" spans="1:36" ht="7.5" customHeight="1">
      <c r="A3" s="206"/>
      <c r="B3" s="216" t="s">
        <v>18</v>
      </c>
      <c r="C3" s="217" t="s">
        <v>199</v>
      </c>
      <c r="D3" s="294" t="s">
        <v>200</v>
      </c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19" t="s">
        <v>21</v>
      </c>
      <c r="S3" s="302" t="s">
        <v>201</v>
      </c>
      <c r="T3" s="206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</row>
    <row r="4" spans="1:36" ht="7.5" customHeight="1">
      <c r="A4" s="206"/>
      <c r="B4" s="224"/>
      <c r="C4" s="224"/>
      <c r="D4" s="224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24"/>
      <c r="S4" s="224"/>
      <c r="T4" s="206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</row>
    <row r="5" spans="1:36" ht="7.5" customHeight="1">
      <c r="A5" s="214"/>
      <c r="B5" s="224"/>
      <c r="C5" s="224"/>
      <c r="D5" s="224"/>
      <c r="R5" s="219" t="s">
        <v>21</v>
      </c>
      <c r="S5" s="315" t="s">
        <v>35</v>
      </c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</row>
    <row r="6" spans="1:36" ht="6.75" customHeight="1">
      <c r="A6" s="228"/>
      <c r="B6" s="224"/>
      <c r="C6" s="224"/>
      <c r="D6" s="224"/>
      <c r="E6" s="330" t="s">
        <v>24</v>
      </c>
      <c r="F6" s="331">
        <v>2163</v>
      </c>
      <c r="G6" s="255">
        <f>ROUND(F6*mark_up,0)</f>
        <v>9236</v>
      </c>
      <c r="H6" s="263"/>
      <c r="I6" s="255" t="s">
        <v>25</v>
      </c>
      <c r="J6" s="263"/>
      <c r="K6" s="255" t="s">
        <v>25</v>
      </c>
      <c r="L6" s="266"/>
      <c r="M6" s="255" t="s">
        <v>25</v>
      </c>
      <c r="N6" s="266"/>
      <c r="O6" s="255" t="s">
        <v>25</v>
      </c>
      <c r="P6" s="266"/>
      <c r="Q6" s="255" t="s">
        <v>25</v>
      </c>
      <c r="R6" s="224"/>
      <c r="S6" s="224"/>
      <c r="T6" s="206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06"/>
    </row>
    <row r="7" spans="1:36" ht="7.5" customHeight="1">
      <c r="A7" s="206"/>
      <c r="B7" s="224"/>
      <c r="C7" s="224"/>
      <c r="D7" s="224"/>
      <c r="E7" s="224"/>
      <c r="F7" s="244"/>
      <c r="G7" s="243"/>
      <c r="H7" s="245"/>
      <c r="I7" s="243"/>
      <c r="J7" s="245"/>
      <c r="K7" s="243"/>
      <c r="L7" s="243"/>
      <c r="M7" s="243"/>
      <c r="N7" s="243"/>
      <c r="O7" s="243"/>
      <c r="P7" s="243"/>
      <c r="Q7" s="243"/>
      <c r="R7" s="284"/>
      <c r="S7" s="224"/>
      <c r="T7" s="206"/>
      <c r="U7" s="206"/>
      <c r="V7" s="222"/>
      <c r="W7" s="222"/>
      <c r="X7" s="206"/>
      <c r="Y7" s="222"/>
      <c r="Z7" s="222"/>
      <c r="AA7" s="206"/>
      <c r="AB7" s="222"/>
      <c r="AC7" s="222"/>
      <c r="AD7" s="206"/>
      <c r="AE7" s="222"/>
      <c r="AF7" s="222"/>
      <c r="AG7" s="206"/>
      <c r="AH7" s="222"/>
      <c r="AI7" s="222"/>
      <c r="AJ7" s="206"/>
    </row>
    <row r="8" spans="1:36" ht="7.5" customHeight="1">
      <c r="A8" s="206"/>
      <c r="B8" s="224"/>
      <c r="C8" s="224"/>
      <c r="D8" s="224"/>
      <c r="E8" s="274" t="s">
        <v>26</v>
      </c>
      <c r="F8" s="333">
        <f t="shared" ref="F8:G8" si="0">ROUND(F6*1.107451,0)</f>
        <v>2395</v>
      </c>
      <c r="G8" s="346">
        <f t="shared" si="0"/>
        <v>10228</v>
      </c>
      <c r="H8" s="263"/>
      <c r="I8" s="255" t="s">
        <v>25</v>
      </c>
      <c r="J8" s="263"/>
      <c r="K8" s="255" t="s">
        <v>25</v>
      </c>
      <c r="L8" s="334"/>
      <c r="M8" s="255" t="s">
        <v>25</v>
      </c>
      <c r="N8" s="334"/>
      <c r="O8" s="255" t="s">
        <v>25</v>
      </c>
      <c r="P8" s="334"/>
      <c r="Q8" s="255" t="s">
        <v>25</v>
      </c>
      <c r="S8" s="224"/>
      <c r="T8" s="206"/>
      <c r="U8" s="206"/>
      <c r="V8" s="214"/>
      <c r="W8" s="214"/>
      <c r="X8" s="206"/>
      <c r="Y8" s="214"/>
      <c r="Z8" s="214"/>
      <c r="AA8" s="206"/>
      <c r="AB8" s="214"/>
      <c r="AC8" s="214"/>
      <c r="AD8" s="206"/>
      <c r="AE8" s="214"/>
      <c r="AF8" s="214"/>
      <c r="AG8" s="206"/>
      <c r="AH8" s="214"/>
      <c r="AI8" s="214"/>
      <c r="AJ8" s="206"/>
    </row>
    <row r="9" spans="1:36" ht="7.5" customHeight="1">
      <c r="A9" s="206"/>
      <c r="B9" s="224"/>
      <c r="C9" s="224"/>
      <c r="D9" s="224"/>
      <c r="E9" s="224"/>
      <c r="F9" s="243"/>
      <c r="G9" s="243"/>
      <c r="H9" s="245"/>
      <c r="I9" s="243"/>
      <c r="J9" s="245"/>
      <c r="K9" s="243"/>
      <c r="L9" s="335"/>
      <c r="M9" s="243"/>
      <c r="N9" s="335"/>
      <c r="O9" s="243"/>
      <c r="P9" s="335"/>
      <c r="Q9" s="243"/>
      <c r="S9" s="224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</row>
    <row r="10" spans="1:36" ht="7.5" customHeight="1">
      <c r="A10" s="206"/>
      <c r="B10" s="224"/>
      <c r="C10" s="224"/>
      <c r="D10" s="224"/>
      <c r="E10" s="274" t="s">
        <v>27</v>
      </c>
      <c r="F10" s="333">
        <f t="shared" ref="F10:G10" si="1">ROUND(F6*1.148266,0)</f>
        <v>2484</v>
      </c>
      <c r="G10" s="346">
        <f t="shared" si="1"/>
        <v>10605</v>
      </c>
      <c r="H10" s="263"/>
      <c r="I10" s="255" t="s">
        <v>25</v>
      </c>
      <c r="J10" s="263"/>
      <c r="K10" s="255" t="s">
        <v>25</v>
      </c>
      <c r="L10" s="334"/>
      <c r="M10" s="255" t="s">
        <v>25</v>
      </c>
      <c r="N10" s="334"/>
      <c r="O10" s="255" t="s">
        <v>25</v>
      </c>
      <c r="P10" s="334"/>
      <c r="Q10" s="255" t="s">
        <v>25</v>
      </c>
      <c r="R10" s="284"/>
      <c r="S10" s="224"/>
      <c r="T10" s="206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06"/>
    </row>
    <row r="11" spans="1:36" ht="7.5" customHeight="1">
      <c r="A11" s="214"/>
      <c r="B11" s="224"/>
      <c r="C11" s="224"/>
      <c r="D11" s="224"/>
      <c r="E11" s="224"/>
      <c r="F11" s="243"/>
      <c r="G11" s="243"/>
      <c r="H11" s="245"/>
      <c r="I11" s="243"/>
      <c r="J11" s="245"/>
      <c r="K11" s="243"/>
      <c r="L11" s="335"/>
      <c r="M11" s="243"/>
      <c r="N11" s="335"/>
      <c r="O11" s="243"/>
      <c r="P11" s="335"/>
      <c r="Q11" s="243"/>
      <c r="R11" s="284"/>
      <c r="S11" s="451"/>
      <c r="T11" s="206"/>
      <c r="U11" s="206"/>
      <c r="V11" s="222"/>
      <c r="W11" s="222"/>
      <c r="X11" s="206"/>
      <c r="Y11" s="222"/>
      <c r="Z11" s="222"/>
      <c r="AA11" s="206"/>
      <c r="AB11" s="222"/>
      <c r="AC11" s="222"/>
      <c r="AD11" s="206"/>
      <c r="AE11" s="222"/>
      <c r="AF11" s="222"/>
      <c r="AG11" s="206"/>
      <c r="AH11" s="222"/>
      <c r="AI11" s="222"/>
      <c r="AJ11" s="206"/>
    </row>
    <row r="12" spans="1:36" ht="7.5" customHeight="1">
      <c r="A12" s="228"/>
      <c r="B12" s="224"/>
      <c r="C12" s="224"/>
      <c r="D12" s="224"/>
      <c r="E12" s="274" t="s">
        <v>28</v>
      </c>
      <c r="F12" s="333">
        <f t="shared" ref="F12:G12" si="2">ROUND(F6*1.247077,0)</f>
        <v>2697</v>
      </c>
      <c r="G12" s="346">
        <f t="shared" si="2"/>
        <v>11518</v>
      </c>
      <c r="H12" s="263"/>
      <c r="I12" s="255" t="s">
        <v>25</v>
      </c>
      <c r="J12" s="263"/>
      <c r="K12" s="255" t="s">
        <v>25</v>
      </c>
      <c r="L12" s="334"/>
      <c r="M12" s="255" t="s">
        <v>25</v>
      </c>
      <c r="N12" s="334"/>
      <c r="O12" s="255" t="s">
        <v>25</v>
      </c>
      <c r="P12" s="334"/>
      <c r="Q12" s="255" t="s">
        <v>25</v>
      </c>
      <c r="T12" s="206"/>
      <c r="U12" s="206"/>
      <c r="V12" s="214"/>
      <c r="W12" s="214"/>
      <c r="X12" s="206"/>
      <c r="Y12" s="214"/>
      <c r="Z12" s="214"/>
      <c r="AA12" s="206"/>
      <c r="AB12" s="214"/>
      <c r="AC12" s="214"/>
      <c r="AD12" s="206"/>
      <c r="AE12" s="214"/>
      <c r="AF12" s="214"/>
      <c r="AG12" s="206"/>
      <c r="AH12" s="214"/>
      <c r="AI12" s="214"/>
      <c r="AJ12" s="206"/>
    </row>
    <row r="13" spans="1:36" ht="7.5" customHeight="1">
      <c r="A13" s="206"/>
      <c r="B13" s="224"/>
      <c r="C13" s="224"/>
      <c r="D13" s="224"/>
      <c r="E13" s="224"/>
      <c r="F13" s="243"/>
      <c r="G13" s="243"/>
      <c r="H13" s="245"/>
      <c r="I13" s="243"/>
      <c r="J13" s="245"/>
      <c r="K13" s="243"/>
      <c r="L13" s="335"/>
      <c r="M13" s="243"/>
      <c r="N13" s="335"/>
      <c r="O13" s="243"/>
      <c r="P13" s="335"/>
      <c r="Q13" s="243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</row>
    <row r="14" spans="1:36" ht="7.5" customHeight="1">
      <c r="A14" s="206"/>
      <c r="B14" s="224"/>
      <c r="C14" s="224"/>
      <c r="D14" s="224"/>
      <c r="E14" s="274" t="s">
        <v>29</v>
      </c>
      <c r="F14" s="333">
        <f t="shared" ref="F14:G14" si="3">ROUND(F6*1.316674,0)</f>
        <v>2848</v>
      </c>
      <c r="G14" s="346">
        <f t="shared" si="3"/>
        <v>12161</v>
      </c>
      <c r="H14" s="263"/>
      <c r="I14" s="255" t="s">
        <v>25</v>
      </c>
      <c r="J14" s="263"/>
      <c r="K14" s="255" t="s">
        <v>25</v>
      </c>
      <c r="L14" s="266"/>
      <c r="M14" s="255" t="s">
        <v>25</v>
      </c>
      <c r="N14" s="266"/>
      <c r="O14" s="255" t="s">
        <v>25</v>
      </c>
      <c r="P14" s="266"/>
      <c r="Q14" s="255" t="s">
        <v>25</v>
      </c>
      <c r="R14" s="284"/>
      <c r="S14" s="451"/>
      <c r="T14" s="206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06"/>
    </row>
    <row r="15" spans="1:36" ht="7.5" customHeight="1">
      <c r="A15" s="206"/>
      <c r="B15" s="224"/>
      <c r="C15" s="224"/>
      <c r="D15" s="224"/>
      <c r="E15" s="224"/>
      <c r="F15" s="243"/>
      <c r="G15" s="243"/>
      <c r="H15" s="245"/>
      <c r="I15" s="243"/>
      <c r="J15" s="245"/>
      <c r="K15" s="243"/>
      <c r="L15" s="243"/>
      <c r="M15" s="243"/>
      <c r="N15" s="243"/>
      <c r="O15" s="243"/>
      <c r="P15" s="243"/>
      <c r="Q15" s="243"/>
      <c r="R15" s="219"/>
      <c r="S15" s="451"/>
      <c r="T15" s="206"/>
      <c r="U15" s="206"/>
      <c r="V15" s="222"/>
      <c r="W15" s="222"/>
      <c r="X15" s="206"/>
      <c r="Y15" s="222"/>
      <c r="Z15" s="222"/>
      <c r="AA15" s="206"/>
      <c r="AB15" s="222"/>
      <c r="AC15" s="222"/>
      <c r="AD15" s="206"/>
      <c r="AE15" s="222"/>
      <c r="AF15" s="222"/>
      <c r="AG15" s="206"/>
      <c r="AH15" s="222"/>
      <c r="AI15" s="222"/>
      <c r="AJ15" s="206"/>
    </row>
    <row r="16" spans="1:36" ht="7.5" customHeight="1">
      <c r="A16" s="206"/>
      <c r="B16" s="224"/>
      <c r="C16" s="224"/>
      <c r="D16" s="224"/>
      <c r="E16" s="274" t="s">
        <v>30</v>
      </c>
      <c r="F16" s="333">
        <f t="shared" ref="F16:G16" si="4">ROUND(F6*1.506131,0)</f>
        <v>3258</v>
      </c>
      <c r="G16" s="346">
        <f t="shared" si="4"/>
        <v>13911</v>
      </c>
      <c r="H16" s="263"/>
      <c r="I16" s="255" t="s">
        <v>25</v>
      </c>
      <c r="J16" s="263"/>
      <c r="K16" s="255" t="s">
        <v>25</v>
      </c>
      <c r="L16" s="266"/>
      <c r="M16" s="255" t="s">
        <v>25</v>
      </c>
      <c r="N16" s="266"/>
      <c r="O16" s="255" t="s">
        <v>25</v>
      </c>
      <c r="P16" s="266"/>
      <c r="Q16" s="255" t="s">
        <v>25</v>
      </c>
      <c r="R16" s="224"/>
      <c r="S16" s="451"/>
      <c r="T16" s="206"/>
      <c r="U16" s="206"/>
      <c r="V16" s="214"/>
      <c r="W16" s="214"/>
      <c r="X16" s="206"/>
      <c r="Y16" s="214"/>
      <c r="Z16" s="214"/>
      <c r="AA16" s="206"/>
      <c r="AB16" s="214"/>
      <c r="AC16" s="214"/>
      <c r="AD16" s="206"/>
      <c r="AE16" s="214"/>
      <c r="AF16" s="214"/>
      <c r="AG16" s="206"/>
      <c r="AH16" s="214"/>
      <c r="AI16" s="214"/>
      <c r="AJ16" s="206"/>
    </row>
    <row r="17" spans="1:36" ht="7.5" customHeight="1">
      <c r="A17" s="206"/>
      <c r="B17" s="224"/>
      <c r="C17" s="224"/>
      <c r="D17" s="224"/>
      <c r="E17" s="243"/>
      <c r="F17" s="243"/>
      <c r="G17" s="243"/>
      <c r="H17" s="245"/>
      <c r="I17" s="243"/>
      <c r="J17" s="245"/>
      <c r="K17" s="243"/>
      <c r="L17" s="243"/>
      <c r="M17" s="243"/>
      <c r="N17" s="243"/>
      <c r="O17" s="243"/>
      <c r="P17" s="243"/>
      <c r="Q17" s="243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</row>
    <row r="18" spans="1:36" ht="7.5" customHeight="1">
      <c r="A18" s="206"/>
      <c r="B18" s="224"/>
      <c r="C18" s="362" t="s">
        <v>202</v>
      </c>
      <c r="D18" s="22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06"/>
    </row>
    <row r="19" spans="1:36" ht="7.5" customHeight="1">
      <c r="A19" s="206"/>
      <c r="B19" s="224"/>
      <c r="C19" s="224"/>
      <c r="D19" s="224"/>
      <c r="T19" s="214"/>
      <c r="U19" s="206"/>
      <c r="V19" s="222"/>
      <c r="W19" s="222"/>
      <c r="X19" s="206"/>
      <c r="Y19" s="222"/>
      <c r="Z19" s="222"/>
      <c r="AA19" s="206"/>
      <c r="AB19" s="222"/>
      <c r="AC19" s="222"/>
      <c r="AD19" s="206"/>
      <c r="AE19" s="222"/>
      <c r="AF19" s="222"/>
      <c r="AG19" s="206"/>
      <c r="AH19" s="222"/>
      <c r="AI19" s="222"/>
      <c r="AJ19" s="206"/>
    </row>
    <row r="20" spans="1:36" ht="7.5" customHeight="1">
      <c r="A20" s="214"/>
      <c r="B20" s="200"/>
      <c r="C20" s="200"/>
      <c r="D20" s="20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06"/>
      <c r="U20" s="206"/>
      <c r="V20" s="214"/>
      <c r="W20" s="214"/>
      <c r="X20" s="206"/>
      <c r="Y20" s="214"/>
      <c r="Z20" s="214"/>
      <c r="AA20" s="206"/>
      <c r="AB20" s="214"/>
      <c r="AC20" s="214"/>
      <c r="AD20" s="206"/>
      <c r="AE20" s="214"/>
      <c r="AF20" s="214"/>
      <c r="AG20" s="206"/>
      <c r="AH20" s="214"/>
      <c r="AI20" s="214"/>
      <c r="AJ20" s="206"/>
    </row>
    <row r="21" spans="1:36" ht="7.5" customHeight="1">
      <c r="A21" s="214"/>
      <c r="B21" s="216" t="s">
        <v>18</v>
      </c>
      <c r="C21" s="217" t="s">
        <v>203</v>
      </c>
      <c r="D21" s="294" t="s">
        <v>204</v>
      </c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72" t="s">
        <v>21</v>
      </c>
      <c r="S21" s="273" t="s">
        <v>205</v>
      </c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</row>
    <row r="22" spans="1:36" ht="17.25" customHeight="1">
      <c r="A22" s="214"/>
      <c r="B22" s="224"/>
      <c r="C22" s="224"/>
      <c r="D22" s="224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24"/>
      <c r="S22" s="22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</row>
    <row r="23" spans="1:36" ht="7.5" customHeight="1">
      <c r="A23" s="206"/>
      <c r="B23" s="224"/>
      <c r="C23" s="224"/>
      <c r="D23" s="224"/>
      <c r="R23" s="219" t="s">
        <v>21</v>
      </c>
      <c r="S23" s="302" t="s">
        <v>206</v>
      </c>
      <c r="T23" s="214"/>
      <c r="U23" s="206"/>
      <c r="V23" s="222"/>
      <c r="W23" s="222"/>
      <c r="X23" s="206"/>
      <c r="Y23" s="222"/>
      <c r="Z23" s="222"/>
      <c r="AA23" s="206"/>
      <c r="AB23" s="222"/>
      <c r="AC23" s="222"/>
      <c r="AD23" s="206"/>
      <c r="AE23" s="222"/>
      <c r="AF23" s="222"/>
      <c r="AG23" s="206"/>
      <c r="AH23" s="222"/>
      <c r="AI23" s="222"/>
      <c r="AJ23" s="214"/>
    </row>
    <row r="24" spans="1:36" ht="7.5" customHeight="1">
      <c r="A24" s="206"/>
      <c r="B24" s="224"/>
      <c r="C24" s="224"/>
      <c r="D24" s="224"/>
      <c r="E24" s="330" t="s">
        <v>24</v>
      </c>
      <c r="F24" s="331">
        <v>3920</v>
      </c>
      <c r="G24" s="255">
        <f>ROUND(F24*mark_up,0)</f>
        <v>16738</v>
      </c>
      <c r="H24" s="263"/>
      <c r="I24" s="255" t="s">
        <v>25</v>
      </c>
      <c r="J24" s="263"/>
      <c r="K24" s="255" t="s">
        <v>25</v>
      </c>
      <c r="L24" s="266"/>
      <c r="M24" s="255" t="s">
        <v>25</v>
      </c>
      <c r="N24" s="266"/>
      <c r="O24" s="255" t="s">
        <v>25</v>
      </c>
      <c r="P24" s="266"/>
      <c r="Q24" s="255" t="s">
        <v>25</v>
      </c>
      <c r="R24" s="224"/>
      <c r="S24" s="224"/>
      <c r="T24" s="214"/>
      <c r="U24" s="206"/>
      <c r="V24" s="214"/>
      <c r="W24" s="214"/>
      <c r="X24" s="206"/>
      <c r="Y24" s="214"/>
      <c r="Z24" s="214"/>
      <c r="AA24" s="206"/>
      <c r="AB24" s="214"/>
      <c r="AC24" s="214"/>
      <c r="AD24" s="206"/>
      <c r="AE24" s="214"/>
      <c r="AF24" s="214"/>
      <c r="AG24" s="206"/>
      <c r="AH24" s="214"/>
      <c r="AI24" s="214"/>
      <c r="AJ24" s="214"/>
    </row>
    <row r="25" spans="1:36" ht="7.5" customHeight="1">
      <c r="A25" s="228"/>
      <c r="B25" s="224"/>
      <c r="C25" s="224"/>
      <c r="D25" s="224"/>
      <c r="E25" s="224"/>
      <c r="F25" s="244"/>
      <c r="G25" s="243"/>
      <c r="H25" s="245"/>
      <c r="I25" s="243"/>
      <c r="J25" s="245"/>
      <c r="K25" s="243"/>
      <c r="L25" s="243"/>
      <c r="M25" s="243"/>
      <c r="N25" s="243"/>
      <c r="O25" s="243"/>
      <c r="P25" s="243"/>
      <c r="Q25" s="243"/>
      <c r="R25" s="219" t="s">
        <v>21</v>
      </c>
      <c r="S25" s="302" t="s">
        <v>207</v>
      </c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</row>
    <row r="26" spans="1:36" ht="7.5" customHeight="1">
      <c r="A26" s="228"/>
      <c r="B26" s="224"/>
      <c r="C26" s="224"/>
      <c r="D26" s="224"/>
      <c r="E26" s="274" t="s">
        <v>26</v>
      </c>
      <c r="F26" s="333">
        <f t="shared" ref="F26:G26" si="5">ROUND(F24*1.0352704,0)</f>
        <v>4058</v>
      </c>
      <c r="G26" s="346">
        <f t="shared" si="5"/>
        <v>17328</v>
      </c>
      <c r="H26" s="263"/>
      <c r="I26" s="255" t="s">
        <v>25</v>
      </c>
      <c r="J26" s="263"/>
      <c r="K26" s="255" t="s">
        <v>25</v>
      </c>
      <c r="L26" s="334"/>
      <c r="M26" s="255" t="s">
        <v>25</v>
      </c>
      <c r="N26" s="334"/>
      <c r="O26" s="255" t="s">
        <v>25</v>
      </c>
      <c r="P26" s="334"/>
      <c r="Q26" s="255" t="s">
        <v>25</v>
      </c>
      <c r="R26" s="224"/>
      <c r="S26" s="224"/>
      <c r="T26" s="206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06"/>
    </row>
    <row r="27" spans="1:36" ht="7.5" customHeight="1">
      <c r="A27" s="228"/>
      <c r="B27" s="224"/>
      <c r="C27" s="224"/>
      <c r="D27" s="224"/>
      <c r="E27" s="224"/>
      <c r="F27" s="243"/>
      <c r="G27" s="243"/>
      <c r="H27" s="245"/>
      <c r="I27" s="243"/>
      <c r="J27" s="245"/>
      <c r="K27" s="243"/>
      <c r="L27" s="335"/>
      <c r="M27" s="243"/>
      <c r="N27" s="335"/>
      <c r="O27" s="243"/>
      <c r="P27" s="335"/>
      <c r="Q27" s="243"/>
      <c r="R27" s="284"/>
      <c r="S27" s="224"/>
      <c r="T27" s="206"/>
      <c r="U27" s="206"/>
      <c r="V27" s="222"/>
      <c r="W27" s="222"/>
      <c r="X27" s="206"/>
      <c r="Y27" s="222"/>
      <c r="Z27" s="222"/>
      <c r="AA27" s="206"/>
      <c r="AB27" s="222"/>
      <c r="AC27" s="222"/>
      <c r="AD27" s="206"/>
      <c r="AE27" s="222"/>
      <c r="AF27" s="222"/>
      <c r="AG27" s="206"/>
      <c r="AH27" s="222"/>
      <c r="AI27" s="222"/>
      <c r="AJ27" s="206"/>
    </row>
    <row r="28" spans="1:36" ht="7.5" customHeight="1">
      <c r="A28" s="228"/>
      <c r="B28" s="224"/>
      <c r="C28" s="224"/>
      <c r="D28" s="224"/>
      <c r="E28" s="274" t="s">
        <v>27</v>
      </c>
      <c r="F28" s="333">
        <f t="shared" ref="F28:G28" si="6">ROUND(F24*1.04795,0)</f>
        <v>4108</v>
      </c>
      <c r="G28" s="346">
        <f t="shared" si="6"/>
        <v>17541</v>
      </c>
      <c r="H28" s="263"/>
      <c r="I28" s="255" t="s">
        <v>25</v>
      </c>
      <c r="J28" s="263"/>
      <c r="K28" s="255" t="s">
        <v>25</v>
      </c>
      <c r="L28" s="334"/>
      <c r="M28" s="255" t="s">
        <v>25</v>
      </c>
      <c r="N28" s="334"/>
      <c r="O28" s="255" t="s">
        <v>25</v>
      </c>
      <c r="P28" s="334"/>
      <c r="Q28" s="255" t="s">
        <v>25</v>
      </c>
      <c r="S28" s="224"/>
      <c r="T28" s="206"/>
      <c r="U28" s="206"/>
      <c r="V28" s="214"/>
      <c r="W28" s="214"/>
      <c r="X28" s="206"/>
      <c r="Y28" s="214"/>
      <c r="Z28" s="214"/>
      <c r="AA28" s="206"/>
      <c r="AB28" s="214"/>
      <c r="AC28" s="214"/>
      <c r="AD28" s="206"/>
      <c r="AE28" s="214"/>
      <c r="AF28" s="214"/>
      <c r="AG28" s="206"/>
      <c r="AH28" s="214"/>
      <c r="AI28" s="214"/>
      <c r="AJ28" s="206"/>
    </row>
    <row r="29" spans="1:36" ht="7.5" customHeight="1">
      <c r="A29" s="271"/>
      <c r="B29" s="224"/>
      <c r="C29" s="224"/>
      <c r="D29" s="224"/>
      <c r="E29" s="224"/>
      <c r="F29" s="243"/>
      <c r="G29" s="243"/>
      <c r="H29" s="245"/>
      <c r="I29" s="243"/>
      <c r="J29" s="245"/>
      <c r="K29" s="243"/>
      <c r="L29" s="335"/>
      <c r="M29" s="243"/>
      <c r="N29" s="335"/>
      <c r="O29" s="243"/>
      <c r="P29" s="335"/>
      <c r="Q29" s="243"/>
      <c r="S29" s="224"/>
      <c r="T29" s="23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</row>
    <row r="30" spans="1:36" ht="7.5" customHeight="1">
      <c r="A30" s="271"/>
      <c r="B30" s="224"/>
      <c r="C30" s="224"/>
      <c r="D30" s="224"/>
      <c r="E30" s="274" t="s">
        <v>28</v>
      </c>
      <c r="F30" s="333">
        <f t="shared" ref="F30:G30" si="7">ROUND(F24*1.07929,0)</f>
        <v>4231</v>
      </c>
      <c r="G30" s="346">
        <f t="shared" si="7"/>
        <v>18065</v>
      </c>
      <c r="H30" s="263"/>
      <c r="I30" s="255" t="s">
        <v>25</v>
      </c>
      <c r="J30" s="263"/>
      <c r="K30" s="255" t="s">
        <v>25</v>
      </c>
      <c r="L30" s="334"/>
      <c r="M30" s="255" t="s">
        <v>25</v>
      </c>
      <c r="N30" s="334"/>
      <c r="O30" s="255" t="s">
        <v>25</v>
      </c>
      <c r="P30" s="334"/>
      <c r="Q30" s="255" t="s">
        <v>25</v>
      </c>
      <c r="R30" s="219" t="s">
        <v>21</v>
      </c>
      <c r="S30" s="302" t="s">
        <v>208</v>
      </c>
      <c r="T30" s="236"/>
      <c r="U30" s="452"/>
      <c r="V30" s="452"/>
      <c r="W30" s="452"/>
      <c r="X30" s="452"/>
      <c r="Y30" s="452"/>
      <c r="Z30" s="452"/>
      <c r="AA30" s="452"/>
      <c r="AB30" s="452"/>
      <c r="AC30" s="222"/>
      <c r="AD30" s="222"/>
      <c r="AE30" s="206"/>
      <c r="AF30" s="206"/>
      <c r="AG30" s="206"/>
      <c r="AH30" s="206"/>
      <c r="AI30" s="206"/>
      <c r="AJ30" s="206"/>
    </row>
    <row r="31" spans="1:36" ht="7.5" customHeight="1">
      <c r="A31" s="271"/>
      <c r="B31" s="224"/>
      <c r="C31" s="224"/>
      <c r="D31" s="224"/>
      <c r="E31" s="224"/>
      <c r="F31" s="243"/>
      <c r="G31" s="243"/>
      <c r="H31" s="245"/>
      <c r="I31" s="243"/>
      <c r="J31" s="245"/>
      <c r="K31" s="243"/>
      <c r="L31" s="335"/>
      <c r="M31" s="243"/>
      <c r="N31" s="335"/>
      <c r="O31" s="243"/>
      <c r="P31" s="335"/>
      <c r="Q31" s="243"/>
      <c r="R31" s="224"/>
      <c r="S31" s="224"/>
      <c r="T31" s="236"/>
      <c r="U31" s="452"/>
      <c r="V31" s="452"/>
      <c r="W31" s="452"/>
      <c r="X31" s="452"/>
      <c r="Y31" s="452"/>
      <c r="Z31" s="452"/>
      <c r="AA31" s="452"/>
      <c r="AB31" s="452"/>
      <c r="AC31" s="222"/>
      <c r="AD31" s="222"/>
      <c r="AE31" s="206"/>
      <c r="AF31" s="206"/>
      <c r="AG31" s="206"/>
      <c r="AH31" s="206"/>
      <c r="AI31" s="206"/>
      <c r="AJ31" s="206"/>
    </row>
    <row r="32" spans="1:36" ht="7.5" customHeight="1">
      <c r="A32" s="271"/>
      <c r="B32" s="224"/>
      <c r="C32" s="224"/>
      <c r="D32" s="224"/>
      <c r="E32" s="274" t="s">
        <v>29</v>
      </c>
      <c r="F32" s="333">
        <f t="shared" ref="F32:G32" si="8">ROUND(F24*1.1312193,0)</f>
        <v>4434</v>
      </c>
      <c r="G32" s="346">
        <f t="shared" si="8"/>
        <v>18934</v>
      </c>
      <c r="H32" s="263"/>
      <c r="I32" s="255" t="s">
        <v>25</v>
      </c>
      <c r="J32" s="263"/>
      <c r="K32" s="255" t="s">
        <v>25</v>
      </c>
      <c r="L32" s="266"/>
      <c r="M32" s="255" t="s">
        <v>25</v>
      </c>
      <c r="N32" s="266"/>
      <c r="O32" s="255" t="s">
        <v>25</v>
      </c>
      <c r="P32" s="266"/>
      <c r="Q32" s="255" t="s">
        <v>25</v>
      </c>
      <c r="T32" s="236"/>
      <c r="U32" s="452"/>
      <c r="V32" s="452"/>
      <c r="W32" s="452"/>
      <c r="X32" s="452"/>
      <c r="Y32" s="452"/>
      <c r="Z32" s="452"/>
      <c r="AA32" s="452"/>
      <c r="AB32" s="452"/>
      <c r="AC32" s="222"/>
      <c r="AD32" s="222"/>
      <c r="AE32" s="206"/>
      <c r="AF32" s="206"/>
      <c r="AG32" s="206"/>
      <c r="AH32" s="206"/>
      <c r="AI32" s="206"/>
      <c r="AJ32" s="206"/>
    </row>
    <row r="33" spans="1:36" ht="7.5" customHeight="1">
      <c r="A33" s="271"/>
      <c r="B33" s="224"/>
      <c r="C33" s="224"/>
      <c r="D33" s="224"/>
      <c r="E33" s="224"/>
      <c r="F33" s="243"/>
      <c r="G33" s="243"/>
      <c r="H33" s="245"/>
      <c r="I33" s="243"/>
      <c r="J33" s="245"/>
      <c r="K33" s="243"/>
      <c r="L33" s="243"/>
      <c r="M33" s="243"/>
      <c r="N33" s="243"/>
      <c r="O33" s="243"/>
      <c r="P33" s="243"/>
      <c r="Q33" s="243"/>
      <c r="T33" s="236"/>
      <c r="U33" s="452"/>
      <c r="V33" s="452"/>
      <c r="W33" s="452"/>
      <c r="X33" s="452"/>
      <c r="Y33" s="452"/>
      <c r="Z33" s="452"/>
      <c r="AA33" s="452"/>
      <c r="AB33" s="452"/>
      <c r="AC33" s="222"/>
      <c r="AD33" s="222"/>
      <c r="AE33" s="206"/>
      <c r="AF33" s="206"/>
      <c r="AG33" s="206"/>
      <c r="AH33" s="206"/>
      <c r="AI33" s="206"/>
      <c r="AJ33" s="206"/>
    </row>
    <row r="34" spans="1:36" ht="7.5" customHeight="1">
      <c r="A34" s="271"/>
      <c r="B34" s="224"/>
      <c r="C34" s="224"/>
      <c r="D34" s="224"/>
      <c r="E34" s="274" t="s">
        <v>30</v>
      </c>
      <c r="F34" s="333">
        <f t="shared" ref="F34:G34" si="9">ROUND(F24*1.2086581,0)</f>
        <v>4738</v>
      </c>
      <c r="G34" s="346">
        <f t="shared" si="9"/>
        <v>20231</v>
      </c>
      <c r="H34" s="263"/>
      <c r="I34" s="255" t="s">
        <v>25</v>
      </c>
      <c r="J34" s="263"/>
      <c r="K34" s="255" t="s">
        <v>25</v>
      </c>
      <c r="L34" s="266"/>
      <c r="M34" s="255" t="s">
        <v>25</v>
      </c>
      <c r="N34" s="266"/>
      <c r="O34" s="255" t="s">
        <v>25</v>
      </c>
      <c r="P34" s="266"/>
      <c r="Q34" s="255" t="s">
        <v>25</v>
      </c>
      <c r="R34" s="284"/>
      <c r="S34" s="451"/>
      <c r="T34" s="236"/>
      <c r="U34" s="452"/>
      <c r="V34" s="452"/>
      <c r="W34" s="452"/>
      <c r="X34" s="452"/>
      <c r="Y34" s="452"/>
      <c r="Z34" s="452"/>
      <c r="AA34" s="452"/>
      <c r="AB34" s="452"/>
      <c r="AC34" s="222"/>
      <c r="AD34" s="222"/>
      <c r="AE34" s="206"/>
      <c r="AF34" s="206"/>
      <c r="AG34" s="206"/>
      <c r="AH34" s="206"/>
      <c r="AI34" s="206"/>
      <c r="AJ34" s="206"/>
    </row>
    <row r="35" spans="1:36" ht="7.5" customHeight="1">
      <c r="A35" s="228"/>
      <c r="B35" s="224"/>
      <c r="C35" s="224"/>
      <c r="D35" s="224"/>
      <c r="E35" s="243"/>
      <c r="F35" s="243"/>
      <c r="G35" s="243"/>
      <c r="H35" s="245"/>
      <c r="I35" s="243"/>
      <c r="J35" s="245"/>
      <c r="K35" s="243"/>
      <c r="L35" s="243"/>
      <c r="M35" s="243"/>
      <c r="N35" s="243"/>
      <c r="O35" s="243"/>
      <c r="P35" s="243"/>
      <c r="Q35" s="243"/>
      <c r="T35" s="206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06"/>
      <c r="AF35" s="206"/>
      <c r="AG35" s="206"/>
      <c r="AH35" s="206"/>
      <c r="AI35" s="206"/>
      <c r="AJ35" s="206"/>
    </row>
    <row r="36" spans="1:36" ht="7.5" customHeight="1">
      <c r="A36" s="228"/>
      <c r="B36" s="224"/>
      <c r="C36" s="362" t="s">
        <v>209</v>
      </c>
      <c r="D36" s="224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T36" s="206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06"/>
      <c r="AF36" s="206"/>
      <c r="AG36" s="206"/>
      <c r="AH36" s="206"/>
      <c r="AI36" s="206"/>
      <c r="AJ36" s="206"/>
    </row>
    <row r="37" spans="1:36" ht="7.5" customHeight="1">
      <c r="A37" s="228"/>
      <c r="B37" s="224"/>
      <c r="C37" s="224"/>
      <c r="D37" s="224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T37" s="206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06"/>
      <c r="AF37" s="206"/>
      <c r="AG37" s="206"/>
      <c r="AH37" s="206"/>
      <c r="AI37" s="206"/>
      <c r="AJ37" s="206"/>
    </row>
    <row r="38" spans="1:36" ht="7.5" customHeight="1">
      <c r="A38" s="228"/>
      <c r="B38" s="200"/>
      <c r="C38" s="200"/>
      <c r="D38" s="200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50"/>
      <c r="R38" s="250"/>
      <c r="S38" s="250"/>
      <c r="T38" s="206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06"/>
      <c r="AF38" s="206"/>
      <c r="AG38" s="206"/>
      <c r="AH38" s="206"/>
      <c r="AI38" s="206"/>
      <c r="AJ38" s="206"/>
    </row>
    <row r="39" spans="1:36" ht="7.5" customHeight="1">
      <c r="A39" s="228"/>
      <c r="B39" s="216" t="s">
        <v>18</v>
      </c>
      <c r="C39" s="217" t="s">
        <v>210</v>
      </c>
      <c r="D39" s="294" t="s">
        <v>211</v>
      </c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19" t="s">
        <v>21</v>
      </c>
      <c r="S39" s="220" t="s">
        <v>212</v>
      </c>
      <c r="T39" s="206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06"/>
      <c r="AF39" s="206"/>
      <c r="AG39" s="206"/>
      <c r="AH39" s="206"/>
      <c r="AI39" s="206"/>
      <c r="AJ39" s="206"/>
    </row>
    <row r="40" spans="1:36" ht="7.5" customHeight="1">
      <c r="A40" s="228"/>
      <c r="B40" s="224"/>
      <c r="C40" s="224"/>
      <c r="D40" s="224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24"/>
      <c r="S40" s="224"/>
      <c r="T40" s="206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06"/>
      <c r="AF40" s="206"/>
      <c r="AG40" s="206"/>
      <c r="AH40" s="206"/>
      <c r="AI40" s="206"/>
      <c r="AJ40" s="206"/>
    </row>
    <row r="41" spans="1:36" ht="7.5" customHeight="1">
      <c r="A41" s="228"/>
      <c r="B41" s="224"/>
      <c r="C41" s="224"/>
      <c r="D41" s="224"/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84" t="s">
        <v>21</v>
      </c>
      <c r="S41" s="22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</row>
    <row r="42" spans="1:36" ht="7.5" customHeight="1">
      <c r="A42" s="228"/>
      <c r="B42" s="224"/>
      <c r="C42" s="224"/>
      <c r="D42" s="224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84"/>
      <c r="S42" s="22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4"/>
      <c r="AE42" s="214"/>
      <c r="AF42" s="214"/>
      <c r="AG42" s="214"/>
      <c r="AH42" s="214"/>
      <c r="AI42" s="214"/>
      <c r="AJ42" s="214"/>
    </row>
    <row r="43" spans="1:36" ht="7.5" customHeight="1">
      <c r="A43" s="228"/>
      <c r="B43" s="224"/>
      <c r="C43" s="224"/>
      <c r="D43" s="224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84"/>
      <c r="S43" s="451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</row>
    <row r="44" spans="1:36" ht="7.5" customHeight="1">
      <c r="A44" s="228"/>
      <c r="B44" s="224"/>
      <c r="C44" s="224"/>
      <c r="D44" s="224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84"/>
      <c r="S44" s="284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</row>
    <row r="45" spans="1:36" ht="7.5" customHeight="1">
      <c r="A45" s="228"/>
      <c r="B45" s="224"/>
      <c r="C45" s="224"/>
      <c r="D45" s="224"/>
      <c r="E45" s="394" t="s">
        <v>25</v>
      </c>
      <c r="F45" s="453"/>
      <c r="G45" s="454" t="s">
        <v>25</v>
      </c>
      <c r="H45" s="453"/>
      <c r="I45" s="454" t="s">
        <v>25</v>
      </c>
      <c r="J45" s="453"/>
      <c r="K45" s="454" t="s">
        <v>25</v>
      </c>
      <c r="L45" s="453"/>
      <c r="M45" s="454" t="s">
        <v>25</v>
      </c>
      <c r="N45" s="453"/>
      <c r="O45" s="446">
        <f>ROUND(Q45+(Q45*10%),0)</f>
        <v>10324</v>
      </c>
      <c r="P45" s="407">
        <v>2198</v>
      </c>
      <c r="Q45" s="446">
        <f>ROUND(P45*mark_up,0)</f>
        <v>9385</v>
      </c>
      <c r="R45" s="284"/>
      <c r="S45" s="284"/>
      <c r="T45" s="288"/>
      <c r="U45" s="455"/>
      <c r="V45" s="455"/>
      <c r="W45" s="455"/>
      <c r="X45" s="455"/>
      <c r="Y45" s="455"/>
      <c r="Z45" s="455"/>
      <c r="AA45" s="455"/>
      <c r="AB45" s="455"/>
      <c r="AC45" s="289"/>
      <c r="AD45" s="222"/>
      <c r="AE45" s="222"/>
      <c r="AF45" s="222"/>
      <c r="AG45" s="222"/>
      <c r="AH45" s="222"/>
      <c r="AI45" s="222"/>
      <c r="AJ45" s="222"/>
    </row>
    <row r="46" spans="1:36" ht="7.5" customHeight="1">
      <c r="A46" s="228"/>
      <c r="B46" s="224"/>
      <c r="C46" s="224"/>
      <c r="D46" s="224"/>
      <c r="E46" s="224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84"/>
      <c r="S46" s="284"/>
      <c r="T46" s="290"/>
      <c r="U46" s="455"/>
      <c r="V46" s="455"/>
      <c r="W46" s="455"/>
      <c r="X46" s="455"/>
      <c r="Y46" s="455"/>
      <c r="Z46" s="455"/>
      <c r="AA46" s="455"/>
      <c r="AB46" s="455"/>
      <c r="AC46" s="291"/>
      <c r="AD46" s="222"/>
      <c r="AE46" s="222"/>
      <c r="AF46" s="222"/>
      <c r="AG46" s="222"/>
      <c r="AH46" s="222"/>
      <c r="AI46" s="222"/>
      <c r="AJ46" s="222"/>
    </row>
    <row r="47" spans="1:36" ht="7.5" customHeight="1">
      <c r="A47" s="228"/>
      <c r="B47" s="224"/>
      <c r="C47" s="224"/>
      <c r="D47" s="224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84"/>
      <c r="S47" s="284"/>
      <c r="T47" s="293"/>
      <c r="U47" s="455"/>
      <c r="V47" s="455"/>
      <c r="W47" s="455"/>
      <c r="X47" s="455"/>
      <c r="Y47" s="455"/>
      <c r="Z47" s="455"/>
      <c r="AA47" s="455"/>
      <c r="AB47" s="455"/>
      <c r="AC47" s="291"/>
      <c r="AD47" s="222"/>
      <c r="AE47" s="222"/>
      <c r="AF47" s="222"/>
      <c r="AG47" s="222"/>
      <c r="AH47" s="222"/>
      <c r="AI47" s="222"/>
      <c r="AJ47" s="222"/>
    </row>
    <row r="48" spans="1:36" ht="7.5" customHeight="1">
      <c r="A48" s="228"/>
      <c r="B48" s="224"/>
      <c r="C48" s="224"/>
      <c r="D48" s="224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84"/>
      <c r="S48" s="284"/>
      <c r="T48" s="293"/>
      <c r="U48" s="455"/>
      <c r="V48" s="455"/>
      <c r="W48" s="455"/>
      <c r="X48" s="455"/>
      <c r="Y48" s="455"/>
      <c r="Z48" s="455"/>
      <c r="AA48" s="455"/>
      <c r="AB48" s="455"/>
      <c r="AC48" s="291"/>
      <c r="AD48" s="222"/>
      <c r="AE48" s="222"/>
      <c r="AF48" s="222"/>
      <c r="AG48" s="222"/>
      <c r="AH48" s="222"/>
      <c r="AI48" s="222"/>
      <c r="AJ48" s="222"/>
    </row>
    <row r="49" spans="1:36" ht="7.5" customHeight="1">
      <c r="A49" s="228"/>
      <c r="B49" s="224"/>
      <c r="C49" s="362" t="s">
        <v>213</v>
      </c>
      <c r="D49" s="224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84"/>
      <c r="S49" s="284"/>
      <c r="T49" s="432"/>
      <c r="U49" s="455"/>
      <c r="V49" s="455"/>
      <c r="W49" s="455"/>
      <c r="X49" s="455"/>
      <c r="Y49" s="455"/>
      <c r="Z49" s="455"/>
      <c r="AA49" s="455"/>
      <c r="AB49" s="455"/>
      <c r="AC49" s="291"/>
      <c r="AD49" s="222"/>
      <c r="AE49" s="222"/>
      <c r="AF49" s="222"/>
      <c r="AG49" s="222"/>
      <c r="AH49" s="222"/>
      <c r="AI49" s="222"/>
      <c r="AJ49" s="222"/>
    </row>
    <row r="50" spans="1:36" ht="7.5" customHeight="1">
      <c r="A50" s="228"/>
      <c r="B50" s="224"/>
      <c r="C50" s="224"/>
      <c r="D50" s="224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84"/>
      <c r="S50" s="284"/>
      <c r="T50" s="432"/>
      <c r="U50" s="455"/>
      <c r="V50" s="455"/>
      <c r="W50" s="455"/>
      <c r="X50" s="455"/>
      <c r="Y50" s="455"/>
      <c r="Z50" s="455"/>
      <c r="AA50" s="455"/>
      <c r="AB50" s="455"/>
      <c r="AC50" s="291"/>
      <c r="AD50" s="222"/>
      <c r="AE50" s="222"/>
      <c r="AF50" s="222"/>
      <c r="AG50" s="222"/>
      <c r="AH50" s="222"/>
      <c r="AI50" s="222"/>
      <c r="AJ50" s="222"/>
    </row>
    <row r="51" spans="1:36" ht="7.5" customHeight="1">
      <c r="A51" s="228"/>
      <c r="B51" s="200"/>
      <c r="C51" s="200"/>
      <c r="D51" s="200"/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8"/>
      <c r="Q51" s="308"/>
      <c r="R51" s="319"/>
      <c r="S51" s="319"/>
      <c r="T51" s="293"/>
      <c r="U51" s="455"/>
      <c r="V51" s="455"/>
      <c r="W51" s="455"/>
      <c r="X51" s="455"/>
      <c r="Y51" s="455"/>
      <c r="Z51" s="455"/>
      <c r="AA51" s="455"/>
      <c r="AB51" s="455"/>
      <c r="AC51" s="291"/>
      <c r="AD51" s="222"/>
      <c r="AE51" s="222"/>
      <c r="AF51" s="222"/>
      <c r="AG51" s="222"/>
      <c r="AH51" s="222"/>
      <c r="AI51" s="222"/>
      <c r="AJ51" s="222"/>
    </row>
    <row r="52" spans="1:36" ht="7.5" customHeight="1">
      <c r="A52" s="228"/>
      <c r="B52" s="285"/>
      <c r="C52" s="343"/>
      <c r="D52" s="387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84"/>
      <c r="S52" s="284"/>
      <c r="T52" s="293"/>
      <c r="U52" s="455"/>
      <c r="V52" s="455"/>
      <c r="W52" s="455"/>
      <c r="X52" s="455"/>
      <c r="Y52" s="455"/>
      <c r="Z52" s="455"/>
      <c r="AA52" s="455"/>
      <c r="AB52" s="455"/>
      <c r="AC52" s="291"/>
      <c r="AD52" s="222"/>
      <c r="AE52" s="222"/>
      <c r="AF52" s="222"/>
      <c r="AG52" s="222"/>
      <c r="AH52" s="222"/>
      <c r="AI52" s="222"/>
      <c r="AJ52" s="222"/>
    </row>
    <row r="53" spans="1:36" ht="7.5" customHeight="1">
      <c r="A53" s="271"/>
      <c r="B53" s="285"/>
      <c r="C53" s="343"/>
      <c r="D53" s="387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84"/>
      <c r="S53" s="284"/>
      <c r="T53" s="456"/>
      <c r="U53" s="455"/>
      <c r="V53" s="455"/>
      <c r="W53" s="455"/>
      <c r="X53" s="455"/>
      <c r="Y53" s="455"/>
      <c r="Z53" s="455"/>
      <c r="AA53" s="455"/>
      <c r="AB53" s="455"/>
      <c r="AC53" s="290"/>
      <c r="AD53" s="222"/>
      <c r="AE53" s="222"/>
      <c r="AF53" s="222"/>
      <c r="AG53" s="222"/>
      <c r="AH53" s="222"/>
      <c r="AI53" s="222"/>
      <c r="AJ53" s="222"/>
    </row>
    <row r="54" spans="1:36" ht="7.5" customHeight="1">
      <c r="A54" s="271"/>
      <c r="B54" s="285"/>
      <c r="D54" s="387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T54" s="236"/>
      <c r="U54" s="206"/>
      <c r="V54" s="206"/>
      <c r="W54" s="206"/>
      <c r="X54" s="206"/>
      <c r="Y54" s="206"/>
      <c r="Z54" s="206"/>
      <c r="AA54" s="206"/>
      <c r="AB54" s="206"/>
      <c r="AC54" s="206"/>
      <c r="AD54" s="222"/>
      <c r="AE54" s="222"/>
      <c r="AF54" s="222"/>
      <c r="AG54" s="222"/>
      <c r="AH54" s="222"/>
      <c r="AI54" s="222"/>
      <c r="AJ54" s="222"/>
    </row>
    <row r="55" spans="1:36" ht="7.5" customHeight="1">
      <c r="A55" s="271"/>
      <c r="B55" s="285"/>
      <c r="D55" s="387"/>
      <c r="T55" s="236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</row>
    <row r="56" spans="1:36" ht="7.5" customHeight="1">
      <c r="A56" s="271"/>
      <c r="B56" s="285"/>
      <c r="D56" s="387"/>
      <c r="T56" s="236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</row>
    <row r="57" spans="1:36" ht="7.5" customHeight="1">
      <c r="A57" s="271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457"/>
      <c r="S57" s="296"/>
      <c r="T57" s="236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</row>
    <row r="58" spans="1:36" ht="7.5" customHeight="1">
      <c r="A58" s="22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457"/>
      <c r="S58" s="296"/>
      <c r="T58" s="206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</row>
    <row r="59" spans="1:36" ht="11.25" customHeight="1">
      <c r="A59" s="228"/>
      <c r="B59" s="275" t="s">
        <v>214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7" t="s">
        <v>38</v>
      </c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</row>
    <row r="60" spans="1:36" ht="11.25" customHeight="1">
      <c r="A60" s="19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9"/>
      <c r="S60" s="243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</row>
    <row r="61" spans="1:36" ht="11.25" customHeight="1">
      <c r="A61" s="198"/>
      <c r="B61" s="280" t="s">
        <v>215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6"/>
      <c r="AI61" s="206"/>
      <c r="AJ61" s="206"/>
    </row>
  </sheetData>
  <sheetProtection password="E4DE" sheet="1" objects="1" scenarios="1"/>
  <mergeCells count="162">
    <mergeCell ref="R3:R4"/>
    <mergeCell ref="R5:R6"/>
    <mergeCell ref="F6:F7"/>
    <mergeCell ref="G6:G7"/>
    <mergeCell ref="I6:I7"/>
    <mergeCell ref="K6:K7"/>
    <mergeCell ref="L6:L7"/>
    <mergeCell ref="M6:M7"/>
    <mergeCell ref="N6:N7"/>
    <mergeCell ref="O6:O7"/>
    <mergeCell ref="P6:P7"/>
    <mergeCell ref="Q6:Q7"/>
    <mergeCell ref="F8:F9"/>
    <mergeCell ref="G8:G9"/>
    <mergeCell ref="D3:D20"/>
    <mergeCell ref="E6:E7"/>
    <mergeCell ref="E8:E9"/>
    <mergeCell ref="E10:E11"/>
    <mergeCell ref="E12:E13"/>
    <mergeCell ref="E16:E17"/>
    <mergeCell ref="I8:I9"/>
    <mergeCell ref="K8:K9"/>
    <mergeCell ref="M8:M9"/>
    <mergeCell ref="O8:O9"/>
    <mergeCell ref="G10:G11"/>
    <mergeCell ref="I10:I11"/>
    <mergeCell ref="K10:K11"/>
    <mergeCell ref="M10:M11"/>
    <mergeCell ref="Q8:Q9"/>
    <mergeCell ref="Q10:Q11"/>
    <mergeCell ref="M16:M17"/>
    <mergeCell ref="N16:N17"/>
    <mergeCell ref="O16:O17"/>
    <mergeCell ref="P16:P17"/>
    <mergeCell ref="Q16:Q17"/>
    <mergeCell ref="G12:G13"/>
    <mergeCell ref="I12:I13"/>
    <mergeCell ref="F16:F17"/>
    <mergeCell ref="G16:G17"/>
    <mergeCell ref="I16:I17"/>
    <mergeCell ref="K16:K17"/>
    <mergeCell ref="L16:L17"/>
    <mergeCell ref="K12:K13"/>
    <mergeCell ref="M12:M13"/>
    <mergeCell ref="O12:O13"/>
    <mergeCell ref="Q12:Q13"/>
    <mergeCell ref="G14:G15"/>
    <mergeCell ref="I14:I15"/>
    <mergeCell ref="K14:K15"/>
    <mergeCell ref="L14:L15"/>
    <mergeCell ref="M14:M15"/>
    <mergeCell ref="N14:N15"/>
    <mergeCell ref="O14:O15"/>
    <mergeCell ref="P14:P15"/>
    <mergeCell ref="Q14:Q15"/>
    <mergeCell ref="R15:R16"/>
    <mergeCell ref="E30:E31"/>
    <mergeCell ref="F30:F31"/>
    <mergeCell ref="E32:E33"/>
    <mergeCell ref="F32:F33"/>
    <mergeCell ref="B21:B38"/>
    <mergeCell ref="B39:B51"/>
    <mergeCell ref="C39:C48"/>
    <mergeCell ref="D39:D51"/>
    <mergeCell ref="C49:C51"/>
    <mergeCell ref="C3:C17"/>
    <mergeCell ref="F10:F11"/>
    <mergeCell ref="F12:F13"/>
    <mergeCell ref="F14:F15"/>
    <mergeCell ref="C21:C35"/>
    <mergeCell ref="D21:D38"/>
    <mergeCell ref="C36:C38"/>
    <mergeCell ref="E34:E35"/>
    <mergeCell ref="F34:F35"/>
    <mergeCell ref="E45:E46"/>
    <mergeCell ref="F45:F46"/>
    <mergeCell ref="G45:G46"/>
    <mergeCell ref="H45:H46"/>
    <mergeCell ref="O30:O31"/>
    <mergeCell ref="Q30:Q31"/>
    <mergeCell ref="Q32:Q33"/>
    <mergeCell ref="I45:I46"/>
    <mergeCell ref="Q45:Q46"/>
    <mergeCell ref="B59:R59"/>
    <mergeCell ref="S59:S60"/>
    <mergeCell ref="B61:S61"/>
    <mergeCell ref="J45:J46"/>
    <mergeCell ref="K45:K46"/>
    <mergeCell ref="L45:L46"/>
    <mergeCell ref="M45:M46"/>
    <mergeCell ref="N45:N46"/>
    <mergeCell ref="O45:O46"/>
    <mergeCell ref="P45:P46"/>
    <mergeCell ref="G34:G35"/>
    <mergeCell ref="I34:I35"/>
    <mergeCell ref="K32:K33"/>
    <mergeCell ref="L32:L33"/>
    <mergeCell ref="K34:K35"/>
    <mergeCell ref="L34:L35"/>
    <mergeCell ref="M32:M33"/>
    <mergeCell ref="N32:N33"/>
    <mergeCell ref="M34:M35"/>
    <mergeCell ref="N34:N35"/>
    <mergeCell ref="G32:G33"/>
    <mergeCell ref="I32:I33"/>
    <mergeCell ref="T45:T46"/>
    <mergeCell ref="AC45:AC53"/>
    <mergeCell ref="O32:O33"/>
    <mergeCell ref="P32:P33"/>
    <mergeCell ref="O34:O35"/>
    <mergeCell ref="P34:P35"/>
    <mergeCell ref="Q34:Q35"/>
    <mergeCell ref="R39:R40"/>
    <mergeCell ref="S39:S42"/>
    <mergeCell ref="S5:S10"/>
    <mergeCell ref="R21:R22"/>
    <mergeCell ref="S21:S22"/>
    <mergeCell ref="R23:R24"/>
    <mergeCell ref="S23:S24"/>
    <mergeCell ref="R25:R26"/>
    <mergeCell ref="S25:S29"/>
    <mergeCell ref="B1:D1"/>
    <mergeCell ref="O1:S1"/>
    <mergeCell ref="R2:S2"/>
    <mergeCell ref="B3:B20"/>
    <mergeCell ref="S3:S4"/>
    <mergeCell ref="O10:O11"/>
    <mergeCell ref="C18:C20"/>
    <mergeCell ref="N24:N25"/>
    <mergeCell ref="O24:O25"/>
    <mergeCell ref="P24:P25"/>
    <mergeCell ref="Q24:Q25"/>
    <mergeCell ref="E14:E15"/>
    <mergeCell ref="E24:E25"/>
    <mergeCell ref="G24:G25"/>
    <mergeCell ref="I24:I25"/>
    <mergeCell ref="K24:K25"/>
    <mergeCell ref="L24:L25"/>
    <mergeCell ref="R30:R31"/>
    <mergeCell ref="S30:S31"/>
    <mergeCell ref="M24:M25"/>
    <mergeCell ref="O26:O27"/>
    <mergeCell ref="Q26:Q27"/>
    <mergeCell ref="F24:F25"/>
    <mergeCell ref="E26:E27"/>
    <mergeCell ref="F26:F27"/>
    <mergeCell ref="G26:G27"/>
    <mergeCell ref="I26:I27"/>
    <mergeCell ref="K26:K27"/>
    <mergeCell ref="M26:M27"/>
    <mergeCell ref="E28:E29"/>
    <mergeCell ref="F28:F29"/>
    <mergeCell ref="I28:I29"/>
    <mergeCell ref="K28:K29"/>
    <mergeCell ref="M28:M29"/>
    <mergeCell ref="O28:O29"/>
    <mergeCell ref="Q28:Q29"/>
    <mergeCell ref="I30:I31"/>
    <mergeCell ref="G28:G29"/>
    <mergeCell ref="G30:G31"/>
    <mergeCell ref="K30:K31"/>
    <mergeCell ref="M30:M31"/>
  </mergeCells>
  <pageMargins left="0.78740157480314954" right="0" top="0" bottom="0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183"/>
  <sheetViews>
    <sheetView showGridLines="0" topLeftCell="B1" workbookViewId="0">
      <selection activeCell="G8" sqref="G8:G9"/>
    </sheetView>
  </sheetViews>
  <sheetFormatPr defaultColWidth="14.42578125" defaultRowHeight="15" customHeight="1"/>
  <cols>
    <col min="1" max="1" width="12.85546875" style="205" hidden="1" customWidth="1"/>
    <col min="2" max="3" width="14.28515625" style="205" customWidth="1"/>
    <col min="4" max="4" width="11.42578125" style="205" customWidth="1"/>
    <col min="5" max="5" width="6" style="205" customWidth="1"/>
    <col min="6" max="6" width="10" style="205" hidden="1" customWidth="1"/>
    <col min="7" max="7" width="9.710937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20" width="61.5703125" style="205" hidden="1" customWidth="1"/>
    <col min="21" max="24" width="9.140625" style="205" hidden="1" customWidth="1"/>
    <col min="25" max="16384" width="14.42578125" style="205"/>
  </cols>
  <sheetData>
    <row r="1" spans="1:24" ht="61.5" customHeight="1">
      <c r="A1" s="198"/>
      <c r="B1" s="199"/>
      <c r="C1" s="200"/>
      <c r="D1" s="200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 t="s">
        <v>216</v>
      </c>
      <c r="P1" s="200"/>
      <c r="Q1" s="200"/>
      <c r="R1" s="200"/>
      <c r="S1" s="200"/>
      <c r="T1" s="204"/>
      <c r="U1" s="204"/>
      <c r="V1" s="204"/>
      <c r="W1" s="204"/>
      <c r="X1" s="204"/>
    </row>
    <row r="2" spans="1:24" ht="34.5" customHeight="1">
      <c r="A2" s="206"/>
      <c r="B2" s="207" t="s">
        <v>6</v>
      </c>
      <c r="C2" s="207" t="s">
        <v>7</v>
      </c>
      <c r="D2" s="208" t="s">
        <v>8</v>
      </c>
      <c r="E2" s="207" t="s">
        <v>9</v>
      </c>
      <c r="F2" s="209" t="s">
        <v>10</v>
      </c>
      <c r="G2" s="210" t="s">
        <v>11</v>
      </c>
      <c r="H2" s="209" t="s">
        <v>10</v>
      </c>
      <c r="I2" s="210" t="s">
        <v>12</v>
      </c>
      <c r="J2" s="209" t="s">
        <v>10</v>
      </c>
      <c r="K2" s="210" t="s">
        <v>13</v>
      </c>
      <c r="L2" s="209" t="s">
        <v>10</v>
      </c>
      <c r="M2" s="210" t="s">
        <v>14</v>
      </c>
      <c r="N2" s="209" t="s">
        <v>10</v>
      </c>
      <c r="O2" s="210" t="s">
        <v>15</v>
      </c>
      <c r="P2" s="209" t="s">
        <v>10</v>
      </c>
      <c r="Q2" s="210" t="s">
        <v>16</v>
      </c>
      <c r="R2" s="211" t="s">
        <v>17</v>
      </c>
      <c r="S2" s="212"/>
      <c r="T2" s="214"/>
      <c r="U2" s="214"/>
      <c r="V2" s="214"/>
      <c r="W2" s="214"/>
      <c r="X2" s="214"/>
    </row>
    <row r="3" spans="1:24" ht="7.5" customHeight="1">
      <c r="A3" s="206"/>
      <c r="B3" s="216" t="s">
        <v>18</v>
      </c>
      <c r="C3" s="251" t="s">
        <v>217</v>
      </c>
      <c r="D3" s="294" t="s">
        <v>218</v>
      </c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72" t="s">
        <v>21</v>
      </c>
      <c r="S3" s="273" t="s">
        <v>219</v>
      </c>
      <c r="T3" s="206"/>
      <c r="U3" s="222"/>
      <c r="V3" s="222"/>
      <c r="W3" s="222"/>
      <c r="X3" s="222"/>
    </row>
    <row r="4" spans="1:24" ht="7.5" customHeight="1">
      <c r="A4" s="206"/>
      <c r="B4" s="224"/>
      <c r="C4" s="224"/>
      <c r="D4" s="224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24"/>
      <c r="S4" s="224"/>
      <c r="T4" s="206"/>
      <c r="U4" s="214"/>
      <c r="V4" s="214"/>
      <c r="W4" s="214"/>
      <c r="X4" s="214"/>
    </row>
    <row r="5" spans="1:24" ht="7.5" customHeight="1">
      <c r="A5" s="214"/>
      <c r="B5" s="224"/>
      <c r="C5" s="224"/>
      <c r="D5" s="224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S5" s="224"/>
      <c r="T5" s="206"/>
      <c r="U5" s="206"/>
      <c r="V5" s="206"/>
      <c r="W5" s="206"/>
      <c r="X5" s="206"/>
    </row>
    <row r="6" spans="1:24" ht="7.5" customHeight="1">
      <c r="A6" s="228"/>
      <c r="B6" s="224"/>
      <c r="C6" s="224"/>
      <c r="D6" s="224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19" t="s">
        <v>21</v>
      </c>
      <c r="S6" s="220" t="s">
        <v>220</v>
      </c>
      <c r="T6" s="206"/>
      <c r="U6" s="206"/>
      <c r="V6" s="206"/>
      <c r="W6" s="206"/>
      <c r="X6" s="206"/>
    </row>
    <row r="7" spans="1:24" ht="7.5" customHeight="1">
      <c r="A7" s="206"/>
      <c r="B7" s="224"/>
      <c r="C7" s="224"/>
      <c r="D7" s="224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24"/>
      <c r="S7" s="224"/>
      <c r="T7" s="206"/>
      <c r="U7" s="206"/>
      <c r="V7" s="206"/>
      <c r="W7" s="206"/>
      <c r="X7" s="206"/>
    </row>
    <row r="8" spans="1:24" ht="7.5" customHeight="1">
      <c r="A8" s="206"/>
      <c r="B8" s="224"/>
      <c r="C8" s="224"/>
      <c r="D8" s="224"/>
      <c r="E8" s="297" t="s">
        <v>24</v>
      </c>
      <c r="F8" s="298">
        <v>3841.2</v>
      </c>
      <c r="G8" s="299">
        <f>ROUND(F8*mark_up,0)</f>
        <v>16402</v>
      </c>
      <c r="H8" s="300"/>
      <c r="I8" s="299" t="s">
        <v>25</v>
      </c>
      <c r="J8" s="300"/>
      <c r="K8" s="299" t="s">
        <v>25</v>
      </c>
      <c r="L8" s="300"/>
      <c r="M8" s="299" t="s">
        <v>25</v>
      </c>
      <c r="N8" s="300"/>
      <c r="O8" s="299" t="s">
        <v>25</v>
      </c>
      <c r="P8" s="300"/>
      <c r="Q8" s="299" t="s">
        <v>25</v>
      </c>
      <c r="R8" s="284"/>
      <c r="S8" s="224"/>
      <c r="T8" s="206"/>
      <c r="U8" s="206"/>
      <c r="V8" s="206"/>
      <c r="W8" s="206"/>
      <c r="X8" s="206"/>
    </row>
    <row r="9" spans="1:24" ht="7.5" customHeight="1">
      <c r="A9" s="206"/>
      <c r="B9" s="224"/>
      <c r="C9" s="224"/>
      <c r="D9" s="224"/>
      <c r="E9" s="224"/>
      <c r="F9" s="243"/>
      <c r="G9" s="243"/>
      <c r="H9" s="301"/>
      <c r="I9" s="243"/>
      <c r="J9" s="301"/>
      <c r="K9" s="243"/>
      <c r="L9" s="301"/>
      <c r="M9" s="243"/>
      <c r="N9" s="301"/>
      <c r="O9" s="243"/>
      <c r="P9" s="301"/>
      <c r="Q9" s="243"/>
      <c r="R9" s="219" t="s">
        <v>21</v>
      </c>
      <c r="S9" s="302" t="s">
        <v>221</v>
      </c>
      <c r="T9" s="206"/>
      <c r="U9" s="206"/>
      <c r="V9" s="206"/>
      <c r="W9" s="206"/>
      <c r="X9" s="206"/>
    </row>
    <row r="10" spans="1:24" ht="7.5" customHeight="1">
      <c r="A10" s="206"/>
      <c r="B10" s="224"/>
      <c r="C10" s="224"/>
      <c r="D10" s="224"/>
      <c r="E10" s="303" t="s">
        <v>26</v>
      </c>
      <c r="F10" s="304">
        <f t="shared" ref="F10:G10" si="0">ROUND(F8*1.1225,0)</f>
        <v>4312</v>
      </c>
      <c r="G10" s="305">
        <f t="shared" si="0"/>
        <v>18411</v>
      </c>
      <c r="H10" s="306"/>
      <c r="I10" s="305" t="s">
        <v>25</v>
      </c>
      <c r="J10" s="306"/>
      <c r="K10" s="305" t="s">
        <v>25</v>
      </c>
      <c r="L10" s="306"/>
      <c r="M10" s="305" t="s">
        <v>25</v>
      </c>
      <c r="N10" s="306"/>
      <c r="O10" s="305" t="s">
        <v>25</v>
      </c>
      <c r="P10" s="306"/>
      <c r="Q10" s="305" t="s">
        <v>25</v>
      </c>
      <c r="R10" s="224"/>
      <c r="S10" s="224"/>
      <c r="T10" s="206"/>
      <c r="U10" s="206"/>
      <c r="V10" s="206"/>
      <c r="W10" s="206"/>
      <c r="X10" s="206"/>
    </row>
    <row r="11" spans="1:24" ht="7.5" customHeight="1">
      <c r="A11" s="214"/>
      <c r="B11" s="224"/>
      <c r="C11" s="224"/>
      <c r="D11" s="224"/>
      <c r="E11" s="224"/>
      <c r="F11" s="243"/>
      <c r="G11" s="243"/>
      <c r="H11" s="301"/>
      <c r="I11" s="243"/>
      <c r="J11" s="301"/>
      <c r="K11" s="243"/>
      <c r="L11" s="301"/>
      <c r="M11" s="243"/>
      <c r="N11" s="301"/>
      <c r="O11" s="243"/>
      <c r="P11" s="301"/>
      <c r="Q11" s="243"/>
      <c r="S11" s="224"/>
      <c r="T11" s="206"/>
      <c r="U11" s="206"/>
      <c r="V11" s="206"/>
      <c r="W11" s="206"/>
      <c r="X11" s="206"/>
    </row>
    <row r="12" spans="1:24" ht="7.5" customHeight="1">
      <c r="A12" s="228"/>
      <c r="B12" s="224"/>
      <c r="C12" s="224"/>
      <c r="D12" s="224"/>
      <c r="E12" s="303" t="s">
        <v>27</v>
      </c>
      <c r="F12" s="304">
        <f t="shared" ref="F12:G12" si="1">ROUND(F8*1.16941,0)</f>
        <v>4492</v>
      </c>
      <c r="G12" s="305">
        <f t="shared" si="1"/>
        <v>19181</v>
      </c>
      <c r="H12" s="306"/>
      <c r="I12" s="305" t="s">
        <v>25</v>
      </c>
      <c r="J12" s="306"/>
      <c r="K12" s="305" t="s">
        <v>25</v>
      </c>
      <c r="L12" s="306"/>
      <c r="M12" s="305" t="s">
        <v>25</v>
      </c>
      <c r="N12" s="306"/>
      <c r="O12" s="305" t="s">
        <v>25</v>
      </c>
      <c r="P12" s="306"/>
      <c r="Q12" s="305" t="s">
        <v>25</v>
      </c>
      <c r="S12" s="224"/>
      <c r="T12" s="206"/>
      <c r="U12" s="206"/>
      <c r="V12" s="242"/>
      <c r="W12" s="206"/>
      <c r="X12" s="206"/>
    </row>
    <row r="13" spans="1:24" ht="7.5" customHeight="1">
      <c r="A13" s="206"/>
      <c r="B13" s="224"/>
      <c r="C13" s="224"/>
      <c r="D13" s="224"/>
      <c r="E13" s="224"/>
      <c r="F13" s="243"/>
      <c r="G13" s="243"/>
      <c r="H13" s="301"/>
      <c r="I13" s="243"/>
      <c r="J13" s="301"/>
      <c r="K13" s="243"/>
      <c r="L13" s="301"/>
      <c r="M13" s="243"/>
      <c r="N13" s="301"/>
      <c r="O13" s="243"/>
      <c r="P13" s="301"/>
      <c r="Q13" s="243"/>
      <c r="S13" s="224"/>
      <c r="T13" s="206"/>
      <c r="U13" s="206"/>
      <c r="V13" s="242"/>
      <c r="W13" s="206"/>
      <c r="X13" s="206"/>
    </row>
    <row r="14" spans="1:24" ht="7.5" customHeight="1">
      <c r="A14" s="206"/>
      <c r="B14" s="224"/>
      <c r="C14" s="224"/>
      <c r="D14" s="224"/>
      <c r="E14" s="303" t="s">
        <v>28</v>
      </c>
      <c r="F14" s="304">
        <f t="shared" ref="F14:G14" si="2">ROUND(F8*1.28281,0)</f>
        <v>4928</v>
      </c>
      <c r="G14" s="305">
        <f t="shared" si="2"/>
        <v>21041</v>
      </c>
      <c r="H14" s="306"/>
      <c r="I14" s="305" t="s">
        <v>25</v>
      </c>
      <c r="J14" s="306"/>
      <c r="K14" s="305" t="s">
        <v>25</v>
      </c>
      <c r="L14" s="306"/>
      <c r="M14" s="305" t="s">
        <v>25</v>
      </c>
      <c r="N14" s="306"/>
      <c r="O14" s="305" t="s">
        <v>25</v>
      </c>
      <c r="P14" s="306"/>
      <c r="Q14" s="305" t="s">
        <v>25</v>
      </c>
      <c r="R14" s="219" t="s">
        <v>21</v>
      </c>
      <c r="S14" s="307" t="s">
        <v>35</v>
      </c>
      <c r="T14" s="206"/>
      <c r="U14" s="206"/>
      <c r="V14" s="242"/>
      <c r="W14" s="206"/>
      <c r="X14" s="206"/>
    </row>
    <row r="15" spans="1:24" ht="7.5" customHeight="1">
      <c r="A15" s="206"/>
      <c r="B15" s="224"/>
      <c r="C15" s="224"/>
      <c r="D15" s="224"/>
      <c r="E15" s="224"/>
      <c r="F15" s="243"/>
      <c r="G15" s="243"/>
      <c r="H15" s="301"/>
      <c r="I15" s="243"/>
      <c r="J15" s="301"/>
      <c r="K15" s="243"/>
      <c r="L15" s="301"/>
      <c r="M15" s="243"/>
      <c r="N15" s="301"/>
      <c r="O15" s="243"/>
      <c r="P15" s="301"/>
      <c r="Q15" s="243"/>
      <c r="R15" s="224"/>
      <c r="S15" s="224"/>
      <c r="T15" s="206"/>
      <c r="U15" s="206"/>
      <c r="V15" s="242"/>
      <c r="W15" s="206"/>
      <c r="X15" s="206"/>
    </row>
    <row r="16" spans="1:24" ht="7.5" customHeight="1">
      <c r="A16" s="206"/>
      <c r="B16" s="224"/>
      <c r="C16" s="224"/>
      <c r="D16" s="224"/>
      <c r="E16" s="303" t="s">
        <v>29</v>
      </c>
      <c r="F16" s="304">
        <f t="shared" ref="F16:G16" si="3">ROUND(F8*1.51069,0)</f>
        <v>5803</v>
      </c>
      <c r="G16" s="305">
        <f t="shared" si="3"/>
        <v>24778</v>
      </c>
      <c r="H16" s="306"/>
      <c r="I16" s="305" t="s">
        <v>25</v>
      </c>
      <c r="J16" s="306"/>
      <c r="K16" s="305" t="s">
        <v>25</v>
      </c>
      <c r="L16" s="306"/>
      <c r="M16" s="305" t="s">
        <v>25</v>
      </c>
      <c r="N16" s="306"/>
      <c r="O16" s="305" t="s">
        <v>25</v>
      </c>
      <c r="P16" s="306"/>
      <c r="Q16" s="305" t="s">
        <v>25</v>
      </c>
      <c r="R16" s="284"/>
      <c r="S16" s="224"/>
      <c r="T16" s="206"/>
      <c r="U16" s="206"/>
      <c r="V16" s="242"/>
      <c r="W16" s="206"/>
      <c r="X16" s="206"/>
    </row>
    <row r="17" spans="1:24" ht="7.5" customHeight="1">
      <c r="A17" s="206"/>
      <c r="B17" s="224"/>
      <c r="C17" s="224"/>
      <c r="D17" s="224"/>
      <c r="E17" s="224"/>
      <c r="F17" s="243"/>
      <c r="G17" s="243"/>
      <c r="H17" s="301"/>
      <c r="I17" s="243"/>
      <c r="J17" s="301"/>
      <c r="K17" s="243"/>
      <c r="L17" s="301"/>
      <c r="M17" s="243"/>
      <c r="N17" s="301"/>
      <c r="O17" s="243"/>
      <c r="P17" s="301"/>
      <c r="Q17" s="243"/>
      <c r="S17" s="224"/>
      <c r="T17" s="206"/>
      <c r="U17" s="206"/>
      <c r="V17" s="242"/>
      <c r="W17" s="206"/>
      <c r="X17" s="206"/>
    </row>
    <row r="18" spans="1:24" ht="7.5" customHeight="1">
      <c r="A18" s="206"/>
      <c r="B18" s="224"/>
      <c r="C18" s="224"/>
      <c r="D18" s="224"/>
      <c r="E18" s="303" t="s">
        <v>30</v>
      </c>
      <c r="F18" s="304">
        <f t="shared" ref="F18:G18" si="4">ROUND(F8*1.81551,0)</f>
        <v>6974</v>
      </c>
      <c r="G18" s="305">
        <f t="shared" si="4"/>
        <v>29778</v>
      </c>
      <c r="H18" s="306"/>
      <c r="I18" s="305" t="s">
        <v>25</v>
      </c>
      <c r="J18" s="306"/>
      <c r="K18" s="305" t="s">
        <v>25</v>
      </c>
      <c r="L18" s="306"/>
      <c r="M18" s="305" t="s">
        <v>25</v>
      </c>
      <c r="N18" s="306"/>
      <c r="O18" s="305" t="s">
        <v>25</v>
      </c>
      <c r="P18" s="306"/>
      <c r="Q18" s="305" t="s">
        <v>25</v>
      </c>
      <c r="S18" s="224"/>
      <c r="T18" s="214"/>
      <c r="U18" s="206"/>
      <c r="V18" s="242"/>
      <c r="W18" s="206"/>
      <c r="X18" s="206"/>
    </row>
    <row r="19" spans="1:24" ht="7.5" customHeight="1">
      <c r="A19" s="206"/>
      <c r="B19" s="224"/>
      <c r="C19" s="224"/>
      <c r="D19" s="224"/>
      <c r="E19" s="243"/>
      <c r="F19" s="243"/>
      <c r="G19" s="243"/>
      <c r="H19" s="301"/>
      <c r="I19" s="243"/>
      <c r="J19" s="301"/>
      <c r="K19" s="243"/>
      <c r="L19" s="301"/>
      <c r="M19" s="243"/>
      <c r="N19" s="301"/>
      <c r="O19" s="243"/>
      <c r="P19" s="301"/>
      <c r="Q19" s="243"/>
      <c r="R19" s="284"/>
      <c r="S19" s="224"/>
      <c r="T19" s="214"/>
      <c r="U19" s="206"/>
      <c r="V19" s="242"/>
      <c r="W19" s="206"/>
      <c r="X19" s="206"/>
    </row>
    <row r="20" spans="1:24" ht="7.5" customHeight="1">
      <c r="A20" s="214"/>
      <c r="B20" s="224"/>
      <c r="C20" s="224"/>
      <c r="D20" s="224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T20" s="206"/>
      <c r="U20" s="206"/>
      <c r="V20" s="242"/>
      <c r="W20" s="206"/>
      <c r="X20" s="206"/>
    </row>
    <row r="21" spans="1:24" ht="7.5" customHeight="1">
      <c r="A21" s="214"/>
      <c r="B21" s="224"/>
      <c r="C21" s="248" t="s">
        <v>222</v>
      </c>
      <c r="D21" s="224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96"/>
      <c r="T21" s="206"/>
      <c r="U21" s="206"/>
      <c r="V21" s="242"/>
      <c r="W21" s="206"/>
      <c r="X21" s="206"/>
    </row>
    <row r="22" spans="1:24" ht="7.5" customHeight="1">
      <c r="A22" s="214"/>
      <c r="B22" s="224"/>
      <c r="C22" s="224"/>
      <c r="D22" s="224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96"/>
      <c r="T22" s="214"/>
      <c r="U22" s="214"/>
      <c r="V22" s="214"/>
      <c r="W22" s="214"/>
      <c r="X22" s="214"/>
    </row>
    <row r="23" spans="1:24" ht="7.5" customHeight="1">
      <c r="A23" s="206"/>
      <c r="B23" s="200"/>
      <c r="C23" s="200"/>
      <c r="D23" s="200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308"/>
      <c r="R23" s="250"/>
      <c r="S23" s="250"/>
      <c r="T23" s="214"/>
      <c r="U23" s="214"/>
      <c r="V23" s="214"/>
      <c r="W23" s="214"/>
      <c r="X23" s="214"/>
    </row>
    <row r="24" spans="1:24" ht="7.5" customHeight="1">
      <c r="A24" s="206"/>
      <c r="B24" s="216" t="s">
        <v>18</v>
      </c>
      <c r="C24" s="251" t="s">
        <v>223</v>
      </c>
      <c r="D24" s="294" t="s">
        <v>224</v>
      </c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19" t="s">
        <v>21</v>
      </c>
      <c r="S24" s="273" t="s">
        <v>219</v>
      </c>
      <c r="T24" s="214"/>
      <c r="U24" s="214"/>
      <c r="V24" s="214"/>
      <c r="W24" s="214"/>
      <c r="X24" s="214"/>
    </row>
    <row r="25" spans="1:24" ht="7.5" customHeight="1">
      <c r="A25" s="228"/>
      <c r="B25" s="224"/>
      <c r="C25" s="224"/>
      <c r="D25" s="224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24"/>
      <c r="S25" s="224"/>
      <c r="T25" s="206"/>
      <c r="U25" s="222"/>
      <c r="V25" s="222"/>
      <c r="W25" s="206"/>
      <c r="X25" s="206"/>
    </row>
    <row r="26" spans="1:24" ht="7.5" customHeight="1">
      <c r="A26" s="228"/>
      <c r="B26" s="224"/>
      <c r="C26" s="224"/>
      <c r="D26" s="224"/>
      <c r="S26" s="224"/>
      <c r="T26" s="206"/>
      <c r="U26" s="222"/>
      <c r="V26" s="222"/>
      <c r="W26" s="206"/>
      <c r="X26" s="206"/>
    </row>
    <row r="27" spans="1:24" ht="7.5" customHeight="1">
      <c r="A27" s="228"/>
      <c r="B27" s="224"/>
      <c r="C27" s="224"/>
      <c r="D27" s="224"/>
      <c r="R27" s="219" t="s">
        <v>21</v>
      </c>
      <c r="S27" s="220" t="s">
        <v>220</v>
      </c>
      <c r="T27" s="206"/>
      <c r="U27" s="222"/>
      <c r="V27" s="222"/>
      <c r="W27" s="206"/>
      <c r="X27" s="206"/>
    </row>
    <row r="28" spans="1:24" ht="7.5" customHeight="1">
      <c r="A28" s="228"/>
      <c r="B28" s="224"/>
      <c r="C28" s="224"/>
      <c r="D28" s="224"/>
      <c r="R28" s="224"/>
      <c r="S28" s="224"/>
      <c r="T28" s="206"/>
      <c r="U28" s="222"/>
      <c r="V28" s="222"/>
      <c r="W28" s="206"/>
      <c r="X28" s="206"/>
    </row>
    <row r="29" spans="1:24" ht="7.5" customHeight="1">
      <c r="A29" s="228"/>
      <c r="B29" s="224"/>
      <c r="C29" s="224"/>
      <c r="D29" s="224"/>
      <c r="E29" s="297" t="s">
        <v>24</v>
      </c>
      <c r="F29" s="298">
        <v>4141.8999999999996</v>
      </c>
      <c r="G29" s="299">
        <f>ROUND(F29*mark_up,0)</f>
        <v>17686</v>
      </c>
      <c r="H29" s="300"/>
      <c r="I29" s="299" t="s">
        <v>25</v>
      </c>
      <c r="J29" s="300"/>
      <c r="K29" s="299" t="s">
        <v>25</v>
      </c>
      <c r="L29" s="300"/>
      <c r="M29" s="299" t="s">
        <v>25</v>
      </c>
      <c r="N29" s="300"/>
      <c r="O29" s="299" t="s">
        <v>25</v>
      </c>
      <c r="P29" s="300"/>
      <c r="Q29" s="299" t="s">
        <v>25</v>
      </c>
      <c r="R29" s="284"/>
      <c r="S29" s="224"/>
      <c r="T29" s="206"/>
      <c r="U29" s="222"/>
      <c r="V29" s="222"/>
      <c r="W29" s="206"/>
      <c r="X29" s="206"/>
    </row>
    <row r="30" spans="1:24" ht="7.5" customHeight="1">
      <c r="A30" s="228"/>
      <c r="B30" s="224"/>
      <c r="C30" s="224"/>
      <c r="D30" s="224"/>
      <c r="E30" s="224"/>
      <c r="F30" s="243"/>
      <c r="G30" s="243"/>
      <c r="H30" s="301"/>
      <c r="I30" s="243"/>
      <c r="J30" s="301"/>
      <c r="K30" s="243"/>
      <c r="L30" s="301"/>
      <c r="M30" s="243"/>
      <c r="N30" s="301"/>
      <c r="O30" s="243"/>
      <c r="P30" s="301"/>
      <c r="Q30" s="243"/>
      <c r="R30" s="219" t="s">
        <v>21</v>
      </c>
      <c r="S30" s="302" t="s">
        <v>221</v>
      </c>
      <c r="T30" s="206"/>
      <c r="U30" s="222"/>
      <c r="V30" s="222"/>
      <c r="W30" s="206"/>
      <c r="X30" s="206"/>
    </row>
    <row r="31" spans="1:24" ht="7.5" customHeight="1">
      <c r="A31" s="228"/>
      <c r="B31" s="224"/>
      <c r="C31" s="224"/>
      <c r="D31" s="224"/>
      <c r="E31" s="303" t="s">
        <v>26</v>
      </c>
      <c r="F31" s="304">
        <f t="shared" ref="F31:G31" si="5">ROUND(F29*1.12149,0)</f>
        <v>4645</v>
      </c>
      <c r="G31" s="305">
        <f t="shared" si="5"/>
        <v>19835</v>
      </c>
      <c r="H31" s="306"/>
      <c r="I31" s="305" t="s">
        <v>25</v>
      </c>
      <c r="J31" s="306"/>
      <c r="K31" s="305" t="s">
        <v>25</v>
      </c>
      <c r="L31" s="306"/>
      <c r="M31" s="305" t="s">
        <v>25</v>
      </c>
      <c r="N31" s="306"/>
      <c r="O31" s="305" t="s">
        <v>25</v>
      </c>
      <c r="P31" s="306"/>
      <c r="Q31" s="305" t="s">
        <v>25</v>
      </c>
      <c r="R31" s="224"/>
      <c r="S31" s="224"/>
      <c r="T31" s="206"/>
      <c r="U31" s="222"/>
      <c r="V31" s="222"/>
      <c r="W31" s="206"/>
      <c r="X31" s="206"/>
    </row>
    <row r="32" spans="1:24" ht="7.5" customHeight="1">
      <c r="A32" s="228"/>
      <c r="B32" s="224"/>
      <c r="C32" s="224"/>
      <c r="D32" s="224"/>
      <c r="E32" s="224"/>
      <c r="F32" s="243"/>
      <c r="G32" s="243"/>
      <c r="H32" s="301"/>
      <c r="I32" s="243"/>
      <c r="J32" s="301"/>
      <c r="K32" s="243"/>
      <c r="L32" s="301"/>
      <c r="M32" s="243"/>
      <c r="N32" s="301"/>
      <c r="O32" s="243"/>
      <c r="P32" s="301"/>
      <c r="Q32" s="243"/>
      <c r="S32" s="224"/>
      <c r="T32" s="206"/>
      <c r="U32" s="222"/>
      <c r="V32" s="222"/>
      <c r="W32" s="206"/>
      <c r="X32" s="206"/>
    </row>
    <row r="33" spans="1:24" ht="7.5" customHeight="1">
      <c r="A33" s="228"/>
      <c r="B33" s="224"/>
      <c r="C33" s="224"/>
      <c r="D33" s="224"/>
      <c r="E33" s="303" t="s">
        <v>27</v>
      </c>
      <c r="F33" s="304">
        <f t="shared" ref="F33:G33" si="6">ROUND(F29*1.16859,0)</f>
        <v>4840</v>
      </c>
      <c r="G33" s="305">
        <f t="shared" si="6"/>
        <v>20668</v>
      </c>
      <c r="H33" s="306"/>
      <c r="I33" s="305" t="s">
        <v>25</v>
      </c>
      <c r="J33" s="306"/>
      <c r="K33" s="305" t="s">
        <v>25</v>
      </c>
      <c r="L33" s="306"/>
      <c r="M33" s="305" t="s">
        <v>25</v>
      </c>
      <c r="N33" s="306"/>
      <c r="O33" s="305" t="s">
        <v>25</v>
      </c>
      <c r="P33" s="306"/>
      <c r="Q33" s="305" t="s">
        <v>25</v>
      </c>
      <c r="S33" s="224"/>
      <c r="T33" s="206"/>
      <c r="U33" s="222"/>
      <c r="V33" s="222"/>
      <c r="W33" s="206"/>
      <c r="X33" s="206"/>
    </row>
    <row r="34" spans="1:24" ht="7.5" customHeight="1">
      <c r="A34" s="228"/>
      <c r="B34" s="224"/>
      <c r="C34" s="224"/>
      <c r="D34" s="224"/>
      <c r="E34" s="224"/>
      <c r="F34" s="243"/>
      <c r="G34" s="243"/>
      <c r="H34" s="301"/>
      <c r="I34" s="243"/>
      <c r="J34" s="301"/>
      <c r="K34" s="243"/>
      <c r="L34" s="301"/>
      <c r="M34" s="243"/>
      <c r="N34" s="301"/>
      <c r="O34" s="243"/>
      <c r="P34" s="301"/>
      <c r="Q34" s="243"/>
      <c r="S34" s="224"/>
      <c r="T34" s="206"/>
      <c r="U34" s="222"/>
      <c r="V34" s="222"/>
      <c r="W34" s="206"/>
      <c r="X34" s="206"/>
    </row>
    <row r="35" spans="1:24" ht="7.5" customHeight="1">
      <c r="A35" s="228"/>
      <c r="B35" s="224"/>
      <c r="C35" s="224"/>
      <c r="D35" s="224"/>
      <c r="E35" s="303" t="s">
        <v>28</v>
      </c>
      <c r="F35" s="304">
        <f t="shared" ref="F35:G35" si="7">ROUND(F29*1.2826,0)</f>
        <v>5312</v>
      </c>
      <c r="G35" s="305">
        <f t="shared" si="7"/>
        <v>22684</v>
      </c>
      <c r="H35" s="306"/>
      <c r="I35" s="305" t="s">
        <v>25</v>
      </c>
      <c r="J35" s="306"/>
      <c r="K35" s="305" t="s">
        <v>25</v>
      </c>
      <c r="L35" s="306"/>
      <c r="M35" s="305" t="s">
        <v>25</v>
      </c>
      <c r="N35" s="306"/>
      <c r="O35" s="305" t="s">
        <v>25</v>
      </c>
      <c r="P35" s="306"/>
      <c r="Q35" s="305" t="s">
        <v>25</v>
      </c>
      <c r="R35" s="219" t="s">
        <v>21</v>
      </c>
      <c r="S35" s="307" t="s">
        <v>35</v>
      </c>
      <c r="T35" s="236"/>
      <c r="U35" s="222"/>
      <c r="V35" s="222"/>
      <c r="W35" s="206"/>
      <c r="X35" s="206"/>
    </row>
    <row r="36" spans="1:24" ht="7.5" customHeight="1">
      <c r="A36" s="228"/>
      <c r="B36" s="224"/>
      <c r="C36" s="224"/>
      <c r="D36" s="224"/>
      <c r="E36" s="224"/>
      <c r="F36" s="243"/>
      <c r="G36" s="243"/>
      <c r="H36" s="301"/>
      <c r="I36" s="243"/>
      <c r="J36" s="301"/>
      <c r="K36" s="243"/>
      <c r="L36" s="301"/>
      <c r="M36" s="243"/>
      <c r="N36" s="301"/>
      <c r="O36" s="243"/>
      <c r="P36" s="301"/>
      <c r="Q36" s="243"/>
      <c r="R36" s="224"/>
      <c r="S36" s="224"/>
      <c r="T36" s="236"/>
      <c r="U36" s="222"/>
      <c r="V36" s="222"/>
      <c r="W36" s="206"/>
      <c r="X36" s="206"/>
    </row>
    <row r="37" spans="1:24" ht="7.5" customHeight="1">
      <c r="A37" s="228"/>
      <c r="B37" s="224"/>
      <c r="C37" s="224"/>
      <c r="D37" s="224"/>
      <c r="E37" s="303" t="s">
        <v>29</v>
      </c>
      <c r="F37" s="304">
        <f t="shared" ref="F37:G37" si="8">ROUND(F29*1.47144,0)</f>
        <v>6095</v>
      </c>
      <c r="G37" s="305">
        <f t="shared" si="8"/>
        <v>26024</v>
      </c>
      <c r="H37" s="306"/>
      <c r="I37" s="305" t="s">
        <v>25</v>
      </c>
      <c r="J37" s="306"/>
      <c r="K37" s="305" t="s">
        <v>25</v>
      </c>
      <c r="L37" s="306"/>
      <c r="M37" s="305" t="s">
        <v>25</v>
      </c>
      <c r="N37" s="306"/>
      <c r="O37" s="305" t="s">
        <v>25</v>
      </c>
      <c r="P37" s="306"/>
      <c r="Q37" s="305" t="s">
        <v>25</v>
      </c>
      <c r="R37" s="284"/>
      <c r="S37" s="224"/>
      <c r="T37" s="236"/>
      <c r="U37" s="222"/>
      <c r="V37" s="222"/>
      <c r="W37" s="206"/>
      <c r="X37" s="206"/>
    </row>
    <row r="38" spans="1:24" ht="7.5" customHeight="1">
      <c r="A38" s="228"/>
      <c r="B38" s="224"/>
      <c r="C38" s="224"/>
      <c r="D38" s="224"/>
      <c r="E38" s="224"/>
      <c r="F38" s="243"/>
      <c r="G38" s="243"/>
      <c r="H38" s="301"/>
      <c r="I38" s="243"/>
      <c r="J38" s="301"/>
      <c r="K38" s="243"/>
      <c r="L38" s="301"/>
      <c r="M38" s="243"/>
      <c r="N38" s="301"/>
      <c r="O38" s="243"/>
      <c r="P38" s="301"/>
      <c r="Q38" s="243"/>
      <c r="S38" s="224"/>
      <c r="T38" s="236"/>
      <c r="U38" s="222"/>
      <c r="V38" s="222"/>
      <c r="W38" s="206"/>
      <c r="X38" s="206"/>
    </row>
    <row r="39" spans="1:24" ht="7.5" customHeight="1">
      <c r="A39" s="228"/>
      <c r="B39" s="224"/>
      <c r="C39" s="224"/>
      <c r="D39" s="224"/>
      <c r="E39" s="303" t="s">
        <v>30</v>
      </c>
      <c r="F39" s="304">
        <f t="shared" ref="F39:G39" si="9">ROUND(F29*1.75413,0)</f>
        <v>7265</v>
      </c>
      <c r="G39" s="305">
        <f t="shared" si="9"/>
        <v>31024</v>
      </c>
      <c r="H39" s="306"/>
      <c r="I39" s="305" t="s">
        <v>25</v>
      </c>
      <c r="J39" s="306"/>
      <c r="K39" s="305" t="s">
        <v>25</v>
      </c>
      <c r="L39" s="306"/>
      <c r="M39" s="305" t="s">
        <v>25</v>
      </c>
      <c r="N39" s="306"/>
      <c r="O39" s="305" t="s">
        <v>25</v>
      </c>
      <c r="P39" s="306"/>
      <c r="Q39" s="305" t="s">
        <v>25</v>
      </c>
      <c r="S39" s="224"/>
      <c r="T39" s="236"/>
      <c r="U39" s="222"/>
      <c r="V39" s="222"/>
      <c r="W39" s="206"/>
      <c r="X39" s="206"/>
    </row>
    <row r="40" spans="1:24" ht="7.5" customHeight="1">
      <c r="A40" s="228"/>
      <c r="B40" s="224"/>
      <c r="C40" s="224"/>
      <c r="D40" s="224"/>
      <c r="E40" s="243"/>
      <c r="F40" s="243"/>
      <c r="G40" s="243"/>
      <c r="H40" s="301"/>
      <c r="I40" s="243"/>
      <c r="J40" s="301"/>
      <c r="K40" s="243"/>
      <c r="L40" s="301"/>
      <c r="M40" s="243"/>
      <c r="N40" s="301"/>
      <c r="O40" s="243"/>
      <c r="P40" s="301"/>
      <c r="Q40" s="243"/>
      <c r="R40" s="284"/>
      <c r="S40" s="224"/>
      <c r="T40" s="236"/>
      <c r="U40" s="222"/>
      <c r="V40" s="222"/>
      <c r="W40" s="206"/>
      <c r="X40" s="206"/>
    </row>
    <row r="41" spans="1:24" ht="7.5" customHeight="1">
      <c r="A41" s="228"/>
      <c r="B41" s="224"/>
      <c r="C41" s="224"/>
      <c r="D41" s="224"/>
      <c r="E41" s="226"/>
      <c r="F41" s="309"/>
      <c r="G41" s="310"/>
      <c r="H41" s="309"/>
      <c r="I41" s="310"/>
      <c r="J41" s="226"/>
      <c r="K41" s="226"/>
      <c r="L41" s="226"/>
      <c r="M41" s="226"/>
      <c r="N41" s="226"/>
      <c r="O41" s="226"/>
      <c r="P41" s="226"/>
      <c r="Q41" s="226"/>
      <c r="S41" s="311"/>
      <c r="T41" s="214"/>
      <c r="U41" s="214"/>
      <c r="V41" s="214"/>
      <c r="W41" s="214"/>
      <c r="X41" s="214"/>
    </row>
    <row r="42" spans="1:24" ht="7.5" customHeight="1">
      <c r="A42" s="228"/>
      <c r="B42" s="224"/>
      <c r="C42" s="248" t="s">
        <v>222</v>
      </c>
      <c r="D42" s="224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26"/>
      <c r="R42" s="219"/>
      <c r="S42" s="311"/>
      <c r="T42" s="214"/>
      <c r="U42" s="214"/>
      <c r="V42" s="214"/>
      <c r="W42" s="214"/>
      <c r="X42" s="214"/>
    </row>
    <row r="43" spans="1:24" ht="7.5" customHeight="1">
      <c r="A43" s="228"/>
      <c r="B43" s="224"/>
      <c r="C43" s="224"/>
      <c r="D43" s="224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25"/>
      <c r="R43" s="224"/>
      <c r="S43" s="311"/>
      <c r="T43" s="214"/>
      <c r="U43" s="214"/>
      <c r="V43" s="214"/>
      <c r="W43" s="214"/>
      <c r="X43" s="214"/>
    </row>
    <row r="44" spans="1:24" ht="7.5" customHeight="1">
      <c r="A44" s="228"/>
      <c r="B44" s="200"/>
      <c r="C44" s="200"/>
      <c r="D44" s="200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249"/>
      <c r="R44" s="250"/>
      <c r="S44" s="313"/>
      <c r="T44" s="222"/>
      <c r="U44" s="222"/>
      <c r="V44" s="222"/>
      <c r="W44" s="222"/>
      <c r="X44" s="222"/>
    </row>
    <row r="45" spans="1:24" ht="7.5" customHeight="1">
      <c r="A45" s="228"/>
      <c r="B45" s="285"/>
      <c r="C45" s="285"/>
      <c r="D45" s="314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8"/>
      <c r="U45" s="289"/>
      <c r="V45" s="222"/>
      <c r="W45" s="222"/>
      <c r="X45" s="222"/>
    </row>
    <row r="46" spans="1:24" ht="7.5" customHeight="1">
      <c r="A46" s="228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90"/>
      <c r="U46" s="291"/>
      <c r="V46" s="222"/>
      <c r="W46" s="222"/>
      <c r="X46" s="222"/>
    </row>
    <row r="47" spans="1:24" ht="7.5" customHeight="1">
      <c r="A47" s="228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93"/>
      <c r="U47" s="291"/>
      <c r="V47" s="222"/>
      <c r="W47" s="222"/>
      <c r="X47" s="222"/>
    </row>
    <row r="48" spans="1:24" ht="7.5" customHeight="1">
      <c r="A48" s="228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93"/>
      <c r="U48" s="291"/>
      <c r="V48" s="222"/>
      <c r="W48" s="222"/>
      <c r="X48" s="222"/>
    </row>
    <row r="49" spans="1:24" ht="7.5" customHeight="1">
      <c r="A49" s="228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93"/>
      <c r="U49" s="291"/>
      <c r="V49" s="222"/>
      <c r="W49" s="222"/>
      <c r="X49" s="222"/>
    </row>
    <row r="50" spans="1:24" ht="7.5" customHeight="1">
      <c r="A50" s="228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93"/>
      <c r="U50" s="291"/>
      <c r="V50" s="222"/>
      <c r="W50" s="222"/>
      <c r="X50" s="222"/>
    </row>
    <row r="51" spans="1:24" ht="7.5" customHeight="1">
      <c r="A51" s="228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93"/>
      <c r="U51" s="291"/>
      <c r="V51" s="222"/>
      <c r="W51" s="222"/>
      <c r="X51" s="222"/>
    </row>
    <row r="52" spans="1:24" ht="7.5" customHeight="1">
      <c r="A52" s="228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93"/>
      <c r="U52" s="291"/>
      <c r="V52" s="222"/>
      <c r="W52" s="222"/>
      <c r="X52" s="222"/>
    </row>
    <row r="53" spans="1:24" ht="7.5" customHeight="1">
      <c r="A53" s="228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93"/>
      <c r="U53" s="290"/>
      <c r="V53" s="222"/>
      <c r="W53" s="222"/>
      <c r="X53" s="222"/>
    </row>
    <row r="54" spans="1:24" ht="7.5" customHeight="1">
      <c r="A54" s="228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06"/>
      <c r="U54" s="206"/>
      <c r="V54" s="222"/>
      <c r="W54" s="222"/>
      <c r="X54" s="222"/>
    </row>
    <row r="55" spans="1:24" ht="7.5" customHeight="1">
      <c r="A55" s="228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06"/>
      <c r="U55" s="222"/>
      <c r="V55" s="222"/>
      <c r="W55" s="222"/>
      <c r="X55" s="222"/>
    </row>
    <row r="56" spans="1:24" ht="7.5" customHeight="1">
      <c r="A56" s="228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06"/>
      <c r="U56" s="222"/>
      <c r="V56" s="222"/>
      <c r="W56" s="222"/>
      <c r="X56" s="222"/>
    </row>
    <row r="57" spans="1:24" ht="7.5" customHeight="1">
      <c r="A57" s="228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06"/>
      <c r="U57" s="222"/>
      <c r="V57" s="222"/>
      <c r="W57" s="222"/>
      <c r="X57" s="222"/>
    </row>
    <row r="58" spans="1:24" ht="7.5" customHeight="1">
      <c r="A58" s="228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06"/>
      <c r="U58" s="222"/>
      <c r="V58" s="222"/>
      <c r="W58" s="222"/>
      <c r="X58" s="222"/>
    </row>
    <row r="59" spans="1:24" ht="11.25" customHeight="1">
      <c r="A59" s="228"/>
      <c r="B59" s="275" t="s">
        <v>225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7" t="s">
        <v>38</v>
      </c>
      <c r="T59" s="206"/>
      <c r="U59" s="206"/>
      <c r="V59" s="206"/>
      <c r="W59" s="206"/>
      <c r="X59" s="206"/>
    </row>
    <row r="60" spans="1:24" ht="11.25" customHeight="1">
      <c r="A60" s="19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9"/>
      <c r="S60" s="243"/>
      <c r="T60" s="204"/>
      <c r="U60" s="204"/>
      <c r="V60" s="204"/>
      <c r="W60" s="204"/>
      <c r="X60" s="204"/>
    </row>
    <row r="61" spans="1:24" ht="11.25" customHeight="1">
      <c r="A61" s="198"/>
      <c r="B61" s="280" t="s">
        <v>226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06"/>
      <c r="U61" s="206"/>
      <c r="V61" s="206"/>
      <c r="W61" s="206"/>
      <c r="X61" s="206"/>
    </row>
    <row r="62" spans="1:24" ht="61.5" customHeight="1">
      <c r="A62" s="198"/>
      <c r="B62" s="199"/>
      <c r="C62" s="200"/>
      <c r="D62" s="200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2" t="s">
        <v>216</v>
      </c>
      <c r="P62" s="200"/>
      <c r="Q62" s="200"/>
      <c r="R62" s="200"/>
      <c r="S62" s="200"/>
      <c r="T62" s="204"/>
      <c r="U62" s="204"/>
      <c r="V62" s="204"/>
      <c r="W62" s="204"/>
      <c r="X62" s="204"/>
    </row>
    <row r="63" spans="1:24" ht="34.5" customHeight="1">
      <c r="A63" s="206"/>
      <c r="B63" s="207" t="s">
        <v>6</v>
      </c>
      <c r="C63" s="207" t="s">
        <v>7</v>
      </c>
      <c r="D63" s="208" t="s">
        <v>8</v>
      </c>
      <c r="E63" s="207" t="s">
        <v>9</v>
      </c>
      <c r="F63" s="209" t="s">
        <v>10</v>
      </c>
      <c r="G63" s="210" t="s">
        <v>11</v>
      </c>
      <c r="H63" s="209" t="s">
        <v>10</v>
      </c>
      <c r="I63" s="210" t="s">
        <v>12</v>
      </c>
      <c r="J63" s="209" t="s">
        <v>10</v>
      </c>
      <c r="K63" s="210" t="s">
        <v>13</v>
      </c>
      <c r="L63" s="209" t="s">
        <v>10</v>
      </c>
      <c r="M63" s="210" t="s">
        <v>14</v>
      </c>
      <c r="N63" s="209" t="s">
        <v>10</v>
      </c>
      <c r="O63" s="210" t="s">
        <v>15</v>
      </c>
      <c r="P63" s="209" t="s">
        <v>10</v>
      </c>
      <c r="Q63" s="210" t="s">
        <v>16</v>
      </c>
      <c r="R63" s="211" t="s">
        <v>17</v>
      </c>
      <c r="S63" s="212"/>
      <c r="T63" s="214"/>
      <c r="U63" s="214"/>
      <c r="V63" s="214"/>
      <c r="W63" s="214"/>
      <c r="X63" s="214"/>
    </row>
    <row r="64" spans="1:24" ht="7.5" customHeight="1">
      <c r="A64" s="206"/>
      <c r="B64" s="216" t="s">
        <v>18</v>
      </c>
      <c r="C64" s="251" t="s">
        <v>227</v>
      </c>
      <c r="D64" s="294" t="s">
        <v>228</v>
      </c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19" t="s">
        <v>21</v>
      </c>
      <c r="S64" s="273" t="s">
        <v>219</v>
      </c>
      <c r="T64" s="206"/>
      <c r="U64" s="222"/>
      <c r="V64" s="222"/>
      <c r="W64" s="222"/>
      <c r="X64" s="222"/>
    </row>
    <row r="65" spans="1:24" ht="7.5" customHeight="1">
      <c r="A65" s="206"/>
      <c r="B65" s="224"/>
      <c r="C65" s="224"/>
      <c r="D65" s="224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24"/>
      <c r="S65" s="224"/>
      <c r="T65" s="206"/>
      <c r="U65" s="214"/>
      <c r="V65" s="214"/>
      <c r="W65" s="214"/>
      <c r="X65" s="214"/>
    </row>
    <row r="66" spans="1:24" ht="7.5" customHeight="1">
      <c r="A66" s="214"/>
      <c r="B66" s="224"/>
      <c r="C66" s="224"/>
      <c r="D66" s="224"/>
      <c r="S66" s="224"/>
      <c r="T66" s="206"/>
      <c r="U66" s="206"/>
      <c r="V66" s="206"/>
      <c r="W66" s="206"/>
      <c r="X66" s="206"/>
    </row>
    <row r="67" spans="1:24" ht="7.5" customHeight="1">
      <c r="A67" s="228"/>
      <c r="B67" s="224"/>
      <c r="C67" s="224"/>
      <c r="D67" s="224"/>
      <c r="R67" s="219" t="s">
        <v>21</v>
      </c>
      <c r="S67" s="302" t="s">
        <v>221</v>
      </c>
      <c r="T67" s="206"/>
      <c r="U67" s="206"/>
      <c r="V67" s="206"/>
      <c r="W67" s="206"/>
      <c r="X67" s="206"/>
    </row>
    <row r="68" spans="1:24" ht="7.5" customHeight="1">
      <c r="A68" s="206"/>
      <c r="B68" s="224"/>
      <c r="C68" s="224"/>
      <c r="D68" s="224"/>
      <c r="E68" s="297" t="s">
        <v>24</v>
      </c>
      <c r="F68" s="298">
        <v>2688.84</v>
      </c>
      <c r="G68" s="299">
        <f>ROUND(F68*mark_up,0)</f>
        <v>11481</v>
      </c>
      <c r="H68" s="300"/>
      <c r="I68" s="299" t="s">
        <v>25</v>
      </c>
      <c r="J68" s="300"/>
      <c r="K68" s="299" t="s">
        <v>25</v>
      </c>
      <c r="L68" s="300"/>
      <c r="M68" s="299" t="s">
        <v>25</v>
      </c>
      <c r="N68" s="300"/>
      <c r="O68" s="299" t="s">
        <v>25</v>
      </c>
      <c r="P68" s="300"/>
      <c r="Q68" s="299" t="s">
        <v>25</v>
      </c>
      <c r="R68" s="224"/>
      <c r="S68" s="224"/>
      <c r="T68" s="206"/>
      <c r="U68" s="206"/>
      <c r="V68" s="206"/>
      <c r="W68" s="206"/>
      <c r="X68" s="206"/>
    </row>
    <row r="69" spans="1:24" ht="7.5" customHeight="1">
      <c r="A69" s="206"/>
      <c r="B69" s="224"/>
      <c r="C69" s="224"/>
      <c r="D69" s="224"/>
      <c r="E69" s="224"/>
      <c r="F69" s="243"/>
      <c r="G69" s="243"/>
      <c r="H69" s="301"/>
      <c r="I69" s="243"/>
      <c r="J69" s="301"/>
      <c r="K69" s="243"/>
      <c r="L69" s="301"/>
      <c r="M69" s="243"/>
      <c r="N69" s="301"/>
      <c r="O69" s="243"/>
      <c r="P69" s="301"/>
      <c r="Q69" s="243"/>
      <c r="S69" s="224"/>
      <c r="T69" s="206"/>
      <c r="U69" s="206"/>
      <c r="V69" s="206"/>
      <c r="W69" s="206"/>
      <c r="X69" s="206"/>
    </row>
    <row r="70" spans="1:24" ht="7.5" customHeight="1">
      <c r="A70" s="206"/>
      <c r="B70" s="224"/>
      <c r="C70" s="224"/>
      <c r="D70" s="224"/>
      <c r="E70" s="303" t="s">
        <v>26</v>
      </c>
      <c r="F70" s="304">
        <f t="shared" ref="F70:G70" si="10">ROUND(F68*1.1044,0)</f>
        <v>2970</v>
      </c>
      <c r="G70" s="305">
        <f t="shared" si="10"/>
        <v>12680</v>
      </c>
      <c r="H70" s="306"/>
      <c r="I70" s="305" t="s">
        <v>25</v>
      </c>
      <c r="J70" s="306"/>
      <c r="K70" s="305" t="s">
        <v>25</v>
      </c>
      <c r="L70" s="306"/>
      <c r="M70" s="305" t="s">
        <v>25</v>
      </c>
      <c r="N70" s="306"/>
      <c r="O70" s="305" t="s">
        <v>25</v>
      </c>
      <c r="P70" s="306"/>
      <c r="Q70" s="305" t="s">
        <v>25</v>
      </c>
      <c r="S70" s="224"/>
      <c r="T70" s="206"/>
      <c r="U70" s="206"/>
      <c r="V70" s="206"/>
      <c r="W70" s="206"/>
      <c r="X70" s="206"/>
    </row>
    <row r="71" spans="1:24" ht="7.5" customHeight="1">
      <c r="A71" s="206"/>
      <c r="B71" s="224"/>
      <c r="C71" s="224"/>
      <c r="D71" s="224"/>
      <c r="E71" s="224"/>
      <c r="F71" s="243"/>
      <c r="G71" s="243"/>
      <c r="H71" s="301"/>
      <c r="I71" s="243"/>
      <c r="J71" s="301"/>
      <c r="K71" s="243"/>
      <c r="L71" s="301"/>
      <c r="M71" s="243"/>
      <c r="N71" s="301"/>
      <c r="O71" s="243"/>
      <c r="P71" s="301"/>
      <c r="Q71" s="243"/>
      <c r="S71" s="224"/>
      <c r="T71" s="206"/>
      <c r="U71" s="206"/>
      <c r="V71" s="206"/>
      <c r="W71" s="206"/>
      <c r="X71" s="206"/>
    </row>
    <row r="72" spans="1:24" ht="7.5" customHeight="1">
      <c r="A72" s="214"/>
      <c r="B72" s="224"/>
      <c r="C72" s="224"/>
      <c r="D72" s="224"/>
      <c r="E72" s="303" t="s">
        <v>27</v>
      </c>
      <c r="F72" s="304">
        <f t="shared" ref="F72:G72" si="11">ROUND(F68*1.14698,0)</f>
        <v>3084</v>
      </c>
      <c r="G72" s="305">
        <f t="shared" si="11"/>
        <v>13168</v>
      </c>
      <c r="H72" s="306"/>
      <c r="I72" s="305" t="s">
        <v>25</v>
      </c>
      <c r="J72" s="306"/>
      <c r="K72" s="305" t="s">
        <v>25</v>
      </c>
      <c r="L72" s="306"/>
      <c r="M72" s="305" t="s">
        <v>25</v>
      </c>
      <c r="N72" s="306"/>
      <c r="O72" s="305" t="s">
        <v>25</v>
      </c>
      <c r="P72" s="306"/>
      <c r="Q72" s="305" t="s">
        <v>25</v>
      </c>
      <c r="R72" s="219" t="s">
        <v>21</v>
      </c>
      <c r="S72" s="315" t="s">
        <v>35</v>
      </c>
      <c r="T72" s="206"/>
      <c r="U72" s="206"/>
      <c r="V72" s="206"/>
      <c r="W72" s="206"/>
      <c r="X72" s="206"/>
    </row>
    <row r="73" spans="1:24" ht="7.5" customHeight="1">
      <c r="A73" s="228"/>
      <c r="B73" s="224"/>
      <c r="C73" s="224"/>
      <c r="D73" s="224"/>
      <c r="E73" s="224"/>
      <c r="F73" s="243"/>
      <c r="G73" s="243"/>
      <c r="H73" s="301"/>
      <c r="I73" s="243"/>
      <c r="J73" s="301"/>
      <c r="K73" s="243"/>
      <c r="L73" s="301"/>
      <c r="M73" s="243"/>
      <c r="N73" s="301"/>
      <c r="O73" s="243"/>
      <c r="P73" s="301"/>
      <c r="Q73" s="243"/>
      <c r="R73" s="224"/>
      <c r="S73" s="224"/>
      <c r="T73" s="206"/>
      <c r="U73" s="206"/>
      <c r="V73" s="242"/>
      <c r="W73" s="206"/>
      <c r="X73" s="206"/>
    </row>
    <row r="74" spans="1:24" ht="7.5" customHeight="1">
      <c r="A74" s="206"/>
      <c r="B74" s="224"/>
      <c r="C74" s="224"/>
      <c r="D74" s="224"/>
      <c r="E74" s="303" t="s">
        <v>28</v>
      </c>
      <c r="F74" s="304">
        <f t="shared" ref="F74:G74" si="12">ROUND(F68*1.24993,0)</f>
        <v>3361</v>
      </c>
      <c r="G74" s="305">
        <f t="shared" si="12"/>
        <v>14350</v>
      </c>
      <c r="H74" s="306"/>
      <c r="I74" s="305" t="s">
        <v>25</v>
      </c>
      <c r="J74" s="306"/>
      <c r="K74" s="305" t="s">
        <v>25</v>
      </c>
      <c r="L74" s="306"/>
      <c r="M74" s="305" t="s">
        <v>25</v>
      </c>
      <c r="N74" s="306"/>
      <c r="O74" s="305" t="s">
        <v>25</v>
      </c>
      <c r="P74" s="306"/>
      <c r="Q74" s="305" t="s">
        <v>25</v>
      </c>
      <c r="R74" s="284"/>
      <c r="S74" s="224"/>
      <c r="T74" s="206"/>
      <c r="U74" s="206"/>
      <c r="V74" s="242"/>
      <c r="W74" s="206"/>
      <c r="X74" s="206"/>
    </row>
    <row r="75" spans="1:24" ht="7.5" customHeight="1">
      <c r="A75" s="206"/>
      <c r="B75" s="224"/>
      <c r="C75" s="224"/>
      <c r="D75" s="224"/>
      <c r="E75" s="224"/>
      <c r="F75" s="243"/>
      <c r="G75" s="243"/>
      <c r="H75" s="301"/>
      <c r="I75" s="243"/>
      <c r="J75" s="301"/>
      <c r="K75" s="243"/>
      <c r="L75" s="301"/>
      <c r="M75" s="243"/>
      <c r="N75" s="301"/>
      <c r="O75" s="243"/>
      <c r="P75" s="301"/>
      <c r="Q75" s="243"/>
      <c r="S75" s="224"/>
      <c r="T75" s="206"/>
      <c r="U75" s="206"/>
      <c r="V75" s="242"/>
      <c r="W75" s="206"/>
      <c r="X75" s="206"/>
    </row>
    <row r="76" spans="1:24" ht="7.5" customHeight="1">
      <c r="A76" s="206"/>
      <c r="B76" s="224"/>
      <c r="C76" s="224"/>
      <c r="D76" s="224"/>
      <c r="E76" s="303" t="s">
        <v>29</v>
      </c>
      <c r="F76" s="304">
        <f t="shared" ref="F76:G76" si="13">ROUND(F68*1.5344,0)</f>
        <v>4126</v>
      </c>
      <c r="G76" s="305">
        <f t="shared" si="13"/>
        <v>17616</v>
      </c>
      <c r="H76" s="306"/>
      <c r="I76" s="305" t="s">
        <v>25</v>
      </c>
      <c r="J76" s="306"/>
      <c r="K76" s="305" t="s">
        <v>25</v>
      </c>
      <c r="L76" s="306"/>
      <c r="M76" s="305" t="s">
        <v>25</v>
      </c>
      <c r="N76" s="306"/>
      <c r="O76" s="305" t="s">
        <v>25</v>
      </c>
      <c r="P76" s="306"/>
      <c r="Q76" s="305" t="s">
        <v>25</v>
      </c>
      <c r="S76" s="224"/>
      <c r="T76" s="206"/>
      <c r="U76" s="206"/>
      <c r="V76" s="242"/>
      <c r="W76" s="206"/>
      <c r="X76" s="206"/>
    </row>
    <row r="77" spans="1:24" ht="7.5" customHeight="1">
      <c r="A77" s="206"/>
      <c r="B77" s="224"/>
      <c r="C77" s="224"/>
      <c r="D77" s="224"/>
      <c r="E77" s="224"/>
      <c r="F77" s="243"/>
      <c r="G77" s="243"/>
      <c r="H77" s="301"/>
      <c r="I77" s="243"/>
      <c r="J77" s="301"/>
      <c r="K77" s="243"/>
      <c r="L77" s="301"/>
      <c r="M77" s="243"/>
      <c r="N77" s="301"/>
      <c r="O77" s="243"/>
      <c r="P77" s="301"/>
      <c r="Q77" s="243"/>
      <c r="R77" s="284"/>
      <c r="S77" s="224"/>
      <c r="T77" s="206"/>
      <c r="U77" s="206"/>
      <c r="V77" s="242"/>
      <c r="W77" s="206"/>
      <c r="X77" s="206"/>
    </row>
    <row r="78" spans="1:24" ht="7.5" customHeight="1">
      <c r="A78" s="206"/>
      <c r="B78" s="224"/>
      <c r="C78" s="224"/>
      <c r="D78" s="224"/>
      <c r="E78" s="303" t="s">
        <v>30</v>
      </c>
      <c r="F78" s="304">
        <f t="shared" ref="F78:G78" si="14">ROUND(F68*1.857,0)</f>
        <v>4993</v>
      </c>
      <c r="G78" s="305">
        <f t="shared" si="14"/>
        <v>21320</v>
      </c>
      <c r="H78" s="306"/>
      <c r="I78" s="305" t="s">
        <v>25</v>
      </c>
      <c r="J78" s="306"/>
      <c r="K78" s="305" t="s">
        <v>25</v>
      </c>
      <c r="L78" s="306"/>
      <c r="M78" s="305" t="s">
        <v>25</v>
      </c>
      <c r="N78" s="306"/>
      <c r="O78" s="305" t="s">
        <v>25</v>
      </c>
      <c r="P78" s="306"/>
      <c r="Q78" s="305" t="s">
        <v>25</v>
      </c>
      <c r="T78" s="206"/>
      <c r="U78" s="206"/>
      <c r="V78" s="242"/>
      <c r="W78" s="206"/>
      <c r="X78" s="206"/>
    </row>
    <row r="79" spans="1:24" ht="7.5" customHeight="1">
      <c r="A79" s="206"/>
      <c r="B79" s="224"/>
      <c r="C79" s="224"/>
      <c r="D79" s="224"/>
      <c r="E79" s="243"/>
      <c r="F79" s="243"/>
      <c r="G79" s="243"/>
      <c r="H79" s="301"/>
      <c r="I79" s="243"/>
      <c r="J79" s="301"/>
      <c r="K79" s="243"/>
      <c r="L79" s="301"/>
      <c r="M79" s="243"/>
      <c r="N79" s="301"/>
      <c r="O79" s="243"/>
      <c r="P79" s="301"/>
      <c r="Q79" s="243"/>
      <c r="T79" s="214"/>
      <c r="U79" s="206"/>
      <c r="V79" s="242"/>
      <c r="W79" s="206"/>
      <c r="X79" s="206"/>
    </row>
    <row r="80" spans="1:24" ht="7.5" customHeight="1">
      <c r="A80" s="206"/>
      <c r="B80" s="224"/>
      <c r="C80" s="224"/>
      <c r="D80" s="224"/>
      <c r="E80" s="226"/>
      <c r="F80" s="309"/>
      <c r="G80" s="316"/>
      <c r="H80" s="309"/>
      <c r="I80" s="316"/>
      <c r="J80" s="226"/>
      <c r="K80" s="226"/>
      <c r="L80" s="226"/>
      <c r="M80" s="226"/>
      <c r="N80" s="226"/>
      <c r="O80" s="226"/>
      <c r="P80" s="226"/>
      <c r="Q80" s="226"/>
      <c r="T80" s="214"/>
      <c r="U80" s="206"/>
      <c r="V80" s="242"/>
      <c r="W80" s="206"/>
      <c r="X80" s="206"/>
    </row>
    <row r="81" spans="1:24" ht="7.5" customHeight="1">
      <c r="A81" s="214"/>
      <c r="B81" s="224"/>
      <c r="C81" s="224"/>
      <c r="D81" s="224"/>
      <c r="E81" s="226"/>
      <c r="F81" s="309"/>
      <c r="G81" s="224"/>
      <c r="H81" s="309"/>
      <c r="I81" s="224"/>
      <c r="J81" s="226"/>
      <c r="K81" s="226"/>
      <c r="L81" s="226"/>
      <c r="M81" s="226"/>
      <c r="N81" s="226"/>
      <c r="O81" s="226"/>
      <c r="P81" s="226"/>
      <c r="Q81" s="226"/>
      <c r="T81" s="206"/>
      <c r="U81" s="206"/>
      <c r="V81" s="242"/>
      <c r="W81" s="206"/>
      <c r="X81" s="206"/>
    </row>
    <row r="82" spans="1:24" ht="7.5" customHeight="1">
      <c r="A82" s="214"/>
      <c r="B82" s="224"/>
      <c r="C82" s="248" t="s">
        <v>229</v>
      </c>
      <c r="D82" s="224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26"/>
      <c r="T82" s="206"/>
      <c r="U82" s="206"/>
      <c r="V82" s="242"/>
      <c r="W82" s="206"/>
      <c r="X82" s="206"/>
    </row>
    <row r="83" spans="1:24" ht="7.5" customHeight="1">
      <c r="A83" s="214"/>
      <c r="B83" s="224"/>
      <c r="C83" s="224"/>
      <c r="D83" s="224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25"/>
      <c r="T83" s="214"/>
      <c r="U83" s="214"/>
      <c r="V83" s="214"/>
      <c r="W83" s="214"/>
      <c r="X83" s="214"/>
    </row>
    <row r="84" spans="1:24" ht="7.5" customHeight="1">
      <c r="A84" s="206"/>
      <c r="B84" s="200"/>
      <c r="C84" s="200"/>
      <c r="D84" s="200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9"/>
      <c r="R84" s="250"/>
      <c r="S84" s="250"/>
      <c r="T84" s="214"/>
      <c r="U84" s="214"/>
      <c r="V84" s="214"/>
      <c r="W84" s="214"/>
      <c r="X84" s="214"/>
    </row>
    <row r="85" spans="1:24" ht="7.5" customHeight="1">
      <c r="A85" s="206"/>
      <c r="B85" s="216" t="s">
        <v>18</v>
      </c>
      <c r="C85" s="251" t="s">
        <v>230</v>
      </c>
      <c r="D85" s="294" t="s">
        <v>231</v>
      </c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19" t="s">
        <v>21</v>
      </c>
      <c r="S85" s="273" t="s">
        <v>232</v>
      </c>
      <c r="T85" s="214"/>
      <c r="U85" s="214"/>
      <c r="V85" s="214"/>
      <c r="W85" s="214"/>
      <c r="X85" s="214"/>
    </row>
    <row r="86" spans="1:24" ht="7.5" customHeight="1">
      <c r="A86" s="228"/>
      <c r="B86" s="224"/>
      <c r="C86" s="224"/>
      <c r="D86" s="224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24"/>
      <c r="S86" s="224"/>
      <c r="T86" s="206"/>
      <c r="U86" s="222"/>
      <c r="V86" s="222"/>
      <c r="W86" s="206"/>
      <c r="X86" s="206"/>
    </row>
    <row r="87" spans="1:24" ht="7.5" customHeight="1">
      <c r="A87" s="228"/>
      <c r="B87" s="224"/>
      <c r="C87" s="224"/>
      <c r="D87" s="224"/>
      <c r="S87" s="224"/>
      <c r="T87" s="206"/>
      <c r="U87" s="222"/>
      <c r="V87" s="222"/>
      <c r="W87" s="206"/>
      <c r="X87" s="206"/>
    </row>
    <row r="88" spans="1:24" ht="7.5" customHeight="1">
      <c r="A88" s="228"/>
      <c r="B88" s="224"/>
      <c r="C88" s="224"/>
      <c r="D88" s="224"/>
      <c r="R88" s="219" t="s">
        <v>21</v>
      </c>
      <c r="S88" s="220" t="s">
        <v>233</v>
      </c>
      <c r="T88" s="236"/>
      <c r="U88" s="222"/>
      <c r="V88" s="222"/>
      <c r="W88" s="206"/>
      <c r="X88" s="206"/>
    </row>
    <row r="89" spans="1:24" ht="7.5" customHeight="1">
      <c r="A89" s="228"/>
      <c r="B89" s="224"/>
      <c r="C89" s="224"/>
      <c r="D89" s="224"/>
      <c r="R89" s="224"/>
      <c r="S89" s="224"/>
      <c r="T89" s="236"/>
      <c r="U89" s="222"/>
      <c r="V89" s="222"/>
      <c r="W89" s="206"/>
      <c r="X89" s="206"/>
    </row>
    <row r="90" spans="1:24" ht="7.5" customHeight="1">
      <c r="A90" s="228"/>
      <c r="B90" s="224"/>
      <c r="C90" s="224"/>
      <c r="D90" s="224"/>
      <c r="S90" s="224"/>
      <c r="T90" s="236"/>
      <c r="U90" s="222"/>
      <c r="V90" s="222"/>
      <c r="W90" s="206"/>
      <c r="X90" s="206"/>
    </row>
    <row r="91" spans="1:24" ht="7.5" customHeight="1">
      <c r="A91" s="228"/>
      <c r="B91" s="224"/>
      <c r="C91" s="224"/>
      <c r="D91" s="224"/>
      <c r="E91" s="226"/>
      <c r="F91" s="227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19" t="s">
        <v>21</v>
      </c>
      <c r="S91" s="220" t="s">
        <v>234</v>
      </c>
      <c r="T91" s="206"/>
      <c r="U91" s="222"/>
      <c r="V91" s="222"/>
      <c r="W91" s="206"/>
      <c r="X91" s="206"/>
    </row>
    <row r="92" spans="1:24" ht="7.5" customHeight="1">
      <c r="A92" s="228"/>
      <c r="B92" s="224"/>
      <c r="C92" s="224"/>
      <c r="D92" s="224"/>
      <c r="E92" s="226"/>
      <c r="F92" s="224"/>
      <c r="G92" s="229" t="s">
        <v>235</v>
      </c>
      <c r="H92" s="226"/>
      <c r="I92" s="229" t="s">
        <v>236</v>
      </c>
      <c r="J92" s="226"/>
      <c r="K92" s="226"/>
      <c r="L92" s="226"/>
      <c r="M92" s="226"/>
      <c r="N92" s="226"/>
      <c r="O92" s="226"/>
      <c r="P92" s="226"/>
      <c r="Q92" s="226"/>
      <c r="R92" s="224"/>
      <c r="S92" s="224"/>
      <c r="T92" s="206"/>
      <c r="U92" s="222"/>
      <c r="V92" s="222"/>
      <c r="W92" s="206"/>
      <c r="X92" s="206"/>
    </row>
    <row r="93" spans="1:24" ht="12.75" customHeight="1">
      <c r="A93" s="228"/>
      <c r="B93" s="224"/>
      <c r="C93" s="224"/>
      <c r="D93" s="224"/>
      <c r="E93" s="226"/>
      <c r="F93" s="243"/>
      <c r="G93" s="327"/>
      <c r="H93" s="226"/>
      <c r="I93" s="327"/>
      <c r="J93" s="226"/>
      <c r="K93" s="226"/>
      <c r="L93" s="226"/>
      <c r="M93" s="226"/>
      <c r="N93" s="226"/>
      <c r="O93" s="226"/>
      <c r="P93" s="226"/>
      <c r="Q93" s="226"/>
      <c r="R93" s="284"/>
      <c r="S93" s="224"/>
      <c r="T93" s="206"/>
      <c r="U93" s="222"/>
      <c r="V93" s="222"/>
      <c r="W93" s="206"/>
      <c r="X93" s="206"/>
    </row>
    <row r="94" spans="1:24" ht="7.5" customHeight="1">
      <c r="A94" s="228"/>
      <c r="B94" s="224"/>
      <c r="C94" s="224"/>
      <c r="D94" s="224"/>
      <c r="E94" s="255" t="s">
        <v>25</v>
      </c>
      <c r="F94" s="264">
        <v>4160</v>
      </c>
      <c r="G94" s="299">
        <f>ROUND(F94*mark_up,0)</f>
        <v>17763</v>
      </c>
      <c r="H94" s="263"/>
      <c r="I94" s="255">
        <f>ROUND(G94*1.391826,0)</f>
        <v>24723</v>
      </c>
      <c r="J94" s="263"/>
      <c r="K94" s="255" t="s">
        <v>25</v>
      </c>
      <c r="L94" s="266"/>
      <c r="M94" s="255" t="s">
        <v>25</v>
      </c>
      <c r="N94" s="266"/>
      <c r="O94" s="255" t="s">
        <v>25</v>
      </c>
      <c r="P94" s="266"/>
      <c r="Q94" s="255" t="s">
        <v>25</v>
      </c>
      <c r="R94" s="284"/>
      <c r="S94" s="224"/>
      <c r="T94" s="206"/>
      <c r="U94" s="222"/>
      <c r="V94" s="222"/>
      <c r="W94" s="206"/>
      <c r="X94" s="206"/>
    </row>
    <row r="95" spans="1:24" ht="7.5" customHeight="1">
      <c r="A95" s="228"/>
      <c r="B95" s="224"/>
      <c r="C95" s="224"/>
      <c r="D95" s="224"/>
      <c r="E95" s="243"/>
      <c r="F95" s="244"/>
      <c r="G95" s="243"/>
      <c r="H95" s="245"/>
      <c r="I95" s="243"/>
      <c r="J95" s="245"/>
      <c r="K95" s="243"/>
      <c r="L95" s="243"/>
      <c r="M95" s="243"/>
      <c r="N95" s="243"/>
      <c r="O95" s="243"/>
      <c r="P95" s="243"/>
      <c r="Q95" s="243"/>
      <c r="R95" s="284"/>
      <c r="S95" s="284"/>
      <c r="T95" s="206"/>
      <c r="U95" s="222"/>
      <c r="V95" s="222"/>
      <c r="W95" s="206"/>
      <c r="X95" s="206"/>
    </row>
    <row r="96" spans="1:24" ht="7.5" customHeight="1">
      <c r="A96" s="228"/>
      <c r="B96" s="224"/>
      <c r="C96" s="224"/>
      <c r="D96" s="224"/>
      <c r="R96" s="284"/>
      <c r="S96" s="284"/>
      <c r="T96" s="236"/>
      <c r="U96" s="222"/>
      <c r="V96" s="222"/>
      <c r="W96" s="206"/>
      <c r="X96" s="206"/>
    </row>
    <row r="97" spans="1:24" ht="7.5" customHeight="1">
      <c r="A97" s="228"/>
      <c r="B97" s="224"/>
      <c r="C97" s="224"/>
      <c r="D97" s="224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84"/>
      <c r="S97" s="284"/>
      <c r="T97" s="236"/>
      <c r="U97" s="222"/>
      <c r="V97" s="222"/>
      <c r="W97" s="206"/>
      <c r="X97" s="206"/>
    </row>
    <row r="98" spans="1:24" ht="7.5" customHeight="1">
      <c r="A98" s="228"/>
      <c r="B98" s="224"/>
      <c r="C98" s="224"/>
      <c r="D98" s="224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84"/>
      <c r="S98" s="284"/>
      <c r="T98" s="236"/>
      <c r="U98" s="222"/>
      <c r="V98" s="222"/>
      <c r="W98" s="206"/>
      <c r="X98" s="206"/>
    </row>
    <row r="99" spans="1:24" ht="7.5" customHeight="1">
      <c r="A99" s="228"/>
      <c r="B99" s="224"/>
      <c r="C99" s="224"/>
      <c r="D99" s="224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84"/>
      <c r="S99" s="284"/>
      <c r="T99" s="236"/>
      <c r="U99" s="222"/>
      <c r="V99" s="222"/>
      <c r="W99" s="206"/>
      <c r="X99" s="206"/>
    </row>
    <row r="100" spans="1:24" ht="7.5" customHeight="1">
      <c r="A100" s="228"/>
      <c r="B100" s="224"/>
      <c r="C100" s="224"/>
      <c r="D100" s="224"/>
      <c r="E100" s="226"/>
      <c r="F100" s="226"/>
      <c r="G100" s="314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T100" s="236"/>
      <c r="U100" s="222"/>
      <c r="V100" s="222"/>
      <c r="W100" s="206"/>
      <c r="X100" s="206"/>
    </row>
    <row r="101" spans="1:24" ht="7.5" customHeight="1">
      <c r="A101" s="228"/>
      <c r="B101" s="224"/>
      <c r="C101" s="224"/>
      <c r="D101" s="224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26"/>
      <c r="T101" s="236"/>
      <c r="U101" s="222"/>
      <c r="V101" s="222"/>
      <c r="W101" s="206"/>
      <c r="X101" s="206"/>
    </row>
    <row r="102" spans="1:24" ht="7.5" customHeight="1">
      <c r="A102" s="228"/>
      <c r="B102" s="224"/>
      <c r="C102" s="224"/>
      <c r="D102" s="224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26"/>
      <c r="T102" s="214"/>
      <c r="U102" s="214"/>
      <c r="V102" s="214"/>
      <c r="W102" s="214"/>
      <c r="X102" s="214"/>
    </row>
    <row r="103" spans="1:24" ht="7.5" customHeight="1">
      <c r="A103" s="228"/>
      <c r="B103" s="224"/>
      <c r="C103" s="248" t="s">
        <v>237</v>
      </c>
      <c r="D103" s="224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26"/>
      <c r="T103" s="214"/>
      <c r="U103" s="214"/>
      <c r="V103" s="214"/>
      <c r="W103" s="214"/>
      <c r="X103" s="214"/>
    </row>
    <row r="104" spans="1:24" ht="7.5" customHeight="1">
      <c r="A104" s="228"/>
      <c r="B104" s="224"/>
      <c r="C104" s="224"/>
      <c r="D104" s="224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84"/>
      <c r="S104" s="284"/>
      <c r="T104" s="214"/>
      <c r="U104" s="214"/>
      <c r="V104" s="214"/>
      <c r="W104" s="214"/>
      <c r="X104" s="214"/>
    </row>
    <row r="105" spans="1:24" ht="7.5" customHeight="1">
      <c r="A105" s="228"/>
      <c r="B105" s="200"/>
      <c r="C105" s="200"/>
      <c r="D105" s="200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9"/>
      <c r="S105" s="319"/>
      <c r="T105" s="222"/>
      <c r="U105" s="222"/>
      <c r="V105" s="222"/>
      <c r="W105" s="222"/>
      <c r="X105" s="222"/>
    </row>
    <row r="106" spans="1:24" ht="7.5" customHeight="1">
      <c r="A106" s="228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8"/>
      <c r="U106" s="289"/>
      <c r="V106" s="222"/>
      <c r="W106" s="222"/>
      <c r="X106" s="222"/>
    </row>
    <row r="107" spans="1:24" ht="7.5" customHeight="1">
      <c r="A107" s="228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90"/>
      <c r="U107" s="291"/>
      <c r="V107" s="222"/>
      <c r="W107" s="222"/>
      <c r="X107" s="222"/>
    </row>
    <row r="108" spans="1:24" ht="7.5" customHeight="1">
      <c r="A108" s="228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93"/>
      <c r="U108" s="291"/>
      <c r="V108" s="222"/>
      <c r="W108" s="222"/>
      <c r="X108" s="222"/>
    </row>
    <row r="109" spans="1:24" ht="7.5" customHeight="1">
      <c r="A109" s="228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93"/>
      <c r="U109" s="291"/>
      <c r="V109" s="222"/>
      <c r="W109" s="222"/>
      <c r="X109" s="222"/>
    </row>
    <row r="110" spans="1:24" ht="7.5" customHeight="1">
      <c r="A110" s="228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93"/>
      <c r="U110" s="291"/>
      <c r="V110" s="222"/>
      <c r="W110" s="222"/>
      <c r="X110" s="222"/>
    </row>
    <row r="111" spans="1:24" ht="7.5" customHeight="1">
      <c r="A111" s="228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93"/>
      <c r="U111" s="291"/>
      <c r="V111" s="222"/>
      <c r="W111" s="222"/>
      <c r="X111" s="222"/>
    </row>
    <row r="112" spans="1:24" ht="7.5" customHeight="1">
      <c r="A112" s="228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93"/>
      <c r="U112" s="291"/>
      <c r="V112" s="222"/>
      <c r="W112" s="222"/>
      <c r="X112" s="222"/>
    </row>
    <row r="113" spans="1:24" ht="7.5" customHeight="1">
      <c r="A113" s="228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93"/>
      <c r="U113" s="291"/>
      <c r="V113" s="222"/>
      <c r="W113" s="222"/>
      <c r="X113" s="222"/>
    </row>
    <row r="114" spans="1:24" ht="7.5" customHeight="1">
      <c r="A114" s="228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93"/>
      <c r="U114" s="290"/>
      <c r="V114" s="222"/>
      <c r="W114" s="222"/>
      <c r="X114" s="222"/>
    </row>
    <row r="115" spans="1:24" ht="7.5" customHeight="1">
      <c r="A115" s="228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06"/>
      <c r="U115" s="206"/>
      <c r="V115" s="222"/>
      <c r="W115" s="222"/>
      <c r="X115" s="222"/>
    </row>
    <row r="116" spans="1:24" ht="7.5" customHeight="1">
      <c r="A116" s="228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06"/>
      <c r="U116" s="222"/>
      <c r="V116" s="222"/>
      <c r="W116" s="222"/>
      <c r="X116" s="222"/>
    </row>
    <row r="117" spans="1:24" ht="7.5" customHeight="1">
      <c r="A117" s="228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06"/>
      <c r="U117" s="222"/>
      <c r="V117" s="222"/>
      <c r="W117" s="222"/>
      <c r="X117" s="222"/>
    </row>
    <row r="118" spans="1:24" ht="7.5" customHeight="1">
      <c r="A118" s="228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06"/>
      <c r="U118" s="222"/>
      <c r="V118" s="222"/>
      <c r="W118" s="222"/>
      <c r="X118" s="222"/>
    </row>
    <row r="119" spans="1:24" ht="7.5" customHeight="1">
      <c r="A119" s="228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06"/>
      <c r="U119" s="222"/>
      <c r="V119" s="222"/>
      <c r="W119" s="222"/>
      <c r="X119" s="222"/>
    </row>
    <row r="120" spans="1:24" ht="11.25" customHeight="1">
      <c r="A120" s="228"/>
      <c r="B120" s="275" t="s">
        <v>238</v>
      </c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7" t="s">
        <v>38</v>
      </c>
      <c r="T120" s="206"/>
      <c r="U120" s="206"/>
      <c r="V120" s="206"/>
      <c r="W120" s="206"/>
      <c r="X120" s="206"/>
    </row>
    <row r="121" spans="1:24" ht="11.25" customHeight="1">
      <c r="A121" s="19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9"/>
      <c r="S121" s="243"/>
      <c r="T121" s="204"/>
      <c r="U121" s="204"/>
      <c r="V121" s="204"/>
      <c r="W121" s="204"/>
      <c r="X121" s="204"/>
    </row>
    <row r="122" spans="1:24" ht="11.25" customHeight="1">
      <c r="A122" s="198"/>
      <c r="B122" s="280" t="s">
        <v>239</v>
      </c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06"/>
      <c r="U122" s="206"/>
      <c r="V122" s="206"/>
      <c r="W122" s="206"/>
      <c r="X122" s="206"/>
    </row>
    <row r="123" spans="1:24" ht="61.5" customHeight="1">
      <c r="A123" s="198"/>
      <c r="B123" s="199"/>
      <c r="C123" s="200"/>
      <c r="D123" s="200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2" t="s">
        <v>216</v>
      </c>
      <c r="P123" s="200"/>
      <c r="Q123" s="200"/>
      <c r="R123" s="200"/>
      <c r="S123" s="200"/>
      <c r="T123" s="204"/>
      <c r="U123" s="204"/>
      <c r="V123" s="204"/>
      <c r="W123" s="204"/>
      <c r="X123" s="204"/>
    </row>
    <row r="124" spans="1:24" ht="34.5" customHeight="1">
      <c r="A124" s="206"/>
      <c r="B124" s="207" t="s">
        <v>6</v>
      </c>
      <c r="C124" s="207" t="s">
        <v>7</v>
      </c>
      <c r="D124" s="208" t="s">
        <v>8</v>
      </c>
      <c r="E124" s="207" t="s">
        <v>9</v>
      </c>
      <c r="F124" s="209" t="s">
        <v>10</v>
      </c>
      <c r="G124" s="210" t="s">
        <v>11</v>
      </c>
      <c r="H124" s="209" t="s">
        <v>10</v>
      </c>
      <c r="I124" s="210" t="s">
        <v>12</v>
      </c>
      <c r="J124" s="209" t="s">
        <v>10</v>
      </c>
      <c r="K124" s="210" t="s">
        <v>13</v>
      </c>
      <c r="L124" s="209" t="s">
        <v>10</v>
      </c>
      <c r="M124" s="210" t="s">
        <v>14</v>
      </c>
      <c r="N124" s="209" t="s">
        <v>10</v>
      </c>
      <c r="O124" s="210" t="s">
        <v>15</v>
      </c>
      <c r="P124" s="209" t="s">
        <v>10</v>
      </c>
      <c r="Q124" s="210" t="s">
        <v>16</v>
      </c>
      <c r="R124" s="211" t="s">
        <v>17</v>
      </c>
      <c r="S124" s="212"/>
      <c r="T124" s="214"/>
      <c r="U124" s="214"/>
      <c r="V124" s="214"/>
      <c r="W124" s="214"/>
      <c r="X124" s="214"/>
    </row>
    <row r="125" spans="1:24" ht="7.5" customHeight="1">
      <c r="A125" s="206"/>
      <c r="B125" s="216" t="s">
        <v>18</v>
      </c>
      <c r="C125" s="251" t="s">
        <v>240</v>
      </c>
      <c r="D125" s="294" t="s">
        <v>241</v>
      </c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19" t="s">
        <v>21</v>
      </c>
      <c r="S125" s="273" t="s">
        <v>242</v>
      </c>
      <c r="T125" s="206"/>
      <c r="U125" s="222"/>
      <c r="V125" s="222"/>
      <c r="W125" s="222"/>
      <c r="X125" s="222"/>
    </row>
    <row r="126" spans="1:24" ht="7.5" customHeight="1">
      <c r="A126" s="206"/>
      <c r="B126" s="224"/>
      <c r="C126" s="224"/>
      <c r="D126" s="224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24"/>
      <c r="S126" s="224"/>
      <c r="T126" s="206"/>
      <c r="U126" s="214"/>
      <c r="V126" s="214"/>
      <c r="W126" s="214"/>
      <c r="X126" s="214"/>
    </row>
    <row r="127" spans="1:24" ht="7.5" customHeight="1">
      <c r="A127" s="214"/>
      <c r="B127" s="224"/>
      <c r="C127" s="224"/>
      <c r="D127" s="224"/>
      <c r="S127" s="311"/>
      <c r="T127" s="206"/>
      <c r="U127" s="206"/>
      <c r="V127" s="206"/>
      <c r="W127" s="206"/>
      <c r="X127" s="206"/>
    </row>
    <row r="128" spans="1:24" ht="7.5" customHeight="1">
      <c r="A128" s="228"/>
      <c r="B128" s="224"/>
      <c r="C128" s="224"/>
      <c r="D128" s="224"/>
      <c r="R128" s="284"/>
      <c r="S128" s="284"/>
      <c r="T128" s="206"/>
      <c r="U128" s="206"/>
      <c r="V128" s="206"/>
      <c r="W128" s="206"/>
      <c r="X128" s="206"/>
    </row>
    <row r="129" spans="1:24" ht="7.5" customHeight="1">
      <c r="A129" s="206"/>
      <c r="B129" s="224"/>
      <c r="C129" s="224"/>
      <c r="D129" s="224"/>
      <c r="R129" s="284"/>
      <c r="S129" s="284"/>
      <c r="T129" s="206"/>
      <c r="U129" s="206"/>
      <c r="V129" s="206"/>
      <c r="W129" s="206"/>
      <c r="X129" s="206"/>
    </row>
    <row r="130" spans="1:24" ht="7.5" customHeight="1">
      <c r="A130" s="206"/>
      <c r="B130" s="224"/>
      <c r="C130" s="224"/>
      <c r="D130" s="224"/>
      <c r="R130" s="284"/>
      <c r="S130" s="284"/>
      <c r="T130" s="206"/>
      <c r="U130" s="206"/>
      <c r="V130" s="206"/>
      <c r="W130" s="206"/>
      <c r="X130" s="206"/>
    </row>
    <row r="131" spans="1:24" ht="7.5" customHeight="1">
      <c r="A131" s="206"/>
      <c r="B131" s="224"/>
      <c r="C131" s="224"/>
      <c r="D131" s="224"/>
      <c r="E131" s="226"/>
      <c r="F131" s="227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84"/>
      <c r="S131" s="284"/>
      <c r="T131" s="206"/>
      <c r="U131" s="206"/>
      <c r="V131" s="206"/>
      <c r="W131" s="206"/>
      <c r="X131" s="206"/>
    </row>
    <row r="132" spans="1:24" ht="7.5" customHeight="1">
      <c r="A132" s="206"/>
      <c r="B132" s="224"/>
      <c r="C132" s="224"/>
      <c r="D132" s="224"/>
      <c r="E132" s="226"/>
      <c r="F132" s="224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84"/>
      <c r="S132" s="284"/>
      <c r="T132" s="206"/>
      <c r="U132" s="206"/>
      <c r="V132" s="206"/>
      <c r="W132" s="206"/>
      <c r="X132" s="206"/>
    </row>
    <row r="133" spans="1:24" ht="7.5" customHeight="1">
      <c r="A133" s="214"/>
      <c r="B133" s="224"/>
      <c r="C133" s="224"/>
      <c r="D133" s="224"/>
      <c r="E133" s="226"/>
      <c r="F133" s="243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84"/>
      <c r="S133" s="284"/>
      <c r="T133" s="206"/>
      <c r="U133" s="206"/>
      <c r="V133" s="206"/>
      <c r="W133" s="206"/>
      <c r="X133" s="206"/>
    </row>
    <row r="134" spans="1:24" ht="7.5" customHeight="1">
      <c r="A134" s="228"/>
      <c r="B134" s="224"/>
      <c r="C134" s="224"/>
      <c r="D134" s="224"/>
      <c r="E134" s="255" t="s">
        <v>25</v>
      </c>
      <c r="F134" s="264">
        <v>3992</v>
      </c>
      <c r="G134" s="265">
        <f>ROUND(F134*mark_up,0)</f>
        <v>17046</v>
      </c>
      <c r="H134" s="263"/>
      <c r="I134" s="255" t="s">
        <v>25</v>
      </c>
      <c r="J134" s="263"/>
      <c r="K134" s="255" t="s">
        <v>25</v>
      </c>
      <c r="L134" s="266"/>
      <c r="M134" s="255" t="s">
        <v>25</v>
      </c>
      <c r="N134" s="266"/>
      <c r="O134" s="255" t="s">
        <v>25</v>
      </c>
      <c r="P134" s="266"/>
      <c r="Q134" s="255" t="s">
        <v>25</v>
      </c>
      <c r="R134" s="284"/>
      <c r="S134" s="284"/>
      <c r="T134" s="206"/>
      <c r="U134" s="206"/>
      <c r="V134" s="242"/>
      <c r="W134" s="206"/>
      <c r="X134" s="206"/>
    </row>
    <row r="135" spans="1:24" ht="7.5" customHeight="1">
      <c r="A135" s="206"/>
      <c r="B135" s="224"/>
      <c r="C135" s="224"/>
      <c r="D135" s="224"/>
      <c r="E135" s="243"/>
      <c r="F135" s="244"/>
      <c r="G135" s="243"/>
      <c r="H135" s="245"/>
      <c r="I135" s="243"/>
      <c r="J135" s="245"/>
      <c r="K135" s="243"/>
      <c r="L135" s="243"/>
      <c r="M135" s="243"/>
      <c r="N135" s="243"/>
      <c r="O135" s="243"/>
      <c r="P135" s="243"/>
      <c r="Q135" s="243"/>
      <c r="R135" s="284"/>
      <c r="S135" s="284"/>
      <c r="T135" s="206"/>
      <c r="U135" s="206"/>
      <c r="V135" s="242"/>
      <c r="W135" s="206"/>
      <c r="X135" s="206"/>
    </row>
    <row r="136" spans="1:24" ht="7.5" customHeight="1">
      <c r="A136" s="206"/>
      <c r="B136" s="224"/>
      <c r="C136" s="224"/>
      <c r="D136" s="224"/>
      <c r="R136" s="284"/>
      <c r="S136" s="284"/>
      <c r="T136" s="206"/>
      <c r="U136" s="206"/>
      <c r="V136" s="242"/>
      <c r="W136" s="206"/>
      <c r="X136" s="206"/>
    </row>
    <row r="137" spans="1:24" ht="7.5" customHeight="1">
      <c r="A137" s="206"/>
      <c r="B137" s="224"/>
      <c r="C137" s="224"/>
      <c r="D137" s="224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84"/>
      <c r="S137" s="284"/>
      <c r="T137" s="206"/>
      <c r="U137" s="206"/>
      <c r="V137" s="242"/>
      <c r="W137" s="206"/>
      <c r="X137" s="206"/>
    </row>
    <row r="138" spans="1:24" ht="7.5" customHeight="1">
      <c r="A138" s="206"/>
      <c r="B138" s="224"/>
      <c r="C138" s="224"/>
      <c r="D138" s="224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84"/>
      <c r="S138" s="284"/>
      <c r="T138" s="206"/>
      <c r="U138" s="206"/>
      <c r="V138" s="242"/>
      <c r="W138" s="206"/>
      <c r="X138" s="206"/>
    </row>
    <row r="139" spans="1:24" ht="7.5" customHeight="1">
      <c r="A139" s="206"/>
      <c r="B139" s="224"/>
      <c r="C139" s="224"/>
      <c r="D139" s="224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84"/>
      <c r="S139" s="284"/>
      <c r="T139" s="206"/>
      <c r="U139" s="206"/>
      <c r="V139" s="242"/>
      <c r="W139" s="206"/>
      <c r="X139" s="206"/>
    </row>
    <row r="140" spans="1:24" ht="7.5" customHeight="1">
      <c r="A140" s="206"/>
      <c r="B140" s="224"/>
      <c r="C140" s="224"/>
      <c r="D140" s="224"/>
      <c r="E140" s="226"/>
      <c r="F140" s="226"/>
      <c r="G140" s="314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84"/>
      <c r="S140" s="284"/>
      <c r="T140" s="214"/>
      <c r="U140" s="206"/>
      <c r="V140" s="242"/>
      <c r="W140" s="206"/>
      <c r="X140" s="206"/>
    </row>
    <row r="141" spans="1:24" ht="7.5" customHeight="1">
      <c r="A141" s="206"/>
      <c r="B141" s="224"/>
      <c r="C141" s="224"/>
      <c r="D141" s="224"/>
      <c r="E141" s="22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84"/>
      <c r="S141" s="284"/>
      <c r="T141" s="214"/>
      <c r="U141" s="206"/>
      <c r="V141" s="242"/>
      <c r="W141" s="206"/>
      <c r="X141" s="206"/>
    </row>
    <row r="142" spans="1:24" ht="7.5" customHeight="1">
      <c r="A142" s="214"/>
      <c r="B142" s="224"/>
      <c r="C142" s="224"/>
      <c r="D142" s="224"/>
      <c r="E142" s="22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84"/>
      <c r="S142" s="284"/>
      <c r="T142" s="206"/>
      <c r="U142" s="206"/>
      <c r="V142" s="242"/>
      <c r="W142" s="206"/>
      <c r="X142" s="206"/>
    </row>
    <row r="143" spans="1:24" ht="7.5" customHeight="1">
      <c r="A143" s="214"/>
      <c r="B143" s="224"/>
      <c r="C143" s="248" t="s">
        <v>237</v>
      </c>
      <c r="D143" s="224"/>
      <c r="E143" s="22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84"/>
      <c r="S143" s="284"/>
      <c r="T143" s="206"/>
      <c r="U143" s="206"/>
      <c r="V143" s="242"/>
      <c r="W143" s="206"/>
      <c r="X143" s="206"/>
    </row>
    <row r="144" spans="1:24" ht="7.5" customHeight="1">
      <c r="A144" s="214"/>
      <c r="B144" s="224"/>
      <c r="C144" s="224"/>
      <c r="D144" s="224"/>
      <c r="E144" s="225"/>
      <c r="F144" s="320"/>
      <c r="G144" s="321"/>
      <c r="H144" s="322"/>
      <c r="I144" s="320"/>
      <c r="J144" s="225"/>
      <c r="K144" s="225"/>
      <c r="L144" s="225"/>
      <c r="M144" s="225"/>
      <c r="N144" s="225"/>
      <c r="O144" s="225"/>
      <c r="P144" s="225"/>
      <c r="Q144" s="225"/>
      <c r="R144" s="284"/>
      <c r="S144" s="284"/>
      <c r="T144" s="214"/>
      <c r="U144" s="214"/>
      <c r="V144" s="214"/>
      <c r="W144" s="214"/>
      <c r="X144" s="214"/>
    </row>
    <row r="145" spans="1:24" ht="7.5" customHeight="1">
      <c r="A145" s="206"/>
      <c r="B145" s="200"/>
      <c r="C145" s="200"/>
      <c r="D145" s="200"/>
      <c r="E145" s="249"/>
      <c r="F145" s="323"/>
      <c r="G145" s="324"/>
      <c r="H145" s="325"/>
      <c r="I145" s="323"/>
      <c r="J145" s="249"/>
      <c r="K145" s="249"/>
      <c r="L145" s="249"/>
      <c r="M145" s="249"/>
      <c r="N145" s="249"/>
      <c r="O145" s="249"/>
      <c r="P145" s="249"/>
      <c r="Q145" s="249"/>
      <c r="R145" s="319"/>
      <c r="S145" s="319"/>
      <c r="T145" s="214"/>
      <c r="U145" s="214"/>
      <c r="V145" s="214"/>
      <c r="W145" s="214"/>
      <c r="X145" s="214"/>
    </row>
    <row r="146" spans="1:24" ht="7.5" customHeight="1">
      <c r="A146" s="206"/>
      <c r="T146" s="214"/>
      <c r="U146" s="214"/>
      <c r="V146" s="214"/>
      <c r="W146" s="214"/>
      <c r="X146" s="214"/>
    </row>
    <row r="147" spans="1:24" ht="7.5" customHeight="1">
      <c r="A147" s="228"/>
      <c r="T147" s="206"/>
      <c r="U147" s="222"/>
      <c r="V147" s="222"/>
      <c r="W147" s="206"/>
      <c r="X147" s="206"/>
    </row>
    <row r="148" spans="1:24" ht="7.5" customHeight="1">
      <c r="A148" s="228"/>
      <c r="T148" s="206"/>
      <c r="U148" s="222"/>
      <c r="V148" s="222"/>
      <c r="W148" s="206"/>
      <c r="X148" s="206"/>
    </row>
    <row r="149" spans="1:24" ht="7.5" customHeight="1">
      <c r="A149" s="228"/>
      <c r="T149" s="206"/>
      <c r="U149" s="222"/>
      <c r="V149" s="222"/>
      <c r="W149" s="206"/>
      <c r="X149" s="206"/>
    </row>
    <row r="150" spans="1:24" ht="7.5" customHeight="1">
      <c r="A150" s="228"/>
      <c r="T150" s="206"/>
      <c r="U150" s="222"/>
      <c r="V150" s="222"/>
      <c r="W150" s="206"/>
      <c r="X150" s="206"/>
    </row>
    <row r="151" spans="1:24" ht="7.5" customHeight="1">
      <c r="A151" s="228"/>
      <c r="T151" s="206"/>
      <c r="U151" s="222"/>
      <c r="V151" s="222"/>
      <c r="W151" s="206"/>
      <c r="X151" s="206"/>
    </row>
    <row r="152" spans="1:24" ht="7.5" customHeight="1">
      <c r="A152" s="228"/>
      <c r="T152" s="206"/>
      <c r="U152" s="222"/>
      <c r="V152" s="222"/>
      <c r="W152" s="206"/>
      <c r="X152" s="206"/>
    </row>
    <row r="153" spans="1:24" ht="7.5" customHeight="1">
      <c r="A153" s="228"/>
      <c r="T153" s="206"/>
      <c r="U153" s="222"/>
      <c r="V153" s="222"/>
      <c r="W153" s="206"/>
      <c r="X153" s="206"/>
    </row>
    <row r="154" spans="1:24" ht="7.5" customHeight="1">
      <c r="A154" s="228"/>
      <c r="T154" s="206"/>
      <c r="U154" s="222"/>
      <c r="V154" s="222"/>
      <c r="W154" s="206"/>
      <c r="X154" s="206"/>
    </row>
    <row r="155" spans="1:24" ht="7.5" customHeight="1">
      <c r="A155" s="228"/>
      <c r="T155" s="206"/>
      <c r="U155" s="222"/>
      <c r="V155" s="222"/>
      <c r="W155" s="206"/>
      <c r="X155" s="206"/>
    </row>
    <row r="156" spans="1:24" ht="7.5" customHeight="1">
      <c r="A156" s="228"/>
      <c r="T156" s="206"/>
      <c r="U156" s="222"/>
      <c r="V156" s="222"/>
      <c r="W156" s="206"/>
      <c r="X156" s="206"/>
    </row>
    <row r="157" spans="1:24" ht="7.5" customHeight="1">
      <c r="A157" s="228"/>
      <c r="T157" s="236"/>
      <c r="U157" s="222"/>
      <c r="V157" s="222"/>
      <c r="W157" s="206"/>
      <c r="X157" s="206"/>
    </row>
    <row r="158" spans="1:24" ht="7.5" customHeight="1">
      <c r="A158" s="228"/>
      <c r="T158" s="236"/>
      <c r="U158" s="222"/>
      <c r="V158" s="222"/>
      <c r="W158" s="206"/>
      <c r="X158" s="206"/>
    </row>
    <row r="159" spans="1:24" ht="7.5" customHeight="1">
      <c r="A159" s="228"/>
      <c r="T159" s="236"/>
      <c r="U159" s="222"/>
      <c r="V159" s="222"/>
      <c r="W159" s="206"/>
      <c r="X159" s="206"/>
    </row>
    <row r="160" spans="1:24" ht="7.5" customHeight="1">
      <c r="A160" s="228"/>
      <c r="T160" s="236"/>
      <c r="U160" s="222"/>
      <c r="V160" s="222"/>
      <c r="W160" s="206"/>
      <c r="X160" s="206"/>
    </row>
    <row r="161" spans="1:24" ht="7.5" customHeight="1">
      <c r="A161" s="228"/>
      <c r="T161" s="236"/>
      <c r="U161" s="222"/>
      <c r="V161" s="222"/>
      <c r="W161" s="206"/>
      <c r="X161" s="206"/>
    </row>
    <row r="162" spans="1:24" ht="7.5" customHeight="1">
      <c r="A162" s="228"/>
      <c r="T162" s="236"/>
      <c r="U162" s="222"/>
      <c r="V162" s="222"/>
      <c r="W162" s="206"/>
      <c r="X162" s="206"/>
    </row>
    <row r="163" spans="1:24" ht="7.5" customHeight="1">
      <c r="A163" s="228"/>
      <c r="T163" s="214"/>
      <c r="U163" s="214"/>
      <c r="V163" s="214"/>
      <c r="W163" s="214"/>
      <c r="X163" s="214"/>
    </row>
    <row r="164" spans="1:24" ht="7.5" customHeight="1">
      <c r="A164" s="228"/>
      <c r="T164" s="214"/>
      <c r="U164" s="214"/>
      <c r="V164" s="214"/>
      <c r="W164" s="214"/>
      <c r="X164" s="214"/>
    </row>
    <row r="165" spans="1:24" ht="7.5" customHeight="1">
      <c r="A165" s="228"/>
      <c r="T165" s="214"/>
      <c r="U165" s="214"/>
      <c r="V165" s="214"/>
      <c r="W165" s="214"/>
      <c r="X165" s="214"/>
    </row>
    <row r="166" spans="1:24" ht="7.5" customHeight="1">
      <c r="A166" s="228"/>
      <c r="T166" s="222"/>
      <c r="U166" s="222"/>
      <c r="V166" s="222"/>
      <c r="W166" s="222"/>
      <c r="X166" s="222"/>
    </row>
    <row r="167" spans="1:24" ht="7.5" customHeight="1">
      <c r="A167" s="228"/>
      <c r="B167" s="285"/>
      <c r="C167" s="285"/>
      <c r="D167" s="314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8"/>
      <c r="U167" s="289"/>
      <c r="V167" s="222"/>
      <c r="W167" s="222"/>
      <c r="X167" s="222"/>
    </row>
    <row r="168" spans="1:24" ht="7.5" customHeight="1">
      <c r="A168" s="228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90"/>
      <c r="U168" s="291"/>
      <c r="V168" s="222"/>
      <c r="W168" s="222"/>
      <c r="X168" s="222"/>
    </row>
    <row r="169" spans="1:24" ht="7.5" customHeight="1">
      <c r="A169" s="228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93"/>
      <c r="U169" s="291"/>
      <c r="V169" s="222"/>
      <c r="W169" s="222"/>
      <c r="X169" s="222"/>
    </row>
    <row r="170" spans="1:24" ht="7.5" customHeight="1">
      <c r="A170" s="228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93"/>
      <c r="U170" s="291"/>
      <c r="V170" s="222"/>
      <c r="W170" s="222"/>
      <c r="X170" s="222"/>
    </row>
    <row r="171" spans="1:24" ht="7.5" customHeight="1">
      <c r="A171" s="228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93"/>
      <c r="U171" s="291"/>
      <c r="V171" s="222"/>
      <c r="W171" s="222"/>
      <c r="X171" s="222"/>
    </row>
    <row r="172" spans="1:24" ht="7.5" customHeight="1">
      <c r="A172" s="228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93"/>
      <c r="U172" s="291"/>
      <c r="V172" s="222"/>
      <c r="W172" s="222"/>
      <c r="X172" s="222"/>
    </row>
    <row r="173" spans="1:24" ht="7.5" customHeight="1">
      <c r="A173" s="228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93"/>
      <c r="U173" s="291"/>
      <c r="V173" s="222"/>
      <c r="W173" s="222"/>
      <c r="X173" s="222"/>
    </row>
    <row r="174" spans="1:24" ht="7.5" customHeight="1">
      <c r="A174" s="228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93"/>
      <c r="U174" s="291"/>
      <c r="V174" s="222"/>
      <c r="W174" s="222"/>
      <c r="X174" s="222"/>
    </row>
    <row r="175" spans="1:24" ht="7.5" customHeight="1">
      <c r="A175" s="228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93"/>
      <c r="U175" s="290"/>
      <c r="V175" s="222"/>
      <c r="W175" s="222"/>
      <c r="X175" s="222"/>
    </row>
    <row r="176" spans="1:24" ht="7.5" customHeight="1">
      <c r="A176" s="228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06"/>
      <c r="U176" s="206"/>
      <c r="V176" s="222"/>
      <c r="W176" s="222"/>
      <c r="X176" s="222"/>
    </row>
    <row r="177" spans="1:24" ht="7.5" customHeight="1">
      <c r="A177" s="228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06"/>
      <c r="U177" s="222"/>
      <c r="V177" s="222"/>
      <c r="W177" s="222"/>
      <c r="X177" s="222"/>
    </row>
    <row r="178" spans="1:24" ht="7.5" customHeight="1">
      <c r="A178" s="228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06"/>
      <c r="U178" s="222"/>
      <c r="V178" s="222"/>
      <c r="W178" s="222"/>
      <c r="X178" s="222"/>
    </row>
    <row r="179" spans="1:24" ht="7.5" customHeight="1">
      <c r="A179" s="228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06"/>
      <c r="U179" s="222"/>
      <c r="V179" s="222"/>
      <c r="W179" s="222"/>
      <c r="X179" s="222"/>
    </row>
    <row r="180" spans="1:24" ht="7.5" customHeight="1">
      <c r="A180" s="228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06"/>
      <c r="U180" s="222"/>
      <c r="V180" s="222"/>
      <c r="W180" s="222"/>
      <c r="X180" s="222"/>
    </row>
    <row r="181" spans="1:24" ht="11.25" customHeight="1">
      <c r="A181" s="228"/>
      <c r="B181" s="275" t="s">
        <v>243</v>
      </c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7" t="s">
        <v>38</v>
      </c>
      <c r="T181" s="206"/>
      <c r="U181" s="206"/>
      <c r="V181" s="206"/>
      <c r="W181" s="206"/>
      <c r="X181" s="206"/>
    </row>
    <row r="182" spans="1:24" ht="11.25" customHeight="1">
      <c r="A182" s="198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9"/>
      <c r="S182" s="243"/>
      <c r="T182" s="204"/>
      <c r="U182" s="204"/>
      <c r="V182" s="204"/>
      <c r="W182" s="204"/>
      <c r="X182" s="204"/>
    </row>
    <row r="183" spans="1:24" ht="11.25" customHeight="1">
      <c r="A183" s="198"/>
      <c r="B183" s="280" t="s">
        <v>244</v>
      </c>
      <c r="C183" s="281"/>
      <c r="D183" s="281"/>
      <c r="E183" s="281"/>
      <c r="F183" s="281"/>
      <c r="G183" s="281"/>
      <c r="H183" s="281"/>
      <c r="I183" s="281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06"/>
      <c r="U183" s="206"/>
      <c r="V183" s="206"/>
      <c r="W183" s="206"/>
      <c r="X183" s="206"/>
    </row>
  </sheetData>
  <sheetProtection password="E4DE" sheet="1" objects="1" scenarios="1"/>
  <mergeCells count="247">
    <mergeCell ref="I76:I77"/>
    <mergeCell ref="I78:I79"/>
    <mergeCell ref="M78:M79"/>
    <mergeCell ref="O78:O79"/>
    <mergeCell ref="Q78:Q79"/>
    <mergeCell ref="I68:I69"/>
    <mergeCell ref="K68:K69"/>
    <mergeCell ref="I72:I73"/>
    <mergeCell ref="K72:K73"/>
    <mergeCell ref="I74:I75"/>
    <mergeCell ref="K74:K75"/>
    <mergeCell ref="K76:K77"/>
    <mergeCell ref="K78:K79"/>
    <mergeCell ref="O72:O73"/>
    <mergeCell ref="O74:O75"/>
    <mergeCell ref="M74:M75"/>
    <mergeCell ref="M76:M77"/>
    <mergeCell ref="Q74:Q75"/>
    <mergeCell ref="Q76:Q77"/>
    <mergeCell ref="M72:M73"/>
    <mergeCell ref="Q72:Q73"/>
    <mergeCell ref="Q68:Q69"/>
    <mergeCell ref="B24:B44"/>
    <mergeCell ref="D24:D44"/>
    <mergeCell ref="F29:F30"/>
    <mergeCell ref="O18:O19"/>
    <mergeCell ref="K10:K11"/>
    <mergeCell ref="E39:E40"/>
    <mergeCell ref="F39:F40"/>
    <mergeCell ref="M39:M40"/>
    <mergeCell ref="O39:O40"/>
    <mergeCell ref="C24:C41"/>
    <mergeCell ref="C42:C44"/>
    <mergeCell ref="M12:M13"/>
    <mergeCell ref="O12:O13"/>
    <mergeCell ref="I35:I36"/>
    <mergeCell ref="I39:I40"/>
    <mergeCell ref="K14:K15"/>
    <mergeCell ref="K16:K17"/>
    <mergeCell ref="E12:E13"/>
    <mergeCell ref="C21:C23"/>
    <mergeCell ref="E10:E11"/>
    <mergeCell ref="E16:E17"/>
    <mergeCell ref="E37:E38"/>
    <mergeCell ref="F37:F38"/>
    <mergeCell ref="G37:G38"/>
    <mergeCell ref="O1:S1"/>
    <mergeCell ref="R2:S2"/>
    <mergeCell ref="S3:S5"/>
    <mergeCell ref="S6:S8"/>
    <mergeCell ref="Q39:Q40"/>
    <mergeCell ref="Q12:Q13"/>
    <mergeCell ref="I70:I71"/>
    <mergeCell ref="K70:K71"/>
    <mergeCell ref="M68:M69"/>
    <mergeCell ref="O68:O69"/>
    <mergeCell ref="I12:I13"/>
    <mergeCell ref="K12:K13"/>
    <mergeCell ref="I37:I38"/>
    <mergeCell ref="K37:K38"/>
    <mergeCell ref="M37:M38"/>
    <mergeCell ref="O37:O38"/>
    <mergeCell ref="Q37:Q38"/>
    <mergeCell ref="M35:M36"/>
    <mergeCell ref="K33:K34"/>
    <mergeCell ref="K35:K36"/>
    <mergeCell ref="Q8:Q9"/>
    <mergeCell ref="I8:I9"/>
    <mergeCell ref="K8:K9"/>
    <mergeCell ref="M8:M9"/>
    <mergeCell ref="B1:D1"/>
    <mergeCell ref="F10:F11"/>
    <mergeCell ref="S14:S19"/>
    <mergeCell ref="Q16:Q17"/>
    <mergeCell ref="Q18:Q19"/>
    <mergeCell ref="E18:E19"/>
    <mergeCell ref="F18:F19"/>
    <mergeCell ref="G18:G19"/>
    <mergeCell ref="I18:I19"/>
    <mergeCell ref="K18:K19"/>
    <mergeCell ref="M18:M19"/>
    <mergeCell ref="C3:C20"/>
    <mergeCell ref="I10:I11"/>
    <mergeCell ref="G14:G15"/>
    <mergeCell ref="I14:I15"/>
    <mergeCell ref="E14:E15"/>
    <mergeCell ref="F14:F15"/>
    <mergeCell ref="B3:B23"/>
    <mergeCell ref="F8:F9"/>
    <mergeCell ref="G8:G9"/>
    <mergeCell ref="F16:F17"/>
    <mergeCell ref="G16:G17"/>
    <mergeCell ref="D3:D23"/>
    <mergeCell ref="E8:E9"/>
    <mergeCell ref="R72:R73"/>
    <mergeCell ref="S72:S77"/>
    <mergeCell ref="O76:O77"/>
    <mergeCell ref="B59:R59"/>
    <mergeCell ref="B61:S61"/>
    <mergeCell ref="G33:G34"/>
    <mergeCell ref="E35:E36"/>
    <mergeCell ref="M70:M71"/>
    <mergeCell ref="O70:O71"/>
    <mergeCell ref="Q70:Q71"/>
    <mergeCell ref="B62:D62"/>
    <mergeCell ref="O62:S62"/>
    <mergeCell ref="R63:S63"/>
    <mergeCell ref="R64:R65"/>
    <mergeCell ref="S64:S66"/>
    <mergeCell ref="R67:R68"/>
    <mergeCell ref="S67:S71"/>
    <mergeCell ref="G76:G77"/>
    <mergeCell ref="O35:O36"/>
    <mergeCell ref="Q33:Q34"/>
    <mergeCell ref="Q35:Q36"/>
    <mergeCell ref="R35:R36"/>
    <mergeCell ref="K39:K40"/>
    <mergeCell ref="G39:G40"/>
    <mergeCell ref="E78:E79"/>
    <mergeCell ref="F78:F79"/>
    <mergeCell ref="G78:G79"/>
    <mergeCell ref="E70:E71"/>
    <mergeCell ref="E74:E75"/>
    <mergeCell ref="F74:F75"/>
    <mergeCell ref="G74:G75"/>
    <mergeCell ref="E76:E77"/>
    <mergeCell ref="F76:F77"/>
    <mergeCell ref="I80:I81"/>
    <mergeCell ref="F91:F93"/>
    <mergeCell ref="G92:G93"/>
    <mergeCell ref="E94:E95"/>
    <mergeCell ref="F94:F95"/>
    <mergeCell ref="G94:G95"/>
    <mergeCell ref="I94:I95"/>
    <mergeCell ref="B64:B84"/>
    <mergeCell ref="D64:D84"/>
    <mergeCell ref="E68:E69"/>
    <mergeCell ref="F68:F69"/>
    <mergeCell ref="G68:G69"/>
    <mergeCell ref="G72:G73"/>
    <mergeCell ref="G80:G81"/>
    <mergeCell ref="C64:C81"/>
    <mergeCell ref="C82:C84"/>
    <mergeCell ref="B85:B105"/>
    <mergeCell ref="C85:C102"/>
    <mergeCell ref="D85:D105"/>
    <mergeCell ref="C103:C105"/>
    <mergeCell ref="F70:F71"/>
    <mergeCell ref="G70:G71"/>
    <mergeCell ref="E72:E73"/>
    <mergeCell ref="F72:F73"/>
    <mergeCell ref="T167:T168"/>
    <mergeCell ref="U167:U175"/>
    <mergeCell ref="B181:R181"/>
    <mergeCell ref="S181:S182"/>
    <mergeCell ref="B183:S183"/>
    <mergeCell ref="K134:K135"/>
    <mergeCell ref="L134:L135"/>
    <mergeCell ref="M134:M135"/>
    <mergeCell ref="N134:N135"/>
    <mergeCell ref="O134:O135"/>
    <mergeCell ref="P134:P135"/>
    <mergeCell ref="Q134:Q135"/>
    <mergeCell ref="B125:B145"/>
    <mergeCell ref="C143:C145"/>
    <mergeCell ref="C125:C142"/>
    <mergeCell ref="D125:D145"/>
    <mergeCell ref="F131:F133"/>
    <mergeCell ref="E134:E135"/>
    <mergeCell ref="F134:F135"/>
    <mergeCell ref="G134:G135"/>
    <mergeCell ref="I134:I135"/>
    <mergeCell ref="E33:E34"/>
    <mergeCell ref="F33:F34"/>
    <mergeCell ref="G29:G30"/>
    <mergeCell ref="E29:E30"/>
    <mergeCell ref="E31:E32"/>
    <mergeCell ref="F31:F32"/>
    <mergeCell ref="G31:G32"/>
    <mergeCell ref="F35:F36"/>
    <mergeCell ref="G35:G36"/>
    <mergeCell ref="F12:F13"/>
    <mergeCell ref="G12:G13"/>
    <mergeCell ref="G10:G11"/>
    <mergeCell ref="R85:R86"/>
    <mergeCell ref="S85:S87"/>
    <mergeCell ref="R88:R89"/>
    <mergeCell ref="S88:S90"/>
    <mergeCell ref="R91:R92"/>
    <mergeCell ref="S91:S94"/>
    <mergeCell ref="I92:I93"/>
    <mergeCell ref="K94:K95"/>
    <mergeCell ref="L94:L95"/>
    <mergeCell ref="M94:M95"/>
    <mergeCell ref="N94:N95"/>
    <mergeCell ref="O94:O95"/>
    <mergeCell ref="P94:P95"/>
    <mergeCell ref="Q94:Q95"/>
    <mergeCell ref="I29:I30"/>
    <mergeCell ref="M29:M30"/>
    <mergeCell ref="K29:K30"/>
    <mergeCell ref="K31:K32"/>
    <mergeCell ref="M31:M32"/>
    <mergeCell ref="M10:M11"/>
    <mergeCell ref="O10:O11"/>
    <mergeCell ref="R124:S124"/>
    <mergeCell ref="R125:R126"/>
    <mergeCell ref="S125:S126"/>
    <mergeCell ref="T106:T107"/>
    <mergeCell ref="U106:U114"/>
    <mergeCell ref="B120:R120"/>
    <mergeCell ref="S120:S121"/>
    <mergeCell ref="B122:S122"/>
    <mergeCell ref="B123:D123"/>
    <mergeCell ref="O123:S123"/>
    <mergeCell ref="O8:O9"/>
    <mergeCell ref="O14:O15"/>
    <mergeCell ref="O16:O17"/>
    <mergeCell ref="O29:O30"/>
    <mergeCell ref="O31:O32"/>
    <mergeCell ref="O33:O34"/>
    <mergeCell ref="M33:M34"/>
    <mergeCell ref="I31:I32"/>
    <mergeCell ref="I33:I34"/>
    <mergeCell ref="M14:M15"/>
    <mergeCell ref="I16:I17"/>
    <mergeCell ref="M16:M17"/>
    <mergeCell ref="Q14:Q15"/>
    <mergeCell ref="R14:R15"/>
    <mergeCell ref="Q29:Q30"/>
    <mergeCell ref="R30:R31"/>
    <mergeCell ref="Q31:Q32"/>
    <mergeCell ref="S35:S40"/>
    <mergeCell ref="R42:R43"/>
    <mergeCell ref="Q10:Q11"/>
    <mergeCell ref="S9:S13"/>
    <mergeCell ref="T45:T46"/>
    <mergeCell ref="U45:U53"/>
    <mergeCell ref="S59:S60"/>
    <mergeCell ref="R3:R4"/>
    <mergeCell ref="R6:R7"/>
    <mergeCell ref="R24:R25"/>
    <mergeCell ref="S24:S26"/>
    <mergeCell ref="R27:R28"/>
    <mergeCell ref="S27:S29"/>
    <mergeCell ref="S30:S34"/>
    <mergeCell ref="R9:R10"/>
  </mergeCells>
  <conditionalFormatting sqref="A1:XFD1048576">
    <cfRule type="cellIs" dxfId="5" priority="2" operator="equal">
      <formula>0</formula>
    </cfRule>
    <cfRule type="cellIs" dxfId="4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61"/>
  <sheetViews>
    <sheetView showGridLines="0" topLeftCell="B1" workbookViewId="0">
      <selection activeCell="G11" sqref="G11:G12"/>
    </sheetView>
  </sheetViews>
  <sheetFormatPr defaultColWidth="14.42578125" defaultRowHeight="15" customHeight="1"/>
  <cols>
    <col min="1" max="1" width="12.85546875" style="205" hidden="1" customWidth="1"/>
    <col min="2" max="3" width="14.28515625" style="205" customWidth="1"/>
    <col min="4" max="4" width="11.42578125" style="205" customWidth="1"/>
    <col min="5" max="5" width="6" style="205" customWidth="1"/>
    <col min="6" max="6" width="10" style="205" hidden="1" customWidth="1"/>
    <col min="7" max="7" width="9.7109375" style="205" customWidth="1"/>
    <col min="8" max="8" width="9.7109375" style="205" hidden="1" customWidth="1"/>
    <col min="9" max="9" width="9.7109375" style="205" customWidth="1"/>
    <col min="10" max="10" width="9.7109375" style="205" hidden="1" customWidth="1"/>
    <col min="11" max="11" width="9.7109375" style="205" customWidth="1"/>
    <col min="12" max="12" width="9.7109375" style="205" hidden="1" customWidth="1"/>
    <col min="13" max="13" width="9.7109375" style="205" customWidth="1"/>
    <col min="14" max="14" width="9.7109375" style="205" hidden="1" customWidth="1"/>
    <col min="15" max="15" width="9.7109375" style="205" customWidth="1"/>
    <col min="16" max="16" width="9.7109375" style="205" hidden="1" customWidth="1"/>
    <col min="17" max="17" width="9.7109375" style="205" customWidth="1"/>
    <col min="18" max="18" width="2" style="205" customWidth="1"/>
    <col min="19" max="19" width="32.7109375" style="205" customWidth="1"/>
    <col min="20" max="20" width="6.7109375" style="205" hidden="1" customWidth="1"/>
    <col min="21" max="36" width="9.140625" style="205" hidden="1" customWidth="1"/>
    <col min="37" max="38" width="0" style="205" hidden="1" customWidth="1"/>
    <col min="39" max="49" width="0" style="328" hidden="1" customWidth="1"/>
    <col min="50" max="50" width="0" style="205" hidden="1" customWidth="1"/>
    <col min="51" max="16384" width="14.42578125" style="205"/>
  </cols>
  <sheetData>
    <row r="1" spans="1:49" ht="61.5" customHeight="1">
      <c r="A1" s="198"/>
      <c r="B1" s="199"/>
      <c r="C1" s="200"/>
      <c r="D1" s="200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 t="s">
        <v>245</v>
      </c>
      <c r="P1" s="200"/>
      <c r="Q1" s="200"/>
      <c r="R1" s="200"/>
      <c r="S1" s="200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U1" s="328" t="s">
        <v>245</v>
      </c>
    </row>
    <row r="2" spans="1:49" ht="34.5" customHeight="1">
      <c r="A2" s="206"/>
      <c r="B2" s="207" t="s">
        <v>6</v>
      </c>
      <c r="C2" s="207" t="s">
        <v>7</v>
      </c>
      <c r="D2" s="207" t="s">
        <v>8</v>
      </c>
      <c r="E2" s="207" t="s">
        <v>9</v>
      </c>
      <c r="F2" s="209" t="s">
        <v>10</v>
      </c>
      <c r="G2" s="210" t="s">
        <v>11</v>
      </c>
      <c r="H2" s="209" t="s">
        <v>10</v>
      </c>
      <c r="I2" s="210" t="s">
        <v>12</v>
      </c>
      <c r="J2" s="209" t="s">
        <v>10</v>
      </c>
      <c r="K2" s="210" t="s">
        <v>13</v>
      </c>
      <c r="L2" s="209" t="s">
        <v>10</v>
      </c>
      <c r="M2" s="210" t="s">
        <v>14</v>
      </c>
      <c r="N2" s="209" t="s">
        <v>10</v>
      </c>
      <c r="O2" s="210" t="s">
        <v>15</v>
      </c>
      <c r="P2" s="209" t="s">
        <v>10</v>
      </c>
      <c r="Q2" s="210" t="s">
        <v>16</v>
      </c>
      <c r="R2" s="211" t="s">
        <v>17</v>
      </c>
      <c r="S2" s="212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M2" s="328" t="s">
        <v>11</v>
      </c>
      <c r="AN2" s="328" t="s">
        <v>10</v>
      </c>
      <c r="AO2" s="328" t="s">
        <v>12</v>
      </c>
      <c r="AP2" s="328" t="s">
        <v>10</v>
      </c>
      <c r="AQ2" s="328" t="s">
        <v>13</v>
      </c>
      <c r="AR2" s="328" t="s">
        <v>10</v>
      </c>
      <c r="AS2" s="328" t="s">
        <v>14</v>
      </c>
      <c r="AT2" s="328" t="s">
        <v>10</v>
      </c>
      <c r="AU2" s="328" t="s">
        <v>15</v>
      </c>
      <c r="AV2" s="328" t="s">
        <v>10</v>
      </c>
      <c r="AW2" s="328" t="s">
        <v>16</v>
      </c>
    </row>
    <row r="3" spans="1:49" ht="7.5" customHeight="1">
      <c r="A3" s="206"/>
      <c r="B3" s="216" t="s">
        <v>246</v>
      </c>
      <c r="C3" s="344" t="s">
        <v>247</v>
      </c>
      <c r="D3" s="458" t="s">
        <v>248</v>
      </c>
      <c r="E3" s="459" t="s">
        <v>25</v>
      </c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272" t="s">
        <v>21</v>
      </c>
      <c r="S3" s="273" t="s">
        <v>249</v>
      </c>
      <c r="T3" s="206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</row>
    <row r="4" spans="1:49" ht="7.5" customHeight="1">
      <c r="A4" s="206"/>
      <c r="B4" s="224"/>
      <c r="C4" s="224"/>
      <c r="D4" s="224"/>
      <c r="E4" s="224"/>
      <c r="F4" s="461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224"/>
      <c r="S4" s="224"/>
      <c r="T4" s="206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</row>
    <row r="5" spans="1:49" ht="7.5" customHeight="1">
      <c r="A5" s="214"/>
      <c r="B5" s="224"/>
      <c r="C5" s="224"/>
      <c r="D5" s="224"/>
      <c r="E5" s="224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219" t="s">
        <v>21</v>
      </c>
      <c r="S5" s="463" t="s">
        <v>250</v>
      </c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329" t="s">
        <v>652</v>
      </c>
      <c r="AL5" s="205">
        <v>4.3899999999999997</v>
      </c>
    </row>
    <row r="6" spans="1:49" ht="6.75" customHeight="1">
      <c r="A6" s="228"/>
      <c r="B6" s="224"/>
      <c r="C6" s="224"/>
      <c r="D6" s="224"/>
      <c r="E6" s="224"/>
      <c r="R6" s="224"/>
      <c r="S6" s="224"/>
      <c r="T6" s="23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</row>
    <row r="7" spans="1:49" ht="7.5" customHeight="1">
      <c r="A7" s="206"/>
      <c r="B7" s="224"/>
      <c r="C7" s="224"/>
      <c r="D7" s="224"/>
      <c r="E7" s="224"/>
      <c r="R7" s="284"/>
      <c r="S7" s="224"/>
      <c r="T7" s="23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</row>
    <row r="8" spans="1:49" ht="7.5" customHeight="1">
      <c r="A8" s="206"/>
      <c r="B8" s="224"/>
      <c r="C8" s="224"/>
      <c r="D8" s="224"/>
      <c r="E8" s="224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19" t="s">
        <v>21</v>
      </c>
      <c r="S8" s="463" t="s">
        <v>115</v>
      </c>
      <c r="T8" s="23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</row>
    <row r="9" spans="1:49" ht="7.5" customHeight="1">
      <c r="A9" s="206"/>
      <c r="B9" s="224"/>
      <c r="C9" s="224"/>
      <c r="D9" s="224"/>
      <c r="E9" s="224"/>
      <c r="F9" s="226"/>
      <c r="G9" s="226"/>
      <c r="H9" s="226"/>
      <c r="I9" s="430" t="s">
        <v>251</v>
      </c>
      <c r="J9" s="226"/>
      <c r="K9" s="226"/>
      <c r="L9" s="226"/>
      <c r="M9" s="226"/>
      <c r="N9" s="226"/>
      <c r="O9" s="226"/>
      <c r="P9" s="226"/>
      <c r="Q9" s="226"/>
      <c r="R9" s="224"/>
      <c r="S9" s="224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O9" s="328" t="s">
        <v>251</v>
      </c>
    </row>
    <row r="10" spans="1:49" ht="7.5" customHeight="1">
      <c r="A10" s="206"/>
      <c r="B10" s="224"/>
      <c r="C10" s="224"/>
      <c r="D10" s="224"/>
      <c r="E10" s="224"/>
      <c r="F10" s="226"/>
      <c r="I10" s="243"/>
      <c r="S10" s="224"/>
      <c r="T10" s="206"/>
      <c r="U10" s="432"/>
      <c r="V10" s="432"/>
      <c r="W10" s="432"/>
      <c r="X10" s="432"/>
      <c r="Y10" s="432"/>
      <c r="Z10" s="432"/>
      <c r="AA10" s="432"/>
      <c r="AB10" s="432"/>
      <c r="AC10" s="432"/>
      <c r="AD10" s="432"/>
      <c r="AE10" s="432"/>
      <c r="AF10" s="432"/>
      <c r="AG10" s="432"/>
      <c r="AH10" s="432"/>
      <c r="AI10" s="206"/>
      <c r="AJ10" s="206"/>
    </row>
    <row r="11" spans="1:49" ht="7.5" customHeight="1">
      <c r="A11" s="214"/>
      <c r="B11" s="224"/>
      <c r="C11" s="224"/>
      <c r="D11" s="224"/>
      <c r="E11" s="224"/>
      <c r="F11" s="464">
        <v>1850</v>
      </c>
      <c r="G11" s="265">
        <f>AM11*$AL$5</f>
        <v>8121.4999999999991</v>
      </c>
      <c r="H11" s="263"/>
      <c r="I11" s="265">
        <f>AO11*$AL$5</f>
        <v>10966.22</v>
      </c>
      <c r="J11" s="263"/>
      <c r="K11" s="255" t="s">
        <v>25</v>
      </c>
      <c r="L11" s="266"/>
      <c r="M11" s="255" t="s">
        <v>25</v>
      </c>
      <c r="N11" s="266"/>
      <c r="O11" s="255" t="s">
        <v>25</v>
      </c>
      <c r="P11" s="266"/>
      <c r="Q11" s="255" t="s">
        <v>25</v>
      </c>
      <c r="R11" s="219" t="s">
        <v>21</v>
      </c>
      <c r="S11" s="463" t="s">
        <v>252</v>
      </c>
      <c r="T11" s="206"/>
      <c r="U11" s="432"/>
      <c r="V11" s="432"/>
      <c r="W11" s="432"/>
      <c r="X11" s="432"/>
      <c r="Y11" s="432"/>
      <c r="Z11" s="432"/>
      <c r="AA11" s="432"/>
      <c r="AB11" s="432"/>
      <c r="AC11" s="432"/>
      <c r="AD11" s="432"/>
      <c r="AE11" s="432"/>
      <c r="AF11" s="432"/>
      <c r="AG11" s="432"/>
      <c r="AH11" s="432"/>
      <c r="AI11" s="206"/>
      <c r="AJ11" s="206"/>
      <c r="AM11" s="328">
        <v>1850</v>
      </c>
      <c r="AO11" s="328">
        <v>2498</v>
      </c>
      <c r="AQ11" s="328" t="s">
        <v>25</v>
      </c>
      <c r="AS11" s="328" t="s">
        <v>25</v>
      </c>
      <c r="AU11" s="328" t="s">
        <v>25</v>
      </c>
      <c r="AW11" s="328" t="s">
        <v>25</v>
      </c>
    </row>
    <row r="12" spans="1:49" ht="7.5" customHeight="1">
      <c r="A12" s="228"/>
      <c r="B12" s="224"/>
      <c r="C12" s="224"/>
      <c r="D12" s="224"/>
      <c r="E12" s="224"/>
      <c r="F12" s="338"/>
      <c r="G12" s="243"/>
      <c r="H12" s="245"/>
      <c r="I12" s="243"/>
      <c r="J12" s="245"/>
      <c r="K12" s="243"/>
      <c r="L12" s="243"/>
      <c r="M12" s="243"/>
      <c r="N12" s="243"/>
      <c r="O12" s="243"/>
      <c r="P12" s="243"/>
      <c r="Q12" s="243"/>
      <c r="R12" s="224"/>
      <c r="S12" s="224"/>
      <c r="T12" s="206"/>
      <c r="U12" s="432"/>
      <c r="V12" s="432"/>
      <c r="W12" s="432"/>
      <c r="X12" s="432"/>
      <c r="Y12" s="432"/>
      <c r="Z12" s="432"/>
      <c r="AA12" s="432"/>
      <c r="AB12" s="432"/>
      <c r="AC12" s="432"/>
      <c r="AD12" s="432"/>
      <c r="AE12" s="432"/>
      <c r="AF12" s="432"/>
      <c r="AG12" s="432"/>
      <c r="AH12" s="432"/>
      <c r="AI12" s="206"/>
      <c r="AJ12" s="206"/>
    </row>
    <row r="13" spans="1:49" ht="7.5" customHeight="1">
      <c r="A13" s="206"/>
      <c r="B13" s="224"/>
      <c r="C13" s="224"/>
      <c r="D13" s="224"/>
      <c r="E13" s="224"/>
      <c r="F13" s="226"/>
      <c r="R13" s="284"/>
      <c r="S13" s="224"/>
      <c r="T13" s="206"/>
      <c r="U13" s="432"/>
      <c r="V13" s="432"/>
      <c r="W13" s="432"/>
      <c r="X13" s="432"/>
      <c r="Y13" s="432"/>
      <c r="Z13" s="432"/>
      <c r="AA13" s="432"/>
      <c r="AB13" s="432"/>
      <c r="AC13" s="432"/>
      <c r="AD13" s="432"/>
      <c r="AE13" s="432"/>
      <c r="AF13" s="432"/>
      <c r="AG13" s="432"/>
      <c r="AH13" s="432"/>
      <c r="AI13" s="206"/>
      <c r="AJ13" s="206"/>
    </row>
    <row r="14" spans="1:49" ht="7.5" customHeight="1">
      <c r="A14" s="206"/>
      <c r="B14" s="224"/>
      <c r="C14" s="224"/>
      <c r="D14" s="224"/>
      <c r="E14" s="224"/>
      <c r="F14" s="226"/>
      <c r="T14" s="206"/>
      <c r="U14" s="432"/>
      <c r="V14" s="432"/>
      <c r="W14" s="432"/>
      <c r="X14" s="432"/>
      <c r="Y14" s="432"/>
      <c r="Z14" s="432"/>
      <c r="AA14" s="432"/>
      <c r="AB14" s="432"/>
      <c r="AC14" s="432"/>
      <c r="AD14" s="432"/>
      <c r="AE14" s="432"/>
      <c r="AF14" s="432"/>
      <c r="AG14" s="432"/>
      <c r="AH14" s="432"/>
      <c r="AI14" s="206"/>
      <c r="AJ14" s="206"/>
    </row>
    <row r="15" spans="1:49" ht="7.5" customHeight="1">
      <c r="A15" s="206"/>
      <c r="B15" s="224"/>
      <c r="C15" s="224"/>
      <c r="D15" s="224"/>
      <c r="E15" s="224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84"/>
      <c r="S15" s="465"/>
      <c r="T15" s="206"/>
      <c r="U15" s="432"/>
      <c r="V15" s="432"/>
      <c r="W15" s="206"/>
      <c r="X15" s="206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206"/>
      <c r="AJ15" s="206"/>
    </row>
    <row r="16" spans="1:49" ht="7.5" customHeight="1">
      <c r="A16" s="206"/>
      <c r="B16" s="224"/>
      <c r="C16" s="224"/>
      <c r="D16" s="224"/>
      <c r="E16" s="224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84"/>
      <c r="S16" s="465"/>
      <c r="T16" s="206"/>
      <c r="U16" s="432"/>
      <c r="V16" s="432"/>
      <c r="W16" s="206"/>
      <c r="X16" s="206"/>
      <c r="Y16" s="432"/>
      <c r="Z16" s="432"/>
      <c r="AA16" s="432"/>
      <c r="AB16" s="432"/>
      <c r="AC16" s="432"/>
      <c r="AD16" s="432"/>
      <c r="AE16" s="432"/>
      <c r="AF16" s="432"/>
      <c r="AG16" s="432"/>
      <c r="AH16" s="432"/>
      <c r="AI16" s="206"/>
      <c r="AJ16" s="206"/>
    </row>
    <row r="17" spans="1:49" ht="7.5" customHeight="1">
      <c r="A17" s="206"/>
      <c r="B17" s="224"/>
      <c r="C17" s="224"/>
      <c r="D17" s="224"/>
      <c r="E17" s="224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T17" s="206"/>
      <c r="U17" s="432"/>
      <c r="V17" s="432"/>
      <c r="W17" s="206"/>
      <c r="X17" s="206"/>
      <c r="Y17" s="432"/>
      <c r="Z17" s="432"/>
      <c r="AA17" s="432"/>
      <c r="AB17" s="432"/>
      <c r="AC17" s="432"/>
      <c r="AD17" s="432"/>
      <c r="AE17" s="432"/>
      <c r="AF17" s="432"/>
      <c r="AG17" s="432"/>
      <c r="AH17" s="432"/>
      <c r="AI17" s="206"/>
      <c r="AJ17" s="206"/>
    </row>
    <row r="18" spans="1:49" ht="7.5" customHeight="1">
      <c r="A18" s="206"/>
      <c r="B18" s="224"/>
      <c r="C18" s="466" t="s">
        <v>253</v>
      </c>
      <c r="D18" s="224"/>
      <c r="E18" s="224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T18" s="214"/>
      <c r="U18" s="432"/>
      <c r="V18" s="432"/>
      <c r="W18" s="206"/>
      <c r="X18" s="206"/>
      <c r="Y18" s="432"/>
      <c r="Z18" s="432"/>
      <c r="AA18" s="432"/>
      <c r="AB18" s="432"/>
      <c r="AC18" s="432"/>
      <c r="AD18" s="432"/>
      <c r="AE18" s="432"/>
      <c r="AF18" s="432"/>
      <c r="AG18" s="432"/>
      <c r="AH18" s="432"/>
      <c r="AI18" s="206"/>
      <c r="AJ18" s="206"/>
    </row>
    <row r="19" spans="1:49" ht="7.5" customHeight="1">
      <c r="A19" s="206"/>
      <c r="B19" s="224"/>
      <c r="C19" s="224"/>
      <c r="D19" s="224"/>
      <c r="E19" s="224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T19" s="214"/>
      <c r="U19" s="432"/>
      <c r="V19" s="432"/>
      <c r="W19" s="206"/>
      <c r="X19" s="206"/>
      <c r="Y19" s="432"/>
      <c r="Z19" s="432"/>
      <c r="AA19" s="432"/>
      <c r="AB19" s="432"/>
      <c r="AC19" s="432"/>
      <c r="AD19" s="432"/>
      <c r="AE19" s="432"/>
      <c r="AF19" s="432"/>
      <c r="AG19" s="432"/>
      <c r="AH19" s="432"/>
      <c r="AI19" s="206"/>
      <c r="AJ19" s="206"/>
    </row>
    <row r="20" spans="1:49" ht="7.5" customHeight="1">
      <c r="A20" s="214"/>
      <c r="B20" s="200"/>
      <c r="C20" s="200"/>
      <c r="D20" s="200"/>
      <c r="E20" s="200"/>
      <c r="F20" s="467"/>
      <c r="G20" s="467"/>
      <c r="H20" s="467"/>
      <c r="I20" s="467"/>
      <c r="J20" s="467"/>
      <c r="K20" s="467"/>
      <c r="L20" s="467"/>
      <c r="M20" s="467"/>
      <c r="N20" s="467"/>
      <c r="O20" s="467"/>
      <c r="P20" s="467"/>
      <c r="Q20" s="467"/>
      <c r="T20" s="206"/>
      <c r="U20" s="432"/>
      <c r="V20" s="432"/>
      <c r="W20" s="206"/>
      <c r="X20" s="206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206"/>
      <c r="AJ20" s="206"/>
    </row>
    <row r="21" spans="1:49" ht="7.5" customHeight="1">
      <c r="A21" s="214"/>
      <c r="B21" s="216" t="s">
        <v>246</v>
      </c>
      <c r="C21" s="217" t="s">
        <v>254</v>
      </c>
      <c r="D21" s="458"/>
      <c r="E21" s="468" t="s">
        <v>25</v>
      </c>
      <c r="F21" s="460"/>
      <c r="G21" s="460"/>
      <c r="H21" s="460"/>
      <c r="I21" s="460"/>
      <c r="J21" s="460"/>
      <c r="K21" s="460"/>
      <c r="L21" s="460"/>
      <c r="M21" s="460"/>
      <c r="N21" s="460"/>
      <c r="O21" s="460"/>
      <c r="P21" s="460"/>
      <c r="Q21" s="460"/>
      <c r="R21" s="469" t="s">
        <v>21</v>
      </c>
      <c r="S21" s="470" t="s">
        <v>255</v>
      </c>
      <c r="T21" s="206"/>
      <c r="U21" s="432"/>
      <c r="V21" s="432"/>
      <c r="W21" s="206"/>
      <c r="X21" s="206"/>
      <c r="Y21" s="432"/>
      <c r="Z21" s="432"/>
      <c r="AA21" s="432"/>
      <c r="AB21" s="432"/>
      <c r="AC21" s="432"/>
      <c r="AD21" s="432"/>
      <c r="AE21" s="432"/>
      <c r="AF21" s="432"/>
      <c r="AG21" s="432"/>
      <c r="AH21" s="432"/>
      <c r="AI21" s="206"/>
      <c r="AJ21" s="206"/>
    </row>
    <row r="22" spans="1:49" ht="7.5" customHeight="1">
      <c r="A22" s="214"/>
      <c r="B22" s="224"/>
      <c r="C22" s="224"/>
      <c r="D22" s="224"/>
      <c r="E22" s="224"/>
      <c r="F22" s="461"/>
      <c r="G22" s="461"/>
      <c r="H22" s="461"/>
      <c r="I22" s="461"/>
      <c r="J22" s="461"/>
      <c r="K22" s="461"/>
      <c r="L22" s="461"/>
      <c r="M22" s="461"/>
      <c r="N22" s="461"/>
      <c r="O22" s="461"/>
      <c r="P22" s="461"/>
      <c r="Q22" s="461"/>
      <c r="R22" s="224"/>
      <c r="S22" s="22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</row>
    <row r="23" spans="1:49" ht="7.5" customHeight="1">
      <c r="A23" s="206"/>
      <c r="B23" s="224"/>
      <c r="C23" s="224"/>
      <c r="D23" s="224"/>
      <c r="E23" s="224"/>
      <c r="F23" s="462"/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71"/>
      <c r="S23" s="22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</row>
    <row r="24" spans="1:49" ht="7.5" customHeight="1">
      <c r="A24" s="206"/>
      <c r="B24" s="224"/>
      <c r="C24" s="224"/>
      <c r="D24" s="224"/>
      <c r="E24" s="224"/>
      <c r="F24" s="472"/>
      <c r="R24" s="473" t="s">
        <v>21</v>
      </c>
      <c r="S24" s="463" t="s">
        <v>256</v>
      </c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</row>
    <row r="25" spans="1:49" ht="7.5" customHeight="1">
      <c r="A25" s="228"/>
      <c r="B25" s="224"/>
      <c r="C25" s="224"/>
      <c r="D25" s="224"/>
      <c r="E25" s="224"/>
      <c r="F25" s="472"/>
      <c r="G25" s="474"/>
      <c r="H25" s="474"/>
      <c r="I25" s="475"/>
      <c r="J25" s="474"/>
      <c r="K25" s="474"/>
      <c r="L25" s="474"/>
      <c r="M25" s="474"/>
      <c r="N25" s="474"/>
      <c r="O25" s="474"/>
      <c r="P25" s="474"/>
      <c r="Q25" s="231" t="s">
        <v>257</v>
      </c>
      <c r="R25" s="224"/>
      <c r="S25" s="224"/>
      <c r="T25" s="206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06"/>
      <c r="AF25" s="206"/>
      <c r="AG25" s="206"/>
      <c r="AH25" s="206"/>
      <c r="AI25" s="206"/>
      <c r="AJ25" s="206"/>
      <c r="AW25" s="328" t="s">
        <v>257</v>
      </c>
    </row>
    <row r="26" spans="1:49" ht="7.5" customHeight="1">
      <c r="A26" s="228"/>
      <c r="B26" s="224"/>
      <c r="C26" s="224"/>
      <c r="D26" s="224"/>
      <c r="E26" s="224"/>
      <c r="F26" s="472"/>
      <c r="G26" s="474"/>
      <c r="H26" s="474"/>
      <c r="I26" s="475"/>
      <c r="J26" s="474"/>
      <c r="K26" s="474"/>
      <c r="L26" s="474"/>
      <c r="M26" s="474"/>
      <c r="N26" s="474"/>
      <c r="O26" s="474"/>
      <c r="P26" s="474"/>
      <c r="Q26" s="224"/>
      <c r="R26" s="471"/>
      <c r="S26" s="224"/>
      <c r="T26" s="206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06"/>
      <c r="AF26" s="206"/>
      <c r="AG26" s="206"/>
      <c r="AH26" s="206"/>
      <c r="AI26" s="206"/>
      <c r="AJ26" s="206"/>
    </row>
    <row r="27" spans="1:49" ht="7.5" customHeight="1">
      <c r="A27" s="228"/>
      <c r="B27" s="224"/>
      <c r="C27" s="224"/>
      <c r="D27" s="224"/>
      <c r="E27" s="224"/>
      <c r="F27" s="476"/>
      <c r="G27" s="231" t="s">
        <v>258</v>
      </c>
      <c r="H27" s="474"/>
      <c r="I27" s="231" t="s">
        <v>259</v>
      </c>
      <c r="J27" s="474"/>
      <c r="K27" s="231" t="s">
        <v>260</v>
      </c>
      <c r="L27" s="474"/>
      <c r="M27" s="231" t="s">
        <v>261</v>
      </c>
      <c r="N27" s="474"/>
      <c r="O27" s="231" t="s">
        <v>262</v>
      </c>
      <c r="P27" s="474"/>
      <c r="Q27" s="224"/>
      <c r="R27" s="473" t="s">
        <v>21</v>
      </c>
      <c r="S27" s="463" t="s">
        <v>263</v>
      </c>
      <c r="T27" s="206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06"/>
      <c r="AF27" s="206"/>
      <c r="AG27" s="206"/>
      <c r="AH27" s="206"/>
      <c r="AI27" s="206"/>
      <c r="AJ27" s="206"/>
      <c r="AM27" s="328" t="s">
        <v>258</v>
      </c>
      <c r="AO27" s="328" t="s">
        <v>259</v>
      </c>
      <c r="AQ27" s="328" t="s">
        <v>260</v>
      </c>
      <c r="AS27" s="328" t="s">
        <v>261</v>
      </c>
      <c r="AU27" s="328" t="s">
        <v>262</v>
      </c>
    </row>
    <row r="28" spans="1:49" ht="7.5" customHeight="1">
      <c r="A28" s="228"/>
      <c r="B28" s="224"/>
      <c r="C28" s="224"/>
      <c r="D28" s="224"/>
      <c r="E28" s="224"/>
      <c r="F28" s="477"/>
      <c r="G28" s="224"/>
      <c r="H28" s="474"/>
      <c r="I28" s="224"/>
      <c r="J28" s="474"/>
      <c r="K28" s="224"/>
      <c r="L28" s="474"/>
      <c r="M28" s="224"/>
      <c r="N28" s="474"/>
      <c r="O28" s="224"/>
      <c r="P28" s="474"/>
      <c r="Q28" s="224"/>
      <c r="R28" s="224"/>
      <c r="S28" s="224"/>
      <c r="T28" s="206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06"/>
      <c r="AF28" s="206"/>
      <c r="AG28" s="206"/>
      <c r="AH28" s="206"/>
      <c r="AI28" s="206"/>
      <c r="AJ28" s="206"/>
    </row>
    <row r="29" spans="1:49" ht="7.5" customHeight="1">
      <c r="A29" s="271"/>
      <c r="B29" s="224"/>
      <c r="C29" s="224"/>
      <c r="D29" s="224"/>
      <c r="E29" s="224"/>
      <c r="F29" s="478">
        <v>1634.82</v>
      </c>
      <c r="G29" s="243"/>
      <c r="H29" s="479"/>
      <c r="I29" s="243"/>
      <c r="J29" s="480"/>
      <c r="K29" s="243"/>
      <c r="L29" s="480"/>
      <c r="M29" s="243"/>
      <c r="N29" s="479"/>
      <c r="O29" s="243"/>
      <c r="P29" s="479"/>
      <c r="Q29" s="243"/>
      <c r="R29" s="481"/>
      <c r="S29" s="224"/>
      <c r="T29" s="236"/>
      <c r="U29" s="222"/>
      <c r="V29" s="222"/>
      <c r="W29" s="222"/>
      <c r="X29" s="452"/>
      <c r="Y29" s="452"/>
      <c r="Z29" s="452"/>
      <c r="AA29" s="452"/>
      <c r="AB29" s="452"/>
      <c r="AC29" s="222"/>
      <c r="AD29" s="222"/>
      <c r="AE29" s="206"/>
      <c r="AF29" s="206"/>
      <c r="AG29" s="206"/>
      <c r="AH29" s="206"/>
      <c r="AI29" s="206"/>
      <c r="AJ29" s="206"/>
    </row>
    <row r="30" spans="1:49" ht="7.5" customHeight="1">
      <c r="A30" s="271"/>
      <c r="B30" s="224"/>
      <c r="C30" s="224"/>
      <c r="D30" s="224"/>
      <c r="E30" s="224"/>
      <c r="F30" s="243"/>
      <c r="G30" s="265">
        <f t="shared" ref="G30:Q30" si="0">AM30*$AL$5</f>
        <v>7177.65</v>
      </c>
      <c r="H30" s="265">
        <f t="shared" si="0"/>
        <v>0</v>
      </c>
      <c r="I30" s="265">
        <f t="shared" si="0"/>
        <v>8995.1099999999988</v>
      </c>
      <c r="J30" s="265">
        <f t="shared" si="0"/>
        <v>0</v>
      </c>
      <c r="K30" s="265">
        <f t="shared" si="0"/>
        <v>7989.7999999999993</v>
      </c>
      <c r="L30" s="265">
        <f t="shared" si="0"/>
        <v>0</v>
      </c>
      <c r="M30" s="265">
        <f t="shared" si="0"/>
        <v>9280.4599999999991</v>
      </c>
      <c r="N30" s="265">
        <f t="shared" si="0"/>
        <v>0</v>
      </c>
      <c r="O30" s="265">
        <f t="shared" si="0"/>
        <v>12037.38</v>
      </c>
      <c r="P30" s="265">
        <f t="shared" si="0"/>
        <v>0</v>
      </c>
      <c r="Q30" s="265">
        <f t="shared" si="0"/>
        <v>8231.25</v>
      </c>
      <c r="R30" s="254"/>
      <c r="S30" s="224"/>
      <c r="T30" s="236"/>
      <c r="U30" s="222"/>
      <c r="V30" s="222"/>
      <c r="W30" s="222"/>
      <c r="X30" s="452"/>
      <c r="Y30" s="452"/>
      <c r="Z30" s="452"/>
      <c r="AA30" s="452"/>
      <c r="AB30" s="452"/>
      <c r="AC30" s="222"/>
      <c r="AD30" s="222"/>
      <c r="AE30" s="206"/>
      <c r="AF30" s="206"/>
      <c r="AG30" s="206"/>
      <c r="AH30" s="206"/>
      <c r="AI30" s="206"/>
      <c r="AJ30" s="206"/>
      <c r="AM30" s="328">
        <v>1635</v>
      </c>
      <c r="AO30" s="328">
        <v>2049</v>
      </c>
      <c r="AQ30" s="328">
        <v>1820</v>
      </c>
      <c r="AS30" s="328">
        <v>2114</v>
      </c>
      <c r="AU30" s="328">
        <v>2742</v>
      </c>
      <c r="AW30" s="328">
        <v>1875</v>
      </c>
    </row>
    <row r="31" spans="1:49" ht="7.5" customHeight="1">
      <c r="A31" s="271"/>
      <c r="B31" s="224"/>
      <c r="C31" s="224"/>
      <c r="D31" s="224"/>
      <c r="E31" s="224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S31" s="224"/>
      <c r="T31" s="236"/>
      <c r="U31" s="222"/>
      <c r="V31" s="222"/>
      <c r="W31" s="222"/>
      <c r="X31" s="452"/>
      <c r="Y31" s="452"/>
      <c r="Z31" s="452"/>
      <c r="AA31" s="452"/>
      <c r="AB31" s="452"/>
      <c r="AC31" s="222"/>
      <c r="AD31" s="222"/>
      <c r="AE31" s="206"/>
      <c r="AF31" s="206"/>
      <c r="AG31" s="206"/>
      <c r="AH31" s="206"/>
      <c r="AI31" s="206"/>
      <c r="AJ31" s="206"/>
    </row>
    <row r="32" spans="1:49" ht="7.5" customHeight="1">
      <c r="A32" s="271"/>
      <c r="B32" s="224"/>
      <c r="C32" s="224"/>
      <c r="D32" s="224"/>
      <c r="E32" s="224"/>
      <c r="R32" s="473" t="s">
        <v>21</v>
      </c>
      <c r="S32" s="463" t="s">
        <v>264</v>
      </c>
      <c r="T32" s="236"/>
      <c r="U32" s="222"/>
      <c r="V32" s="222"/>
      <c r="W32" s="222"/>
      <c r="X32" s="452"/>
      <c r="Y32" s="222"/>
      <c r="Z32" s="222"/>
      <c r="AA32" s="222"/>
      <c r="AB32" s="452"/>
      <c r="AC32" s="222"/>
      <c r="AD32" s="222"/>
      <c r="AE32" s="206"/>
      <c r="AF32" s="206"/>
      <c r="AG32" s="206"/>
      <c r="AH32" s="206"/>
      <c r="AI32" s="206"/>
      <c r="AJ32" s="206"/>
    </row>
    <row r="33" spans="1:36" ht="7.5" customHeight="1">
      <c r="A33" s="271"/>
      <c r="B33" s="224"/>
      <c r="C33" s="224"/>
      <c r="D33" s="224"/>
      <c r="E33" s="224"/>
      <c r="F33" s="226"/>
      <c r="R33" s="224"/>
      <c r="S33" s="224"/>
      <c r="T33" s="236"/>
      <c r="U33" s="222"/>
      <c r="V33" s="222"/>
      <c r="W33" s="222"/>
      <c r="X33" s="452"/>
      <c r="Y33" s="222"/>
      <c r="Z33" s="222"/>
      <c r="AA33" s="222"/>
      <c r="AB33" s="452"/>
      <c r="AC33" s="222"/>
      <c r="AD33" s="222"/>
      <c r="AE33" s="206"/>
      <c r="AF33" s="206"/>
      <c r="AG33" s="206"/>
      <c r="AH33" s="206"/>
      <c r="AI33" s="206"/>
      <c r="AJ33" s="206"/>
    </row>
    <row r="34" spans="1:36" ht="7.5" customHeight="1">
      <c r="A34" s="271"/>
      <c r="B34" s="224"/>
      <c r="C34" s="224"/>
      <c r="D34" s="224"/>
      <c r="E34" s="224"/>
      <c r="F34" s="226"/>
      <c r="R34" s="219" t="s">
        <v>21</v>
      </c>
      <c r="S34" s="463" t="s">
        <v>252</v>
      </c>
      <c r="T34" s="236"/>
      <c r="U34" s="452"/>
      <c r="V34" s="452"/>
      <c r="W34" s="452"/>
      <c r="X34" s="452"/>
      <c r="Y34" s="222"/>
      <c r="Z34" s="222"/>
      <c r="AA34" s="222"/>
      <c r="AB34" s="452"/>
      <c r="AC34" s="222"/>
      <c r="AD34" s="222"/>
      <c r="AE34" s="206"/>
      <c r="AF34" s="206"/>
      <c r="AG34" s="206"/>
      <c r="AH34" s="206"/>
      <c r="AI34" s="206"/>
      <c r="AJ34" s="206"/>
    </row>
    <row r="35" spans="1:36" ht="7.5" customHeight="1">
      <c r="A35" s="228"/>
      <c r="B35" s="224"/>
      <c r="C35" s="224"/>
      <c r="D35" s="224"/>
      <c r="E35" s="224"/>
      <c r="F35" s="226"/>
      <c r="R35" s="224"/>
      <c r="S35" s="224"/>
      <c r="T35" s="206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06"/>
      <c r="AF35" s="206"/>
      <c r="AG35" s="206"/>
      <c r="AH35" s="206"/>
      <c r="AI35" s="206"/>
      <c r="AJ35" s="206"/>
    </row>
    <row r="36" spans="1:36" ht="7.5" customHeight="1">
      <c r="A36" s="228"/>
      <c r="B36" s="224"/>
      <c r="C36" s="321"/>
      <c r="D36" s="224"/>
      <c r="E36" s="224"/>
      <c r="F36" s="462"/>
      <c r="R36" s="284"/>
      <c r="S36" s="224"/>
      <c r="T36" s="206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06"/>
      <c r="AF36" s="206"/>
      <c r="AG36" s="206"/>
      <c r="AH36" s="206"/>
      <c r="AI36" s="206"/>
      <c r="AJ36" s="206"/>
    </row>
    <row r="37" spans="1:36" ht="7.5" customHeight="1">
      <c r="A37" s="228"/>
      <c r="B37" s="224"/>
      <c r="C37" s="466" t="s">
        <v>265</v>
      </c>
      <c r="D37" s="224"/>
      <c r="E37" s="224"/>
      <c r="F37" s="462"/>
      <c r="T37" s="206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06"/>
      <c r="AF37" s="206"/>
      <c r="AG37" s="206"/>
      <c r="AH37" s="206"/>
      <c r="AI37" s="206"/>
      <c r="AJ37" s="206"/>
    </row>
    <row r="38" spans="1:36" ht="7.5" customHeight="1">
      <c r="A38" s="228"/>
      <c r="B38" s="224"/>
      <c r="C38" s="224"/>
      <c r="D38" s="224"/>
      <c r="E38" s="224"/>
      <c r="F38" s="462"/>
      <c r="T38" s="206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06"/>
      <c r="AF38" s="206"/>
      <c r="AG38" s="206"/>
      <c r="AH38" s="206"/>
      <c r="AI38" s="206"/>
      <c r="AJ38" s="206"/>
    </row>
    <row r="39" spans="1:36" ht="7.5" customHeight="1">
      <c r="A39" s="228"/>
      <c r="B39" s="286"/>
      <c r="C39" s="200"/>
      <c r="D39" s="286"/>
      <c r="E39" s="200"/>
      <c r="F39" s="286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06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06"/>
      <c r="AF39" s="206"/>
      <c r="AG39" s="206"/>
      <c r="AH39" s="206"/>
      <c r="AI39" s="206"/>
      <c r="AJ39" s="206"/>
    </row>
    <row r="40" spans="1:36" ht="7.5" customHeight="1">
      <c r="A40" s="228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06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06"/>
      <c r="AF40" s="206"/>
      <c r="AG40" s="206"/>
      <c r="AH40" s="206"/>
      <c r="AI40" s="206"/>
      <c r="AJ40" s="206"/>
    </row>
    <row r="41" spans="1:36" ht="7.5" customHeight="1">
      <c r="A41" s="271"/>
      <c r="T41" s="236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06"/>
      <c r="AF41" s="206"/>
      <c r="AG41" s="206"/>
      <c r="AH41" s="206"/>
      <c r="AI41" s="206"/>
      <c r="AJ41" s="206"/>
    </row>
    <row r="42" spans="1:36" ht="7.5" customHeight="1">
      <c r="A42" s="271"/>
      <c r="T42" s="236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06"/>
      <c r="AF42" s="206"/>
      <c r="AG42" s="206"/>
      <c r="AH42" s="206"/>
      <c r="AI42" s="206"/>
      <c r="AJ42" s="206"/>
    </row>
    <row r="43" spans="1:36" ht="7.5" customHeight="1">
      <c r="A43" s="271"/>
      <c r="T43" s="247"/>
      <c r="U43" s="214"/>
      <c r="V43" s="214"/>
      <c r="W43" s="214"/>
      <c r="X43" s="214"/>
      <c r="Y43" s="222"/>
      <c r="Z43" s="222"/>
      <c r="AA43" s="222"/>
      <c r="AB43" s="214"/>
      <c r="AC43" s="214"/>
      <c r="AD43" s="214"/>
      <c r="AE43" s="214"/>
      <c r="AF43" s="214"/>
      <c r="AG43" s="214"/>
      <c r="AH43" s="214"/>
      <c r="AI43" s="214"/>
      <c r="AJ43" s="214"/>
    </row>
    <row r="44" spans="1:36" ht="7.5" customHeight="1">
      <c r="A44" s="271"/>
      <c r="T44" s="247"/>
      <c r="U44" s="214"/>
      <c r="V44" s="214"/>
      <c r="W44" s="214"/>
      <c r="X44" s="214"/>
      <c r="Y44" s="222"/>
      <c r="Z44" s="222"/>
      <c r="AA44" s="222"/>
      <c r="AB44" s="214"/>
      <c r="AC44" s="214"/>
      <c r="AD44" s="214"/>
      <c r="AE44" s="214"/>
      <c r="AF44" s="214"/>
      <c r="AG44" s="214"/>
      <c r="AH44" s="214"/>
      <c r="AI44" s="214"/>
      <c r="AJ44" s="214"/>
    </row>
    <row r="45" spans="1:36" ht="7.5" customHeight="1">
      <c r="A45" s="228"/>
      <c r="T45" s="214"/>
      <c r="U45" s="214"/>
      <c r="V45" s="214"/>
      <c r="W45" s="214"/>
      <c r="X45" s="214"/>
      <c r="Y45" s="222"/>
      <c r="Z45" s="222"/>
      <c r="AA45" s="222"/>
      <c r="AB45" s="214"/>
      <c r="AC45" s="214"/>
      <c r="AD45" s="214"/>
      <c r="AE45" s="214"/>
      <c r="AF45" s="214"/>
      <c r="AG45" s="214"/>
      <c r="AH45" s="214"/>
      <c r="AI45" s="214"/>
      <c r="AJ45" s="214"/>
    </row>
    <row r="46" spans="1:36" ht="7.5" customHeight="1">
      <c r="A46" s="228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</row>
    <row r="47" spans="1:36" ht="7.5" customHeight="1">
      <c r="A47" s="228"/>
      <c r="T47" s="288"/>
      <c r="U47" s="455"/>
      <c r="V47" s="455"/>
      <c r="W47" s="455"/>
      <c r="X47" s="455"/>
      <c r="Y47" s="455"/>
      <c r="Z47" s="455"/>
      <c r="AA47" s="455"/>
      <c r="AB47" s="455"/>
      <c r="AC47" s="289"/>
      <c r="AD47" s="222"/>
      <c r="AE47" s="222"/>
      <c r="AF47" s="222"/>
      <c r="AG47" s="222"/>
      <c r="AH47" s="222"/>
      <c r="AI47" s="222"/>
      <c r="AJ47" s="222"/>
    </row>
    <row r="48" spans="1:36" ht="7.5" customHeight="1">
      <c r="A48" s="228"/>
      <c r="T48" s="290"/>
      <c r="U48" s="455"/>
      <c r="V48" s="455"/>
      <c r="W48" s="455"/>
      <c r="X48" s="455"/>
      <c r="Y48" s="455"/>
      <c r="Z48" s="455"/>
      <c r="AA48" s="455"/>
      <c r="AB48" s="455"/>
      <c r="AC48" s="291"/>
      <c r="AD48" s="222"/>
      <c r="AE48" s="222"/>
      <c r="AF48" s="222"/>
      <c r="AG48" s="222"/>
      <c r="AH48" s="222"/>
      <c r="AI48" s="222"/>
      <c r="AJ48" s="222"/>
    </row>
    <row r="49" spans="1:36" ht="7.5" customHeight="1">
      <c r="A49" s="228"/>
      <c r="T49" s="293"/>
      <c r="U49" s="455"/>
      <c r="V49" s="455"/>
      <c r="W49" s="455"/>
      <c r="X49" s="455"/>
      <c r="Y49" s="455"/>
      <c r="Z49" s="455"/>
      <c r="AA49" s="455"/>
      <c r="AB49" s="455"/>
      <c r="AC49" s="291"/>
      <c r="AD49" s="222"/>
      <c r="AE49" s="222"/>
      <c r="AF49" s="222"/>
      <c r="AG49" s="222"/>
      <c r="AH49" s="222"/>
      <c r="AI49" s="222"/>
      <c r="AJ49" s="222"/>
    </row>
    <row r="50" spans="1:36" ht="7.5" customHeight="1">
      <c r="A50" s="228"/>
      <c r="T50" s="293"/>
      <c r="U50" s="455"/>
      <c r="V50" s="455"/>
      <c r="W50" s="455"/>
      <c r="X50" s="455"/>
      <c r="Y50" s="455"/>
      <c r="Z50" s="455"/>
      <c r="AA50" s="455"/>
      <c r="AB50" s="455"/>
      <c r="AC50" s="291"/>
      <c r="AD50" s="222"/>
      <c r="AE50" s="222"/>
      <c r="AF50" s="222"/>
      <c r="AG50" s="222"/>
      <c r="AH50" s="222"/>
      <c r="AI50" s="222"/>
      <c r="AJ50" s="222"/>
    </row>
    <row r="51" spans="1:36" ht="7.5" customHeight="1">
      <c r="A51" s="228"/>
      <c r="T51" s="432"/>
      <c r="U51" s="455"/>
      <c r="V51" s="455"/>
      <c r="W51" s="455"/>
      <c r="X51" s="455"/>
      <c r="Y51" s="455"/>
      <c r="Z51" s="455"/>
      <c r="AA51" s="455"/>
      <c r="AB51" s="455"/>
      <c r="AC51" s="291"/>
      <c r="AD51" s="222"/>
      <c r="AE51" s="222"/>
      <c r="AF51" s="222"/>
      <c r="AG51" s="222"/>
      <c r="AH51" s="222"/>
      <c r="AI51" s="222"/>
      <c r="AJ51" s="222"/>
    </row>
    <row r="52" spans="1:36" ht="7.5" customHeight="1">
      <c r="A52" s="228"/>
      <c r="T52" s="432"/>
      <c r="U52" s="455"/>
      <c r="V52" s="455"/>
      <c r="W52" s="455"/>
      <c r="X52" s="455"/>
      <c r="Y52" s="455"/>
      <c r="Z52" s="455"/>
      <c r="AA52" s="455"/>
      <c r="AB52" s="455"/>
      <c r="AC52" s="291"/>
      <c r="AD52" s="222"/>
      <c r="AE52" s="222"/>
      <c r="AF52" s="222"/>
      <c r="AG52" s="222"/>
      <c r="AH52" s="222"/>
      <c r="AI52" s="222"/>
      <c r="AJ52" s="222"/>
    </row>
    <row r="53" spans="1:36" ht="7.5" customHeight="1">
      <c r="A53" s="228"/>
      <c r="T53" s="293"/>
      <c r="U53" s="455"/>
      <c r="V53" s="455"/>
      <c r="W53" s="455"/>
      <c r="X53" s="455"/>
      <c r="Y53" s="455"/>
      <c r="Z53" s="455"/>
      <c r="AA53" s="455"/>
      <c r="AB53" s="455"/>
      <c r="AC53" s="291"/>
      <c r="AD53" s="222"/>
      <c r="AE53" s="222"/>
      <c r="AF53" s="222"/>
      <c r="AG53" s="222"/>
      <c r="AH53" s="222"/>
      <c r="AI53" s="222"/>
      <c r="AJ53" s="222"/>
    </row>
    <row r="54" spans="1:36" ht="7.5" customHeight="1">
      <c r="A54" s="228"/>
      <c r="T54" s="293"/>
      <c r="U54" s="455"/>
      <c r="V54" s="455"/>
      <c r="W54" s="455"/>
      <c r="X54" s="455"/>
      <c r="Y54" s="455"/>
      <c r="Z54" s="455"/>
      <c r="AA54" s="455"/>
      <c r="AB54" s="455"/>
      <c r="AC54" s="291"/>
      <c r="AD54" s="222"/>
      <c r="AE54" s="222"/>
      <c r="AF54" s="222"/>
      <c r="AG54" s="222"/>
      <c r="AH54" s="222"/>
      <c r="AI54" s="222"/>
      <c r="AJ54" s="222"/>
    </row>
    <row r="55" spans="1:36" ht="7.5" customHeight="1">
      <c r="A55" s="271"/>
      <c r="T55" s="456"/>
      <c r="U55" s="455"/>
      <c r="V55" s="455"/>
      <c r="W55" s="455"/>
      <c r="X55" s="455"/>
      <c r="Y55" s="455"/>
      <c r="Z55" s="455"/>
      <c r="AA55" s="455"/>
      <c r="AB55" s="455"/>
      <c r="AC55" s="290"/>
      <c r="AD55" s="222"/>
      <c r="AE55" s="222"/>
      <c r="AF55" s="222"/>
      <c r="AG55" s="222"/>
      <c r="AH55" s="222"/>
      <c r="AI55" s="222"/>
      <c r="AJ55" s="222"/>
    </row>
    <row r="56" spans="1:36" ht="7.5" customHeight="1">
      <c r="A56" s="271"/>
      <c r="T56" s="236"/>
      <c r="U56" s="206"/>
      <c r="V56" s="206"/>
      <c r="W56" s="206"/>
      <c r="X56" s="206"/>
      <c r="Y56" s="206"/>
      <c r="Z56" s="206"/>
      <c r="AA56" s="206"/>
      <c r="AB56" s="206"/>
      <c r="AC56" s="206"/>
      <c r="AD56" s="222"/>
      <c r="AE56" s="222"/>
      <c r="AF56" s="222"/>
      <c r="AG56" s="222"/>
      <c r="AH56" s="222"/>
      <c r="AI56" s="222"/>
      <c r="AJ56" s="222"/>
    </row>
    <row r="57" spans="1:36" ht="7.5" customHeight="1">
      <c r="A57" s="271"/>
      <c r="T57" s="236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</row>
    <row r="58" spans="1:36" ht="7.5" customHeight="1">
      <c r="A58" s="271"/>
      <c r="T58" s="236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</row>
    <row r="59" spans="1:36" ht="11.25" customHeight="1">
      <c r="A59" s="228"/>
      <c r="B59" s="275" t="s">
        <v>266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7" t="s">
        <v>38</v>
      </c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</row>
    <row r="60" spans="1:36" ht="11.25" customHeight="1">
      <c r="A60" s="19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9"/>
      <c r="S60" s="243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</row>
    <row r="61" spans="1:36" ht="11.25" customHeight="1">
      <c r="A61" s="198"/>
      <c r="B61" s="280" t="s">
        <v>267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6"/>
      <c r="AI61" s="206"/>
      <c r="AJ61" s="206"/>
    </row>
  </sheetData>
  <sheetProtection password="E4DE" sheet="1" objects="1" scenarios="1"/>
  <mergeCells count="65">
    <mergeCell ref="B1:D1"/>
    <mergeCell ref="O1:S1"/>
    <mergeCell ref="R2:S2"/>
    <mergeCell ref="B3:B20"/>
    <mergeCell ref="D3:D20"/>
    <mergeCell ref="E3:E20"/>
    <mergeCell ref="S11:S13"/>
    <mergeCell ref="C3:C17"/>
    <mergeCell ref="C18:C20"/>
    <mergeCell ref="I9:I10"/>
    <mergeCell ref="F11:F12"/>
    <mergeCell ref="G11:G12"/>
    <mergeCell ref="I11:I12"/>
    <mergeCell ref="R3:R4"/>
    <mergeCell ref="S3:S4"/>
    <mergeCell ref="R5:R6"/>
    <mergeCell ref="T47:T48"/>
    <mergeCell ref="AC47:AC55"/>
    <mergeCell ref="R21:R22"/>
    <mergeCell ref="S21:S23"/>
    <mergeCell ref="R24:R25"/>
    <mergeCell ref="R27:R28"/>
    <mergeCell ref="R34:R35"/>
    <mergeCell ref="S24:S26"/>
    <mergeCell ref="S27:S31"/>
    <mergeCell ref="S32:S33"/>
    <mergeCell ref="S34:S36"/>
    <mergeCell ref="R32:R33"/>
    <mergeCell ref="K27:K29"/>
    <mergeCell ref="F29:F30"/>
    <mergeCell ref="P30:P31"/>
    <mergeCell ref="Q30:Q31"/>
    <mergeCell ref="G27:G29"/>
    <mergeCell ref="G30:G31"/>
    <mergeCell ref="Q25:Q29"/>
    <mergeCell ref="M27:M29"/>
    <mergeCell ref="O27:O29"/>
    <mergeCell ref="H30:H31"/>
    <mergeCell ref="B59:R59"/>
    <mergeCell ref="S59:S60"/>
    <mergeCell ref="B61:S61"/>
    <mergeCell ref="I30:I31"/>
    <mergeCell ref="J30:J31"/>
    <mergeCell ref="K30:K31"/>
    <mergeCell ref="L30:L31"/>
    <mergeCell ref="M30:M31"/>
    <mergeCell ref="N30:N31"/>
    <mergeCell ref="O30:O31"/>
    <mergeCell ref="E21:E39"/>
    <mergeCell ref="C37:C39"/>
    <mergeCell ref="B21:B38"/>
    <mergeCell ref="C21:C35"/>
    <mergeCell ref="D21:D38"/>
    <mergeCell ref="I27:I29"/>
    <mergeCell ref="S5:S7"/>
    <mergeCell ref="R8:R9"/>
    <mergeCell ref="S8:S10"/>
    <mergeCell ref="P11:P12"/>
    <mergeCell ref="Q11:Q12"/>
    <mergeCell ref="R11:R12"/>
    <mergeCell ref="K11:K12"/>
    <mergeCell ref="L11:L12"/>
    <mergeCell ref="M11:M12"/>
    <mergeCell ref="N11:N12"/>
    <mergeCell ref="O11:O12"/>
  </mergeCells>
  <conditionalFormatting sqref="G30:Q31">
    <cfRule type="cellIs" dxfId="3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83"/>
  <sheetViews>
    <sheetView showGridLines="0" topLeftCell="B1" workbookViewId="0">
      <selection activeCell="P8" sqref="P8:P9"/>
    </sheetView>
  </sheetViews>
  <sheetFormatPr defaultColWidth="14.42578125" defaultRowHeight="15" customHeight="1"/>
  <cols>
    <col min="1" max="1" width="12.85546875" hidden="1" customWidth="1"/>
    <col min="2" max="3" width="1.5703125" customWidth="1"/>
    <col min="4" max="5" width="14.42578125" customWidth="1"/>
    <col min="6" max="7" width="1.5703125" customWidth="1"/>
    <col min="8" max="9" width="16.42578125" customWidth="1"/>
    <col min="10" max="11" width="1.5703125" customWidth="1"/>
    <col min="12" max="13" width="16.42578125" customWidth="1"/>
    <col min="14" max="15" width="1.5703125" customWidth="1"/>
    <col min="16" max="16" width="30.28515625" customWidth="1"/>
    <col min="17" max="17" width="1.5703125" customWidth="1"/>
    <col min="18" max="18" width="61.5703125" hidden="1" customWidth="1"/>
    <col min="19" max="26" width="9.140625" hidden="1" customWidth="1"/>
  </cols>
  <sheetData>
    <row r="1" spans="1:26" ht="61.5" customHeight="1">
      <c r="A1" s="1"/>
      <c r="B1" s="128"/>
      <c r="C1" s="117"/>
      <c r="D1" s="117"/>
      <c r="E1" s="117"/>
      <c r="F1" s="117"/>
      <c r="G1" s="117"/>
      <c r="H1" s="23"/>
      <c r="I1" s="23"/>
      <c r="J1" s="23"/>
      <c r="K1" s="23"/>
      <c r="L1" s="129" t="s">
        <v>268</v>
      </c>
      <c r="M1" s="117"/>
      <c r="N1" s="117"/>
      <c r="O1" s="117"/>
      <c r="P1" s="117"/>
      <c r="Q1" s="117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>
      <c r="A2" s="1"/>
      <c r="B2" s="126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27"/>
      <c r="R2" s="2"/>
      <c r="S2" s="6"/>
      <c r="T2" s="6"/>
      <c r="U2" s="6"/>
      <c r="V2" s="6"/>
      <c r="W2" s="6"/>
      <c r="X2" s="6"/>
      <c r="Y2" s="6"/>
      <c r="Z2" s="6"/>
    </row>
    <row r="3" spans="1:26" ht="7.5" customHeight="1">
      <c r="A3" s="1"/>
      <c r="B3" s="4"/>
      <c r="C3" s="24"/>
      <c r="D3" s="24"/>
      <c r="E3" s="24"/>
      <c r="F3" s="25"/>
      <c r="G3" s="24"/>
      <c r="H3" s="24"/>
      <c r="I3" s="24"/>
      <c r="J3" s="24"/>
      <c r="K3" s="24"/>
      <c r="L3" s="24"/>
      <c r="M3" s="24"/>
      <c r="N3" s="25"/>
      <c r="O3" s="24"/>
      <c r="P3" s="24"/>
      <c r="Q3" s="26"/>
      <c r="R3" s="2"/>
      <c r="S3" s="6"/>
      <c r="T3" s="6"/>
      <c r="U3" s="6"/>
      <c r="V3" s="6"/>
      <c r="W3" s="6"/>
      <c r="X3" s="6"/>
      <c r="Y3" s="6"/>
      <c r="Z3" s="6"/>
    </row>
    <row r="4" spans="1:26" ht="7.5" customHeight="1">
      <c r="A4" s="14"/>
      <c r="B4" s="27"/>
      <c r="C4" s="158" t="s">
        <v>21</v>
      </c>
      <c r="D4" s="154" t="s">
        <v>269</v>
      </c>
      <c r="E4" s="137"/>
      <c r="F4" s="28"/>
      <c r="G4" s="158"/>
      <c r="H4" s="159" t="s">
        <v>270</v>
      </c>
      <c r="I4" s="116"/>
      <c r="J4" s="116"/>
      <c r="K4" s="116"/>
      <c r="L4" s="116"/>
      <c r="M4" s="137"/>
      <c r="N4" s="28"/>
      <c r="O4" s="158" t="s">
        <v>21</v>
      </c>
      <c r="P4" s="160" t="s">
        <v>271</v>
      </c>
      <c r="Q4" s="11"/>
      <c r="R4" s="2"/>
      <c r="S4" s="6"/>
      <c r="T4" s="6"/>
      <c r="U4" s="6"/>
      <c r="V4" s="6"/>
      <c r="W4" s="6"/>
      <c r="X4" s="6"/>
      <c r="Y4" s="6"/>
      <c r="Z4" s="6"/>
    </row>
    <row r="5" spans="1:26" ht="7.5" customHeight="1">
      <c r="A5" s="14"/>
      <c r="B5" s="27"/>
      <c r="C5" s="122"/>
      <c r="D5" s="121"/>
      <c r="E5" s="138"/>
      <c r="F5" s="28"/>
      <c r="G5" s="122"/>
      <c r="H5" s="121"/>
      <c r="I5" s="121"/>
      <c r="J5" s="121"/>
      <c r="K5" s="121"/>
      <c r="L5" s="121"/>
      <c r="M5" s="138"/>
      <c r="N5" s="28"/>
      <c r="O5" s="122"/>
      <c r="P5" s="138"/>
      <c r="Q5" s="11"/>
      <c r="R5" s="2"/>
      <c r="S5" s="6"/>
      <c r="T5" s="6"/>
      <c r="U5" s="6"/>
      <c r="V5" s="6"/>
      <c r="W5" s="6"/>
      <c r="X5" s="6"/>
      <c r="Y5" s="6"/>
      <c r="Z5" s="6"/>
    </row>
    <row r="6" spans="1:26" ht="7.5" customHeight="1">
      <c r="A6" s="14"/>
      <c r="B6" s="27"/>
      <c r="C6" s="145" t="s">
        <v>272</v>
      </c>
      <c r="D6" s="146" t="s">
        <v>273</v>
      </c>
      <c r="E6" s="132"/>
      <c r="F6" s="21"/>
      <c r="G6" s="145" t="s">
        <v>272</v>
      </c>
      <c r="H6" s="161" t="s">
        <v>274</v>
      </c>
      <c r="I6" s="132"/>
      <c r="J6" s="21"/>
      <c r="K6" s="29"/>
      <c r="L6" s="131" t="s">
        <v>275</v>
      </c>
      <c r="M6" s="132"/>
      <c r="N6" s="21"/>
      <c r="O6" s="29"/>
      <c r="P6" s="155" t="s">
        <v>276</v>
      </c>
      <c r="Q6" s="11"/>
      <c r="R6" s="2"/>
      <c r="S6" s="6"/>
      <c r="T6" s="6"/>
      <c r="U6" s="6"/>
      <c r="V6" s="6"/>
      <c r="W6" s="6"/>
      <c r="X6" s="6"/>
      <c r="Y6" s="6"/>
      <c r="Z6" s="6"/>
    </row>
    <row r="7" spans="1:26" ht="7.5" customHeight="1">
      <c r="A7" s="14"/>
      <c r="B7" s="27"/>
      <c r="C7" s="133"/>
      <c r="D7" s="118"/>
      <c r="E7" s="133"/>
      <c r="F7" s="28"/>
      <c r="G7" s="133"/>
      <c r="H7" s="118"/>
      <c r="I7" s="133"/>
      <c r="J7" s="156"/>
      <c r="K7" s="29"/>
      <c r="L7" s="118"/>
      <c r="M7" s="133"/>
      <c r="N7" s="28"/>
      <c r="O7" s="29"/>
      <c r="P7" s="133"/>
      <c r="Q7" s="11"/>
      <c r="R7" s="2"/>
      <c r="S7" s="6"/>
      <c r="T7" s="6"/>
      <c r="U7" s="6"/>
      <c r="V7" s="6"/>
      <c r="W7" s="6"/>
      <c r="X7" s="6"/>
      <c r="Y7" s="6"/>
      <c r="Z7" s="6"/>
    </row>
    <row r="8" spans="1:26" ht="7.5" customHeight="1">
      <c r="A8" s="14"/>
      <c r="B8" s="27"/>
      <c r="C8" s="143"/>
      <c r="D8" s="144" t="s">
        <v>277</v>
      </c>
      <c r="E8" s="132"/>
      <c r="F8" s="28"/>
      <c r="G8" s="157"/>
      <c r="H8" s="144" t="s">
        <v>276</v>
      </c>
      <c r="I8" s="132"/>
      <c r="J8" s="116"/>
      <c r="K8" s="29"/>
      <c r="L8" s="131" t="s">
        <v>278</v>
      </c>
      <c r="M8" s="132"/>
      <c r="N8" s="28"/>
      <c r="O8" s="151"/>
      <c r="P8" s="147" t="s">
        <v>279</v>
      </c>
      <c r="Q8" s="11"/>
      <c r="R8" s="2"/>
      <c r="S8" s="9"/>
      <c r="T8" s="9"/>
      <c r="U8" s="9"/>
      <c r="V8" s="9"/>
      <c r="W8" s="9"/>
      <c r="X8" s="9"/>
      <c r="Y8" s="9"/>
      <c r="Z8" s="9"/>
    </row>
    <row r="9" spans="1:26" ht="7.5" customHeight="1">
      <c r="A9" s="14"/>
      <c r="B9" s="27"/>
      <c r="C9" s="133"/>
      <c r="D9" s="118"/>
      <c r="E9" s="133"/>
      <c r="F9" s="28"/>
      <c r="G9" s="133"/>
      <c r="H9" s="118"/>
      <c r="I9" s="133"/>
      <c r="J9" s="156"/>
      <c r="K9" s="29"/>
      <c r="L9" s="118"/>
      <c r="M9" s="133"/>
      <c r="N9" s="28"/>
      <c r="O9" s="133"/>
      <c r="P9" s="133"/>
      <c r="Q9" s="11"/>
      <c r="R9" s="2"/>
      <c r="S9" s="9"/>
      <c r="T9" s="9"/>
      <c r="U9" s="9"/>
      <c r="V9" s="9"/>
      <c r="W9" s="9"/>
      <c r="X9" s="9"/>
      <c r="Y9" s="9"/>
      <c r="Z9" s="9"/>
    </row>
    <row r="10" spans="1:26" ht="7.5" customHeight="1">
      <c r="A10" s="14"/>
      <c r="B10" s="27"/>
      <c r="C10" s="143"/>
      <c r="D10" s="144" t="s">
        <v>280</v>
      </c>
      <c r="E10" s="132"/>
      <c r="F10" s="28"/>
      <c r="G10" s="157"/>
      <c r="H10" s="131" t="s">
        <v>279</v>
      </c>
      <c r="I10" s="132"/>
      <c r="J10" s="116"/>
      <c r="K10" s="29"/>
      <c r="L10" s="131" t="s">
        <v>281</v>
      </c>
      <c r="M10" s="132"/>
      <c r="N10" s="28"/>
      <c r="O10" s="157"/>
      <c r="P10" s="147" t="s">
        <v>282</v>
      </c>
      <c r="Q10" s="11"/>
      <c r="R10" s="2"/>
      <c r="S10" s="9"/>
      <c r="T10" s="9"/>
      <c r="U10" s="9"/>
      <c r="V10" s="9"/>
      <c r="W10" s="9"/>
      <c r="X10" s="9"/>
      <c r="Y10" s="9"/>
      <c r="Z10" s="9"/>
    </row>
    <row r="11" spans="1:26" ht="7.5" customHeight="1">
      <c r="A11" s="14"/>
      <c r="B11" s="27"/>
      <c r="C11" s="133"/>
      <c r="D11" s="118"/>
      <c r="E11" s="133"/>
      <c r="F11" s="28"/>
      <c r="G11" s="133"/>
      <c r="H11" s="118"/>
      <c r="I11" s="133"/>
      <c r="J11" s="156"/>
      <c r="K11" s="29"/>
      <c r="L11" s="118"/>
      <c r="M11" s="133"/>
      <c r="N11" s="28"/>
      <c r="O11" s="133"/>
      <c r="P11" s="133"/>
      <c r="Q11" s="11"/>
      <c r="R11" s="2"/>
      <c r="S11" s="9"/>
      <c r="T11" s="9"/>
      <c r="U11" s="9"/>
      <c r="V11" s="9"/>
      <c r="W11" s="9"/>
      <c r="X11" s="9"/>
      <c r="Y11" s="9"/>
      <c r="Z11" s="9"/>
    </row>
    <row r="12" spans="1:26" ht="7.5" customHeight="1">
      <c r="A12" s="14"/>
      <c r="B12" s="27"/>
      <c r="C12" s="143"/>
      <c r="D12" s="144" t="s">
        <v>283</v>
      </c>
      <c r="E12" s="132"/>
      <c r="F12" s="28"/>
      <c r="G12" s="157"/>
      <c r="H12" s="131" t="s">
        <v>282</v>
      </c>
      <c r="I12" s="132"/>
      <c r="J12" s="116"/>
      <c r="K12" s="29"/>
      <c r="L12" s="131" t="s">
        <v>284</v>
      </c>
      <c r="M12" s="132"/>
      <c r="N12" s="28"/>
      <c r="O12" s="157"/>
      <c r="P12" s="147" t="s">
        <v>285</v>
      </c>
      <c r="Q12" s="11"/>
      <c r="R12" s="2"/>
      <c r="S12" s="9"/>
      <c r="T12" s="9"/>
      <c r="U12" s="9"/>
      <c r="V12" s="9"/>
      <c r="W12" s="9"/>
      <c r="X12" s="9"/>
      <c r="Y12" s="9"/>
      <c r="Z12" s="9"/>
    </row>
    <row r="13" spans="1:26" ht="7.5" customHeight="1">
      <c r="A13" s="14"/>
      <c r="B13" s="27"/>
      <c r="C13" s="133"/>
      <c r="D13" s="118"/>
      <c r="E13" s="133"/>
      <c r="F13" s="28"/>
      <c r="G13" s="133"/>
      <c r="H13" s="118"/>
      <c r="I13" s="133"/>
      <c r="J13" s="156"/>
      <c r="K13" s="32"/>
      <c r="L13" s="118"/>
      <c r="M13" s="133"/>
      <c r="N13" s="28"/>
      <c r="O13" s="133"/>
      <c r="P13" s="133"/>
      <c r="Q13" s="11"/>
      <c r="R13" s="2"/>
      <c r="S13" s="9"/>
      <c r="T13" s="9"/>
      <c r="U13" s="9"/>
      <c r="V13" s="9"/>
      <c r="W13" s="9"/>
      <c r="X13" s="9"/>
      <c r="Y13" s="9"/>
      <c r="Z13" s="9"/>
    </row>
    <row r="14" spans="1:26" ht="7.5" customHeight="1">
      <c r="A14" s="14"/>
      <c r="B14" s="27"/>
      <c r="C14" s="143"/>
      <c r="D14" s="144" t="s">
        <v>286</v>
      </c>
      <c r="E14" s="132"/>
      <c r="F14" s="28"/>
      <c r="G14" s="32"/>
      <c r="H14" s="131" t="s">
        <v>285</v>
      </c>
      <c r="I14" s="132"/>
      <c r="J14" s="116"/>
      <c r="K14" s="32"/>
      <c r="L14" s="131" t="s">
        <v>287</v>
      </c>
      <c r="M14" s="116"/>
      <c r="N14" s="28"/>
      <c r="O14" s="157"/>
      <c r="P14" s="147" t="s">
        <v>288</v>
      </c>
      <c r="Q14" s="11"/>
      <c r="R14" s="2"/>
      <c r="S14" s="9"/>
      <c r="T14" s="9"/>
      <c r="U14" s="9"/>
      <c r="V14" s="9"/>
      <c r="W14" s="9"/>
      <c r="X14" s="9"/>
      <c r="Y14" s="9"/>
      <c r="Z14" s="9"/>
    </row>
    <row r="15" spans="1:26" ht="7.5" customHeight="1">
      <c r="A15" s="14"/>
      <c r="B15" s="27"/>
      <c r="C15" s="133"/>
      <c r="D15" s="118"/>
      <c r="E15" s="133"/>
      <c r="F15" s="28"/>
      <c r="G15" s="32"/>
      <c r="H15" s="118"/>
      <c r="I15" s="133"/>
      <c r="J15" s="21"/>
      <c r="K15" s="32"/>
      <c r="L15" s="116"/>
      <c r="M15" s="116"/>
      <c r="N15" s="28"/>
      <c r="O15" s="133"/>
      <c r="P15" s="133"/>
      <c r="Q15" s="11"/>
      <c r="R15" s="2"/>
      <c r="S15" s="9"/>
      <c r="T15" s="9"/>
      <c r="U15" s="9"/>
      <c r="V15" s="9"/>
      <c r="W15" s="9"/>
      <c r="X15" s="9"/>
      <c r="Y15" s="9"/>
      <c r="Z15" s="9"/>
    </row>
    <row r="16" spans="1:26" ht="7.5" customHeight="1">
      <c r="A16" s="14"/>
      <c r="B16" s="27"/>
      <c r="C16" s="143"/>
      <c r="D16" s="144" t="s">
        <v>289</v>
      </c>
      <c r="E16" s="132"/>
      <c r="F16" s="28"/>
      <c r="G16" s="29"/>
      <c r="H16" s="131" t="s">
        <v>288</v>
      </c>
      <c r="I16" s="132"/>
      <c r="J16" s="21"/>
      <c r="K16" s="141" t="s">
        <v>272</v>
      </c>
      <c r="L16" s="142" t="s">
        <v>290</v>
      </c>
      <c r="M16" s="116"/>
      <c r="N16" s="28"/>
      <c r="O16" s="29"/>
      <c r="P16" s="147" t="s">
        <v>291</v>
      </c>
      <c r="Q16" s="11"/>
      <c r="R16" s="2"/>
      <c r="S16" s="9"/>
      <c r="T16" s="9"/>
      <c r="U16" s="9"/>
      <c r="V16" s="9"/>
      <c r="W16" s="9"/>
      <c r="X16" s="9"/>
      <c r="Y16" s="9"/>
      <c r="Z16" s="9"/>
    </row>
    <row r="17" spans="1:26" ht="7.5" customHeight="1">
      <c r="A17" s="14"/>
      <c r="B17" s="27"/>
      <c r="C17" s="133"/>
      <c r="D17" s="118"/>
      <c r="E17" s="133"/>
      <c r="F17" s="28"/>
      <c r="G17" s="29"/>
      <c r="H17" s="118"/>
      <c r="I17" s="133"/>
      <c r="J17" s="19"/>
      <c r="K17" s="116"/>
      <c r="L17" s="116"/>
      <c r="M17" s="116"/>
      <c r="N17" s="28"/>
      <c r="O17" s="29"/>
      <c r="P17" s="133"/>
      <c r="Q17" s="11"/>
      <c r="R17" s="2"/>
      <c r="S17" s="2"/>
      <c r="T17" s="2"/>
      <c r="U17" s="2"/>
      <c r="V17" s="2"/>
      <c r="W17" s="2"/>
      <c r="X17" s="2"/>
      <c r="Y17" s="2"/>
      <c r="Z17" s="2"/>
    </row>
    <row r="18" spans="1:26" ht="7.5" customHeight="1">
      <c r="A18" s="14"/>
      <c r="B18" s="27"/>
      <c r="C18" s="143"/>
      <c r="D18" s="144" t="s">
        <v>292</v>
      </c>
      <c r="E18" s="132"/>
      <c r="F18" s="28"/>
      <c r="G18" s="29"/>
      <c r="H18" s="131" t="s">
        <v>293</v>
      </c>
      <c r="I18" s="132"/>
      <c r="J18" s="22"/>
      <c r="K18" s="33"/>
      <c r="L18" s="134" t="s">
        <v>294</v>
      </c>
      <c r="M18" s="116"/>
      <c r="N18" s="28"/>
      <c r="O18" s="145"/>
      <c r="P18" s="147" t="s">
        <v>295</v>
      </c>
      <c r="Q18" s="11"/>
      <c r="R18" s="2"/>
      <c r="S18" s="9"/>
      <c r="T18" s="9"/>
      <c r="U18" s="9"/>
      <c r="V18" s="9"/>
      <c r="W18" s="9"/>
      <c r="X18" s="9"/>
      <c r="Y18" s="9"/>
      <c r="Z18" s="9"/>
    </row>
    <row r="19" spans="1:26" ht="7.5" customHeight="1">
      <c r="A19" s="14"/>
      <c r="B19" s="27"/>
      <c r="C19" s="133"/>
      <c r="D19" s="118"/>
      <c r="E19" s="133"/>
      <c r="F19" s="28"/>
      <c r="G19" s="29"/>
      <c r="H19" s="118"/>
      <c r="I19" s="133"/>
      <c r="J19" s="19"/>
      <c r="K19" s="33"/>
      <c r="L19" s="116"/>
      <c r="M19" s="116"/>
      <c r="N19" s="28"/>
      <c r="O19" s="133"/>
      <c r="P19" s="133"/>
      <c r="Q19" s="11"/>
      <c r="R19" s="2"/>
      <c r="S19" s="9"/>
      <c r="T19" s="9"/>
      <c r="U19" s="9"/>
      <c r="V19" s="9"/>
      <c r="W19" s="9"/>
      <c r="X19" s="9"/>
      <c r="Y19" s="9"/>
      <c r="Z19" s="9"/>
    </row>
    <row r="20" spans="1:26" ht="7.5" customHeight="1">
      <c r="A20" s="14"/>
      <c r="B20" s="27"/>
      <c r="C20" s="143"/>
      <c r="D20" s="144" t="s">
        <v>296</v>
      </c>
      <c r="E20" s="132"/>
      <c r="F20" s="28"/>
      <c r="G20" s="35"/>
      <c r="H20" s="131" t="s">
        <v>297</v>
      </c>
      <c r="I20" s="132"/>
      <c r="J20" s="22"/>
      <c r="K20" s="33"/>
      <c r="L20" s="134" t="s">
        <v>298</v>
      </c>
      <c r="M20" s="116"/>
      <c r="N20" s="28"/>
      <c r="O20" s="35"/>
      <c r="P20" s="147" t="s">
        <v>299</v>
      </c>
      <c r="Q20" s="11"/>
      <c r="R20" s="2"/>
      <c r="S20" s="9"/>
      <c r="T20" s="9"/>
      <c r="U20" s="9"/>
      <c r="V20" s="9"/>
      <c r="W20" s="9"/>
      <c r="X20" s="9"/>
      <c r="Y20" s="9"/>
      <c r="Z20" s="9"/>
    </row>
    <row r="21" spans="1:26" ht="7.5" customHeight="1">
      <c r="A21" s="14"/>
      <c r="B21" s="27"/>
      <c r="C21" s="133"/>
      <c r="D21" s="118"/>
      <c r="E21" s="133"/>
      <c r="F21" s="28"/>
      <c r="G21" s="35"/>
      <c r="H21" s="118"/>
      <c r="I21" s="133"/>
      <c r="J21" s="22"/>
      <c r="K21" s="33"/>
      <c r="L21" s="116"/>
      <c r="M21" s="116"/>
      <c r="N21" s="28"/>
      <c r="O21" s="35"/>
      <c r="P21" s="133"/>
      <c r="Q21" s="11"/>
      <c r="R21" s="2"/>
      <c r="S21" s="9"/>
      <c r="T21" s="9"/>
      <c r="U21" s="9"/>
      <c r="V21" s="9"/>
      <c r="W21" s="9"/>
      <c r="X21" s="9"/>
      <c r="Y21" s="9"/>
      <c r="Z21" s="9"/>
    </row>
    <row r="22" spans="1:26" ht="7.5" customHeight="1">
      <c r="A22" s="14"/>
      <c r="B22" s="27"/>
      <c r="C22" s="29"/>
      <c r="D22" s="144" t="s">
        <v>300</v>
      </c>
      <c r="E22" s="132"/>
      <c r="F22" s="28"/>
      <c r="G22" s="35"/>
      <c r="H22" s="131" t="s">
        <v>301</v>
      </c>
      <c r="I22" s="132"/>
      <c r="J22" s="22"/>
      <c r="K22" s="33"/>
      <c r="L22" s="134" t="s">
        <v>302</v>
      </c>
      <c r="M22" s="116"/>
      <c r="N22" s="28"/>
      <c r="O22" s="35"/>
      <c r="P22" s="147" t="s">
        <v>303</v>
      </c>
      <c r="Q22" s="11"/>
      <c r="R22" s="2"/>
      <c r="S22" s="9"/>
      <c r="T22" s="9"/>
      <c r="U22" s="9"/>
      <c r="V22" s="9"/>
      <c r="W22" s="9"/>
      <c r="X22" s="9"/>
      <c r="Y22" s="9"/>
      <c r="Z22" s="9"/>
    </row>
    <row r="23" spans="1:26" ht="7.5" customHeight="1">
      <c r="A23" s="14"/>
      <c r="B23" s="27"/>
      <c r="C23" s="29"/>
      <c r="D23" s="118"/>
      <c r="E23" s="133"/>
      <c r="F23" s="28"/>
      <c r="G23" s="35"/>
      <c r="H23" s="118"/>
      <c r="I23" s="133"/>
      <c r="J23" s="22"/>
      <c r="K23" s="33"/>
      <c r="L23" s="116"/>
      <c r="M23" s="116"/>
      <c r="N23" s="28"/>
      <c r="O23" s="35"/>
      <c r="P23" s="133"/>
      <c r="Q23" s="11"/>
      <c r="R23" s="2"/>
      <c r="S23" s="9"/>
      <c r="T23" s="9"/>
      <c r="U23" s="9"/>
      <c r="V23" s="9"/>
      <c r="W23" s="9"/>
      <c r="X23" s="9"/>
      <c r="Y23" s="9"/>
      <c r="Z23" s="9"/>
    </row>
    <row r="24" spans="1:26" ht="7.5" customHeight="1">
      <c r="A24" s="9"/>
      <c r="B24" s="27"/>
      <c r="C24" s="29"/>
      <c r="D24" s="144" t="s">
        <v>294</v>
      </c>
      <c r="E24" s="132"/>
      <c r="F24" s="28"/>
      <c r="G24" s="29"/>
      <c r="H24" s="131" t="s">
        <v>291</v>
      </c>
      <c r="I24" s="132"/>
      <c r="J24" s="22"/>
      <c r="K24" s="33"/>
      <c r="L24" s="134" t="s">
        <v>304</v>
      </c>
      <c r="M24" s="116"/>
      <c r="N24" s="28"/>
      <c r="O24" s="32"/>
      <c r="P24" s="147" t="s">
        <v>294</v>
      </c>
      <c r="Q24" s="11"/>
      <c r="R24" s="2"/>
      <c r="S24" s="9"/>
      <c r="T24" s="9"/>
      <c r="U24" s="9"/>
      <c r="V24" s="9"/>
      <c r="W24" s="9"/>
      <c r="X24" s="9"/>
      <c r="Y24" s="9"/>
      <c r="Z24" s="9"/>
    </row>
    <row r="25" spans="1:26" ht="7.5" customHeight="1">
      <c r="A25" s="2"/>
      <c r="B25" s="27"/>
      <c r="C25" s="29"/>
      <c r="D25" s="118"/>
      <c r="E25" s="133"/>
      <c r="F25" s="28"/>
      <c r="G25" s="29"/>
      <c r="H25" s="118"/>
      <c r="I25" s="133"/>
      <c r="J25" s="22"/>
      <c r="K25" s="36"/>
      <c r="L25" s="116"/>
      <c r="M25" s="116"/>
      <c r="N25" s="28"/>
      <c r="O25" s="32"/>
      <c r="P25" s="133"/>
      <c r="Q25" s="11"/>
      <c r="R25" s="2"/>
      <c r="S25" s="2"/>
      <c r="T25" s="2"/>
      <c r="U25" s="2"/>
      <c r="V25" s="2"/>
      <c r="W25" s="2"/>
      <c r="X25" s="2"/>
      <c r="Y25" s="2"/>
      <c r="Z25" s="2"/>
    </row>
    <row r="26" spans="1:26" ht="7.5" customHeight="1">
      <c r="A26" s="2"/>
      <c r="B26" s="27"/>
      <c r="C26" s="143"/>
      <c r="D26" s="144" t="s">
        <v>305</v>
      </c>
      <c r="E26" s="132"/>
      <c r="F26" s="28"/>
      <c r="G26" s="32"/>
      <c r="H26" s="131" t="s">
        <v>295</v>
      </c>
      <c r="I26" s="132"/>
      <c r="J26" s="22"/>
      <c r="K26" s="36"/>
      <c r="L26" s="134" t="s">
        <v>306</v>
      </c>
      <c r="M26" s="116"/>
      <c r="N26" s="28"/>
      <c r="O26" s="29"/>
      <c r="P26" s="147" t="s">
        <v>298</v>
      </c>
      <c r="Q26" s="11"/>
      <c r="R26" s="2"/>
      <c r="S26" s="2"/>
      <c r="T26" s="2"/>
      <c r="U26" s="2"/>
      <c r="V26" s="2"/>
      <c r="W26" s="2"/>
      <c r="X26" s="2"/>
      <c r="Y26" s="2"/>
      <c r="Z26" s="2"/>
    </row>
    <row r="27" spans="1:26" ht="7.5" customHeight="1">
      <c r="A27" s="2"/>
      <c r="B27" s="27"/>
      <c r="C27" s="133"/>
      <c r="D27" s="118"/>
      <c r="E27" s="133"/>
      <c r="F27" s="28"/>
      <c r="G27" s="32"/>
      <c r="H27" s="118"/>
      <c r="I27" s="133"/>
      <c r="J27" s="19"/>
      <c r="K27" s="37"/>
      <c r="L27" s="116"/>
      <c r="M27" s="116"/>
      <c r="N27" s="28"/>
      <c r="O27" s="29"/>
      <c r="P27" s="133"/>
      <c r="Q27" s="11"/>
      <c r="R27" s="2"/>
      <c r="S27" s="2"/>
      <c r="T27" s="2"/>
      <c r="U27" s="2"/>
      <c r="V27" s="2"/>
      <c r="W27" s="2"/>
      <c r="X27" s="2"/>
      <c r="Y27" s="2"/>
      <c r="Z27" s="2"/>
    </row>
    <row r="28" spans="1:26" ht="7.5" customHeight="1">
      <c r="A28" s="14"/>
      <c r="B28" s="27"/>
      <c r="C28" s="143"/>
      <c r="D28" s="144" t="s">
        <v>307</v>
      </c>
      <c r="E28" s="132"/>
      <c r="F28" s="28"/>
      <c r="G28" s="32"/>
      <c r="H28" s="131" t="s">
        <v>299</v>
      </c>
      <c r="I28" s="132"/>
      <c r="J28" s="19"/>
      <c r="K28" s="37"/>
      <c r="L28" s="134" t="s">
        <v>308</v>
      </c>
      <c r="M28" s="116"/>
      <c r="N28" s="28"/>
      <c r="O28" s="151"/>
      <c r="P28" s="147" t="s">
        <v>309</v>
      </c>
      <c r="Q28" s="11"/>
      <c r="R28" s="2"/>
      <c r="S28" s="2"/>
      <c r="T28" s="2"/>
      <c r="U28" s="2"/>
      <c r="V28" s="2"/>
      <c r="W28" s="2"/>
      <c r="X28" s="2"/>
      <c r="Y28" s="2"/>
      <c r="Z28" s="2"/>
    </row>
    <row r="29" spans="1:26" ht="7.5" customHeight="1">
      <c r="A29" s="14"/>
      <c r="B29" s="27"/>
      <c r="C29" s="133"/>
      <c r="D29" s="118"/>
      <c r="E29" s="133"/>
      <c r="F29" s="28"/>
      <c r="G29" s="32"/>
      <c r="H29" s="118"/>
      <c r="I29" s="133"/>
      <c r="J29" s="19"/>
      <c r="K29" s="37"/>
      <c r="L29" s="116"/>
      <c r="M29" s="116"/>
      <c r="N29" s="28"/>
      <c r="O29" s="133"/>
      <c r="P29" s="133"/>
      <c r="Q29" s="11"/>
      <c r="R29" s="2"/>
      <c r="S29" s="2"/>
      <c r="T29" s="2"/>
      <c r="U29" s="2"/>
      <c r="V29" s="2"/>
      <c r="W29" s="2"/>
      <c r="X29" s="2"/>
      <c r="Y29" s="2"/>
      <c r="Z29" s="2"/>
    </row>
    <row r="30" spans="1:26" ht="7.5" customHeight="1">
      <c r="A30" s="14"/>
      <c r="B30" s="27"/>
      <c r="C30" s="145" t="s">
        <v>272</v>
      </c>
      <c r="D30" s="146" t="s">
        <v>310</v>
      </c>
      <c r="E30" s="132"/>
      <c r="F30" s="28"/>
      <c r="G30" s="32"/>
      <c r="H30" s="131" t="s">
        <v>311</v>
      </c>
      <c r="I30" s="132"/>
      <c r="J30" s="19"/>
      <c r="K30" s="38"/>
      <c r="L30" s="134" t="s">
        <v>312</v>
      </c>
      <c r="M30" s="116"/>
      <c r="N30" s="28"/>
      <c r="O30" s="32"/>
      <c r="P30" s="147" t="s">
        <v>304</v>
      </c>
      <c r="Q30" s="11"/>
      <c r="R30" s="2"/>
      <c r="S30" s="9"/>
      <c r="T30" s="9"/>
      <c r="U30" s="9"/>
      <c r="V30" s="9"/>
      <c r="W30" s="9"/>
      <c r="X30" s="9"/>
      <c r="Y30" s="9"/>
      <c r="Z30" s="9"/>
    </row>
    <row r="31" spans="1:26" ht="7.5" customHeight="1">
      <c r="A31" s="14"/>
      <c r="B31" s="27"/>
      <c r="C31" s="133"/>
      <c r="D31" s="118"/>
      <c r="E31" s="133"/>
      <c r="F31" s="28"/>
      <c r="G31" s="32"/>
      <c r="H31" s="118"/>
      <c r="I31" s="133"/>
      <c r="J31" s="19"/>
      <c r="K31" s="38"/>
      <c r="L31" s="116"/>
      <c r="M31" s="116"/>
      <c r="N31" s="28"/>
      <c r="O31" s="32"/>
      <c r="P31" s="133"/>
      <c r="Q31" s="11"/>
      <c r="R31" s="2"/>
      <c r="S31" s="9"/>
      <c r="T31" s="9"/>
      <c r="U31" s="9"/>
      <c r="V31" s="9"/>
      <c r="W31" s="9"/>
      <c r="X31" s="9"/>
      <c r="Y31" s="9"/>
      <c r="Z31" s="9"/>
    </row>
    <row r="32" spans="1:26" ht="7.5" customHeight="1">
      <c r="A32" s="14"/>
      <c r="B32" s="27"/>
      <c r="C32" s="29"/>
      <c r="D32" s="144" t="s">
        <v>313</v>
      </c>
      <c r="E32" s="132"/>
      <c r="F32" s="28"/>
      <c r="G32" s="32"/>
      <c r="H32" s="131" t="s">
        <v>314</v>
      </c>
      <c r="I32" s="132"/>
      <c r="J32" s="19"/>
      <c r="K32" s="36"/>
      <c r="L32" s="134" t="s">
        <v>315</v>
      </c>
      <c r="M32" s="116"/>
      <c r="N32" s="28"/>
      <c r="O32" s="32"/>
      <c r="P32" s="147" t="s">
        <v>306</v>
      </c>
      <c r="Q32" s="11"/>
      <c r="R32" s="2"/>
      <c r="S32" s="9"/>
      <c r="T32" s="9"/>
      <c r="U32" s="9"/>
      <c r="V32" s="9"/>
      <c r="W32" s="9"/>
      <c r="X32" s="9"/>
      <c r="Y32" s="9"/>
      <c r="Z32" s="9"/>
    </row>
    <row r="33" spans="1:26" ht="7.5" customHeight="1">
      <c r="A33" s="14"/>
      <c r="B33" s="27"/>
      <c r="C33" s="29"/>
      <c r="D33" s="118"/>
      <c r="E33" s="133"/>
      <c r="F33" s="28"/>
      <c r="G33" s="32"/>
      <c r="H33" s="118"/>
      <c r="I33" s="133"/>
      <c r="J33" s="19"/>
      <c r="K33" s="36"/>
      <c r="L33" s="116"/>
      <c r="M33" s="116"/>
      <c r="N33" s="28"/>
      <c r="O33" s="32"/>
      <c r="P33" s="133"/>
      <c r="Q33" s="11"/>
      <c r="R33" s="2"/>
      <c r="S33" s="9"/>
      <c r="T33" s="9"/>
      <c r="U33" s="9"/>
      <c r="V33" s="9"/>
      <c r="W33" s="9"/>
      <c r="X33" s="9"/>
      <c r="Y33" s="9"/>
      <c r="Z33" s="9"/>
    </row>
    <row r="34" spans="1:26" ht="7.5" customHeight="1">
      <c r="A34" s="14"/>
      <c r="B34" s="27"/>
      <c r="C34" s="29"/>
      <c r="D34" s="144" t="s">
        <v>316</v>
      </c>
      <c r="E34" s="132"/>
      <c r="F34" s="28"/>
      <c r="G34" s="32"/>
      <c r="H34" s="131" t="s">
        <v>317</v>
      </c>
      <c r="I34" s="132"/>
      <c r="J34" s="19"/>
      <c r="K34" s="37"/>
      <c r="L34" s="134" t="s">
        <v>318</v>
      </c>
      <c r="M34" s="116"/>
      <c r="N34" s="19"/>
      <c r="O34" s="32"/>
      <c r="P34" s="147" t="s">
        <v>308</v>
      </c>
      <c r="Q34" s="11"/>
      <c r="R34" s="2"/>
      <c r="S34" s="9"/>
      <c r="T34" s="9"/>
      <c r="U34" s="9"/>
      <c r="V34" s="9"/>
      <c r="W34" s="9"/>
      <c r="X34" s="9"/>
      <c r="Y34" s="9"/>
      <c r="Z34" s="9"/>
    </row>
    <row r="35" spans="1:26" ht="7.5" customHeight="1">
      <c r="A35" s="14"/>
      <c r="B35" s="27"/>
      <c r="C35" s="29"/>
      <c r="D35" s="118"/>
      <c r="E35" s="133"/>
      <c r="F35" s="28"/>
      <c r="G35" s="32"/>
      <c r="H35" s="118"/>
      <c r="I35" s="133"/>
      <c r="J35" s="22"/>
      <c r="K35" s="33"/>
      <c r="L35" s="116"/>
      <c r="M35" s="116"/>
      <c r="N35" s="19"/>
      <c r="O35" s="32"/>
      <c r="P35" s="133"/>
      <c r="Q35" s="11"/>
      <c r="R35" s="2"/>
      <c r="S35" s="9"/>
      <c r="T35" s="9"/>
      <c r="U35" s="9"/>
      <c r="V35" s="9"/>
      <c r="W35" s="9"/>
      <c r="X35" s="9"/>
      <c r="Y35" s="9"/>
      <c r="Z35" s="9"/>
    </row>
    <row r="36" spans="1:26" ht="7.5" customHeight="1">
      <c r="A36" s="14"/>
      <c r="B36" s="27"/>
      <c r="C36" s="29"/>
      <c r="D36" s="144" t="s">
        <v>319</v>
      </c>
      <c r="E36" s="132"/>
      <c r="F36" s="19"/>
      <c r="G36" s="35"/>
      <c r="H36" s="131" t="s">
        <v>320</v>
      </c>
      <c r="I36" s="132"/>
      <c r="J36" s="22"/>
      <c r="K36" s="33"/>
      <c r="L36" s="134" t="s">
        <v>321</v>
      </c>
      <c r="M36" s="116"/>
      <c r="N36" s="19"/>
      <c r="O36" s="32"/>
      <c r="P36" s="147" t="s">
        <v>322</v>
      </c>
      <c r="Q36" s="11"/>
      <c r="R36" s="2"/>
      <c r="S36" s="9"/>
      <c r="T36" s="9"/>
      <c r="U36" s="9"/>
      <c r="V36" s="9"/>
      <c r="W36" s="9"/>
      <c r="X36" s="9"/>
      <c r="Y36" s="9"/>
      <c r="Z36" s="9"/>
    </row>
    <row r="37" spans="1:26" ht="7.5" customHeight="1">
      <c r="A37" s="14"/>
      <c r="B37" s="27"/>
      <c r="C37" s="29"/>
      <c r="D37" s="118"/>
      <c r="E37" s="133"/>
      <c r="F37" s="19"/>
      <c r="G37" s="35"/>
      <c r="H37" s="118"/>
      <c r="I37" s="133"/>
      <c r="J37" s="148"/>
      <c r="K37" s="37"/>
      <c r="L37" s="116"/>
      <c r="M37" s="116"/>
      <c r="N37" s="19"/>
      <c r="O37" s="32"/>
      <c r="P37" s="133"/>
      <c r="Q37" s="11"/>
      <c r="R37" s="2"/>
      <c r="S37" s="2"/>
      <c r="T37" s="9"/>
      <c r="U37" s="9"/>
      <c r="V37" s="9"/>
      <c r="W37" s="9"/>
      <c r="X37" s="9"/>
      <c r="Y37" s="9"/>
      <c r="Z37" s="9"/>
    </row>
    <row r="38" spans="1:26" ht="7.5" customHeight="1">
      <c r="A38" s="14"/>
      <c r="B38" s="27"/>
      <c r="C38" s="29"/>
      <c r="D38" s="155" t="s">
        <v>288</v>
      </c>
      <c r="E38" s="29"/>
      <c r="F38" s="19"/>
      <c r="G38" s="32"/>
      <c r="H38" s="131" t="s">
        <v>303</v>
      </c>
      <c r="I38" s="132"/>
      <c r="J38" s="116"/>
      <c r="K38" s="149" t="s">
        <v>272</v>
      </c>
      <c r="L38" s="153" t="s">
        <v>323</v>
      </c>
      <c r="M38" s="116"/>
      <c r="N38" s="19"/>
      <c r="O38" s="32"/>
      <c r="P38" s="147" t="s">
        <v>324</v>
      </c>
      <c r="Q38" s="11"/>
      <c r="R38" s="2"/>
      <c r="S38" s="2"/>
      <c r="T38" s="9"/>
      <c r="U38" s="9"/>
      <c r="V38" s="9"/>
      <c r="W38" s="9"/>
      <c r="X38" s="9"/>
      <c r="Y38" s="9"/>
      <c r="Z38" s="9"/>
    </row>
    <row r="39" spans="1:26" ht="7.5" customHeight="1">
      <c r="A39" s="14"/>
      <c r="B39" s="27"/>
      <c r="C39" s="29"/>
      <c r="D39" s="133"/>
      <c r="E39" s="29"/>
      <c r="F39" s="19"/>
      <c r="G39" s="32"/>
      <c r="H39" s="118"/>
      <c r="I39" s="133"/>
      <c r="J39" s="150"/>
      <c r="K39" s="116"/>
      <c r="L39" s="116"/>
      <c r="M39" s="116"/>
      <c r="N39" s="19"/>
      <c r="O39" s="32"/>
      <c r="P39" s="133"/>
      <c r="Q39" s="11"/>
      <c r="R39" s="2"/>
      <c r="S39" s="2"/>
      <c r="T39" s="9"/>
      <c r="U39" s="9"/>
      <c r="V39" s="9"/>
      <c r="W39" s="9"/>
      <c r="X39" s="9"/>
      <c r="Y39" s="9"/>
      <c r="Z39" s="9"/>
    </row>
    <row r="40" spans="1:26" ht="7.5" customHeight="1">
      <c r="A40" s="14"/>
      <c r="B40" s="27"/>
      <c r="C40" s="29"/>
      <c r="D40" s="144" t="s">
        <v>325</v>
      </c>
      <c r="E40" s="29"/>
      <c r="F40" s="19"/>
      <c r="G40" s="32"/>
      <c r="H40" s="131" t="s">
        <v>322</v>
      </c>
      <c r="I40" s="132"/>
      <c r="J40" s="116"/>
      <c r="K40" s="116"/>
      <c r="L40" s="116"/>
      <c r="M40" s="116"/>
      <c r="N40" s="19"/>
      <c r="O40" s="32"/>
      <c r="P40" s="147" t="s">
        <v>326</v>
      </c>
      <c r="Q40" s="11"/>
      <c r="R40" s="2"/>
      <c r="S40" s="2"/>
      <c r="T40" s="9"/>
      <c r="U40" s="9"/>
      <c r="V40" s="9"/>
      <c r="W40" s="9"/>
      <c r="X40" s="9"/>
      <c r="Y40" s="9"/>
      <c r="Z40" s="9"/>
    </row>
    <row r="41" spans="1:26" ht="7.5" customHeight="1">
      <c r="A41" s="14"/>
      <c r="B41" s="27"/>
      <c r="C41" s="39"/>
      <c r="D41" s="117"/>
      <c r="E41" s="39"/>
      <c r="F41" s="19"/>
      <c r="G41" s="32"/>
      <c r="H41" s="118"/>
      <c r="I41" s="133"/>
      <c r="J41" s="150"/>
      <c r="K41" s="40"/>
      <c r="L41" s="116"/>
      <c r="M41" s="116"/>
      <c r="N41" s="19"/>
      <c r="O41" s="32"/>
      <c r="P41" s="133"/>
      <c r="Q41" s="11"/>
      <c r="R41" s="2"/>
      <c r="S41" s="2"/>
      <c r="T41" s="9"/>
      <c r="U41" s="9"/>
      <c r="V41" s="9"/>
      <c r="W41" s="9"/>
      <c r="X41" s="9"/>
      <c r="Y41" s="9"/>
      <c r="Z41" s="9"/>
    </row>
    <row r="42" spans="1:26" ht="7.5" customHeight="1">
      <c r="A42" s="14"/>
      <c r="B42" s="27"/>
      <c r="F42" s="19"/>
      <c r="G42" s="32"/>
      <c r="H42" s="131" t="s">
        <v>324</v>
      </c>
      <c r="I42" s="132"/>
      <c r="J42" s="116"/>
      <c r="K42" s="41"/>
      <c r="L42" s="117"/>
      <c r="M42" s="117"/>
      <c r="N42" s="19"/>
      <c r="O42" s="32"/>
      <c r="P42" s="147" t="s">
        <v>315</v>
      </c>
      <c r="Q42" s="11"/>
      <c r="R42" s="2"/>
      <c r="S42" s="2"/>
      <c r="T42" s="9"/>
      <c r="U42" s="9"/>
      <c r="V42" s="9"/>
      <c r="W42" s="9"/>
      <c r="X42" s="9"/>
      <c r="Y42" s="9"/>
      <c r="Z42" s="9"/>
    </row>
    <row r="43" spans="1:26" ht="7.5" customHeight="1">
      <c r="A43" s="14"/>
      <c r="B43" s="27"/>
      <c r="F43" s="19"/>
      <c r="G43" s="32"/>
      <c r="H43" s="118"/>
      <c r="I43" s="133"/>
      <c r="J43" s="150"/>
      <c r="N43" s="19"/>
      <c r="O43" s="32"/>
      <c r="P43" s="133"/>
      <c r="Q43" s="11"/>
      <c r="R43" s="2"/>
      <c r="S43" s="2"/>
      <c r="T43" s="9"/>
      <c r="U43" s="9"/>
      <c r="V43" s="9"/>
      <c r="W43" s="9"/>
      <c r="X43" s="9"/>
      <c r="Y43" s="9"/>
      <c r="Z43" s="9"/>
    </row>
    <row r="44" spans="1:26" ht="7.5" customHeight="1">
      <c r="A44" s="14"/>
      <c r="B44" s="27"/>
      <c r="F44" s="19"/>
      <c r="G44" s="32"/>
      <c r="H44" s="131" t="s">
        <v>326</v>
      </c>
      <c r="I44" s="132"/>
      <c r="J44" s="116"/>
      <c r="K44" s="168" t="s">
        <v>21</v>
      </c>
      <c r="L44" s="154" t="s">
        <v>327</v>
      </c>
      <c r="M44" s="137"/>
      <c r="N44" s="19"/>
      <c r="O44" s="32"/>
      <c r="P44" s="147" t="s">
        <v>328</v>
      </c>
      <c r="Q44" s="11"/>
      <c r="R44" s="2"/>
      <c r="S44" s="2"/>
      <c r="T44" s="2"/>
      <c r="U44" s="2"/>
      <c r="V44" s="2"/>
      <c r="W44" s="2"/>
      <c r="X44" s="2"/>
      <c r="Y44" s="2"/>
      <c r="Z44" s="2"/>
    </row>
    <row r="45" spans="1:26" ht="7.5" customHeight="1">
      <c r="A45" s="14"/>
      <c r="B45" s="27"/>
      <c r="F45" s="19"/>
      <c r="G45" s="32"/>
      <c r="H45" s="118"/>
      <c r="I45" s="133"/>
      <c r="J45" s="150"/>
      <c r="K45" s="121"/>
      <c r="L45" s="121"/>
      <c r="M45" s="138"/>
      <c r="N45" s="19"/>
      <c r="O45" s="32"/>
      <c r="P45" s="133"/>
      <c r="Q45" s="11"/>
      <c r="R45" s="2"/>
      <c r="S45" s="2"/>
      <c r="T45" s="2"/>
      <c r="U45" s="2"/>
      <c r="V45" s="2"/>
      <c r="W45" s="2"/>
      <c r="X45" s="2"/>
      <c r="Y45" s="2"/>
      <c r="Z45" s="2"/>
    </row>
    <row r="46" spans="1:26" ht="7.5" customHeight="1">
      <c r="A46" s="14"/>
      <c r="B46" s="27"/>
      <c r="F46" s="19"/>
      <c r="G46" s="32"/>
      <c r="H46" s="131" t="s">
        <v>329</v>
      </c>
      <c r="I46" s="132"/>
      <c r="J46" s="116"/>
      <c r="K46" s="35"/>
      <c r="L46" s="131" t="s">
        <v>330</v>
      </c>
      <c r="M46" s="116"/>
      <c r="N46" s="19"/>
      <c r="O46" s="32"/>
      <c r="P46" s="147" t="s">
        <v>318</v>
      </c>
      <c r="Q46" s="11"/>
      <c r="R46" s="2"/>
      <c r="S46" s="2"/>
      <c r="T46" s="2"/>
      <c r="U46" s="2"/>
      <c r="V46" s="2"/>
      <c r="W46" s="2"/>
      <c r="X46" s="2"/>
      <c r="Y46" s="2"/>
      <c r="Z46" s="2"/>
    </row>
    <row r="47" spans="1:26" ht="7.5" customHeight="1">
      <c r="A47" s="14"/>
      <c r="B47" s="27"/>
      <c r="F47" s="19"/>
      <c r="G47" s="32"/>
      <c r="H47" s="118"/>
      <c r="I47" s="133"/>
      <c r="K47" s="35"/>
      <c r="L47" s="116"/>
      <c r="M47" s="116"/>
      <c r="N47" s="19"/>
      <c r="O47" s="32"/>
      <c r="P47" s="133"/>
      <c r="Q47" s="11"/>
      <c r="R47" s="2"/>
      <c r="S47" s="2"/>
      <c r="T47" s="2"/>
      <c r="U47" s="2"/>
      <c r="V47" s="2"/>
      <c r="W47" s="2"/>
      <c r="X47" s="2"/>
      <c r="Y47" s="2"/>
      <c r="Z47" s="2"/>
    </row>
    <row r="48" spans="1:26" ht="7.5" customHeight="1">
      <c r="A48" s="14"/>
      <c r="B48" s="27"/>
      <c r="F48" s="19"/>
      <c r="G48" s="32"/>
      <c r="H48" s="131" t="s">
        <v>331</v>
      </c>
      <c r="I48" s="132"/>
      <c r="J48" s="150"/>
      <c r="K48" s="32"/>
      <c r="L48" s="131" t="s">
        <v>332</v>
      </c>
      <c r="M48" s="116"/>
      <c r="N48" s="19"/>
      <c r="O48" s="32"/>
      <c r="P48" s="147" t="s">
        <v>321</v>
      </c>
      <c r="Q48" s="11"/>
      <c r="R48" s="2"/>
      <c r="S48" s="2"/>
      <c r="T48" s="2"/>
      <c r="U48" s="2"/>
      <c r="V48" s="2"/>
      <c r="W48" s="2"/>
      <c r="X48" s="2"/>
      <c r="Y48" s="2"/>
      <c r="Z48" s="2"/>
    </row>
    <row r="49" spans="1:26" ht="7.5" customHeight="1">
      <c r="A49" s="14"/>
      <c r="B49" s="27"/>
      <c r="F49" s="19"/>
      <c r="G49" s="32"/>
      <c r="H49" s="118"/>
      <c r="I49" s="133"/>
      <c r="J49" s="116"/>
      <c r="K49" s="32"/>
      <c r="L49" s="116"/>
      <c r="M49" s="116"/>
      <c r="N49" s="19"/>
      <c r="O49" s="32"/>
      <c r="P49" s="133"/>
      <c r="Q49" s="11"/>
      <c r="R49" s="2"/>
      <c r="S49" s="2"/>
      <c r="T49" s="2"/>
      <c r="U49" s="2"/>
      <c r="V49" s="2"/>
      <c r="W49" s="2"/>
      <c r="X49" s="2"/>
      <c r="Y49" s="2"/>
      <c r="Z49" s="2"/>
    </row>
    <row r="50" spans="1:26" ht="7.5" customHeight="1">
      <c r="A50" s="14"/>
      <c r="B50" s="27"/>
      <c r="F50" s="19"/>
      <c r="G50" s="32"/>
      <c r="H50" s="131" t="s">
        <v>333</v>
      </c>
      <c r="I50" s="132"/>
      <c r="J50" s="28"/>
      <c r="K50" s="152" t="s">
        <v>272</v>
      </c>
      <c r="L50" s="153" t="s">
        <v>334</v>
      </c>
      <c r="M50" s="116"/>
      <c r="N50" s="19"/>
      <c r="O50" s="42"/>
      <c r="P50" s="147" t="s">
        <v>284</v>
      </c>
      <c r="Q50" s="11"/>
      <c r="R50" s="2"/>
      <c r="S50" s="2"/>
      <c r="T50" s="2"/>
      <c r="U50" s="2"/>
      <c r="V50" s="2"/>
      <c r="W50" s="2"/>
      <c r="X50" s="2"/>
      <c r="Y50" s="2"/>
      <c r="Z50" s="2"/>
    </row>
    <row r="51" spans="1:26" ht="7.5" customHeight="1">
      <c r="A51" s="14"/>
      <c r="B51" s="27"/>
      <c r="F51" s="19"/>
      <c r="G51" s="32"/>
      <c r="H51" s="118"/>
      <c r="I51" s="133"/>
      <c r="J51" s="28"/>
      <c r="K51" s="116"/>
      <c r="L51" s="116"/>
      <c r="M51" s="116"/>
      <c r="N51" s="19"/>
      <c r="O51" s="42"/>
      <c r="P51" s="132"/>
      <c r="Q51" s="11"/>
      <c r="R51" s="2"/>
      <c r="S51" s="2"/>
      <c r="T51" s="2"/>
      <c r="U51" s="2"/>
      <c r="V51" s="2"/>
      <c r="W51" s="2"/>
      <c r="X51" s="2"/>
      <c r="Y51" s="2"/>
      <c r="Z51" s="2"/>
    </row>
    <row r="52" spans="1:26" ht="7.5" customHeight="1">
      <c r="A52" s="14"/>
      <c r="B52" s="27"/>
      <c r="F52" s="19"/>
      <c r="G52" s="32"/>
      <c r="H52" s="131" t="s">
        <v>335</v>
      </c>
      <c r="I52" s="116"/>
      <c r="J52" s="19"/>
      <c r="K52" s="32"/>
      <c r="L52" s="116"/>
      <c r="M52" s="116"/>
      <c r="N52" s="19"/>
      <c r="O52" s="152" t="s">
        <v>272</v>
      </c>
      <c r="P52" s="153" t="s">
        <v>336</v>
      </c>
      <c r="Q52" s="11"/>
      <c r="R52" s="2"/>
      <c r="S52" s="2"/>
      <c r="T52" s="2"/>
      <c r="U52" s="2"/>
      <c r="V52" s="2"/>
      <c r="W52" s="2"/>
      <c r="X52" s="2"/>
      <c r="Y52" s="2"/>
      <c r="Z52" s="2"/>
    </row>
    <row r="53" spans="1:26" ht="7.5" customHeight="1">
      <c r="A53" s="14"/>
      <c r="B53" s="27"/>
      <c r="F53" s="19"/>
      <c r="G53" s="32"/>
      <c r="H53" s="116"/>
      <c r="I53" s="116"/>
      <c r="J53" s="19"/>
      <c r="K53" s="32"/>
      <c r="L53" s="116"/>
      <c r="M53" s="116"/>
      <c r="N53" s="19"/>
      <c r="O53" s="116"/>
      <c r="P53" s="116"/>
      <c r="Q53" s="11"/>
      <c r="R53" s="2"/>
      <c r="S53" s="2"/>
      <c r="T53" s="2"/>
      <c r="U53" s="2"/>
      <c r="V53" s="2"/>
      <c r="W53" s="2"/>
      <c r="X53" s="2"/>
      <c r="Y53" s="2"/>
      <c r="Z53" s="2"/>
    </row>
    <row r="54" spans="1:26" ht="7.5" customHeight="1">
      <c r="A54" s="14"/>
      <c r="B54" s="27"/>
      <c r="F54" s="19"/>
      <c r="G54" s="32"/>
      <c r="H54" s="131" t="s">
        <v>328</v>
      </c>
      <c r="I54" s="116"/>
      <c r="J54" s="19"/>
      <c r="K54" s="32"/>
      <c r="L54" s="116"/>
      <c r="M54" s="116"/>
      <c r="N54" s="19"/>
      <c r="O54" s="116"/>
      <c r="P54" s="116"/>
      <c r="Q54" s="11"/>
      <c r="R54" s="2"/>
      <c r="S54" s="2"/>
      <c r="T54" s="2"/>
      <c r="U54" s="2"/>
      <c r="V54" s="2"/>
      <c r="W54" s="2"/>
      <c r="X54" s="2"/>
      <c r="Y54" s="2"/>
      <c r="Z54" s="2"/>
    </row>
    <row r="55" spans="1:26" ht="7.5" customHeight="1">
      <c r="A55" s="14"/>
      <c r="B55" s="27"/>
      <c r="F55" s="19"/>
      <c r="G55" s="32"/>
      <c r="H55" s="116"/>
      <c r="I55" s="116"/>
      <c r="J55" s="19"/>
      <c r="K55" s="32"/>
      <c r="L55" s="116"/>
      <c r="M55" s="116"/>
      <c r="N55" s="19"/>
      <c r="O55" s="41"/>
      <c r="P55" s="117"/>
      <c r="Q55" s="11"/>
      <c r="R55" s="2"/>
      <c r="S55" s="2"/>
      <c r="T55" s="2"/>
      <c r="U55" s="2"/>
      <c r="V55" s="2"/>
      <c r="W55" s="2"/>
      <c r="X55" s="2"/>
      <c r="Y55" s="2"/>
      <c r="Z55" s="2"/>
    </row>
    <row r="56" spans="1:26" ht="7.5" customHeight="1">
      <c r="A56" s="14"/>
      <c r="B56" s="27"/>
      <c r="F56" s="19"/>
      <c r="G56" s="29"/>
      <c r="H56" s="131" t="s">
        <v>337</v>
      </c>
      <c r="I56" s="116"/>
      <c r="J56" s="19"/>
      <c r="K56" s="43"/>
      <c r="L56" s="117"/>
      <c r="M56" s="117"/>
      <c r="N56" s="19"/>
      <c r="O56" s="44"/>
      <c r="P56" s="45"/>
      <c r="Q56" s="11"/>
      <c r="R56" s="2"/>
      <c r="S56" s="2"/>
      <c r="T56" s="2"/>
      <c r="U56" s="2"/>
      <c r="V56" s="2"/>
      <c r="W56" s="2"/>
      <c r="X56" s="2"/>
      <c r="Y56" s="2"/>
      <c r="Z56" s="2"/>
    </row>
    <row r="57" spans="1:26" ht="7.5" customHeight="1">
      <c r="A57" s="14"/>
      <c r="B57" s="27"/>
      <c r="C57" s="19"/>
      <c r="D57" s="19"/>
      <c r="E57" s="19"/>
      <c r="F57" s="19"/>
      <c r="G57" s="39"/>
      <c r="H57" s="117"/>
      <c r="I57" s="117"/>
      <c r="J57" s="19"/>
      <c r="N57" s="19"/>
      <c r="O57" s="46"/>
      <c r="P57" s="45"/>
      <c r="Q57" s="11"/>
      <c r="R57" s="2"/>
      <c r="S57" s="2"/>
      <c r="T57" s="2"/>
      <c r="U57" s="2"/>
      <c r="V57" s="2"/>
      <c r="W57" s="2"/>
      <c r="X57" s="2"/>
      <c r="Y57" s="2"/>
      <c r="Z57" s="2"/>
    </row>
    <row r="58" spans="1:26" ht="7.5" customHeight="1">
      <c r="A58" s="14"/>
      <c r="B58" s="27"/>
      <c r="C58" s="47"/>
      <c r="D58" s="47"/>
      <c r="E58" s="47"/>
      <c r="F58" s="47"/>
      <c r="G58" s="47"/>
      <c r="H58" s="47"/>
      <c r="I58" s="47"/>
      <c r="J58" s="47"/>
      <c r="K58" s="46"/>
      <c r="L58" s="48"/>
      <c r="M58" s="48"/>
      <c r="N58" s="47"/>
      <c r="Q58" s="49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50"/>
      <c r="B59" s="26"/>
      <c r="C59" s="51"/>
      <c r="D59" s="52" t="s">
        <v>4</v>
      </c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123" t="s">
        <v>38</v>
      </c>
      <c r="Q59" s="119"/>
      <c r="R59" s="2"/>
      <c r="S59" s="9"/>
      <c r="T59" s="9"/>
      <c r="U59" s="9"/>
      <c r="V59" s="9"/>
      <c r="W59" s="9"/>
      <c r="X59" s="9"/>
      <c r="Y59" s="9"/>
      <c r="Z59" s="9"/>
    </row>
    <row r="60" spans="1:26" ht="11.25" customHeight="1">
      <c r="A60" s="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1"/>
      <c r="Q60" s="121"/>
      <c r="R60" s="2"/>
      <c r="S60" s="9"/>
      <c r="T60" s="9"/>
      <c r="U60" s="9"/>
      <c r="V60" s="9"/>
      <c r="W60" s="9"/>
      <c r="X60" s="9"/>
      <c r="Y60" s="9"/>
      <c r="Z60" s="9"/>
    </row>
    <row r="61" spans="1:26" ht="11.25" customHeight="1">
      <c r="A61" s="1"/>
      <c r="B61" s="124" t="s">
        <v>338</v>
      </c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2"/>
      <c r="S61" s="9"/>
      <c r="T61" s="9"/>
      <c r="U61" s="9"/>
      <c r="V61" s="9"/>
      <c r="W61" s="9"/>
      <c r="X61" s="9"/>
      <c r="Y61" s="9"/>
      <c r="Z61" s="9"/>
    </row>
    <row r="62" spans="1:26" ht="61.5" customHeight="1">
      <c r="A62" s="1"/>
      <c r="B62" s="128"/>
      <c r="C62" s="117"/>
      <c r="D62" s="117"/>
      <c r="E62" s="117"/>
      <c r="F62" s="117"/>
      <c r="G62" s="117"/>
      <c r="H62" s="23"/>
      <c r="I62" s="23"/>
      <c r="J62" s="23"/>
      <c r="K62" s="23"/>
      <c r="L62" s="129" t="s">
        <v>268</v>
      </c>
      <c r="M62" s="117"/>
      <c r="N62" s="117"/>
      <c r="O62" s="117"/>
      <c r="P62" s="117"/>
      <c r="Q62" s="117"/>
      <c r="R62" s="2"/>
      <c r="S62" s="2"/>
      <c r="T62" s="2"/>
      <c r="U62" s="2"/>
      <c r="V62" s="2"/>
      <c r="W62" s="2"/>
      <c r="X62" s="2"/>
      <c r="Y62" s="2"/>
      <c r="Z62" s="2"/>
    </row>
    <row r="63" spans="1:26" ht="34.5" customHeight="1">
      <c r="A63" s="1"/>
      <c r="B63" s="126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27"/>
      <c r="R63" s="2"/>
      <c r="S63" s="6"/>
      <c r="T63" s="6"/>
      <c r="U63" s="6"/>
      <c r="V63" s="6"/>
      <c r="W63" s="6"/>
      <c r="X63" s="6"/>
      <c r="Y63" s="6"/>
      <c r="Z63" s="6"/>
    </row>
    <row r="64" spans="1:26" ht="7.5" customHeight="1">
      <c r="A64" s="1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2"/>
      <c r="S64" s="6"/>
      <c r="T64" s="6"/>
      <c r="U64" s="6"/>
      <c r="V64" s="6"/>
      <c r="W64" s="6"/>
      <c r="X64" s="6"/>
      <c r="Y64" s="6"/>
      <c r="Z64" s="6"/>
    </row>
    <row r="65" spans="1:26" ht="7.5" customHeight="1">
      <c r="A65" s="14"/>
      <c r="B65" s="5"/>
      <c r="C65" s="135" t="s">
        <v>21</v>
      </c>
      <c r="D65" s="136" t="s">
        <v>339</v>
      </c>
      <c r="E65" s="137"/>
      <c r="F65" s="5"/>
      <c r="G65" s="135" t="s">
        <v>21</v>
      </c>
      <c r="H65" s="136" t="s">
        <v>340</v>
      </c>
      <c r="I65" s="137"/>
      <c r="J65" s="5"/>
      <c r="K65" s="135" t="s">
        <v>21</v>
      </c>
      <c r="L65" s="195" t="s">
        <v>341</v>
      </c>
      <c r="M65" s="116"/>
      <c r="N65" s="116"/>
      <c r="O65" s="116"/>
      <c r="P65" s="137"/>
      <c r="Q65" s="5"/>
      <c r="R65" s="2"/>
      <c r="S65" s="6"/>
      <c r="T65" s="6"/>
      <c r="U65" s="6"/>
      <c r="V65" s="6"/>
      <c r="W65" s="6"/>
      <c r="X65" s="6"/>
      <c r="Y65" s="6"/>
      <c r="Z65" s="6"/>
    </row>
    <row r="66" spans="1:26" ht="7.5" customHeight="1">
      <c r="A66" s="14"/>
      <c r="B66" s="5"/>
      <c r="C66" s="121"/>
      <c r="D66" s="121"/>
      <c r="E66" s="138"/>
      <c r="F66" s="5"/>
      <c r="G66" s="121"/>
      <c r="H66" s="121"/>
      <c r="I66" s="138"/>
      <c r="J66" s="5"/>
      <c r="K66" s="121"/>
      <c r="L66" s="121"/>
      <c r="M66" s="121"/>
      <c r="N66" s="121"/>
      <c r="O66" s="121"/>
      <c r="P66" s="138"/>
      <c r="Q66" s="5"/>
      <c r="R66" s="2"/>
      <c r="S66" s="6"/>
      <c r="T66" s="6"/>
      <c r="U66" s="6"/>
      <c r="V66" s="6"/>
      <c r="W66" s="6"/>
      <c r="X66" s="6"/>
      <c r="Y66" s="6"/>
      <c r="Z66" s="6"/>
    </row>
    <row r="67" spans="1:26" ht="7.5" customHeight="1">
      <c r="A67" s="14"/>
      <c r="B67" s="5"/>
      <c r="C67" s="54"/>
      <c r="D67" s="131" t="s">
        <v>342</v>
      </c>
      <c r="E67" s="132"/>
      <c r="F67" s="5"/>
      <c r="G67" s="55"/>
      <c r="H67" s="191" t="s">
        <v>343</v>
      </c>
      <c r="I67" s="132"/>
      <c r="J67" s="5"/>
      <c r="K67" s="193" t="s">
        <v>272</v>
      </c>
      <c r="L67" s="194" t="s">
        <v>344</v>
      </c>
      <c r="M67" s="33"/>
      <c r="N67" s="56"/>
      <c r="O67" s="193" t="s">
        <v>272</v>
      </c>
      <c r="P67" s="194" t="s">
        <v>345</v>
      </c>
      <c r="Q67" s="5"/>
      <c r="R67" s="2"/>
      <c r="S67" s="6"/>
      <c r="T67" s="6"/>
      <c r="U67" s="6"/>
      <c r="V67" s="6"/>
      <c r="W67" s="6"/>
      <c r="X67" s="6"/>
      <c r="Y67" s="6"/>
      <c r="Z67" s="6"/>
    </row>
    <row r="68" spans="1:26" ht="7.5" customHeight="1">
      <c r="A68" s="14"/>
      <c r="B68" s="5"/>
      <c r="C68" s="57"/>
      <c r="D68" s="118"/>
      <c r="E68" s="133"/>
      <c r="F68" s="5"/>
      <c r="G68" s="57"/>
      <c r="H68" s="140"/>
      <c r="I68" s="133"/>
      <c r="J68" s="5"/>
      <c r="K68" s="133"/>
      <c r="L68" s="133"/>
      <c r="M68" s="33"/>
      <c r="N68" s="56"/>
      <c r="O68" s="133"/>
      <c r="P68" s="133"/>
      <c r="Q68" s="5"/>
      <c r="R68" s="2"/>
      <c r="S68" s="6"/>
      <c r="T68" s="6"/>
      <c r="U68" s="6"/>
      <c r="V68" s="6"/>
      <c r="W68" s="6"/>
      <c r="X68" s="6"/>
      <c r="Y68" s="6"/>
      <c r="Z68" s="6"/>
    </row>
    <row r="69" spans="1:26" ht="7.5" customHeight="1">
      <c r="A69" s="14"/>
      <c r="B69" s="5"/>
      <c r="C69" s="57"/>
      <c r="D69" s="131" t="s">
        <v>346</v>
      </c>
      <c r="E69" s="132"/>
      <c r="F69" s="5"/>
      <c r="G69" s="57"/>
      <c r="H69" s="192" t="s">
        <v>347</v>
      </c>
      <c r="I69" s="165"/>
      <c r="J69" s="5"/>
      <c r="K69" s="134" t="s">
        <v>348</v>
      </c>
      <c r="L69" s="116"/>
      <c r="M69" s="132"/>
      <c r="N69" s="56"/>
      <c r="O69" s="134" t="s">
        <v>349</v>
      </c>
      <c r="P69" s="132"/>
      <c r="Q69" s="5"/>
      <c r="R69" s="2"/>
      <c r="S69" s="9"/>
      <c r="T69" s="9"/>
      <c r="U69" s="9"/>
      <c r="V69" s="9"/>
      <c r="W69" s="9"/>
      <c r="X69" s="9"/>
      <c r="Y69" s="9"/>
      <c r="Z69" s="9"/>
    </row>
    <row r="70" spans="1:26" ht="7.5" customHeight="1">
      <c r="A70" s="14"/>
      <c r="B70" s="5"/>
      <c r="C70" s="57"/>
      <c r="D70" s="118"/>
      <c r="E70" s="133"/>
      <c r="F70" s="5"/>
      <c r="G70" s="58"/>
      <c r="H70" s="140"/>
      <c r="I70" s="133"/>
      <c r="J70" s="5"/>
      <c r="K70" s="118"/>
      <c r="L70" s="118"/>
      <c r="M70" s="133"/>
      <c r="N70" s="56"/>
      <c r="O70" s="118"/>
      <c r="P70" s="133"/>
      <c r="Q70" s="5"/>
      <c r="R70" s="59"/>
      <c r="S70" s="9"/>
      <c r="T70" s="9"/>
      <c r="U70" s="9"/>
      <c r="V70" s="9"/>
      <c r="W70" s="9"/>
      <c r="X70" s="9"/>
      <c r="Y70" s="9"/>
      <c r="Z70" s="9"/>
    </row>
    <row r="71" spans="1:26" ht="7.5" customHeight="1">
      <c r="A71" s="14"/>
      <c r="B71" s="5"/>
      <c r="C71" s="57"/>
      <c r="D71" s="131" t="s">
        <v>350</v>
      </c>
      <c r="E71" s="132"/>
      <c r="F71" s="5"/>
      <c r="G71" s="60"/>
      <c r="H71" s="134" t="s">
        <v>351</v>
      </c>
      <c r="I71" s="116"/>
      <c r="J71" s="5"/>
      <c r="K71" s="134" t="s">
        <v>352</v>
      </c>
      <c r="L71" s="116"/>
      <c r="M71" s="132"/>
      <c r="N71" s="56"/>
      <c r="O71" s="134" t="s">
        <v>353</v>
      </c>
      <c r="P71" s="132"/>
      <c r="Q71" s="5"/>
      <c r="R71" s="59"/>
      <c r="S71" s="9"/>
      <c r="T71" s="9"/>
      <c r="U71" s="9"/>
      <c r="V71" s="9"/>
      <c r="W71" s="9"/>
      <c r="X71" s="9"/>
      <c r="Y71" s="9"/>
      <c r="Z71" s="9"/>
    </row>
    <row r="72" spans="1:26" ht="7.5" customHeight="1">
      <c r="A72" s="14"/>
      <c r="B72" s="5"/>
      <c r="C72" s="57"/>
      <c r="D72" s="118"/>
      <c r="E72" s="133"/>
      <c r="F72" s="5"/>
      <c r="G72" s="61"/>
      <c r="H72" s="117"/>
      <c r="I72" s="117"/>
      <c r="J72" s="5"/>
      <c r="K72" s="118"/>
      <c r="L72" s="118"/>
      <c r="M72" s="133"/>
      <c r="N72" s="56"/>
      <c r="O72" s="118"/>
      <c r="P72" s="133"/>
      <c r="Q72" s="5"/>
      <c r="R72" s="59"/>
      <c r="S72" s="9"/>
      <c r="T72" s="9"/>
      <c r="U72" s="9"/>
      <c r="V72" s="9"/>
      <c r="W72" s="9"/>
      <c r="X72" s="9"/>
      <c r="Y72" s="9"/>
      <c r="Z72" s="9"/>
    </row>
    <row r="73" spans="1:26" ht="7.5" customHeight="1">
      <c r="A73" s="14"/>
      <c r="B73" s="5"/>
      <c r="C73" s="57"/>
      <c r="D73" s="131" t="s">
        <v>354</v>
      </c>
      <c r="E73" s="132"/>
      <c r="F73" s="5"/>
      <c r="J73" s="5"/>
      <c r="K73" s="134" t="s">
        <v>355</v>
      </c>
      <c r="L73" s="116"/>
      <c r="M73" s="132"/>
      <c r="N73" s="56"/>
      <c r="O73" s="134" t="s">
        <v>356</v>
      </c>
      <c r="P73" s="132"/>
      <c r="Q73" s="5"/>
      <c r="R73" s="59"/>
      <c r="S73" s="9"/>
      <c r="T73" s="9"/>
      <c r="U73" s="9"/>
      <c r="V73" s="9"/>
      <c r="W73" s="9"/>
      <c r="X73" s="9"/>
      <c r="Y73" s="9"/>
      <c r="Z73" s="9"/>
    </row>
    <row r="74" spans="1:26" ht="7.5" customHeight="1">
      <c r="A74" s="14"/>
      <c r="B74" s="5"/>
      <c r="C74" s="57"/>
      <c r="D74" s="118"/>
      <c r="E74" s="133"/>
      <c r="F74" s="5"/>
      <c r="G74" s="135" t="s">
        <v>21</v>
      </c>
      <c r="H74" s="136" t="s">
        <v>357</v>
      </c>
      <c r="I74" s="137"/>
      <c r="J74" s="5"/>
      <c r="K74" s="118"/>
      <c r="L74" s="118"/>
      <c r="M74" s="133"/>
      <c r="N74" s="56"/>
      <c r="O74" s="118"/>
      <c r="P74" s="133"/>
      <c r="Q74" s="5"/>
      <c r="R74" s="59"/>
      <c r="S74" s="9"/>
      <c r="T74" s="9"/>
      <c r="U74" s="9"/>
      <c r="V74" s="9"/>
      <c r="W74" s="9"/>
      <c r="X74" s="9"/>
      <c r="Y74" s="9"/>
      <c r="Z74" s="9"/>
    </row>
    <row r="75" spans="1:26" ht="7.5" customHeight="1">
      <c r="A75" s="14"/>
      <c r="B75" s="5"/>
      <c r="C75" s="57"/>
      <c r="D75" s="131" t="s">
        <v>358</v>
      </c>
      <c r="E75" s="132"/>
      <c r="F75" s="5"/>
      <c r="G75" s="121"/>
      <c r="H75" s="121"/>
      <c r="I75" s="138"/>
      <c r="J75" s="5"/>
      <c r="K75" s="134" t="s">
        <v>359</v>
      </c>
      <c r="L75" s="116"/>
      <c r="M75" s="132"/>
      <c r="N75" s="56"/>
      <c r="O75" s="134" t="s">
        <v>360</v>
      </c>
      <c r="P75" s="116"/>
      <c r="Q75" s="5"/>
      <c r="R75" s="59"/>
      <c r="S75" s="9"/>
      <c r="T75" s="9"/>
      <c r="U75" s="9"/>
      <c r="V75" s="9"/>
      <c r="W75" s="9"/>
      <c r="X75" s="9"/>
      <c r="Y75" s="9"/>
      <c r="Z75" s="9"/>
    </row>
    <row r="76" spans="1:26" ht="7.5" customHeight="1">
      <c r="A76" s="14"/>
      <c r="B76" s="5"/>
      <c r="C76" s="57"/>
      <c r="D76" s="118"/>
      <c r="E76" s="133"/>
      <c r="F76" s="5"/>
      <c r="G76" s="62"/>
      <c r="H76" s="139" t="s">
        <v>361</v>
      </c>
      <c r="I76" s="132"/>
      <c r="J76" s="5"/>
      <c r="K76" s="118"/>
      <c r="L76" s="118"/>
      <c r="M76" s="133"/>
      <c r="N76" s="56"/>
      <c r="O76" s="116"/>
      <c r="P76" s="116"/>
      <c r="Q76" s="5"/>
      <c r="R76" s="59"/>
      <c r="S76" s="9"/>
      <c r="T76" s="9"/>
      <c r="U76" s="9"/>
      <c r="V76" s="9"/>
      <c r="W76" s="9"/>
      <c r="X76" s="9"/>
      <c r="Y76" s="9"/>
      <c r="Z76" s="9"/>
    </row>
    <row r="77" spans="1:26" ht="7.5" customHeight="1">
      <c r="A77" s="14"/>
      <c r="B77" s="5"/>
      <c r="C77" s="57"/>
      <c r="D77" s="131" t="s">
        <v>362</v>
      </c>
      <c r="E77" s="132"/>
      <c r="F77" s="5"/>
      <c r="G77" s="63"/>
      <c r="H77" s="140"/>
      <c r="I77" s="133"/>
      <c r="J77" s="5"/>
      <c r="K77" s="134" t="s">
        <v>363</v>
      </c>
      <c r="L77" s="116"/>
      <c r="M77" s="132"/>
      <c r="N77" s="56"/>
      <c r="O77" s="134" t="s">
        <v>364</v>
      </c>
      <c r="P77" s="116"/>
      <c r="Q77" s="5"/>
      <c r="R77" s="59"/>
      <c r="S77" s="9"/>
      <c r="T77" s="9"/>
      <c r="U77" s="9"/>
      <c r="V77" s="9"/>
      <c r="W77" s="9"/>
      <c r="X77" s="9"/>
      <c r="Y77" s="9"/>
      <c r="Z77" s="9"/>
    </row>
    <row r="78" spans="1:26" ht="7.5" customHeight="1">
      <c r="A78" s="14"/>
      <c r="B78" s="5"/>
      <c r="C78" s="57"/>
      <c r="D78" s="118"/>
      <c r="E78" s="133"/>
      <c r="F78" s="5"/>
      <c r="G78" s="64"/>
      <c r="H78" s="187" t="s">
        <v>365</v>
      </c>
      <c r="I78" s="165"/>
      <c r="J78" s="5"/>
      <c r="K78" s="118"/>
      <c r="L78" s="118"/>
      <c r="M78" s="133"/>
      <c r="N78" s="56"/>
      <c r="O78" s="116"/>
      <c r="P78" s="116"/>
      <c r="Q78" s="5"/>
      <c r="R78" s="59"/>
      <c r="S78" s="2"/>
      <c r="T78" s="2"/>
      <c r="U78" s="2"/>
      <c r="V78" s="2"/>
      <c r="W78" s="2"/>
      <c r="X78" s="2"/>
      <c r="Y78" s="2"/>
      <c r="Z78" s="2"/>
    </row>
    <row r="79" spans="1:26" ht="7.5" customHeight="1">
      <c r="A79" s="14"/>
      <c r="B79" s="5"/>
      <c r="C79" s="65"/>
      <c r="D79" s="131" t="s">
        <v>366</v>
      </c>
      <c r="E79" s="132"/>
      <c r="F79" s="5"/>
      <c r="G79" s="66"/>
      <c r="H79" s="140"/>
      <c r="I79" s="133"/>
      <c r="J79" s="5"/>
      <c r="K79" s="134" t="s">
        <v>367</v>
      </c>
      <c r="L79" s="116"/>
      <c r="M79" s="132"/>
      <c r="N79" s="56"/>
      <c r="O79" s="153" t="s">
        <v>368</v>
      </c>
      <c r="P79" s="116"/>
      <c r="Q79" s="5"/>
      <c r="R79" s="59"/>
      <c r="S79" s="9"/>
      <c r="T79" s="9"/>
      <c r="U79" s="9"/>
      <c r="V79" s="9"/>
      <c r="W79" s="9"/>
      <c r="X79" s="9"/>
      <c r="Y79" s="9"/>
      <c r="Z79" s="9"/>
    </row>
    <row r="80" spans="1:26" ht="7.5" customHeight="1">
      <c r="A80" s="14"/>
      <c r="B80" s="5"/>
      <c r="C80" s="180"/>
      <c r="D80" s="118"/>
      <c r="E80" s="133"/>
      <c r="F80" s="5"/>
      <c r="G80" s="67"/>
      <c r="H80" s="134" t="s">
        <v>369</v>
      </c>
      <c r="I80" s="116"/>
      <c r="J80" s="5"/>
      <c r="K80" s="118"/>
      <c r="L80" s="118"/>
      <c r="M80" s="133"/>
      <c r="N80" s="56"/>
      <c r="O80" s="116"/>
      <c r="P80" s="116"/>
      <c r="Q80" s="5"/>
      <c r="R80" s="59"/>
      <c r="S80" s="9"/>
      <c r="T80" s="9"/>
      <c r="U80" s="9"/>
      <c r="V80" s="9"/>
      <c r="W80" s="9"/>
      <c r="X80" s="9"/>
      <c r="Y80" s="9"/>
      <c r="Z80" s="9"/>
    </row>
    <row r="81" spans="1:26" ht="7.5" customHeight="1">
      <c r="A81" s="14"/>
      <c r="B81" s="5"/>
      <c r="C81" s="115"/>
      <c r="D81" s="131" t="s">
        <v>370</v>
      </c>
      <c r="E81" s="132"/>
      <c r="F81" s="5"/>
      <c r="G81" s="68"/>
      <c r="H81" s="117"/>
      <c r="I81" s="117"/>
      <c r="J81" s="5"/>
      <c r="K81" s="134" t="s">
        <v>371</v>
      </c>
      <c r="L81" s="116"/>
      <c r="M81" s="132"/>
      <c r="N81" s="56"/>
      <c r="O81" s="116"/>
      <c r="P81" s="116"/>
      <c r="Q81" s="5"/>
      <c r="R81" s="59"/>
      <c r="S81" s="9"/>
      <c r="T81" s="9"/>
      <c r="U81" s="9"/>
      <c r="V81" s="9"/>
      <c r="W81" s="9"/>
      <c r="X81" s="9"/>
      <c r="Y81" s="9"/>
      <c r="Z81" s="9"/>
    </row>
    <row r="82" spans="1:26" ht="7.5" customHeight="1">
      <c r="A82" s="14"/>
      <c r="B82" s="5"/>
      <c r="C82" s="180"/>
      <c r="D82" s="118"/>
      <c r="E82" s="133"/>
      <c r="F82" s="5"/>
      <c r="J82" s="5"/>
      <c r="K82" s="118"/>
      <c r="L82" s="118"/>
      <c r="M82" s="133"/>
      <c r="N82" s="56"/>
      <c r="O82" s="116"/>
      <c r="P82" s="116"/>
      <c r="Q82" s="5"/>
      <c r="R82" s="59"/>
      <c r="S82" s="9"/>
      <c r="T82" s="9"/>
      <c r="U82" s="9"/>
      <c r="V82" s="9"/>
      <c r="W82" s="9"/>
      <c r="X82" s="9"/>
      <c r="Y82" s="9"/>
      <c r="Z82" s="9"/>
    </row>
    <row r="83" spans="1:26" ht="7.5" customHeight="1">
      <c r="A83" s="14"/>
      <c r="B83" s="5"/>
      <c r="C83" s="115"/>
      <c r="D83" s="131" t="s">
        <v>372</v>
      </c>
      <c r="E83" s="132"/>
      <c r="F83" s="5"/>
      <c r="G83" s="135" t="s">
        <v>21</v>
      </c>
      <c r="H83" s="136" t="s">
        <v>373</v>
      </c>
      <c r="I83" s="137"/>
      <c r="J83" s="5"/>
      <c r="K83" s="134" t="s">
        <v>374</v>
      </c>
      <c r="L83" s="116"/>
      <c r="M83" s="116"/>
      <c r="N83" s="56"/>
      <c r="O83" s="116"/>
      <c r="P83" s="116"/>
      <c r="Q83" s="5"/>
      <c r="R83" s="9"/>
      <c r="S83" s="9"/>
      <c r="T83" s="9"/>
      <c r="U83" s="9"/>
      <c r="V83" s="9"/>
      <c r="W83" s="9"/>
      <c r="X83" s="9"/>
      <c r="Y83" s="9"/>
      <c r="Z83" s="9"/>
    </row>
    <row r="84" spans="1:26" ht="7.5" customHeight="1">
      <c r="A84" s="14"/>
      <c r="B84" s="5"/>
      <c r="C84" s="180"/>
      <c r="D84" s="118"/>
      <c r="E84" s="133"/>
      <c r="F84" s="5"/>
      <c r="G84" s="121"/>
      <c r="H84" s="121"/>
      <c r="I84" s="138"/>
      <c r="J84" s="5"/>
      <c r="K84" s="116"/>
      <c r="L84" s="116"/>
      <c r="M84" s="116"/>
      <c r="N84" s="56"/>
      <c r="O84" s="116"/>
      <c r="P84" s="116"/>
      <c r="Q84" s="5"/>
      <c r="R84" s="9"/>
      <c r="S84" s="9"/>
      <c r="T84" s="9"/>
      <c r="U84" s="9"/>
      <c r="V84" s="9"/>
      <c r="W84" s="9"/>
      <c r="X84" s="9"/>
      <c r="Y84" s="9"/>
      <c r="Z84" s="9"/>
    </row>
    <row r="85" spans="1:26" ht="7.5" customHeight="1">
      <c r="A85" s="14"/>
      <c r="B85" s="5"/>
      <c r="C85" s="115"/>
      <c r="D85" s="131" t="s">
        <v>375</v>
      </c>
      <c r="E85" s="132"/>
      <c r="F85" s="5"/>
      <c r="G85" s="69"/>
      <c r="H85" s="188" t="s">
        <v>376</v>
      </c>
      <c r="I85" s="132"/>
      <c r="J85" s="5"/>
      <c r="K85" s="134" t="s">
        <v>377</v>
      </c>
      <c r="L85" s="116"/>
      <c r="M85" s="132"/>
      <c r="N85" s="56"/>
      <c r="O85" s="116"/>
      <c r="P85" s="116"/>
      <c r="Q85" s="5"/>
      <c r="R85" s="9"/>
      <c r="S85" s="9"/>
      <c r="T85" s="9"/>
      <c r="U85" s="9"/>
      <c r="V85" s="9"/>
      <c r="W85" s="9"/>
      <c r="X85" s="9"/>
      <c r="Y85" s="9"/>
      <c r="Z85" s="9"/>
    </row>
    <row r="86" spans="1:26" ht="7.5" customHeight="1">
      <c r="A86" s="14"/>
      <c r="B86" s="5"/>
      <c r="C86" s="184"/>
      <c r="D86" s="118"/>
      <c r="E86" s="133"/>
      <c r="F86" s="5"/>
      <c r="G86" s="70"/>
      <c r="H86" s="140"/>
      <c r="I86" s="133"/>
      <c r="J86" s="5"/>
      <c r="K86" s="118"/>
      <c r="L86" s="118"/>
      <c r="M86" s="133"/>
      <c r="N86" s="56"/>
      <c r="O86" s="116"/>
      <c r="P86" s="116"/>
      <c r="Q86" s="5"/>
      <c r="R86" s="9"/>
      <c r="S86" s="2"/>
      <c r="T86" s="2"/>
      <c r="U86" s="2"/>
      <c r="V86" s="2"/>
      <c r="W86" s="2"/>
      <c r="X86" s="2"/>
      <c r="Y86" s="2"/>
      <c r="Z86" s="2"/>
    </row>
    <row r="87" spans="1:26" ht="7.5" customHeight="1">
      <c r="A87" s="14"/>
      <c r="B87" s="5"/>
      <c r="C87" s="115"/>
      <c r="D87" s="131" t="s">
        <v>378</v>
      </c>
      <c r="E87" s="132"/>
      <c r="F87" s="5"/>
      <c r="G87" s="70"/>
      <c r="H87" s="185" t="s">
        <v>379</v>
      </c>
      <c r="I87" s="165"/>
      <c r="J87" s="5"/>
      <c r="K87" s="134" t="s">
        <v>380</v>
      </c>
      <c r="L87" s="116"/>
      <c r="M87" s="132"/>
      <c r="N87" s="56"/>
      <c r="O87" s="141" t="s">
        <v>272</v>
      </c>
      <c r="P87" s="142" t="s">
        <v>381</v>
      </c>
      <c r="Q87" s="5"/>
      <c r="R87" s="9"/>
      <c r="S87" s="2"/>
      <c r="T87" s="2"/>
      <c r="U87" s="2"/>
      <c r="V87" s="2"/>
      <c r="W87" s="2"/>
      <c r="X87" s="2"/>
      <c r="Y87" s="2"/>
      <c r="Z87" s="2"/>
    </row>
    <row r="88" spans="1:26" ht="7.5" customHeight="1">
      <c r="A88" s="14"/>
      <c r="B88" s="5"/>
      <c r="C88" s="182"/>
      <c r="D88" s="118"/>
      <c r="E88" s="133"/>
      <c r="F88" s="5"/>
      <c r="G88" s="70"/>
      <c r="H88" s="140"/>
      <c r="I88" s="133"/>
      <c r="J88" s="5"/>
      <c r="K88" s="118"/>
      <c r="L88" s="118"/>
      <c r="M88" s="133"/>
      <c r="N88" s="56"/>
      <c r="O88" s="116"/>
      <c r="P88" s="116"/>
      <c r="Q88" s="5"/>
      <c r="R88" s="9"/>
      <c r="S88" s="2"/>
      <c r="T88" s="2"/>
      <c r="U88" s="2"/>
      <c r="V88" s="2"/>
      <c r="W88" s="2"/>
      <c r="X88" s="2"/>
      <c r="Y88" s="2"/>
      <c r="Z88" s="2"/>
    </row>
    <row r="89" spans="1:26" ht="7.5" customHeight="1">
      <c r="A89" s="14"/>
      <c r="B89" s="5"/>
      <c r="C89" s="115"/>
      <c r="D89" s="131" t="s">
        <v>382</v>
      </c>
      <c r="E89" s="132"/>
      <c r="F89" s="5"/>
      <c r="G89" s="70"/>
      <c r="H89" s="185" t="s">
        <v>383</v>
      </c>
      <c r="I89" s="165"/>
      <c r="J89" s="5"/>
      <c r="K89" s="134" t="s">
        <v>384</v>
      </c>
      <c r="L89" s="116"/>
      <c r="M89" s="116"/>
      <c r="N89" s="56"/>
      <c r="O89" s="134" t="s">
        <v>385</v>
      </c>
      <c r="P89" s="116"/>
      <c r="Q89" s="5"/>
      <c r="R89" s="59"/>
      <c r="S89" s="59"/>
      <c r="T89" s="59"/>
      <c r="U89" s="2"/>
      <c r="V89" s="2"/>
      <c r="W89" s="2"/>
      <c r="X89" s="2"/>
      <c r="Y89" s="2"/>
      <c r="Z89" s="2"/>
    </row>
    <row r="90" spans="1:26" ht="7.5" customHeight="1">
      <c r="A90" s="14"/>
      <c r="B90" s="5"/>
      <c r="C90" s="182"/>
      <c r="D90" s="118"/>
      <c r="E90" s="133"/>
      <c r="F90" s="5"/>
      <c r="G90" s="70"/>
      <c r="H90" s="140"/>
      <c r="I90" s="133"/>
      <c r="J90" s="5"/>
      <c r="K90" s="116"/>
      <c r="L90" s="116"/>
      <c r="M90" s="116"/>
      <c r="N90" s="56"/>
      <c r="O90" s="116"/>
      <c r="P90" s="116"/>
      <c r="Q90" s="5"/>
      <c r="R90" s="59"/>
      <c r="S90" s="59"/>
      <c r="T90" s="59"/>
      <c r="U90" s="2"/>
      <c r="V90" s="2"/>
      <c r="W90" s="2"/>
      <c r="X90" s="2"/>
      <c r="Y90" s="2"/>
      <c r="Z90" s="2"/>
    </row>
    <row r="91" spans="1:26" ht="7.5" customHeight="1">
      <c r="A91" s="14"/>
      <c r="B91" s="5"/>
      <c r="C91" s="115"/>
      <c r="D91" s="131" t="s">
        <v>386</v>
      </c>
      <c r="E91" s="132"/>
      <c r="F91" s="5"/>
      <c r="G91" s="72"/>
      <c r="H91" s="186" t="s">
        <v>387</v>
      </c>
      <c r="I91" s="116"/>
      <c r="J91" s="5"/>
      <c r="K91" s="134" t="s">
        <v>388</v>
      </c>
      <c r="L91" s="116"/>
      <c r="M91" s="132"/>
      <c r="N91" s="56"/>
      <c r="O91" s="134" t="s">
        <v>389</v>
      </c>
      <c r="P91" s="132"/>
      <c r="Q91" s="5"/>
      <c r="R91" s="59"/>
      <c r="S91" s="59"/>
      <c r="T91" s="59"/>
      <c r="U91" s="9"/>
      <c r="V91" s="9"/>
      <c r="W91" s="9"/>
      <c r="X91" s="9"/>
      <c r="Y91" s="9"/>
      <c r="Z91" s="9"/>
    </row>
    <row r="92" spans="1:26" ht="7.5" customHeight="1">
      <c r="A92" s="14"/>
      <c r="B92" s="5"/>
      <c r="C92" s="182"/>
      <c r="D92" s="118"/>
      <c r="E92" s="133"/>
      <c r="F92" s="5"/>
      <c r="G92" s="73"/>
      <c r="H92" s="117"/>
      <c r="I92" s="117"/>
      <c r="J92" s="5"/>
      <c r="K92" s="118"/>
      <c r="L92" s="118"/>
      <c r="M92" s="133"/>
      <c r="N92" s="56"/>
      <c r="O92" s="118"/>
      <c r="P92" s="133"/>
      <c r="Q92" s="5"/>
      <c r="R92" s="59"/>
      <c r="S92" s="59"/>
      <c r="T92" s="59"/>
      <c r="U92" s="9"/>
      <c r="V92" s="9"/>
      <c r="W92" s="9"/>
      <c r="X92" s="9"/>
      <c r="Y92" s="9"/>
      <c r="Z92" s="9"/>
    </row>
    <row r="93" spans="1:26" ht="7.5" customHeight="1">
      <c r="A93" s="14"/>
      <c r="B93" s="5"/>
      <c r="C93" s="115"/>
      <c r="D93" s="131" t="s">
        <v>390</v>
      </c>
      <c r="E93" s="132"/>
      <c r="F93" s="5"/>
      <c r="J93" s="5"/>
      <c r="K93" s="141" t="s">
        <v>272</v>
      </c>
      <c r="L93" s="142" t="s">
        <v>391</v>
      </c>
      <c r="M93" s="132"/>
      <c r="N93" s="56"/>
      <c r="O93" s="153" t="s">
        <v>392</v>
      </c>
      <c r="P93" s="132"/>
      <c r="Q93" s="5"/>
      <c r="R93" s="59"/>
      <c r="S93" s="59"/>
      <c r="T93" s="59"/>
      <c r="U93" s="9"/>
      <c r="V93" s="9"/>
      <c r="W93" s="9"/>
      <c r="X93" s="9"/>
      <c r="Y93" s="9"/>
      <c r="Z93" s="9"/>
    </row>
    <row r="94" spans="1:26" ht="7.5" customHeight="1">
      <c r="A94" s="14"/>
      <c r="B94" s="5"/>
      <c r="C94" s="71"/>
      <c r="D94" s="118"/>
      <c r="E94" s="133"/>
      <c r="F94" s="5"/>
      <c r="G94" s="135" t="s">
        <v>21</v>
      </c>
      <c r="H94" s="136" t="s">
        <v>393</v>
      </c>
      <c r="I94" s="137"/>
      <c r="J94" s="5"/>
      <c r="K94" s="118"/>
      <c r="L94" s="118"/>
      <c r="M94" s="133"/>
      <c r="N94" s="56"/>
      <c r="O94" s="117"/>
      <c r="P94" s="167"/>
      <c r="Q94" s="5"/>
      <c r="R94" s="59"/>
      <c r="S94" s="59"/>
      <c r="T94" s="59"/>
      <c r="U94" s="9"/>
      <c r="V94" s="9"/>
      <c r="W94" s="9"/>
      <c r="X94" s="9"/>
      <c r="Y94" s="9"/>
      <c r="Z94" s="9"/>
    </row>
    <row r="95" spans="1:26" ht="7.5" customHeight="1">
      <c r="A95" s="14"/>
      <c r="B95" s="5"/>
      <c r="C95" s="182" t="s">
        <v>272</v>
      </c>
      <c r="D95" s="183" t="s">
        <v>394</v>
      </c>
      <c r="E95" s="120"/>
      <c r="F95" s="5"/>
      <c r="G95" s="121"/>
      <c r="H95" s="121"/>
      <c r="I95" s="138"/>
      <c r="J95" s="5"/>
      <c r="K95" s="134" t="s">
        <v>395</v>
      </c>
      <c r="L95" s="116"/>
      <c r="M95" s="132"/>
      <c r="N95" s="74"/>
      <c r="O95" s="75"/>
      <c r="P95" s="75"/>
      <c r="Q95" s="5"/>
      <c r="R95" s="59"/>
      <c r="S95" s="59"/>
      <c r="T95" s="59"/>
      <c r="U95" s="9"/>
      <c r="V95" s="9"/>
      <c r="W95" s="9"/>
      <c r="X95" s="9"/>
      <c r="Y95" s="9"/>
      <c r="Z95" s="9"/>
    </row>
    <row r="96" spans="1:26" ht="7.5" customHeight="1">
      <c r="A96" s="14"/>
      <c r="B96" s="5"/>
      <c r="C96" s="115"/>
      <c r="D96" s="163"/>
      <c r="E96" s="116"/>
      <c r="F96" s="5"/>
      <c r="G96" s="62"/>
      <c r="H96" s="139" t="s">
        <v>396</v>
      </c>
      <c r="I96" s="132"/>
      <c r="J96" s="5"/>
      <c r="K96" s="118"/>
      <c r="L96" s="118"/>
      <c r="M96" s="133"/>
      <c r="N96" s="56"/>
      <c r="O96" s="135" t="s">
        <v>21</v>
      </c>
      <c r="P96" s="189" t="s">
        <v>397</v>
      </c>
      <c r="Q96" s="5"/>
      <c r="R96" s="59"/>
      <c r="S96" s="59"/>
      <c r="T96" s="59"/>
      <c r="U96" s="9"/>
      <c r="V96" s="9"/>
      <c r="W96" s="9"/>
      <c r="X96" s="9"/>
      <c r="Y96" s="9"/>
      <c r="Z96" s="9"/>
    </row>
    <row r="97" spans="1:26" ht="7.5" customHeight="1">
      <c r="A97" s="14"/>
      <c r="B97" s="5"/>
      <c r="C97" s="76"/>
      <c r="D97" s="163"/>
      <c r="E97" s="116"/>
      <c r="F97" s="5"/>
      <c r="G97" s="63"/>
      <c r="H97" s="140"/>
      <c r="I97" s="133"/>
      <c r="J97" s="5"/>
      <c r="K97" s="134" t="s">
        <v>398</v>
      </c>
      <c r="L97" s="116"/>
      <c r="M97" s="116"/>
      <c r="N97" s="56"/>
      <c r="O97" s="121"/>
      <c r="P97" s="122"/>
      <c r="Q97" s="5"/>
      <c r="R97" s="59"/>
      <c r="S97" s="59"/>
      <c r="T97" s="59"/>
      <c r="U97" s="9"/>
      <c r="V97" s="9"/>
      <c r="W97" s="9"/>
      <c r="X97" s="9"/>
      <c r="Y97" s="9"/>
      <c r="Z97" s="9"/>
    </row>
    <row r="98" spans="1:26" ht="7.5" customHeight="1">
      <c r="A98" s="14"/>
      <c r="B98" s="5"/>
      <c r="C98" s="34"/>
      <c r="D98" s="163"/>
      <c r="E98" s="116"/>
      <c r="F98" s="5"/>
      <c r="G98" s="64"/>
      <c r="H98" s="187" t="s">
        <v>399</v>
      </c>
      <c r="I98" s="165"/>
      <c r="J98" s="5"/>
      <c r="K98" s="116"/>
      <c r="L98" s="116"/>
      <c r="M98" s="116"/>
      <c r="N98" s="56"/>
      <c r="O98" s="134" t="s">
        <v>400</v>
      </c>
      <c r="P98" s="132"/>
      <c r="Q98" s="5"/>
      <c r="R98" s="59"/>
      <c r="S98" s="59"/>
      <c r="T98" s="59"/>
      <c r="U98" s="9"/>
      <c r="V98" s="9"/>
      <c r="W98" s="9"/>
      <c r="X98" s="9"/>
      <c r="Y98" s="9"/>
      <c r="Z98" s="9"/>
    </row>
    <row r="99" spans="1:26" ht="7.5" customHeight="1">
      <c r="A99" s="14"/>
      <c r="B99" s="5"/>
      <c r="C99" s="34"/>
      <c r="D99" s="163"/>
      <c r="E99" s="116"/>
      <c r="F99" s="5"/>
      <c r="G99" s="64"/>
      <c r="H99" s="140"/>
      <c r="I99" s="133"/>
      <c r="J99" s="5"/>
      <c r="K99" s="134" t="s">
        <v>401</v>
      </c>
      <c r="L99" s="116"/>
      <c r="M99" s="116"/>
      <c r="N99" s="56"/>
      <c r="O99" s="116"/>
      <c r="P99" s="132"/>
      <c r="Q99" s="5"/>
      <c r="R99" s="59"/>
      <c r="S99" s="59"/>
      <c r="T99" s="59"/>
      <c r="U99" s="9"/>
      <c r="V99" s="9"/>
      <c r="W99" s="9"/>
      <c r="X99" s="9"/>
      <c r="Y99" s="9"/>
      <c r="Z99" s="9"/>
    </row>
    <row r="100" spans="1:26" ht="7.5" customHeight="1">
      <c r="A100" s="14"/>
      <c r="B100" s="5"/>
      <c r="C100" s="54"/>
      <c r="D100" s="163"/>
      <c r="E100" s="116"/>
      <c r="F100" s="5"/>
      <c r="G100" s="64"/>
      <c r="H100" s="187" t="s">
        <v>402</v>
      </c>
      <c r="I100" s="165"/>
      <c r="J100" s="5"/>
      <c r="K100" s="116"/>
      <c r="L100" s="116"/>
      <c r="M100" s="116"/>
      <c r="N100" s="56"/>
      <c r="O100" s="134" t="s">
        <v>403</v>
      </c>
      <c r="P100" s="132"/>
      <c r="Q100" s="5"/>
      <c r="R100" s="59"/>
      <c r="S100" s="59"/>
      <c r="T100" s="59"/>
      <c r="U100" s="9"/>
      <c r="V100" s="9"/>
      <c r="W100" s="9"/>
      <c r="X100" s="9"/>
      <c r="Y100" s="9"/>
      <c r="Z100" s="9"/>
    </row>
    <row r="101" spans="1:26" ht="7.5" customHeight="1">
      <c r="A101" s="14"/>
      <c r="B101" s="5"/>
      <c r="C101" s="77"/>
      <c r="D101" s="166"/>
      <c r="E101" s="117"/>
      <c r="F101" s="5"/>
      <c r="G101" s="78"/>
      <c r="H101" s="166"/>
      <c r="I101" s="167"/>
      <c r="J101" s="5"/>
      <c r="K101" s="153" t="s">
        <v>404</v>
      </c>
      <c r="L101" s="116"/>
      <c r="M101" s="116"/>
      <c r="N101" s="56"/>
      <c r="O101" s="116"/>
      <c r="P101" s="132"/>
      <c r="Q101" s="5"/>
      <c r="R101" s="59"/>
      <c r="S101" s="59"/>
      <c r="T101" s="59"/>
      <c r="U101" s="9"/>
      <c r="V101" s="9"/>
      <c r="W101" s="9"/>
      <c r="X101" s="9"/>
      <c r="Y101" s="9"/>
      <c r="Z101" s="9"/>
    </row>
    <row r="102" spans="1:26" ht="7.5" customHeight="1">
      <c r="A102" s="14"/>
      <c r="B102" s="5"/>
      <c r="F102" s="5"/>
      <c r="J102" s="5"/>
      <c r="K102" s="116"/>
      <c r="L102" s="116"/>
      <c r="M102" s="116"/>
      <c r="N102" s="56"/>
      <c r="O102" s="134" t="s">
        <v>405</v>
      </c>
      <c r="P102" s="132"/>
      <c r="Q102" s="5"/>
      <c r="R102" s="59"/>
      <c r="S102" s="59"/>
      <c r="T102" s="59"/>
      <c r="U102" s="9"/>
      <c r="V102" s="9"/>
      <c r="W102" s="9"/>
      <c r="X102" s="9"/>
      <c r="Y102" s="9"/>
      <c r="Z102" s="9"/>
    </row>
    <row r="103" spans="1:26" ht="7.5" customHeight="1">
      <c r="A103" s="14"/>
      <c r="B103" s="5"/>
      <c r="C103" s="5"/>
      <c r="D103" s="5"/>
      <c r="E103" s="5"/>
      <c r="F103" s="5"/>
      <c r="J103" s="5"/>
      <c r="K103" s="116"/>
      <c r="L103" s="116"/>
      <c r="M103" s="116"/>
      <c r="N103" s="56"/>
      <c r="O103" s="116"/>
      <c r="P103" s="132"/>
      <c r="Q103" s="5"/>
      <c r="R103" s="59"/>
      <c r="S103" s="59"/>
      <c r="T103" s="59"/>
      <c r="U103" s="9"/>
      <c r="V103" s="9"/>
      <c r="W103" s="9"/>
      <c r="X103" s="9"/>
      <c r="Y103" s="9"/>
      <c r="Z103" s="9"/>
    </row>
    <row r="104" spans="1:26" ht="7.5" customHeight="1">
      <c r="A104" s="14"/>
      <c r="B104" s="5"/>
      <c r="C104" s="5"/>
      <c r="D104" s="5"/>
      <c r="E104" s="5"/>
      <c r="F104" s="5"/>
      <c r="J104" s="5"/>
      <c r="K104" s="116"/>
      <c r="L104" s="116"/>
      <c r="M104" s="116"/>
      <c r="N104" s="56"/>
      <c r="O104" s="134" t="s">
        <v>406</v>
      </c>
      <c r="P104" s="132"/>
      <c r="Q104" s="5"/>
      <c r="R104" s="59"/>
      <c r="S104" s="59"/>
      <c r="T104" s="59"/>
      <c r="U104" s="9"/>
      <c r="V104" s="9"/>
      <c r="W104" s="9"/>
      <c r="X104" s="9"/>
      <c r="Y104" s="9"/>
      <c r="Z104" s="9"/>
    </row>
    <row r="105" spans="1:26" ht="7.5" customHeight="1">
      <c r="A105" s="14"/>
      <c r="B105" s="5"/>
      <c r="C105" s="5"/>
      <c r="D105" s="5"/>
      <c r="E105" s="5"/>
      <c r="F105" s="5"/>
      <c r="J105" s="5"/>
      <c r="K105" s="116"/>
      <c r="L105" s="116"/>
      <c r="M105" s="116"/>
      <c r="N105" s="56"/>
      <c r="O105" s="116"/>
      <c r="P105" s="132"/>
      <c r="Q105" s="5"/>
      <c r="R105" s="59"/>
      <c r="S105" s="59"/>
      <c r="T105" s="59"/>
      <c r="U105" s="2"/>
      <c r="V105" s="2"/>
      <c r="W105" s="2"/>
      <c r="X105" s="2"/>
      <c r="Y105" s="2"/>
      <c r="Z105" s="2"/>
    </row>
    <row r="106" spans="1:26" ht="7.5" customHeight="1">
      <c r="A106" s="14"/>
      <c r="B106" s="5"/>
      <c r="C106" s="5"/>
      <c r="D106" s="5"/>
      <c r="E106" s="5"/>
      <c r="F106" s="5"/>
      <c r="J106" s="5"/>
      <c r="K106" s="116"/>
      <c r="L106" s="116"/>
      <c r="M106" s="116"/>
      <c r="N106" s="56"/>
      <c r="O106" s="134" t="s">
        <v>407</v>
      </c>
      <c r="P106" s="116"/>
      <c r="Q106" s="5"/>
      <c r="R106" s="59"/>
      <c r="S106" s="59"/>
      <c r="T106" s="59"/>
      <c r="U106" s="2"/>
      <c r="V106" s="2"/>
      <c r="W106" s="2"/>
      <c r="X106" s="2"/>
      <c r="Y106" s="2"/>
      <c r="Z106" s="2"/>
    </row>
    <row r="107" spans="1:26" ht="7.5" customHeight="1">
      <c r="A107" s="14"/>
      <c r="B107" s="5"/>
      <c r="C107" s="11"/>
      <c r="D107" s="11"/>
      <c r="E107" s="5"/>
      <c r="F107" s="5"/>
      <c r="J107" s="5"/>
      <c r="K107" s="116"/>
      <c r="L107" s="116"/>
      <c r="M107" s="116"/>
      <c r="N107" s="56"/>
      <c r="O107" s="116"/>
      <c r="P107" s="116"/>
      <c r="Q107" s="5"/>
      <c r="R107" s="59"/>
      <c r="S107" s="59"/>
      <c r="T107" s="59"/>
      <c r="U107" s="2"/>
      <c r="V107" s="2"/>
      <c r="W107" s="2"/>
      <c r="X107" s="2"/>
      <c r="Y107" s="2"/>
      <c r="Z107" s="2"/>
    </row>
    <row r="108" spans="1:26" ht="7.5" customHeight="1">
      <c r="A108" s="14"/>
      <c r="B108" s="5"/>
      <c r="C108" s="11"/>
      <c r="D108" s="11"/>
      <c r="E108" s="5"/>
      <c r="F108" s="5"/>
      <c r="J108" s="5"/>
      <c r="K108" s="116"/>
      <c r="L108" s="116"/>
      <c r="M108" s="116"/>
      <c r="N108" s="56"/>
      <c r="O108" s="134" t="s">
        <v>408</v>
      </c>
      <c r="P108" s="116"/>
      <c r="Q108" s="5"/>
      <c r="R108" s="59"/>
      <c r="S108" s="59"/>
      <c r="T108" s="59"/>
      <c r="U108" s="2"/>
      <c r="V108" s="2"/>
      <c r="W108" s="2"/>
      <c r="X108" s="2"/>
      <c r="Y108" s="2"/>
      <c r="Z108" s="2"/>
    </row>
    <row r="109" spans="1:26" ht="7.5" customHeight="1">
      <c r="A109" s="14"/>
      <c r="B109" s="5"/>
      <c r="C109" s="11"/>
      <c r="D109" s="11"/>
      <c r="E109" s="5"/>
      <c r="F109" s="5"/>
      <c r="J109" s="5"/>
      <c r="K109" s="116"/>
      <c r="L109" s="116"/>
      <c r="M109" s="116"/>
      <c r="N109" s="56"/>
      <c r="O109" s="116"/>
      <c r="P109" s="116"/>
      <c r="Q109" s="5"/>
      <c r="R109" s="59"/>
      <c r="S109" s="59"/>
      <c r="T109" s="59"/>
      <c r="U109" s="2"/>
      <c r="V109" s="2"/>
      <c r="W109" s="2"/>
      <c r="X109" s="2"/>
      <c r="Y109" s="2"/>
      <c r="Z109" s="2"/>
    </row>
    <row r="110" spans="1:26" ht="7.5" customHeight="1">
      <c r="A110" s="14"/>
      <c r="B110" s="5"/>
      <c r="C110" s="11"/>
      <c r="D110" s="11"/>
      <c r="E110" s="5"/>
      <c r="F110" s="5"/>
      <c r="J110" s="5"/>
      <c r="K110" s="116"/>
      <c r="L110" s="116"/>
      <c r="M110" s="116"/>
      <c r="N110" s="56"/>
      <c r="O110" s="134" t="s">
        <v>409</v>
      </c>
      <c r="P110" s="116"/>
      <c r="Q110" s="5"/>
      <c r="R110" s="59"/>
      <c r="S110" s="59"/>
      <c r="T110" s="59"/>
      <c r="U110" s="2"/>
      <c r="V110" s="2"/>
      <c r="W110" s="2"/>
      <c r="X110" s="2"/>
      <c r="Y110" s="2"/>
      <c r="Z110" s="2"/>
    </row>
    <row r="111" spans="1:26" ht="7.5" customHeight="1">
      <c r="A111" s="14"/>
      <c r="B111" s="5"/>
      <c r="C111" s="11"/>
      <c r="D111" s="11"/>
      <c r="E111" s="11"/>
      <c r="F111" s="5"/>
      <c r="J111" s="5"/>
      <c r="K111" s="116"/>
      <c r="L111" s="116"/>
      <c r="M111" s="116"/>
      <c r="N111" s="56"/>
      <c r="O111" s="116"/>
      <c r="P111" s="116"/>
      <c r="Q111" s="5"/>
      <c r="R111" s="59"/>
      <c r="S111" s="59"/>
      <c r="T111" s="59"/>
      <c r="U111" s="2"/>
      <c r="V111" s="2"/>
      <c r="W111" s="2"/>
      <c r="X111" s="2"/>
      <c r="Y111" s="2"/>
      <c r="Z111" s="2"/>
    </row>
    <row r="112" spans="1:26" ht="7.5" customHeight="1">
      <c r="A112" s="14"/>
      <c r="B112" s="5"/>
      <c r="C112" s="11"/>
      <c r="D112" s="11"/>
      <c r="E112" s="11"/>
      <c r="F112" s="5"/>
      <c r="J112" s="11"/>
      <c r="K112" s="116"/>
      <c r="L112" s="116"/>
      <c r="M112" s="116"/>
      <c r="N112" s="56"/>
      <c r="O112" s="134" t="s">
        <v>410</v>
      </c>
      <c r="P112" s="116"/>
      <c r="Q112" s="5"/>
      <c r="R112" s="59"/>
      <c r="S112" s="59"/>
      <c r="T112" s="59"/>
      <c r="U112" s="2"/>
      <c r="V112" s="2"/>
      <c r="W112" s="2"/>
      <c r="X112" s="2"/>
      <c r="Y112" s="2"/>
      <c r="Z112" s="2"/>
    </row>
    <row r="113" spans="1:26" ht="7.5" customHeight="1">
      <c r="A113" s="14"/>
      <c r="B113" s="5"/>
      <c r="C113" s="5"/>
      <c r="D113" s="5"/>
      <c r="E113" s="5"/>
      <c r="F113" s="5"/>
      <c r="J113" s="11"/>
      <c r="K113" s="116"/>
      <c r="L113" s="116"/>
      <c r="M113" s="116"/>
      <c r="N113" s="56"/>
      <c r="O113" s="116"/>
      <c r="P113" s="116"/>
      <c r="Q113" s="5"/>
      <c r="R113" s="59"/>
      <c r="S113" s="59"/>
      <c r="T113" s="59"/>
      <c r="U113" s="2"/>
      <c r="V113" s="2"/>
      <c r="W113" s="2"/>
      <c r="X113" s="2"/>
      <c r="Y113" s="2"/>
      <c r="Z113" s="2"/>
    </row>
    <row r="114" spans="1:26" ht="7.5" customHeight="1">
      <c r="A114" s="14"/>
      <c r="B114" s="5"/>
      <c r="C114" s="5"/>
      <c r="D114" s="5"/>
      <c r="E114" s="5"/>
      <c r="F114" s="5"/>
      <c r="J114" s="11"/>
      <c r="K114" s="116"/>
      <c r="L114" s="116"/>
      <c r="M114" s="116"/>
      <c r="N114" s="56"/>
      <c r="O114" s="190" t="s">
        <v>272</v>
      </c>
      <c r="P114" s="153" t="s">
        <v>411</v>
      </c>
      <c r="Q114" s="5"/>
      <c r="R114" s="59"/>
      <c r="S114" s="59"/>
      <c r="T114" s="59"/>
      <c r="U114" s="2"/>
      <c r="V114" s="2"/>
      <c r="W114" s="2"/>
      <c r="X114" s="2"/>
      <c r="Y114" s="2"/>
      <c r="Z114" s="2"/>
    </row>
    <row r="115" spans="1:26" ht="7.5" customHeight="1">
      <c r="A115" s="14"/>
      <c r="B115" s="5"/>
      <c r="C115" s="5"/>
      <c r="D115" s="5"/>
      <c r="E115" s="5"/>
      <c r="F115" s="5"/>
      <c r="J115" s="11"/>
      <c r="K115" s="116"/>
      <c r="L115" s="116"/>
      <c r="M115" s="116"/>
      <c r="N115" s="56"/>
      <c r="O115" s="116"/>
      <c r="P115" s="116"/>
      <c r="Q115" s="5"/>
      <c r="R115" s="59"/>
      <c r="S115" s="59"/>
      <c r="T115" s="59"/>
      <c r="U115" s="2"/>
      <c r="V115" s="2"/>
      <c r="W115" s="2"/>
      <c r="X115" s="2"/>
      <c r="Y115" s="2"/>
      <c r="Z115" s="2"/>
    </row>
    <row r="116" spans="1:26" ht="7.5" customHeight="1">
      <c r="A116" s="14"/>
      <c r="B116" s="5"/>
      <c r="C116" s="5"/>
      <c r="D116" s="5"/>
      <c r="E116" s="5"/>
      <c r="F116" s="5"/>
      <c r="J116" s="11"/>
      <c r="K116" s="117"/>
      <c r="L116" s="117"/>
      <c r="M116" s="117"/>
      <c r="N116" s="56"/>
      <c r="O116" s="38"/>
      <c r="P116" s="116"/>
      <c r="Q116" s="5"/>
      <c r="R116" s="59"/>
      <c r="S116" s="59"/>
      <c r="T116" s="59"/>
      <c r="U116" s="2"/>
      <c r="V116" s="2"/>
      <c r="W116" s="2"/>
      <c r="X116" s="2"/>
      <c r="Y116" s="2"/>
      <c r="Z116" s="2"/>
    </row>
    <row r="117" spans="1:26" ht="7.5" customHeight="1">
      <c r="A117" s="14"/>
      <c r="B117" s="5"/>
      <c r="C117" s="5"/>
      <c r="D117" s="5"/>
      <c r="E117" s="5"/>
      <c r="F117" s="5"/>
      <c r="J117" s="5"/>
      <c r="K117" s="20"/>
      <c r="L117" s="20"/>
      <c r="M117" s="20"/>
      <c r="N117" s="56"/>
      <c r="O117" s="38"/>
      <c r="P117" s="116"/>
      <c r="Q117" s="5"/>
      <c r="R117" s="2"/>
      <c r="S117" s="9"/>
      <c r="T117" s="9"/>
      <c r="U117" s="2"/>
      <c r="V117" s="2"/>
      <c r="W117" s="2"/>
      <c r="X117" s="2"/>
      <c r="Y117" s="2"/>
      <c r="Z117" s="2"/>
    </row>
    <row r="118" spans="1:26" ht="7.5" customHeight="1">
      <c r="A118" s="1"/>
      <c r="B118" s="27"/>
      <c r="C118" s="27"/>
      <c r="D118" s="27"/>
      <c r="E118" s="27"/>
      <c r="F118" s="27"/>
      <c r="I118" s="27"/>
      <c r="J118" s="27"/>
      <c r="K118" s="20"/>
      <c r="L118" s="20"/>
      <c r="M118" s="20"/>
      <c r="N118" s="56"/>
      <c r="O118" s="79"/>
      <c r="P118" s="117"/>
      <c r="Q118" s="5"/>
      <c r="R118" s="2"/>
      <c r="S118" s="9"/>
      <c r="T118" s="9"/>
      <c r="U118" s="2"/>
      <c r="V118" s="2"/>
      <c r="W118" s="2"/>
      <c r="X118" s="2"/>
      <c r="Y118" s="2"/>
      <c r="Z118" s="2"/>
    </row>
    <row r="119" spans="1:26" ht="7.5" customHeight="1">
      <c r="A119" s="1"/>
      <c r="B119" s="27"/>
      <c r="C119" s="27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17"/>
      <c r="Q119" s="81"/>
      <c r="R119" s="2"/>
      <c r="S119" s="9"/>
      <c r="T119" s="9"/>
      <c r="U119" s="2"/>
      <c r="V119" s="2"/>
      <c r="W119" s="2"/>
      <c r="X119" s="2"/>
      <c r="Y119" s="2"/>
      <c r="Z119" s="2"/>
    </row>
    <row r="120" spans="1:26" ht="11.25" customHeight="1">
      <c r="A120" s="18"/>
      <c r="B120" s="82"/>
      <c r="C120" s="51"/>
      <c r="D120" s="13" t="s">
        <v>4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23" t="s">
        <v>38</v>
      </c>
      <c r="Q120" s="119"/>
      <c r="R120" s="2"/>
      <c r="S120" s="9"/>
      <c r="T120" s="9"/>
      <c r="U120" s="9"/>
      <c r="V120" s="9"/>
      <c r="W120" s="9"/>
      <c r="X120" s="9"/>
      <c r="Y120" s="9"/>
      <c r="Z120" s="9"/>
    </row>
    <row r="121" spans="1:26" ht="11.25" customHeight="1">
      <c r="A121" s="1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1"/>
      <c r="Q121" s="121"/>
      <c r="R121" s="2"/>
      <c r="S121" s="9"/>
      <c r="T121" s="9"/>
      <c r="U121" s="9"/>
      <c r="V121" s="9"/>
      <c r="W121" s="9"/>
      <c r="X121" s="9"/>
      <c r="Y121" s="9"/>
      <c r="Z121" s="9"/>
    </row>
    <row r="122" spans="1:26" ht="11.25" customHeight="1">
      <c r="A122" s="14"/>
      <c r="B122" s="124" t="s">
        <v>412</v>
      </c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2"/>
      <c r="S122" s="9"/>
      <c r="T122" s="9"/>
      <c r="U122" s="9"/>
      <c r="V122" s="9"/>
      <c r="W122" s="9"/>
      <c r="X122" s="9"/>
      <c r="Y122" s="9"/>
      <c r="Z122" s="9"/>
    </row>
    <row r="123" spans="1:26" ht="61.5" customHeight="1">
      <c r="A123" s="1"/>
      <c r="B123" s="128"/>
      <c r="C123" s="117"/>
      <c r="D123" s="117"/>
      <c r="E123" s="117"/>
      <c r="F123" s="117"/>
      <c r="G123" s="117"/>
      <c r="H123" s="23"/>
      <c r="I123" s="23"/>
      <c r="J123" s="23"/>
      <c r="K123" s="23"/>
      <c r="L123" s="129" t="s">
        <v>268</v>
      </c>
      <c r="M123" s="117"/>
      <c r="N123" s="117"/>
      <c r="O123" s="117"/>
      <c r="P123" s="117"/>
      <c r="Q123" s="117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4.5" customHeight="1">
      <c r="A124" s="1"/>
      <c r="B124" s="126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27"/>
      <c r="R124" s="2"/>
      <c r="S124" s="6"/>
      <c r="T124" s="6"/>
      <c r="U124" s="6"/>
      <c r="V124" s="6"/>
      <c r="W124" s="6"/>
      <c r="X124" s="6"/>
      <c r="Y124" s="6"/>
      <c r="Z124" s="6"/>
    </row>
    <row r="125" spans="1:26" ht="7.5" customHeight="1">
      <c r="A125" s="1"/>
      <c r="B125" s="83"/>
      <c r="C125" s="84"/>
      <c r="D125" s="84"/>
      <c r="E125" s="84"/>
      <c r="F125" s="85"/>
      <c r="G125" s="84"/>
      <c r="H125" s="84"/>
      <c r="I125" s="84"/>
      <c r="J125" s="21"/>
      <c r="K125" s="21"/>
      <c r="L125" s="21"/>
      <c r="M125" s="21"/>
      <c r="N125" s="21"/>
      <c r="O125" s="21"/>
      <c r="P125" s="21"/>
      <c r="Q125" s="86"/>
      <c r="R125" s="2"/>
      <c r="S125" s="6"/>
      <c r="T125" s="6"/>
      <c r="U125" s="6"/>
      <c r="V125" s="6"/>
      <c r="W125" s="6"/>
      <c r="X125" s="6"/>
      <c r="Y125" s="6"/>
      <c r="Z125" s="6"/>
    </row>
    <row r="126" spans="1:26" ht="7.5" customHeight="1">
      <c r="A126" s="14"/>
      <c r="B126" s="87"/>
      <c r="C126" s="181" t="s">
        <v>21</v>
      </c>
      <c r="D126" s="154" t="s">
        <v>114</v>
      </c>
      <c r="E126" s="137"/>
      <c r="F126" s="19"/>
      <c r="G126" s="181" t="s">
        <v>21</v>
      </c>
      <c r="H126" s="154" t="s">
        <v>413</v>
      </c>
      <c r="I126" s="137"/>
      <c r="J126" s="19"/>
      <c r="K126" s="181" t="s">
        <v>21</v>
      </c>
      <c r="L126" s="154" t="s">
        <v>13</v>
      </c>
      <c r="M126" s="137"/>
      <c r="N126" s="21"/>
      <c r="O126" s="181" t="s">
        <v>21</v>
      </c>
      <c r="P126" s="160" t="s">
        <v>414</v>
      </c>
      <c r="Q126" s="86"/>
      <c r="R126" s="2"/>
      <c r="S126" s="6"/>
      <c r="T126" s="6"/>
      <c r="U126" s="6"/>
      <c r="V126" s="6"/>
      <c r="W126" s="6"/>
      <c r="X126" s="6"/>
      <c r="Y126" s="6"/>
      <c r="Z126" s="6"/>
    </row>
    <row r="127" spans="1:26" ht="7.5" customHeight="1">
      <c r="A127" s="14"/>
      <c r="B127" s="87"/>
      <c r="C127" s="122"/>
      <c r="D127" s="121"/>
      <c r="E127" s="138"/>
      <c r="F127" s="19"/>
      <c r="G127" s="122"/>
      <c r="H127" s="121"/>
      <c r="I127" s="138"/>
      <c r="J127" s="19"/>
      <c r="K127" s="122"/>
      <c r="L127" s="121"/>
      <c r="M127" s="138"/>
      <c r="N127" s="21"/>
      <c r="O127" s="122"/>
      <c r="P127" s="138"/>
      <c r="Q127" s="86"/>
      <c r="R127" s="2"/>
      <c r="S127" s="6"/>
      <c r="T127" s="6"/>
      <c r="U127" s="6"/>
      <c r="V127" s="6"/>
      <c r="W127" s="6"/>
      <c r="X127" s="6"/>
      <c r="Y127" s="6"/>
      <c r="Z127" s="6"/>
    </row>
    <row r="128" spans="1:26" ht="7.5" customHeight="1">
      <c r="A128" s="14"/>
      <c r="B128" s="87"/>
      <c r="C128" s="174" t="s">
        <v>415</v>
      </c>
      <c r="D128" s="116"/>
      <c r="E128" s="132"/>
      <c r="F128" s="19"/>
      <c r="G128" s="175" t="s">
        <v>272</v>
      </c>
      <c r="H128" s="161" t="s">
        <v>416</v>
      </c>
      <c r="I128" s="132"/>
      <c r="J128" s="19"/>
      <c r="K128" s="176" t="s">
        <v>272</v>
      </c>
      <c r="L128" s="161" t="s">
        <v>13</v>
      </c>
      <c r="M128" s="132"/>
      <c r="N128" s="21"/>
      <c r="O128" s="144" t="s">
        <v>417</v>
      </c>
      <c r="P128" s="132"/>
      <c r="Q128" s="86"/>
      <c r="R128" s="2"/>
      <c r="S128" s="6"/>
      <c r="T128" s="6"/>
      <c r="U128" s="6"/>
      <c r="V128" s="6"/>
      <c r="W128" s="6"/>
      <c r="X128" s="6"/>
      <c r="Y128" s="6"/>
      <c r="Z128" s="6"/>
    </row>
    <row r="129" spans="1:26" ht="7.5" customHeight="1">
      <c r="A129" s="14"/>
      <c r="B129" s="88"/>
      <c r="C129" s="118"/>
      <c r="D129" s="118"/>
      <c r="E129" s="133"/>
      <c r="F129" s="89"/>
      <c r="G129" s="132"/>
      <c r="H129" s="118"/>
      <c r="I129" s="133"/>
      <c r="J129" s="89"/>
      <c r="K129" s="133"/>
      <c r="L129" s="118"/>
      <c r="M129" s="133"/>
      <c r="N129" s="86"/>
      <c r="O129" s="118"/>
      <c r="P129" s="133"/>
      <c r="Q129" s="86"/>
      <c r="R129" s="2"/>
      <c r="S129" s="9"/>
      <c r="T129" s="9"/>
      <c r="U129" s="9"/>
      <c r="V129" s="9"/>
      <c r="W129" s="9"/>
      <c r="X129" s="9"/>
      <c r="Y129" s="9"/>
      <c r="Z129" s="9"/>
    </row>
    <row r="130" spans="1:26" ht="7.5" customHeight="1">
      <c r="A130" s="14"/>
      <c r="B130" s="88"/>
      <c r="C130" s="174" t="s">
        <v>418</v>
      </c>
      <c r="D130" s="116"/>
      <c r="E130" s="132"/>
      <c r="F130" s="89"/>
      <c r="G130" s="133"/>
      <c r="H130" s="131" t="s">
        <v>276</v>
      </c>
      <c r="I130" s="132"/>
      <c r="J130" s="89"/>
      <c r="K130" s="90"/>
      <c r="L130" s="131" t="s">
        <v>419</v>
      </c>
      <c r="M130" s="132"/>
      <c r="N130" s="86"/>
      <c r="O130" s="144" t="s">
        <v>420</v>
      </c>
      <c r="P130" s="132"/>
      <c r="Q130" s="86"/>
      <c r="R130" s="59"/>
      <c r="S130" s="9"/>
      <c r="T130" s="9"/>
      <c r="U130" s="9"/>
      <c r="V130" s="9"/>
      <c r="W130" s="9"/>
      <c r="X130" s="9"/>
      <c r="Y130" s="9"/>
      <c r="Z130" s="9"/>
    </row>
    <row r="131" spans="1:26" ht="7.5" customHeight="1">
      <c r="A131" s="14"/>
      <c r="B131" s="88"/>
      <c r="C131" s="118"/>
      <c r="D131" s="118"/>
      <c r="E131" s="133"/>
      <c r="F131" s="89"/>
      <c r="G131" s="91"/>
      <c r="H131" s="118"/>
      <c r="I131" s="133"/>
      <c r="J131" s="89"/>
      <c r="K131" s="90"/>
      <c r="L131" s="118"/>
      <c r="M131" s="133"/>
      <c r="N131" s="86"/>
      <c r="O131" s="118"/>
      <c r="P131" s="133"/>
      <c r="Q131" s="86"/>
      <c r="R131" s="59"/>
      <c r="S131" s="9"/>
      <c r="T131" s="9"/>
      <c r="U131" s="9"/>
      <c r="V131" s="9"/>
      <c r="W131" s="9"/>
      <c r="X131" s="9"/>
      <c r="Y131" s="9"/>
      <c r="Z131" s="9"/>
    </row>
    <row r="132" spans="1:26" ht="7.5" customHeight="1">
      <c r="A132" s="14"/>
      <c r="B132" s="88"/>
      <c r="C132" s="174" t="s">
        <v>421</v>
      </c>
      <c r="D132" s="116"/>
      <c r="E132" s="132"/>
      <c r="F132" s="89"/>
      <c r="G132" s="91"/>
      <c r="H132" s="131" t="s">
        <v>422</v>
      </c>
      <c r="I132" s="132"/>
      <c r="J132" s="89"/>
      <c r="K132" s="90"/>
      <c r="L132" s="131" t="s">
        <v>423</v>
      </c>
      <c r="M132" s="132"/>
      <c r="N132" s="86"/>
      <c r="O132" s="144" t="s">
        <v>424</v>
      </c>
      <c r="P132" s="132"/>
      <c r="Q132" s="86"/>
      <c r="R132" s="59"/>
      <c r="S132" s="9"/>
      <c r="T132" s="9"/>
      <c r="U132" s="9"/>
      <c r="V132" s="9"/>
      <c r="W132" s="9"/>
      <c r="X132" s="9"/>
      <c r="Y132" s="9"/>
      <c r="Z132" s="9"/>
    </row>
    <row r="133" spans="1:26" ht="7.5" customHeight="1">
      <c r="A133" s="14"/>
      <c r="B133" s="88"/>
      <c r="C133" s="118"/>
      <c r="D133" s="118"/>
      <c r="E133" s="133"/>
      <c r="F133" s="89"/>
      <c r="G133" s="91"/>
      <c r="H133" s="118"/>
      <c r="I133" s="133"/>
      <c r="J133" s="89"/>
      <c r="K133" s="90"/>
      <c r="L133" s="118"/>
      <c r="M133" s="133"/>
      <c r="N133" s="86"/>
      <c r="O133" s="118"/>
      <c r="P133" s="133"/>
      <c r="Q133" s="86"/>
      <c r="R133" s="59"/>
      <c r="S133" s="9"/>
      <c r="T133" s="9"/>
      <c r="U133" s="9"/>
      <c r="V133" s="9"/>
      <c r="W133" s="9"/>
      <c r="X133" s="9"/>
      <c r="Y133" s="9"/>
      <c r="Z133" s="9"/>
    </row>
    <row r="134" spans="1:26" ht="7.5" customHeight="1">
      <c r="A134" s="14"/>
      <c r="B134" s="88"/>
      <c r="C134" s="174" t="s">
        <v>425</v>
      </c>
      <c r="D134" s="116"/>
      <c r="E134" s="132"/>
      <c r="F134" s="89"/>
      <c r="G134" s="91"/>
      <c r="H134" s="131" t="s">
        <v>426</v>
      </c>
      <c r="I134" s="132"/>
      <c r="J134" s="89"/>
      <c r="K134" s="90"/>
      <c r="L134" s="131" t="s">
        <v>427</v>
      </c>
      <c r="M134" s="132"/>
      <c r="N134" s="86"/>
      <c r="O134" s="144" t="s">
        <v>428</v>
      </c>
      <c r="P134" s="132"/>
      <c r="Q134" s="86"/>
      <c r="R134" s="59"/>
      <c r="S134" s="9"/>
      <c r="T134" s="9"/>
      <c r="U134" s="9"/>
      <c r="V134" s="9"/>
      <c r="W134" s="9"/>
      <c r="X134" s="9"/>
      <c r="Y134" s="9"/>
      <c r="Z134" s="9"/>
    </row>
    <row r="135" spans="1:26" ht="7.5" customHeight="1">
      <c r="A135" s="14"/>
      <c r="B135" s="88"/>
      <c r="C135" s="118"/>
      <c r="D135" s="118"/>
      <c r="E135" s="133"/>
      <c r="F135" s="89"/>
      <c r="G135" s="91"/>
      <c r="H135" s="118"/>
      <c r="I135" s="133"/>
      <c r="J135" s="89"/>
      <c r="K135" s="90"/>
      <c r="L135" s="118"/>
      <c r="M135" s="133"/>
      <c r="N135" s="86"/>
      <c r="O135" s="118"/>
      <c r="P135" s="133"/>
      <c r="Q135" s="86"/>
      <c r="R135" s="59"/>
      <c r="S135" s="9"/>
      <c r="T135" s="9"/>
      <c r="U135" s="9"/>
      <c r="V135" s="9"/>
      <c r="W135" s="9"/>
      <c r="X135" s="9"/>
      <c r="Y135" s="9"/>
      <c r="Z135" s="9"/>
    </row>
    <row r="136" spans="1:26" ht="7.5" customHeight="1">
      <c r="A136" s="14"/>
      <c r="B136" s="88"/>
      <c r="C136" s="174" t="s">
        <v>429</v>
      </c>
      <c r="D136" s="116"/>
      <c r="E136" s="132"/>
      <c r="F136" s="89"/>
      <c r="G136" s="91"/>
      <c r="H136" s="131" t="s">
        <v>430</v>
      </c>
      <c r="I136" s="132"/>
      <c r="J136" s="89"/>
      <c r="K136" s="92"/>
      <c r="L136" s="131" t="s">
        <v>431</v>
      </c>
      <c r="M136" s="132"/>
      <c r="N136" s="86"/>
      <c r="O136" s="144" t="s">
        <v>432</v>
      </c>
      <c r="P136" s="132"/>
      <c r="Q136" s="86"/>
      <c r="R136" s="59"/>
      <c r="S136" s="9"/>
      <c r="T136" s="9"/>
      <c r="U136" s="9"/>
      <c r="V136" s="9"/>
      <c r="W136" s="9"/>
      <c r="X136" s="9"/>
      <c r="Y136" s="9"/>
      <c r="Z136" s="9"/>
    </row>
    <row r="137" spans="1:26" ht="7.5" customHeight="1">
      <c r="A137" s="14"/>
      <c r="B137" s="88"/>
      <c r="C137" s="118"/>
      <c r="D137" s="118"/>
      <c r="E137" s="133"/>
      <c r="F137" s="89"/>
      <c r="G137" s="91"/>
      <c r="H137" s="118"/>
      <c r="I137" s="133"/>
      <c r="J137" s="89"/>
      <c r="K137" s="92"/>
      <c r="L137" s="118"/>
      <c r="M137" s="133"/>
      <c r="N137" s="86"/>
      <c r="O137" s="118"/>
      <c r="P137" s="133"/>
      <c r="Q137" s="86"/>
      <c r="R137" s="59"/>
      <c r="S137" s="59"/>
      <c r="T137" s="9"/>
      <c r="U137" s="9"/>
      <c r="V137" s="9"/>
      <c r="W137" s="9"/>
      <c r="X137" s="9"/>
      <c r="Y137" s="9"/>
      <c r="Z137" s="59"/>
    </row>
    <row r="138" spans="1:26" ht="7.5" customHeight="1">
      <c r="A138" s="14"/>
      <c r="B138" s="88"/>
      <c r="C138" s="174" t="s">
        <v>433</v>
      </c>
      <c r="D138" s="116"/>
      <c r="E138" s="116"/>
      <c r="F138" s="89"/>
      <c r="G138" s="91"/>
      <c r="H138" s="131" t="s">
        <v>434</v>
      </c>
      <c r="I138" s="132"/>
      <c r="J138" s="89"/>
      <c r="K138" s="93"/>
      <c r="L138" s="131" t="s">
        <v>435</v>
      </c>
      <c r="M138" s="132"/>
      <c r="N138" s="86"/>
      <c r="O138" s="144" t="s">
        <v>436</v>
      </c>
      <c r="P138" s="132"/>
      <c r="Q138" s="86"/>
      <c r="R138" s="59"/>
      <c r="S138" s="59"/>
      <c r="T138" s="2"/>
      <c r="U138" s="2"/>
      <c r="V138" s="2"/>
      <c r="W138" s="2"/>
      <c r="X138" s="2"/>
      <c r="Y138" s="2"/>
      <c r="Z138" s="59"/>
    </row>
    <row r="139" spans="1:26" ht="7.5" customHeight="1">
      <c r="A139" s="14"/>
      <c r="B139" s="88"/>
      <c r="C139" s="116"/>
      <c r="D139" s="116"/>
      <c r="E139" s="116"/>
      <c r="F139" s="89"/>
      <c r="G139" s="91"/>
      <c r="H139" s="118"/>
      <c r="I139" s="133"/>
      <c r="J139" s="89"/>
      <c r="K139" s="93"/>
      <c r="L139" s="118"/>
      <c r="M139" s="133"/>
      <c r="N139" s="86"/>
      <c r="O139" s="118"/>
      <c r="P139" s="133"/>
      <c r="Q139" s="86"/>
      <c r="R139" s="59"/>
      <c r="S139" s="59"/>
      <c r="T139" s="9"/>
      <c r="U139" s="9"/>
      <c r="V139" s="9"/>
      <c r="W139" s="9"/>
      <c r="X139" s="9"/>
      <c r="Y139" s="9"/>
      <c r="Z139" s="59"/>
    </row>
    <row r="140" spans="1:26" ht="7.5" customHeight="1">
      <c r="A140" s="9"/>
      <c r="B140" s="88"/>
      <c r="C140" s="174" t="s">
        <v>437</v>
      </c>
      <c r="D140" s="116"/>
      <c r="E140" s="116"/>
      <c r="F140" s="89"/>
      <c r="G140" s="91"/>
      <c r="H140" s="131" t="s">
        <v>438</v>
      </c>
      <c r="I140" s="132"/>
      <c r="J140" s="89"/>
      <c r="K140" s="93"/>
      <c r="L140" s="131" t="s">
        <v>439</v>
      </c>
      <c r="M140" s="132"/>
      <c r="N140" s="86"/>
      <c r="O140" s="144" t="s">
        <v>440</v>
      </c>
      <c r="P140" s="132"/>
      <c r="Q140" s="86"/>
      <c r="R140" s="59"/>
      <c r="S140" s="59"/>
      <c r="T140" s="9"/>
      <c r="U140" s="9"/>
      <c r="V140" s="9"/>
      <c r="W140" s="9"/>
      <c r="X140" s="9"/>
      <c r="Y140" s="9"/>
      <c r="Z140" s="59"/>
    </row>
    <row r="141" spans="1:26" ht="7.5" customHeight="1">
      <c r="A141" s="9"/>
      <c r="B141" s="87"/>
      <c r="C141" s="116"/>
      <c r="D141" s="116"/>
      <c r="E141" s="116"/>
      <c r="F141" s="89"/>
      <c r="G141" s="91"/>
      <c r="H141" s="118"/>
      <c r="I141" s="133"/>
      <c r="J141" s="89"/>
      <c r="K141" s="93"/>
      <c r="L141" s="118"/>
      <c r="M141" s="133"/>
      <c r="N141" s="86"/>
      <c r="O141" s="118"/>
      <c r="P141" s="133"/>
      <c r="Q141" s="86"/>
      <c r="R141" s="9"/>
      <c r="S141" s="9"/>
      <c r="T141" s="9"/>
      <c r="U141" s="9"/>
      <c r="V141" s="9"/>
      <c r="W141" s="9"/>
      <c r="X141" s="9"/>
      <c r="Y141" s="9"/>
      <c r="Z141" s="59"/>
    </row>
    <row r="142" spans="1:26" ht="7.5" customHeight="1">
      <c r="A142" s="9"/>
      <c r="B142" s="87"/>
      <c r="C142" s="174" t="s">
        <v>441</v>
      </c>
      <c r="D142" s="116"/>
      <c r="E142" s="116"/>
      <c r="F142" s="89"/>
      <c r="G142" s="175" t="s">
        <v>272</v>
      </c>
      <c r="H142" s="161" t="s">
        <v>442</v>
      </c>
      <c r="I142" s="132"/>
      <c r="J142" s="89"/>
      <c r="K142" s="93"/>
      <c r="L142" s="131" t="s">
        <v>443</v>
      </c>
      <c r="M142" s="132"/>
      <c r="N142" s="86"/>
      <c r="O142" s="144" t="s">
        <v>444</v>
      </c>
      <c r="P142" s="116"/>
      <c r="Q142" s="86"/>
      <c r="R142" s="9"/>
      <c r="S142" s="9"/>
      <c r="T142" s="9"/>
      <c r="U142" s="9"/>
      <c r="V142" s="9"/>
      <c r="W142" s="9"/>
      <c r="X142" s="9"/>
      <c r="Y142" s="9"/>
      <c r="Z142" s="59"/>
    </row>
    <row r="143" spans="1:26" ht="7.5" customHeight="1">
      <c r="A143" s="9"/>
      <c r="B143" s="87"/>
      <c r="C143" s="118"/>
      <c r="D143" s="118"/>
      <c r="E143" s="118"/>
      <c r="F143" s="89"/>
      <c r="G143" s="133"/>
      <c r="H143" s="118"/>
      <c r="I143" s="133"/>
      <c r="J143" s="89"/>
      <c r="K143" s="31"/>
      <c r="L143" s="118"/>
      <c r="M143" s="133"/>
      <c r="N143" s="21"/>
      <c r="O143" s="116"/>
      <c r="P143" s="116"/>
      <c r="Q143" s="86"/>
      <c r="R143" s="9"/>
      <c r="S143" s="9"/>
      <c r="T143" s="9"/>
      <c r="U143" s="9"/>
      <c r="V143" s="9"/>
      <c r="W143" s="9"/>
      <c r="X143" s="9"/>
      <c r="Y143" s="9"/>
      <c r="Z143" s="59"/>
    </row>
    <row r="144" spans="1:26" ht="7.5" customHeight="1">
      <c r="A144" s="14"/>
      <c r="B144" s="87"/>
      <c r="C144" s="174" t="s">
        <v>445</v>
      </c>
      <c r="D144" s="116"/>
      <c r="E144" s="132"/>
      <c r="F144" s="89"/>
      <c r="G144" s="93"/>
      <c r="H144" s="144" t="s">
        <v>446</v>
      </c>
      <c r="I144" s="132"/>
      <c r="J144" s="89"/>
      <c r="K144" s="176" t="s">
        <v>272</v>
      </c>
      <c r="L144" s="172" t="s">
        <v>447</v>
      </c>
      <c r="M144" s="94"/>
      <c r="N144" s="21"/>
      <c r="O144" s="144" t="s">
        <v>448</v>
      </c>
      <c r="P144" s="132"/>
      <c r="Q144" s="86"/>
      <c r="R144" s="9"/>
      <c r="S144" s="9"/>
      <c r="T144" s="9"/>
      <c r="U144" s="9"/>
      <c r="V144" s="9"/>
      <c r="W144" s="9"/>
      <c r="X144" s="9"/>
      <c r="Y144" s="9"/>
      <c r="Z144" s="59"/>
    </row>
    <row r="145" spans="1:26" ht="7.5" customHeight="1">
      <c r="A145" s="14"/>
      <c r="B145" s="88"/>
      <c r="C145" s="118"/>
      <c r="D145" s="118"/>
      <c r="E145" s="133"/>
      <c r="F145" s="89"/>
      <c r="G145" s="93"/>
      <c r="H145" s="118"/>
      <c r="I145" s="133"/>
      <c r="J145" s="89"/>
      <c r="K145" s="133"/>
      <c r="L145" s="133"/>
      <c r="M145" s="94"/>
      <c r="N145" s="86"/>
      <c r="O145" s="118"/>
      <c r="P145" s="133"/>
      <c r="Q145" s="86"/>
      <c r="R145" s="9"/>
      <c r="S145" s="9"/>
      <c r="T145" s="9"/>
      <c r="U145" s="9"/>
      <c r="V145" s="9"/>
      <c r="W145" s="9"/>
      <c r="X145" s="9"/>
      <c r="Y145" s="9"/>
      <c r="Z145" s="59"/>
    </row>
    <row r="146" spans="1:26" ht="7.5" customHeight="1">
      <c r="A146" s="14"/>
      <c r="B146" s="88"/>
      <c r="C146" s="174" t="s">
        <v>449</v>
      </c>
      <c r="D146" s="116"/>
      <c r="E146" s="132"/>
      <c r="F146" s="89"/>
      <c r="G146" s="93"/>
      <c r="H146" s="144" t="s">
        <v>450</v>
      </c>
      <c r="I146" s="132"/>
      <c r="J146" s="89"/>
      <c r="K146" s="94"/>
      <c r="L146" s="131" t="s">
        <v>451</v>
      </c>
      <c r="M146" s="132"/>
      <c r="N146" s="21"/>
      <c r="O146" s="144" t="s">
        <v>452</v>
      </c>
      <c r="P146" s="116"/>
      <c r="Q146" s="86"/>
      <c r="R146" s="2"/>
      <c r="S146" s="2"/>
      <c r="T146" s="2"/>
      <c r="U146" s="2"/>
      <c r="V146" s="2"/>
      <c r="W146" s="2"/>
      <c r="X146" s="2"/>
      <c r="Y146" s="2"/>
      <c r="Z146" s="59"/>
    </row>
    <row r="147" spans="1:26" ht="7.5" customHeight="1">
      <c r="A147" s="14"/>
      <c r="B147" s="88"/>
      <c r="C147" s="117"/>
      <c r="D147" s="117"/>
      <c r="E147" s="167"/>
      <c r="F147" s="89"/>
      <c r="G147" s="93"/>
      <c r="H147" s="118"/>
      <c r="I147" s="133"/>
      <c r="J147" s="89"/>
      <c r="K147" s="30"/>
      <c r="L147" s="118"/>
      <c r="M147" s="133"/>
      <c r="N147" s="21"/>
      <c r="O147" s="116"/>
      <c r="P147" s="116"/>
      <c r="Q147" s="86"/>
      <c r="R147" s="2"/>
      <c r="S147" s="2"/>
      <c r="T147" s="2"/>
      <c r="U147" s="2"/>
      <c r="V147" s="2"/>
      <c r="W147" s="2"/>
      <c r="X147" s="2"/>
      <c r="Y147" s="2"/>
      <c r="Z147" s="59"/>
    </row>
    <row r="148" spans="1:26" ht="7.5" customHeight="1">
      <c r="A148" s="14"/>
      <c r="B148" s="88"/>
      <c r="F148" s="89"/>
      <c r="G148" s="175" t="s">
        <v>272</v>
      </c>
      <c r="H148" s="161" t="s">
        <v>453</v>
      </c>
      <c r="I148" s="132"/>
      <c r="J148" s="19"/>
      <c r="K148" s="32"/>
      <c r="L148" s="131" t="s">
        <v>454</v>
      </c>
      <c r="M148" s="116"/>
      <c r="N148" s="21"/>
      <c r="O148" s="169" t="s">
        <v>455</v>
      </c>
      <c r="P148" s="116"/>
      <c r="Q148" s="86"/>
      <c r="R148" s="2"/>
      <c r="S148" s="2"/>
      <c r="T148" s="2"/>
      <c r="U148" s="2"/>
      <c r="V148" s="2"/>
      <c r="W148" s="2"/>
      <c r="X148" s="2"/>
      <c r="Y148" s="2"/>
      <c r="Z148" s="59"/>
    </row>
    <row r="149" spans="1:26" ht="7.5" customHeight="1">
      <c r="A149" s="14"/>
      <c r="B149" s="87"/>
      <c r="C149" s="135" t="s">
        <v>21</v>
      </c>
      <c r="D149" s="154" t="s">
        <v>456</v>
      </c>
      <c r="E149" s="137"/>
      <c r="F149" s="89"/>
      <c r="G149" s="132"/>
      <c r="H149" s="118"/>
      <c r="I149" s="133"/>
      <c r="J149" s="19"/>
      <c r="K149" s="43"/>
      <c r="L149" s="117"/>
      <c r="M149" s="117"/>
      <c r="N149" s="21"/>
      <c r="O149" s="117"/>
      <c r="P149" s="117"/>
      <c r="Q149" s="86"/>
      <c r="R149" s="2"/>
      <c r="S149" s="2"/>
      <c r="T149" s="2"/>
      <c r="U149" s="2"/>
      <c r="V149" s="2"/>
      <c r="W149" s="2"/>
      <c r="X149" s="2"/>
      <c r="Y149" s="2"/>
      <c r="Z149" s="59"/>
    </row>
    <row r="150" spans="1:26" ht="7.5" customHeight="1">
      <c r="A150" s="14"/>
      <c r="B150" s="87"/>
      <c r="C150" s="121"/>
      <c r="D150" s="121"/>
      <c r="E150" s="138"/>
      <c r="F150" s="89"/>
      <c r="G150" s="133"/>
      <c r="H150" s="144" t="s">
        <v>276</v>
      </c>
      <c r="I150" s="132"/>
      <c r="J150" s="89"/>
      <c r="N150" s="86"/>
      <c r="Q150" s="86"/>
      <c r="R150" s="2"/>
      <c r="S150" s="2"/>
      <c r="T150" s="2"/>
      <c r="U150" s="2"/>
      <c r="V150" s="2"/>
      <c r="W150" s="2"/>
      <c r="X150" s="2"/>
      <c r="Y150" s="2"/>
      <c r="Z150" s="59"/>
    </row>
    <row r="151" spans="1:26" ht="7.5" customHeight="1">
      <c r="A151" s="14"/>
      <c r="B151" s="88"/>
      <c r="C151" s="174" t="s">
        <v>457</v>
      </c>
      <c r="D151" s="116"/>
      <c r="E151" s="116"/>
      <c r="F151" s="89"/>
      <c r="G151" s="93"/>
      <c r="H151" s="118"/>
      <c r="I151" s="133"/>
      <c r="J151" s="89"/>
      <c r="K151" s="135" t="s">
        <v>21</v>
      </c>
      <c r="L151" s="136" t="s">
        <v>458</v>
      </c>
      <c r="M151" s="137"/>
      <c r="N151" s="86"/>
      <c r="O151" s="135" t="s">
        <v>21</v>
      </c>
      <c r="P151" s="160" t="s">
        <v>459</v>
      </c>
      <c r="Q151" s="86"/>
      <c r="R151" s="9"/>
      <c r="S151" s="9"/>
      <c r="T151" s="9"/>
      <c r="U151" s="9"/>
      <c r="V151" s="9"/>
      <c r="W151" s="9"/>
      <c r="X151" s="9"/>
      <c r="Y151" s="9"/>
      <c r="Z151" s="59"/>
    </row>
    <row r="152" spans="1:26" ht="7.5" customHeight="1">
      <c r="A152" s="14"/>
      <c r="B152" s="88"/>
      <c r="C152" s="116"/>
      <c r="D152" s="116"/>
      <c r="E152" s="116"/>
      <c r="F152" s="89"/>
      <c r="G152" s="91"/>
      <c r="H152" s="144" t="s">
        <v>460</v>
      </c>
      <c r="I152" s="132"/>
      <c r="J152" s="89"/>
      <c r="K152" s="121"/>
      <c r="L152" s="121"/>
      <c r="M152" s="138"/>
      <c r="N152" s="21"/>
      <c r="O152" s="121"/>
      <c r="P152" s="138"/>
      <c r="Q152" s="86"/>
      <c r="R152" s="9"/>
      <c r="S152" s="9"/>
      <c r="T152" s="9"/>
      <c r="U152" s="9"/>
      <c r="V152" s="9"/>
      <c r="W152" s="9"/>
      <c r="X152" s="9"/>
      <c r="Y152" s="9"/>
      <c r="Z152" s="59"/>
    </row>
    <row r="153" spans="1:26" ht="7.5" customHeight="1">
      <c r="A153" s="14"/>
      <c r="B153" s="88"/>
      <c r="C153" s="174" t="s">
        <v>461</v>
      </c>
      <c r="D153" s="116"/>
      <c r="E153" s="116"/>
      <c r="F153" s="89"/>
      <c r="G153" s="91"/>
      <c r="H153" s="118"/>
      <c r="I153" s="133"/>
      <c r="J153" s="19"/>
      <c r="K153" s="95"/>
      <c r="L153" s="169" t="s">
        <v>462</v>
      </c>
      <c r="M153" s="116"/>
      <c r="N153" s="21"/>
      <c r="O153" s="144" t="s">
        <v>463</v>
      </c>
      <c r="P153" s="132"/>
      <c r="S153" s="9"/>
      <c r="T153" s="9"/>
      <c r="U153" s="9"/>
      <c r="V153" s="9"/>
      <c r="W153" s="9"/>
      <c r="X153" s="9"/>
      <c r="Y153" s="9"/>
      <c r="Z153" s="59"/>
    </row>
    <row r="154" spans="1:26" ht="7.5" customHeight="1">
      <c r="A154" s="14"/>
      <c r="B154" s="88"/>
      <c r="C154" s="116"/>
      <c r="D154" s="116"/>
      <c r="E154" s="116"/>
      <c r="F154" s="89"/>
      <c r="G154" s="91"/>
      <c r="H154" s="144" t="s">
        <v>422</v>
      </c>
      <c r="I154" s="132"/>
      <c r="J154" s="19"/>
      <c r="K154" s="95"/>
      <c r="L154" s="116"/>
      <c r="M154" s="116"/>
      <c r="N154" s="21"/>
      <c r="O154" s="117"/>
      <c r="P154" s="167"/>
      <c r="S154" s="9"/>
      <c r="T154" s="9"/>
      <c r="U154" s="9"/>
      <c r="V154" s="9"/>
      <c r="W154" s="9"/>
      <c r="X154" s="9"/>
      <c r="Y154" s="9"/>
      <c r="Z154" s="59"/>
    </row>
    <row r="155" spans="1:26" ht="7.5" customHeight="1">
      <c r="A155" s="14"/>
      <c r="B155" s="88"/>
      <c r="C155" s="174" t="s">
        <v>464</v>
      </c>
      <c r="D155" s="116"/>
      <c r="E155" s="116"/>
      <c r="F155" s="89"/>
      <c r="G155" s="91"/>
      <c r="H155" s="118"/>
      <c r="I155" s="133"/>
      <c r="J155" s="19"/>
      <c r="K155" s="95"/>
      <c r="L155" s="169" t="s">
        <v>465</v>
      </c>
      <c r="M155" s="116"/>
      <c r="N155" s="21"/>
      <c r="S155" s="9"/>
      <c r="T155" s="9"/>
      <c r="U155" s="9"/>
      <c r="V155" s="9"/>
      <c r="W155" s="9"/>
      <c r="X155" s="9"/>
      <c r="Y155" s="9"/>
      <c r="Z155" s="59"/>
    </row>
    <row r="156" spans="1:26" ht="7.5" customHeight="1">
      <c r="A156" s="14"/>
      <c r="B156" s="88"/>
      <c r="C156" s="116"/>
      <c r="D156" s="116"/>
      <c r="E156" s="116"/>
      <c r="F156" s="89"/>
      <c r="G156" s="91"/>
      <c r="H156" s="144" t="s">
        <v>466</v>
      </c>
      <c r="I156" s="132"/>
      <c r="J156" s="19"/>
      <c r="K156" s="95"/>
      <c r="L156" s="116"/>
      <c r="M156" s="116"/>
      <c r="N156" s="21"/>
      <c r="O156" s="168" t="s">
        <v>21</v>
      </c>
      <c r="P156" s="160" t="s">
        <v>467</v>
      </c>
      <c r="S156" s="9"/>
      <c r="T156" s="9"/>
      <c r="U156" s="9"/>
      <c r="V156" s="9"/>
      <c r="W156" s="9"/>
      <c r="X156" s="9"/>
      <c r="Y156" s="9"/>
      <c r="Z156" s="59"/>
    </row>
    <row r="157" spans="1:26" ht="7.5" customHeight="1">
      <c r="A157" s="14"/>
      <c r="B157" s="88"/>
      <c r="C157" s="174" t="s">
        <v>468</v>
      </c>
      <c r="D157" s="116"/>
      <c r="E157" s="116"/>
      <c r="F157" s="89"/>
      <c r="G157" s="91"/>
      <c r="H157" s="118"/>
      <c r="I157" s="133"/>
      <c r="J157" s="19"/>
      <c r="K157" s="95"/>
      <c r="L157" s="169" t="s">
        <v>469</v>
      </c>
      <c r="M157" s="116"/>
      <c r="N157" s="21"/>
      <c r="O157" s="121"/>
      <c r="P157" s="138"/>
      <c r="S157" s="9"/>
      <c r="T157" s="9"/>
      <c r="U157" s="9"/>
      <c r="V157" s="9"/>
      <c r="W157" s="9"/>
      <c r="X157" s="9"/>
      <c r="Y157" s="9"/>
      <c r="Z157" s="59"/>
    </row>
    <row r="158" spans="1:26" ht="7.5" customHeight="1">
      <c r="A158" s="14"/>
      <c r="B158" s="88"/>
      <c r="C158" s="116"/>
      <c r="D158" s="116"/>
      <c r="E158" s="116"/>
      <c r="F158" s="89"/>
      <c r="G158" s="91"/>
      <c r="H158" s="144" t="s">
        <v>470</v>
      </c>
      <c r="I158" s="132"/>
      <c r="J158" s="19"/>
      <c r="K158" s="95"/>
      <c r="L158" s="116"/>
      <c r="M158" s="116"/>
      <c r="N158" s="21"/>
      <c r="O158" s="144" t="s">
        <v>471</v>
      </c>
      <c r="P158" s="116"/>
      <c r="S158" s="9"/>
      <c r="T158" s="9"/>
      <c r="U158" s="9"/>
      <c r="V158" s="9"/>
      <c r="W158" s="9"/>
      <c r="X158" s="9"/>
      <c r="Y158" s="9"/>
      <c r="Z158" s="59"/>
    </row>
    <row r="159" spans="1:26" ht="7.5" customHeight="1">
      <c r="A159" s="14"/>
      <c r="B159" s="88"/>
      <c r="C159" s="174" t="s">
        <v>472</v>
      </c>
      <c r="D159" s="116"/>
      <c r="E159" s="116"/>
      <c r="F159" s="89"/>
      <c r="G159" s="91"/>
      <c r="H159" s="118"/>
      <c r="I159" s="133"/>
      <c r="J159" s="19"/>
      <c r="K159" s="95"/>
      <c r="L159" s="169" t="s">
        <v>473</v>
      </c>
      <c r="M159" s="116"/>
      <c r="N159" s="21"/>
      <c r="O159" s="116"/>
      <c r="P159" s="116"/>
      <c r="S159" s="9"/>
      <c r="T159" s="9"/>
      <c r="U159" s="9"/>
      <c r="V159" s="9"/>
      <c r="W159" s="9"/>
      <c r="X159" s="9"/>
      <c r="Y159" s="9"/>
      <c r="Z159" s="59"/>
    </row>
    <row r="160" spans="1:26" ht="7.5" customHeight="1">
      <c r="A160" s="14"/>
      <c r="B160" s="87"/>
      <c r="C160" s="116"/>
      <c r="D160" s="116"/>
      <c r="E160" s="116"/>
      <c r="F160" s="89"/>
      <c r="G160" s="91"/>
      <c r="H160" s="144" t="s">
        <v>303</v>
      </c>
      <c r="I160" s="132"/>
      <c r="J160" s="19"/>
      <c r="K160" s="95"/>
      <c r="L160" s="116"/>
      <c r="M160" s="116"/>
      <c r="N160" s="21"/>
      <c r="O160" s="144" t="s">
        <v>474</v>
      </c>
      <c r="P160" s="116"/>
      <c r="S160" s="9"/>
      <c r="T160" s="9"/>
      <c r="U160" s="9"/>
      <c r="V160" s="9"/>
      <c r="W160" s="9"/>
      <c r="X160" s="9"/>
      <c r="Y160" s="9"/>
      <c r="Z160" s="59"/>
    </row>
    <row r="161" spans="1:26" ht="7.5" customHeight="1">
      <c r="A161" s="14"/>
      <c r="B161" s="87"/>
      <c r="C161" s="174" t="s">
        <v>475</v>
      </c>
      <c r="D161" s="116"/>
      <c r="E161" s="116"/>
      <c r="F161" s="89"/>
      <c r="G161" s="96"/>
      <c r="H161" s="117"/>
      <c r="I161" s="167"/>
      <c r="J161" s="19"/>
      <c r="K161" s="95"/>
      <c r="L161" s="169" t="s">
        <v>476</v>
      </c>
      <c r="M161" s="116"/>
      <c r="N161" s="21"/>
      <c r="O161" s="116"/>
      <c r="P161" s="116"/>
      <c r="S161" s="9"/>
      <c r="T161" s="9"/>
      <c r="U161" s="9"/>
      <c r="V161" s="9"/>
      <c r="W161" s="9"/>
      <c r="X161" s="9"/>
      <c r="Y161" s="9"/>
      <c r="Z161" s="59"/>
    </row>
    <row r="162" spans="1:26" ht="7.5" customHeight="1">
      <c r="A162" s="14"/>
      <c r="B162" s="87"/>
      <c r="C162" s="116"/>
      <c r="D162" s="116"/>
      <c r="E162" s="116"/>
      <c r="F162" s="89"/>
      <c r="J162" s="19"/>
      <c r="K162" s="95"/>
      <c r="L162" s="116"/>
      <c r="M162" s="116"/>
      <c r="N162" s="21"/>
      <c r="O162" s="144" t="s">
        <v>477</v>
      </c>
      <c r="P162" s="116"/>
      <c r="S162" s="9"/>
      <c r="T162" s="9"/>
      <c r="U162" s="9"/>
      <c r="V162" s="9"/>
      <c r="W162" s="9"/>
      <c r="X162" s="9"/>
      <c r="Y162" s="9"/>
      <c r="Z162" s="59"/>
    </row>
    <row r="163" spans="1:26" ht="7.5" customHeight="1">
      <c r="A163" s="14"/>
      <c r="B163" s="87"/>
      <c r="C163" s="177" t="s">
        <v>272</v>
      </c>
      <c r="D163" s="178" t="s">
        <v>478</v>
      </c>
      <c r="E163" s="116"/>
      <c r="F163" s="19"/>
      <c r="G163" s="19"/>
      <c r="H163" s="19"/>
      <c r="I163" s="19"/>
      <c r="J163" s="19"/>
      <c r="K163" s="170" t="s">
        <v>272</v>
      </c>
      <c r="L163" s="173" t="s">
        <v>479</v>
      </c>
      <c r="M163" s="116"/>
      <c r="N163" s="21"/>
      <c r="O163" s="116"/>
      <c r="P163" s="116"/>
      <c r="S163" s="9"/>
      <c r="T163" s="9"/>
      <c r="U163" s="9"/>
      <c r="V163" s="9"/>
      <c r="W163" s="9"/>
      <c r="X163" s="9"/>
      <c r="Y163" s="9"/>
      <c r="Z163" s="59"/>
    </row>
    <row r="164" spans="1:26" ht="7.5" customHeight="1">
      <c r="A164" s="14"/>
      <c r="B164" s="87"/>
      <c r="C164" s="116"/>
      <c r="D164" s="116"/>
      <c r="E164" s="116"/>
      <c r="F164" s="19"/>
      <c r="I164" s="19"/>
      <c r="J164" s="19"/>
      <c r="K164" s="116"/>
      <c r="L164" s="116"/>
      <c r="M164" s="116"/>
      <c r="N164" s="21"/>
      <c r="O164" s="144" t="s">
        <v>480</v>
      </c>
      <c r="P164" s="116"/>
      <c r="S164" s="9"/>
      <c r="T164" s="9"/>
      <c r="U164" s="9"/>
      <c r="V164" s="9"/>
      <c r="W164" s="9"/>
      <c r="X164" s="9"/>
      <c r="Y164" s="9"/>
      <c r="Z164" s="59"/>
    </row>
    <row r="165" spans="1:26" ht="7.5" customHeight="1">
      <c r="A165" s="14"/>
      <c r="B165" s="87"/>
      <c r="C165" s="97"/>
      <c r="D165" s="116"/>
      <c r="E165" s="116"/>
      <c r="F165" s="19"/>
      <c r="I165" s="19"/>
      <c r="J165" s="19"/>
      <c r="K165" s="116"/>
      <c r="L165" s="116"/>
      <c r="M165" s="116"/>
      <c r="N165" s="21"/>
      <c r="O165" s="116"/>
      <c r="P165" s="116"/>
      <c r="S165" s="59"/>
      <c r="T165" s="2"/>
      <c r="U165" s="2"/>
      <c r="V165" s="2"/>
      <c r="W165" s="2"/>
      <c r="X165" s="2"/>
      <c r="Y165" s="2"/>
      <c r="Z165" s="59"/>
    </row>
    <row r="166" spans="1:26" ht="7.5" customHeight="1">
      <c r="A166" s="14"/>
      <c r="B166" s="87"/>
      <c r="C166" s="97"/>
      <c r="D166" s="116"/>
      <c r="E166" s="116"/>
      <c r="F166" s="19"/>
      <c r="I166" s="19"/>
      <c r="J166" s="19"/>
      <c r="K166" s="116"/>
      <c r="L166" s="116"/>
      <c r="M166" s="116"/>
      <c r="N166" s="21"/>
      <c r="O166" s="170" t="s">
        <v>272</v>
      </c>
      <c r="P166" s="171" t="s">
        <v>481</v>
      </c>
      <c r="S166" s="59"/>
      <c r="T166" s="2"/>
      <c r="U166" s="2"/>
      <c r="V166" s="2"/>
      <c r="W166" s="2"/>
      <c r="X166" s="2"/>
      <c r="Y166" s="2"/>
      <c r="Z166" s="59"/>
    </row>
    <row r="167" spans="1:26" ht="7.5" customHeight="1">
      <c r="A167" s="14"/>
      <c r="B167" s="87"/>
      <c r="C167" s="68"/>
      <c r="D167" s="117"/>
      <c r="E167" s="117"/>
      <c r="F167" s="19"/>
      <c r="K167" s="98"/>
      <c r="L167" s="117"/>
      <c r="M167" s="117"/>
      <c r="N167" s="21"/>
      <c r="O167" s="116"/>
      <c r="P167" s="116"/>
      <c r="S167" s="59"/>
      <c r="T167" s="2"/>
      <c r="U167" s="2"/>
      <c r="V167" s="2"/>
      <c r="W167" s="2"/>
      <c r="X167" s="2"/>
      <c r="Y167" s="2"/>
      <c r="Z167" s="59"/>
    </row>
    <row r="168" spans="1:26" ht="7.5" customHeight="1">
      <c r="A168" s="14"/>
      <c r="B168" s="27"/>
      <c r="F168" s="21"/>
      <c r="G168" s="11"/>
      <c r="N168" s="99"/>
      <c r="O168" s="116"/>
      <c r="P168" s="116"/>
      <c r="S168" s="59"/>
      <c r="T168" s="2"/>
      <c r="U168" s="2"/>
      <c r="V168" s="2"/>
      <c r="W168" s="2"/>
      <c r="X168" s="2"/>
      <c r="Y168" s="2"/>
      <c r="Z168" s="59"/>
    </row>
    <row r="169" spans="1:26" ht="7.5" customHeight="1">
      <c r="A169" s="14"/>
      <c r="B169" s="27"/>
      <c r="F169" s="21"/>
      <c r="G169" s="11"/>
      <c r="N169" s="99"/>
      <c r="O169" s="117"/>
      <c r="P169" s="117"/>
      <c r="S169" s="59"/>
      <c r="T169" s="2"/>
      <c r="U169" s="2"/>
      <c r="V169" s="2"/>
      <c r="W169" s="2"/>
      <c r="X169" s="2"/>
      <c r="Y169" s="2"/>
      <c r="Z169" s="59"/>
    </row>
    <row r="170" spans="1:26" ht="7.5" customHeight="1">
      <c r="A170" s="14"/>
      <c r="B170" s="27"/>
      <c r="C170" s="11"/>
      <c r="D170" s="11"/>
      <c r="E170" s="11"/>
      <c r="F170" s="21"/>
      <c r="G170" s="11"/>
      <c r="N170" s="99"/>
      <c r="S170" s="59"/>
      <c r="T170" s="2"/>
      <c r="U170" s="2"/>
      <c r="V170" s="2"/>
      <c r="W170" s="2"/>
      <c r="X170" s="2"/>
      <c r="Y170" s="2"/>
      <c r="Z170" s="59"/>
    </row>
    <row r="171" spans="1:26" ht="7.5" customHeight="1">
      <c r="A171" s="14"/>
      <c r="B171" s="27"/>
      <c r="C171" s="11"/>
      <c r="D171" s="11"/>
      <c r="E171" s="11"/>
      <c r="F171" s="21"/>
      <c r="G171" s="11"/>
      <c r="N171" s="99"/>
      <c r="S171" s="59"/>
      <c r="T171" s="2"/>
      <c r="U171" s="2"/>
      <c r="V171" s="2"/>
      <c r="W171" s="2"/>
      <c r="X171" s="59"/>
      <c r="Y171" s="59"/>
      <c r="Z171" s="59"/>
    </row>
    <row r="172" spans="1:26" ht="7.5" customHeight="1">
      <c r="A172" s="14"/>
      <c r="B172" s="27"/>
      <c r="C172" s="11"/>
      <c r="D172" s="11"/>
      <c r="E172" s="11"/>
      <c r="F172" s="8"/>
      <c r="G172" s="11"/>
      <c r="H172" s="11"/>
      <c r="I172" s="11"/>
      <c r="J172" s="21"/>
      <c r="N172" s="99"/>
      <c r="Q172" s="99"/>
      <c r="R172" s="59"/>
      <c r="S172" s="59"/>
      <c r="T172" s="2"/>
      <c r="U172" s="2"/>
      <c r="V172" s="2"/>
      <c r="W172" s="2"/>
      <c r="X172" s="59"/>
      <c r="Y172" s="59"/>
      <c r="Z172" s="59"/>
    </row>
    <row r="173" spans="1:26" ht="7.5" customHeight="1">
      <c r="A173" s="14"/>
      <c r="B173" s="27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99"/>
      <c r="N173" s="99"/>
      <c r="Q173" s="99"/>
      <c r="R173" s="59"/>
      <c r="S173" s="59"/>
      <c r="T173" s="2"/>
      <c r="U173" s="2"/>
      <c r="V173" s="2"/>
      <c r="W173" s="2"/>
      <c r="X173" s="59"/>
      <c r="Y173" s="59"/>
      <c r="Z173" s="59"/>
    </row>
    <row r="174" spans="1:26" ht="7.5" customHeight="1">
      <c r="A174" s="14"/>
      <c r="B174" s="27"/>
      <c r="C174" s="179" t="s">
        <v>21</v>
      </c>
      <c r="D174" s="162" t="s">
        <v>482</v>
      </c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1"/>
      <c r="R174" s="59"/>
      <c r="S174" s="59"/>
      <c r="T174" s="2"/>
      <c r="U174" s="2"/>
      <c r="V174" s="2"/>
      <c r="W174" s="2"/>
      <c r="X174" s="59"/>
      <c r="Y174" s="59"/>
      <c r="Z174" s="59"/>
    </row>
    <row r="175" spans="1:26" ht="7.5" customHeight="1">
      <c r="A175" s="14"/>
      <c r="B175" s="27"/>
      <c r="C175" s="115"/>
      <c r="D175" s="163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"/>
      <c r="R175" s="59"/>
      <c r="S175" s="59"/>
      <c r="T175" s="2"/>
      <c r="U175" s="2"/>
      <c r="V175" s="2"/>
      <c r="W175" s="2"/>
      <c r="X175" s="59"/>
      <c r="Y175" s="59"/>
      <c r="Z175" s="59"/>
    </row>
    <row r="176" spans="1:26" ht="7.5" customHeight="1">
      <c r="A176" s="14"/>
      <c r="B176" s="100"/>
      <c r="C176" s="180" t="s">
        <v>21</v>
      </c>
      <c r="D176" s="164" t="s">
        <v>483</v>
      </c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65"/>
      <c r="Q176" s="11"/>
      <c r="R176" s="59"/>
      <c r="S176" s="59"/>
      <c r="T176" s="2"/>
      <c r="U176" s="2"/>
      <c r="V176" s="2"/>
      <c r="W176" s="2"/>
      <c r="X176" s="59"/>
      <c r="Y176" s="59"/>
      <c r="Z176" s="59"/>
    </row>
    <row r="177" spans="1:26" ht="7.5" customHeight="1">
      <c r="A177" s="14"/>
      <c r="B177" s="101"/>
      <c r="C177" s="115"/>
      <c r="D177" s="163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32"/>
      <c r="Q177" s="11"/>
      <c r="R177" s="59"/>
      <c r="S177" s="59"/>
      <c r="T177" s="2"/>
      <c r="U177" s="2"/>
      <c r="V177" s="2"/>
      <c r="W177" s="2"/>
      <c r="X177" s="59"/>
      <c r="Y177" s="59"/>
      <c r="Z177" s="59"/>
    </row>
    <row r="178" spans="1:26" ht="7.5" customHeight="1">
      <c r="A178" s="14"/>
      <c r="B178" s="100"/>
      <c r="C178" s="65"/>
      <c r="D178" s="163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32"/>
      <c r="Q178" s="11"/>
      <c r="R178" s="59"/>
      <c r="S178" s="59"/>
      <c r="T178" s="2"/>
      <c r="U178" s="2"/>
      <c r="V178" s="2"/>
      <c r="W178" s="2"/>
      <c r="X178" s="59"/>
      <c r="Y178" s="59"/>
      <c r="Z178" s="59"/>
    </row>
    <row r="179" spans="1:26" ht="7.5" customHeight="1">
      <c r="A179" s="1"/>
      <c r="B179" s="11"/>
      <c r="C179" s="102"/>
      <c r="D179" s="166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67"/>
      <c r="Q179" s="11"/>
      <c r="R179" s="59"/>
      <c r="S179" s="59"/>
      <c r="T179" s="59"/>
      <c r="U179" s="2"/>
      <c r="V179" s="2"/>
      <c r="W179" s="2"/>
      <c r="X179" s="59"/>
      <c r="Y179" s="59"/>
      <c r="Z179" s="59"/>
    </row>
    <row r="180" spans="1:26" ht="7.5" customHeight="1">
      <c r="A180" s="1"/>
      <c r="B180" s="4"/>
      <c r="C180" s="7"/>
      <c r="D180" s="103"/>
      <c r="E180" s="103"/>
      <c r="F180" s="103"/>
      <c r="G180" s="103"/>
      <c r="H180" s="103"/>
      <c r="I180" s="103"/>
      <c r="J180" s="103"/>
      <c r="K180" s="49"/>
      <c r="L180" s="49"/>
      <c r="M180" s="49"/>
      <c r="N180" s="103"/>
      <c r="O180" s="103"/>
      <c r="P180" s="104"/>
      <c r="Q180" s="11"/>
      <c r="R180" s="59"/>
      <c r="S180" s="59"/>
      <c r="T180" s="59"/>
      <c r="U180" s="2"/>
      <c r="V180" s="2"/>
      <c r="W180" s="2"/>
      <c r="X180" s="59"/>
      <c r="Y180" s="59"/>
      <c r="Z180" s="59"/>
    </row>
    <row r="181" spans="1:26" ht="11.25" customHeight="1">
      <c r="A181" s="18"/>
      <c r="B181" s="82"/>
      <c r="C181" s="51"/>
      <c r="D181" s="13" t="s">
        <v>4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23" t="s">
        <v>38</v>
      </c>
      <c r="Q181" s="119"/>
      <c r="R181" s="59"/>
      <c r="S181" s="59"/>
      <c r="T181" s="59"/>
      <c r="U181" s="9"/>
      <c r="V181" s="9"/>
      <c r="W181" s="9"/>
      <c r="X181" s="59"/>
      <c r="Y181" s="59"/>
      <c r="Z181" s="59"/>
    </row>
    <row r="182" spans="1:26" ht="11.25" customHeight="1">
      <c r="A182" s="1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1"/>
      <c r="Q182" s="121"/>
      <c r="R182" s="59"/>
      <c r="S182" s="59"/>
      <c r="T182" s="59"/>
      <c r="U182" s="9"/>
      <c r="V182" s="9"/>
      <c r="W182" s="9"/>
      <c r="X182" s="59"/>
      <c r="Y182" s="59"/>
      <c r="Z182" s="59"/>
    </row>
    <row r="183" spans="1:26" ht="11.25" customHeight="1">
      <c r="A183" s="14"/>
      <c r="B183" s="124" t="s">
        <v>484</v>
      </c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59"/>
      <c r="S183" s="59"/>
      <c r="T183" s="59"/>
      <c r="U183" s="9"/>
      <c r="V183" s="9"/>
      <c r="W183" s="9"/>
      <c r="X183" s="59"/>
      <c r="Y183" s="59"/>
      <c r="Z183" s="59"/>
    </row>
  </sheetData>
  <sheetProtection password="E4DE" sheet="1" objects="1" scenarios="1"/>
  <mergeCells count="335">
    <mergeCell ref="J43:J44"/>
    <mergeCell ref="H44:I45"/>
    <mergeCell ref="K44:K45"/>
    <mergeCell ref="J45:J46"/>
    <mergeCell ref="H46:I47"/>
    <mergeCell ref="H42:I43"/>
    <mergeCell ref="H48:I49"/>
    <mergeCell ref="J48:J49"/>
    <mergeCell ref="H50:I51"/>
    <mergeCell ref="K50:K51"/>
    <mergeCell ref="H52:I53"/>
    <mergeCell ref="H54:I55"/>
    <mergeCell ref="H56:I57"/>
    <mergeCell ref="B61:Q61"/>
    <mergeCell ref="B62:G62"/>
    <mergeCell ref="L62:Q62"/>
    <mergeCell ref="B63:Q63"/>
    <mergeCell ref="C65:C66"/>
    <mergeCell ref="G65:G66"/>
    <mergeCell ref="H65:I66"/>
    <mergeCell ref="K65:K66"/>
    <mergeCell ref="L65:P66"/>
    <mergeCell ref="H67:I68"/>
    <mergeCell ref="H69:I70"/>
    <mergeCell ref="K69:M70"/>
    <mergeCell ref="O69:P70"/>
    <mergeCell ref="D65:E66"/>
    <mergeCell ref="D67:E68"/>
    <mergeCell ref="K67:K68"/>
    <mergeCell ref="L67:L68"/>
    <mergeCell ref="O67:O68"/>
    <mergeCell ref="P67:P68"/>
    <mergeCell ref="D69:E70"/>
    <mergeCell ref="O102:P103"/>
    <mergeCell ref="O104:P105"/>
    <mergeCell ref="P114:P118"/>
    <mergeCell ref="P120:Q121"/>
    <mergeCell ref="O89:P90"/>
    <mergeCell ref="O91:P92"/>
    <mergeCell ref="O93:P94"/>
    <mergeCell ref="O96:O97"/>
    <mergeCell ref="P96:P97"/>
    <mergeCell ref="O98:P99"/>
    <mergeCell ref="O100:P101"/>
    <mergeCell ref="O106:P107"/>
    <mergeCell ref="O108:P109"/>
    <mergeCell ref="O110:P111"/>
    <mergeCell ref="O112:P113"/>
    <mergeCell ref="O114:O115"/>
    <mergeCell ref="C80:C81"/>
    <mergeCell ref="D81:E82"/>
    <mergeCell ref="D83:E84"/>
    <mergeCell ref="G83:G84"/>
    <mergeCell ref="H83:I84"/>
    <mergeCell ref="K79:M80"/>
    <mergeCell ref="O79:P86"/>
    <mergeCell ref="K81:M82"/>
    <mergeCell ref="K83:M84"/>
    <mergeCell ref="K85:M86"/>
    <mergeCell ref="C82:C83"/>
    <mergeCell ref="C84:C85"/>
    <mergeCell ref="D79:E80"/>
    <mergeCell ref="H78:I79"/>
    <mergeCell ref="H80:I81"/>
    <mergeCell ref="H85:I86"/>
    <mergeCell ref="O77:P78"/>
    <mergeCell ref="C92:C93"/>
    <mergeCell ref="D93:E94"/>
    <mergeCell ref="G94:G95"/>
    <mergeCell ref="C95:C96"/>
    <mergeCell ref="D95:E101"/>
    <mergeCell ref="K87:M88"/>
    <mergeCell ref="K89:M90"/>
    <mergeCell ref="K91:M92"/>
    <mergeCell ref="K93:K94"/>
    <mergeCell ref="L93:M94"/>
    <mergeCell ref="K95:M96"/>
    <mergeCell ref="K97:M98"/>
    <mergeCell ref="K99:M100"/>
    <mergeCell ref="K101:M116"/>
    <mergeCell ref="C86:C87"/>
    <mergeCell ref="C88:C89"/>
    <mergeCell ref="C90:C91"/>
    <mergeCell ref="H87:I88"/>
    <mergeCell ref="H89:I90"/>
    <mergeCell ref="H91:I92"/>
    <mergeCell ref="H94:I95"/>
    <mergeCell ref="H96:I97"/>
    <mergeCell ref="H98:I99"/>
    <mergeCell ref="H100:I101"/>
    <mergeCell ref="B122:Q122"/>
    <mergeCell ref="B123:G123"/>
    <mergeCell ref="L123:Q123"/>
    <mergeCell ref="B124:Q124"/>
    <mergeCell ref="C126:C127"/>
    <mergeCell ref="D126:E127"/>
    <mergeCell ref="G126:G127"/>
    <mergeCell ref="P126:P127"/>
    <mergeCell ref="H126:I127"/>
    <mergeCell ref="K126:K127"/>
    <mergeCell ref="L126:M127"/>
    <mergeCell ref="O126:O127"/>
    <mergeCell ref="O140:P141"/>
    <mergeCell ref="O142:P143"/>
    <mergeCell ref="O144:P145"/>
    <mergeCell ref="C128:E129"/>
    <mergeCell ref="G128:G130"/>
    <mergeCell ref="H128:I129"/>
    <mergeCell ref="K128:K129"/>
    <mergeCell ref="H130:I131"/>
    <mergeCell ref="L132:M133"/>
    <mergeCell ref="L134:M135"/>
    <mergeCell ref="L136:M137"/>
    <mergeCell ref="L138:M139"/>
    <mergeCell ref="L128:M129"/>
    <mergeCell ref="O128:P129"/>
    <mergeCell ref="L130:M131"/>
    <mergeCell ref="O130:P131"/>
    <mergeCell ref="O132:P133"/>
    <mergeCell ref="H136:I137"/>
    <mergeCell ref="H138:I139"/>
    <mergeCell ref="C130:E131"/>
    <mergeCell ref="C132:E133"/>
    <mergeCell ref="H132:I133"/>
    <mergeCell ref="C134:E135"/>
    <mergeCell ref="H134:I135"/>
    <mergeCell ref="C136:E137"/>
    <mergeCell ref="C138:E139"/>
    <mergeCell ref="O134:P135"/>
    <mergeCell ref="O136:P137"/>
    <mergeCell ref="O138:P139"/>
    <mergeCell ref="C174:C175"/>
    <mergeCell ref="C176:C177"/>
    <mergeCell ref="C149:C150"/>
    <mergeCell ref="D149:E150"/>
    <mergeCell ref="C151:E152"/>
    <mergeCell ref="C153:E154"/>
    <mergeCell ref="C155:E156"/>
    <mergeCell ref="C157:E158"/>
    <mergeCell ref="C159:E160"/>
    <mergeCell ref="O146:P147"/>
    <mergeCell ref="O148:P149"/>
    <mergeCell ref="C144:E145"/>
    <mergeCell ref="C146:E147"/>
    <mergeCell ref="H146:I147"/>
    <mergeCell ref="L146:M147"/>
    <mergeCell ref="G148:G150"/>
    <mergeCell ref="H148:I149"/>
    <mergeCell ref="L148:M149"/>
    <mergeCell ref="H150:I151"/>
    <mergeCell ref="L144:L145"/>
    <mergeCell ref="L163:M167"/>
    <mergeCell ref="K151:K152"/>
    <mergeCell ref="L151:M152"/>
    <mergeCell ref="L153:M154"/>
    <mergeCell ref="C140:E141"/>
    <mergeCell ref="H140:I141"/>
    <mergeCell ref="C142:E143"/>
    <mergeCell ref="G142:G143"/>
    <mergeCell ref="H142:I143"/>
    <mergeCell ref="H144:I145"/>
    <mergeCell ref="K144:K145"/>
    <mergeCell ref="C161:E162"/>
    <mergeCell ref="C163:C164"/>
    <mergeCell ref="D163:E167"/>
    <mergeCell ref="L140:M141"/>
    <mergeCell ref="L142:M143"/>
    <mergeCell ref="L155:M156"/>
    <mergeCell ref="D174:P175"/>
    <mergeCell ref="D176:P179"/>
    <mergeCell ref="P181:Q182"/>
    <mergeCell ref="B183:Q183"/>
    <mergeCell ref="O151:O152"/>
    <mergeCell ref="O156:O157"/>
    <mergeCell ref="P156:P157"/>
    <mergeCell ref="O158:P159"/>
    <mergeCell ref="O160:P161"/>
    <mergeCell ref="O162:P163"/>
    <mergeCell ref="O164:P165"/>
    <mergeCell ref="H152:I153"/>
    <mergeCell ref="H154:I155"/>
    <mergeCell ref="H156:I157"/>
    <mergeCell ref="H158:I159"/>
    <mergeCell ref="H160:I161"/>
    <mergeCell ref="L157:M158"/>
    <mergeCell ref="L159:M160"/>
    <mergeCell ref="L161:M162"/>
    <mergeCell ref="K163:K166"/>
    <mergeCell ref="P151:P152"/>
    <mergeCell ref="O153:P154"/>
    <mergeCell ref="O166:O169"/>
    <mergeCell ref="P166:P169"/>
    <mergeCell ref="B1:G1"/>
    <mergeCell ref="L1:Q1"/>
    <mergeCell ref="B2:Q2"/>
    <mergeCell ref="C4:C5"/>
    <mergeCell ref="D4:E5"/>
    <mergeCell ref="G4:G5"/>
    <mergeCell ref="H4:M5"/>
    <mergeCell ref="G6:G7"/>
    <mergeCell ref="G8:G9"/>
    <mergeCell ref="L6:M7"/>
    <mergeCell ref="L8:M9"/>
    <mergeCell ref="C6:C7"/>
    <mergeCell ref="O4:O5"/>
    <mergeCell ref="P4:P5"/>
    <mergeCell ref="P6:P7"/>
    <mergeCell ref="D6:E7"/>
    <mergeCell ref="H6:I7"/>
    <mergeCell ref="P16:P17"/>
    <mergeCell ref="O18:O19"/>
    <mergeCell ref="P18:P19"/>
    <mergeCell ref="H32:I33"/>
    <mergeCell ref="L12:M13"/>
    <mergeCell ref="L14:M15"/>
    <mergeCell ref="C8:C9"/>
    <mergeCell ref="C10:C11"/>
    <mergeCell ref="C12:C13"/>
    <mergeCell ref="C14:C15"/>
    <mergeCell ref="O12:O13"/>
    <mergeCell ref="P12:P13"/>
    <mergeCell ref="O14:O15"/>
    <mergeCell ref="P14:P15"/>
    <mergeCell ref="O8:O9"/>
    <mergeCell ref="P8:P9"/>
    <mergeCell ref="O10:O11"/>
    <mergeCell ref="P10:P11"/>
    <mergeCell ref="D12:E13"/>
    <mergeCell ref="D14:E15"/>
    <mergeCell ref="H14:I15"/>
    <mergeCell ref="J7:J8"/>
    <mergeCell ref="D8:E9"/>
    <mergeCell ref="H8:I9"/>
    <mergeCell ref="L16:M17"/>
    <mergeCell ref="L18:M19"/>
    <mergeCell ref="D32:E33"/>
    <mergeCell ref="D34:E35"/>
    <mergeCell ref="D36:E37"/>
    <mergeCell ref="D38:D39"/>
    <mergeCell ref="D40:D41"/>
    <mergeCell ref="J11:J12"/>
    <mergeCell ref="G12:G13"/>
    <mergeCell ref="H12:I13"/>
    <mergeCell ref="J13:J14"/>
    <mergeCell ref="L10:M11"/>
    <mergeCell ref="L26:M27"/>
    <mergeCell ref="L28:M29"/>
    <mergeCell ref="L30:M31"/>
    <mergeCell ref="L32:M33"/>
    <mergeCell ref="J9:J10"/>
    <mergeCell ref="D10:E11"/>
    <mergeCell ref="G10:G11"/>
    <mergeCell ref="H10:I11"/>
    <mergeCell ref="H40:I41"/>
    <mergeCell ref="J41:J42"/>
    <mergeCell ref="H34:I35"/>
    <mergeCell ref="L20:M21"/>
    <mergeCell ref="C16:C17"/>
    <mergeCell ref="D16:E17"/>
    <mergeCell ref="H16:I17"/>
    <mergeCell ref="K16:K17"/>
    <mergeCell ref="C18:C19"/>
    <mergeCell ref="D18:E19"/>
    <mergeCell ref="H18:I19"/>
    <mergeCell ref="D20:E21"/>
    <mergeCell ref="H20:I21"/>
    <mergeCell ref="C20:C21"/>
    <mergeCell ref="P46:P47"/>
    <mergeCell ref="P48:P49"/>
    <mergeCell ref="P44:P45"/>
    <mergeCell ref="P50:P51"/>
    <mergeCell ref="O52:O54"/>
    <mergeCell ref="P52:P55"/>
    <mergeCell ref="P59:Q60"/>
    <mergeCell ref="L38:M42"/>
    <mergeCell ref="P38:P39"/>
    <mergeCell ref="P40:P41"/>
    <mergeCell ref="L44:M45"/>
    <mergeCell ref="L46:M47"/>
    <mergeCell ref="L48:M49"/>
    <mergeCell ref="L50:M56"/>
    <mergeCell ref="P42:P43"/>
    <mergeCell ref="L22:M23"/>
    <mergeCell ref="D24:E25"/>
    <mergeCell ref="L24:M25"/>
    <mergeCell ref="P34:P35"/>
    <mergeCell ref="P36:P37"/>
    <mergeCell ref="P20:P21"/>
    <mergeCell ref="P22:P23"/>
    <mergeCell ref="P24:P25"/>
    <mergeCell ref="P26:P27"/>
    <mergeCell ref="P28:P29"/>
    <mergeCell ref="P30:P31"/>
    <mergeCell ref="L34:M35"/>
    <mergeCell ref="L36:M37"/>
    <mergeCell ref="H36:I37"/>
    <mergeCell ref="J37:J38"/>
    <mergeCell ref="H38:I39"/>
    <mergeCell ref="K38:K40"/>
    <mergeCell ref="J39:J40"/>
    <mergeCell ref="P32:P33"/>
    <mergeCell ref="O28:O29"/>
    <mergeCell ref="C26:C27"/>
    <mergeCell ref="D26:E27"/>
    <mergeCell ref="C28:C29"/>
    <mergeCell ref="D28:E29"/>
    <mergeCell ref="C30:C31"/>
    <mergeCell ref="D30:E31"/>
    <mergeCell ref="H22:I23"/>
    <mergeCell ref="H24:I25"/>
    <mergeCell ref="H26:I27"/>
    <mergeCell ref="H28:I29"/>
    <mergeCell ref="H30:I31"/>
    <mergeCell ref="D22:E23"/>
    <mergeCell ref="D71:E72"/>
    <mergeCell ref="H71:I72"/>
    <mergeCell ref="K71:M72"/>
    <mergeCell ref="O71:P72"/>
    <mergeCell ref="D73:E74"/>
    <mergeCell ref="K73:M74"/>
    <mergeCell ref="O73:P74"/>
    <mergeCell ref="D89:E90"/>
    <mergeCell ref="D91:E92"/>
    <mergeCell ref="D85:E86"/>
    <mergeCell ref="D87:E88"/>
    <mergeCell ref="D77:E78"/>
    <mergeCell ref="G74:G75"/>
    <mergeCell ref="H74:I75"/>
    <mergeCell ref="D75:E76"/>
    <mergeCell ref="K75:M76"/>
    <mergeCell ref="H76:I77"/>
    <mergeCell ref="K77:M78"/>
    <mergeCell ref="O75:P76"/>
    <mergeCell ref="O87:O88"/>
    <mergeCell ref="P87:P88"/>
  </mergeCells>
  <conditionalFormatting sqref="A1:XFD1048576">
    <cfRule type="cellIs" dxfId="2" priority="2" operator="equal">
      <formula>0</formula>
    </cfRule>
    <cfRule type="cellIs" dxfId="1" priority="1" operator="equal">
      <formula>0</formula>
    </cfRule>
  </conditionalFormatting>
  <pageMargins left="0.78740157480314954" right="0" top="0" bottom="0" header="0" footer="0"/>
  <pageSetup paperSize="9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122"/>
  <sheetViews>
    <sheetView showGridLines="0" topLeftCell="B1" workbookViewId="0">
      <selection activeCell="H7" sqref="H7:H8"/>
    </sheetView>
  </sheetViews>
  <sheetFormatPr defaultColWidth="14.42578125" defaultRowHeight="15" customHeight="1"/>
  <cols>
    <col min="1" max="1" width="12.85546875" style="205" hidden="1" customWidth="1"/>
    <col min="2" max="3" width="15.85546875" style="205" customWidth="1"/>
    <col min="4" max="5" width="11.5703125" style="205" customWidth="1"/>
    <col min="6" max="7" width="10.85546875" style="205" customWidth="1"/>
    <col min="8" max="8" width="11.140625" style="205" customWidth="1"/>
    <col min="9" max="9" width="10.85546875" style="205" customWidth="1"/>
    <col min="10" max="10" width="1.7109375" style="205" customWidth="1"/>
    <col min="11" max="13" width="13" style="205" customWidth="1"/>
    <col min="14" max="14" width="9.42578125" style="205" hidden="1" customWidth="1"/>
    <col min="15" max="15" width="7.42578125" style="205" hidden="1" customWidth="1"/>
    <col min="16" max="25" width="9.140625" style="205" hidden="1" customWidth="1"/>
    <col min="26" max="16384" width="14.42578125" style="205"/>
  </cols>
  <sheetData>
    <row r="1" spans="1:25" ht="61.5" customHeight="1">
      <c r="A1" s="482"/>
      <c r="B1" s="199"/>
      <c r="C1" s="200"/>
      <c r="D1" s="200"/>
      <c r="E1" s="201"/>
      <c r="F1" s="201"/>
      <c r="G1" s="201"/>
      <c r="H1" s="483"/>
      <c r="I1" s="483"/>
      <c r="J1" s="483"/>
      <c r="K1" s="202" t="s">
        <v>485</v>
      </c>
      <c r="L1" s="200"/>
      <c r="M1" s="200"/>
      <c r="N1" s="45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3"/>
    </row>
    <row r="2" spans="1:25" ht="34.5" customHeight="1">
      <c r="A2" s="482"/>
      <c r="B2" s="484" t="s">
        <v>486</v>
      </c>
      <c r="C2" s="212"/>
      <c r="D2" s="484" t="s">
        <v>487</v>
      </c>
      <c r="E2" s="212"/>
      <c r="F2" s="210" t="s">
        <v>488</v>
      </c>
      <c r="G2" s="210" t="s">
        <v>489</v>
      </c>
      <c r="H2" s="210" t="s">
        <v>490</v>
      </c>
      <c r="I2" s="210" t="s">
        <v>491</v>
      </c>
      <c r="J2" s="484" t="s">
        <v>492</v>
      </c>
      <c r="K2" s="418"/>
      <c r="L2" s="418"/>
      <c r="M2" s="212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5"/>
    </row>
    <row r="3" spans="1:25" ht="7.5" customHeight="1">
      <c r="A3" s="485"/>
      <c r="B3" s="486" t="s">
        <v>493</v>
      </c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390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3"/>
    </row>
    <row r="4" spans="1:25" ht="7.5" customHeight="1">
      <c r="A4" s="485"/>
      <c r="B4" s="487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488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3"/>
    </row>
    <row r="5" spans="1:25" ht="7.5" customHeight="1">
      <c r="A5" s="485"/>
      <c r="B5" s="489" t="s">
        <v>494</v>
      </c>
      <c r="C5" s="276"/>
      <c r="D5" s="490"/>
      <c r="E5" s="276"/>
      <c r="F5" s="491" t="s">
        <v>495</v>
      </c>
      <c r="G5" s="491" t="s">
        <v>25</v>
      </c>
      <c r="H5" s="491" t="s">
        <v>496</v>
      </c>
      <c r="I5" s="491" t="s">
        <v>25</v>
      </c>
      <c r="J5" s="272" t="s">
        <v>21</v>
      </c>
      <c r="K5" s="492" t="s">
        <v>497</v>
      </c>
      <c r="L5" s="276"/>
      <c r="M5" s="493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3"/>
    </row>
    <row r="6" spans="1:25" ht="7.5" customHeight="1">
      <c r="A6" s="485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494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3"/>
    </row>
    <row r="7" spans="1:25" ht="7.5" customHeight="1">
      <c r="A7" s="485"/>
      <c r="B7" s="489" t="s">
        <v>498</v>
      </c>
      <c r="C7" s="276"/>
      <c r="D7" s="490"/>
      <c r="E7" s="276"/>
      <c r="F7" s="491" t="s">
        <v>499</v>
      </c>
      <c r="G7" s="491" t="s">
        <v>25</v>
      </c>
      <c r="H7" s="491" t="s">
        <v>500</v>
      </c>
      <c r="I7" s="491" t="s">
        <v>25</v>
      </c>
      <c r="J7" s="272" t="s">
        <v>21</v>
      </c>
      <c r="K7" s="492" t="s">
        <v>497</v>
      </c>
      <c r="L7" s="276"/>
      <c r="M7" s="493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3"/>
    </row>
    <row r="8" spans="1:25" ht="7.5" customHeight="1">
      <c r="A8" s="485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494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3"/>
    </row>
    <row r="9" spans="1:25" ht="7.5" customHeight="1">
      <c r="A9" s="485"/>
      <c r="B9" s="489" t="s">
        <v>501</v>
      </c>
      <c r="C9" s="276"/>
      <c r="D9" s="490"/>
      <c r="E9" s="276"/>
      <c r="F9" s="491" t="s">
        <v>502</v>
      </c>
      <c r="G9" s="491" t="s">
        <v>25</v>
      </c>
      <c r="H9" s="491" t="s">
        <v>503</v>
      </c>
      <c r="I9" s="491" t="s">
        <v>25</v>
      </c>
      <c r="J9" s="272" t="s">
        <v>21</v>
      </c>
      <c r="K9" s="492" t="s">
        <v>497</v>
      </c>
      <c r="L9" s="276"/>
      <c r="M9" s="493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3"/>
    </row>
    <row r="10" spans="1:25" ht="7.5" customHeight="1">
      <c r="A10" s="48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494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3"/>
    </row>
    <row r="11" spans="1:25" ht="7.5" customHeight="1">
      <c r="A11" s="485"/>
      <c r="B11" s="489" t="s">
        <v>504</v>
      </c>
      <c r="C11" s="276"/>
      <c r="D11" s="490"/>
      <c r="E11" s="276"/>
      <c r="F11" s="491" t="s">
        <v>505</v>
      </c>
      <c r="G11" s="491" t="s">
        <v>25</v>
      </c>
      <c r="H11" s="491" t="s">
        <v>500</v>
      </c>
      <c r="I11" s="491" t="s">
        <v>25</v>
      </c>
      <c r="J11" s="272" t="s">
        <v>21</v>
      </c>
      <c r="K11" s="492" t="s">
        <v>497</v>
      </c>
      <c r="L11" s="276"/>
      <c r="M11" s="493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3"/>
    </row>
    <row r="12" spans="1:25" ht="7.5" customHeight="1">
      <c r="A12" s="485"/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494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3"/>
    </row>
    <row r="13" spans="1:25" ht="7.5" customHeight="1">
      <c r="A13" s="485"/>
      <c r="B13" s="489" t="s">
        <v>506</v>
      </c>
      <c r="C13" s="276"/>
      <c r="D13" s="490"/>
      <c r="E13" s="276"/>
      <c r="F13" s="491" t="s">
        <v>507</v>
      </c>
      <c r="G13" s="491" t="s">
        <v>25</v>
      </c>
      <c r="H13" s="491" t="s">
        <v>508</v>
      </c>
      <c r="I13" s="491" t="s">
        <v>25</v>
      </c>
      <c r="J13" s="272" t="s">
        <v>21</v>
      </c>
      <c r="K13" s="492" t="s">
        <v>497</v>
      </c>
      <c r="L13" s="276"/>
      <c r="M13" s="493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3"/>
    </row>
    <row r="14" spans="1:25" ht="7.5" customHeight="1">
      <c r="A14" s="485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494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3"/>
    </row>
    <row r="15" spans="1:25" ht="7.5" customHeight="1">
      <c r="A15" s="485"/>
      <c r="B15" s="489" t="s">
        <v>509</v>
      </c>
      <c r="C15" s="276"/>
      <c r="D15" s="490"/>
      <c r="E15" s="276"/>
      <c r="F15" s="491" t="s">
        <v>499</v>
      </c>
      <c r="G15" s="491" t="s">
        <v>25</v>
      </c>
      <c r="H15" s="491" t="s">
        <v>500</v>
      </c>
      <c r="I15" s="491" t="s">
        <v>25</v>
      </c>
      <c r="J15" s="272" t="s">
        <v>21</v>
      </c>
      <c r="K15" s="492" t="s">
        <v>497</v>
      </c>
      <c r="L15" s="276"/>
      <c r="M15" s="493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3"/>
    </row>
    <row r="16" spans="1:25" ht="7.5" customHeight="1">
      <c r="A16" s="485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494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3"/>
    </row>
    <row r="17" spans="1:25" ht="7.5" customHeight="1">
      <c r="A17" s="485"/>
      <c r="B17" s="489" t="s">
        <v>510</v>
      </c>
      <c r="C17" s="276"/>
      <c r="D17" s="490"/>
      <c r="E17" s="276"/>
      <c r="F17" s="491" t="s">
        <v>499</v>
      </c>
      <c r="G17" s="491" t="s">
        <v>25</v>
      </c>
      <c r="H17" s="491" t="s">
        <v>500</v>
      </c>
      <c r="I17" s="491" t="s">
        <v>25</v>
      </c>
      <c r="J17" s="272" t="s">
        <v>21</v>
      </c>
      <c r="K17" s="492" t="s">
        <v>497</v>
      </c>
      <c r="L17" s="276"/>
      <c r="M17" s="493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3"/>
    </row>
    <row r="18" spans="1:25" ht="7.5" customHeight="1">
      <c r="A18" s="485"/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494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3"/>
    </row>
    <row r="19" spans="1:25" ht="7.5" customHeight="1">
      <c r="A19" s="485"/>
      <c r="B19" s="489" t="s">
        <v>511</v>
      </c>
      <c r="C19" s="276"/>
      <c r="D19" s="490"/>
      <c r="E19" s="276"/>
      <c r="F19" s="491" t="s">
        <v>505</v>
      </c>
      <c r="G19" s="491" t="s">
        <v>25</v>
      </c>
      <c r="H19" s="491" t="s">
        <v>500</v>
      </c>
      <c r="I19" s="491" t="s">
        <v>25</v>
      </c>
      <c r="J19" s="272" t="s">
        <v>21</v>
      </c>
      <c r="K19" s="492" t="s">
        <v>497</v>
      </c>
      <c r="L19" s="276"/>
      <c r="M19" s="493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3"/>
    </row>
    <row r="20" spans="1:25" ht="7.5" customHeight="1">
      <c r="A20" s="485"/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494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3"/>
    </row>
    <row r="21" spans="1:25" ht="7.5" customHeight="1">
      <c r="A21" s="485"/>
      <c r="B21" s="489" t="s">
        <v>512</v>
      </c>
      <c r="C21" s="276"/>
      <c r="D21" s="490"/>
      <c r="E21" s="276"/>
      <c r="F21" s="491" t="s">
        <v>513</v>
      </c>
      <c r="G21" s="491" t="s">
        <v>25</v>
      </c>
      <c r="H21" s="491" t="s">
        <v>514</v>
      </c>
      <c r="I21" s="491" t="s">
        <v>25</v>
      </c>
      <c r="J21" s="272" t="s">
        <v>21</v>
      </c>
      <c r="K21" s="492" t="s">
        <v>497</v>
      </c>
      <c r="L21" s="276"/>
      <c r="M21" s="493"/>
      <c r="N21" s="45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3"/>
    </row>
    <row r="22" spans="1:25" ht="7.5" customHeight="1">
      <c r="A22" s="485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494"/>
      <c r="N22" s="45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3"/>
    </row>
    <row r="23" spans="1:25" ht="7.5" customHeight="1">
      <c r="A23" s="485"/>
      <c r="N23" s="45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3"/>
    </row>
    <row r="24" spans="1:25" ht="7.5" customHeight="1">
      <c r="A24" s="485"/>
      <c r="N24" s="45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3"/>
    </row>
    <row r="25" spans="1:25" ht="7.5" customHeight="1">
      <c r="A25" s="485"/>
      <c r="N25" s="45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3"/>
    </row>
    <row r="26" spans="1:25" ht="7.5" customHeight="1">
      <c r="A26" s="485"/>
      <c r="N26" s="45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3"/>
    </row>
    <row r="27" spans="1:25" ht="7.5" customHeight="1">
      <c r="A27" s="485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3"/>
    </row>
    <row r="28" spans="1:25" ht="7.5" customHeight="1">
      <c r="A28" s="485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3"/>
    </row>
    <row r="29" spans="1:25" ht="7.5" customHeight="1">
      <c r="A29" s="485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3"/>
    </row>
    <row r="30" spans="1:25" ht="7.5" customHeight="1">
      <c r="A30" s="485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3"/>
    </row>
    <row r="31" spans="1:25" ht="7.5" customHeight="1">
      <c r="A31" s="485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3"/>
    </row>
    <row r="32" spans="1:25" ht="7.5" customHeight="1">
      <c r="A32" s="485"/>
      <c r="B32" s="495"/>
      <c r="C32" s="495"/>
      <c r="D32" s="495"/>
      <c r="E32" s="495"/>
      <c r="F32" s="495"/>
      <c r="G32" s="495"/>
      <c r="H32" s="495"/>
      <c r="I32" s="495"/>
      <c r="J32" s="495"/>
      <c r="K32" s="495"/>
      <c r="L32" s="495"/>
      <c r="M32" s="495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3"/>
    </row>
    <row r="33" spans="1:25" ht="7.5" customHeight="1">
      <c r="A33" s="485"/>
      <c r="B33" s="495"/>
      <c r="C33" s="495"/>
      <c r="D33" s="495"/>
      <c r="E33" s="495"/>
      <c r="F33" s="495"/>
      <c r="G33" s="495"/>
      <c r="H33" s="495"/>
      <c r="I33" s="495"/>
      <c r="J33" s="495"/>
      <c r="K33" s="495"/>
      <c r="L33" s="495"/>
      <c r="M33" s="495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3"/>
    </row>
    <row r="34" spans="1:25" ht="7.5" customHeight="1">
      <c r="A34" s="485"/>
      <c r="B34" s="495"/>
      <c r="C34" s="495"/>
      <c r="D34" s="495"/>
      <c r="E34" s="495"/>
      <c r="F34" s="495"/>
      <c r="G34" s="495"/>
      <c r="H34" s="495"/>
      <c r="I34" s="495"/>
      <c r="J34" s="495"/>
      <c r="K34" s="495"/>
      <c r="L34" s="495"/>
      <c r="M34" s="495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3"/>
    </row>
    <row r="35" spans="1:25" ht="7.5" customHeight="1">
      <c r="A35" s="485"/>
      <c r="B35" s="495"/>
      <c r="C35" s="495"/>
      <c r="D35" s="495"/>
      <c r="E35" s="495"/>
      <c r="F35" s="495"/>
      <c r="G35" s="495"/>
      <c r="H35" s="495"/>
      <c r="I35" s="495"/>
      <c r="J35" s="495"/>
      <c r="K35" s="495"/>
      <c r="L35" s="495"/>
      <c r="M35" s="495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3"/>
    </row>
    <row r="36" spans="1:25" ht="7.5" customHeight="1">
      <c r="A36" s="485"/>
      <c r="B36" s="495"/>
      <c r="C36" s="495"/>
      <c r="D36" s="495"/>
      <c r="E36" s="495"/>
      <c r="F36" s="495"/>
      <c r="G36" s="495"/>
      <c r="H36" s="495"/>
      <c r="I36" s="495"/>
      <c r="J36" s="495"/>
      <c r="K36" s="495"/>
      <c r="L36" s="495"/>
      <c r="M36" s="495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3"/>
    </row>
    <row r="37" spans="1:25" ht="7.5" customHeight="1">
      <c r="A37" s="485"/>
      <c r="B37" s="495"/>
      <c r="C37" s="495"/>
      <c r="D37" s="495"/>
      <c r="E37" s="495"/>
      <c r="F37" s="495"/>
      <c r="G37" s="495"/>
      <c r="H37" s="495"/>
      <c r="I37" s="495"/>
      <c r="J37" s="495"/>
      <c r="K37" s="495"/>
      <c r="L37" s="495"/>
      <c r="M37" s="495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3"/>
    </row>
    <row r="38" spans="1:25" ht="7.5" customHeight="1">
      <c r="A38" s="485"/>
      <c r="B38" s="495"/>
      <c r="C38" s="495"/>
      <c r="D38" s="495"/>
      <c r="E38" s="495"/>
      <c r="F38" s="495"/>
      <c r="G38" s="495"/>
      <c r="H38" s="495"/>
      <c r="I38" s="495"/>
      <c r="J38" s="495"/>
      <c r="K38" s="495"/>
      <c r="L38" s="495"/>
      <c r="M38" s="495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3"/>
    </row>
    <row r="39" spans="1:25" ht="7.5" customHeight="1">
      <c r="A39" s="485"/>
      <c r="B39" s="495"/>
      <c r="C39" s="495"/>
      <c r="D39" s="495"/>
      <c r="E39" s="495"/>
      <c r="F39" s="495"/>
      <c r="G39" s="495"/>
      <c r="H39" s="495"/>
      <c r="I39" s="495"/>
      <c r="J39" s="495"/>
      <c r="K39" s="495"/>
      <c r="L39" s="495"/>
      <c r="M39" s="495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3"/>
    </row>
    <row r="40" spans="1:25" ht="7.5" customHeight="1">
      <c r="A40" s="485"/>
      <c r="B40" s="495"/>
      <c r="C40" s="495"/>
      <c r="D40" s="495"/>
      <c r="E40" s="495"/>
      <c r="F40" s="495"/>
      <c r="G40" s="495"/>
      <c r="H40" s="495"/>
      <c r="I40" s="495"/>
      <c r="J40" s="495"/>
      <c r="K40" s="495"/>
      <c r="L40" s="495"/>
      <c r="M40" s="495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3"/>
    </row>
    <row r="41" spans="1:25" ht="7.5" customHeight="1">
      <c r="A41" s="482"/>
      <c r="B41" s="495"/>
      <c r="C41" s="495"/>
      <c r="D41" s="495"/>
      <c r="E41" s="495"/>
      <c r="F41" s="495"/>
      <c r="G41" s="495"/>
      <c r="H41" s="495"/>
      <c r="I41" s="495"/>
      <c r="J41" s="495"/>
      <c r="K41" s="495"/>
      <c r="L41" s="495"/>
      <c r="M41" s="495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3"/>
    </row>
    <row r="42" spans="1:25" ht="7.5" customHeight="1">
      <c r="A42" s="485"/>
      <c r="B42" s="495"/>
      <c r="C42" s="495"/>
      <c r="D42" s="495"/>
      <c r="E42" s="495"/>
      <c r="F42" s="495"/>
      <c r="G42" s="495"/>
      <c r="H42" s="495"/>
      <c r="I42" s="495"/>
      <c r="J42" s="495"/>
      <c r="K42" s="495"/>
      <c r="L42" s="495"/>
      <c r="M42" s="495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3"/>
    </row>
    <row r="43" spans="1:25" ht="7.5" customHeight="1">
      <c r="A43" s="485"/>
      <c r="B43" s="495"/>
      <c r="C43" s="495"/>
      <c r="D43" s="495"/>
      <c r="E43" s="495"/>
      <c r="F43" s="495"/>
      <c r="G43" s="495"/>
      <c r="H43" s="495"/>
      <c r="I43" s="495"/>
      <c r="J43" s="495"/>
      <c r="K43" s="495"/>
      <c r="L43" s="495"/>
      <c r="M43" s="495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3"/>
    </row>
    <row r="44" spans="1:25" ht="7.5" customHeight="1">
      <c r="A44" s="485"/>
      <c r="B44" s="495"/>
      <c r="C44" s="495"/>
      <c r="D44" s="495"/>
      <c r="E44" s="495"/>
      <c r="F44" s="495"/>
      <c r="G44" s="495"/>
      <c r="H44" s="495"/>
      <c r="I44" s="495"/>
      <c r="J44" s="495"/>
      <c r="K44" s="495"/>
      <c r="L44" s="495"/>
      <c r="M44" s="495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3"/>
    </row>
    <row r="45" spans="1:25" ht="7.5" customHeight="1">
      <c r="A45" s="485"/>
      <c r="B45" s="495"/>
      <c r="C45" s="495"/>
      <c r="D45" s="495"/>
      <c r="E45" s="495"/>
      <c r="F45" s="495"/>
      <c r="G45" s="495"/>
      <c r="H45" s="495"/>
      <c r="I45" s="495"/>
      <c r="J45" s="495"/>
      <c r="K45" s="495"/>
      <c r="L45" s="495"/>
      <c r="M45" s="495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3"/>
    </row>
    <row r="46" spans="1:25" ht="7.5" customHeight="1">
      <c r="A46" s="485"/>
      <c r="B46" s="495"/>
      <c r="C46" s="495"/>
      <c r="D46" s="495"/>
      <c r="E46" s="495"/>
      <c r="F46" s="495"/>
      <c r="G46" s="495"/>
      <c r="H46" s="495"/>
      <c r="I46" s="495"/>
      <c r="J46" s="495"/>
      <c r="K46" s="495"/>
      <c r="L46" s="495"/>
      <c r="M46" s="495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3"/>
    </row>
    <row r="47" spans="1:25" ht="7.5" customHeight="1">
      <c r="A47" s="485"/>
      <c r="B47" s="495"/>
      <c r="C47" s="495"/>
      <c r="D47" s="495"/>
      <c r="E47" s="495"/>
      <c r="F47" s="495"/>
      <c r="G47" s="495"/>
      <c r="H47" s="495"/>
      <c r="I47" s="495"/>
      <c r="J47" s="495"/>
      <c r="K47" s="495"/>
      <c r="L47" s="495"/>
      <c r="M47" s="495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3"/>
    </row>
    <row r="48" spans="1:25" ht="7.5" customHeight="1">
      <c r="A48" s="485"/>
      <c r="B48" s="495"/>
      <c r="C48" s="495"/>
      <c r="D48" s="495"/>
      <c r="E48" s="495"/>
      <c r="F48" s="495"/>
      <c r="G48" s="495"/>
      <c r="H48" s="495"/>
      <c r="I48" s="495"/>
      <c r="J48" s="495"/>
      <c r="K48" s="495"/>
      <c r="L48" s="495"/>
      <c r="M48" s="495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3"/>
    </row>
    <row r="49" spans="1:25" ht="7.5" customHeight="1">
      <c r="A49" s="485"/>
      <c r="B49" s="495"/>
      <c r="C49" s="495"/>
      <c r="D49" s="495"/>
      <c r="E49" s="495"/>
      <c r="F49" s="495"/>
      <c r="G49" s="495"/>
      <c r="H49" s="495"/>
      <c r="I49" s="495"/>
      <c r="J49" s="495"/>
      <c r="K49" s="495"/>
      <c r="L49" s="495"/>
      <c r="M49" s="495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3"/>
    </row>
    <row r="50" spans="1:25" ht="7.5" customHeight="1">
      <c r="A50" s="485"/>
      <c r="B50" s="495"/>
      <c r="C50" s="495"/>
      <c r="D50" s="495"/>
      <c r="E50" s="495"/>
      <c r="F50" s="495"/>
      <c r="G50" s="495"/>
      <c r="H50" s="495"/>
      <c r="I50" s="495"/>
      <c r="J50" s="495"/>
      <c r="K50" s="495"/>
      <c r="L50" s="495"/>
      <c r="M50" s="495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3"/>
    </row>
    <row r="51" spans="1:25" ht="7.5" customHeight="1">
      <c r="A51" s="485"/>
      <c r="B51" s="495"/>
      <c r="C51" s="495"/>
      <c r="D51" s="495"/>
      <c r="E51" s="495"/>
      <c r="F51" s="495"/>
      <c r="G51" s="495"/>
      <c r="H51" s="495"/>
      <c r="I51" s="495"/>
      <c r="J51" s="495"/>
      <c r="K51" s="495"/>
      <c r="L51" s="495"/>
      <c r="M51" s="495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3"/>
    </row>
    <row r="52" spans="1:25" ht="7.5" customHeight="1">
      <c r="A52" s="485"/>
      <c r="B52" s="495"/>
      <c r="C52" s="495"/>
      <c r="D52" s="495"/>
      <c r="E52" s="495"/>
      <c r="F52" s="495"/>
      <c r="G52" s="495"/>
      <c r="H52" s="495"/>
      <c r="I52" s="495"/>
      <c r="J52" s="495"/>
      <c r="K52" s="495"/>
      <c r="L52" s="495"/>
      <c r="M52" s="495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3"/>
    </row>
    <row r="53" spans="1:25" ht="7.5" customHeight="1">
      <c r="A53" s="485"/>
      <c r="B53" s="495"/>
      <c r="C53" s="495"/>
      <c r="D53" s="495"/>
      <c r="E53" s="495"/>
      <c r="F53" s="495"/>
      <c r="G53" s="495"/>
      <c r="H53" s="495"/>
      <c r="I53" s="495"/>
      <c r="J53" s="495"/>
      <c r="K53" s="495"/>
      <c r="L53" s="495"/>
      <c r="M53" s="495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3"/>
    </row>
    <row r="54" spans="1:25" ht="7.5" customHeight="1">
      <c r="A54" s="485"/>
      <c r="B54" s="495"/>
      <c r="C54" s="495"/>
      <c r="D54" s="495"/>
      <c r="E54" s="495"/>
      <c r="F54" s="495"/>
      <c r="G54" s="495"/>
      <c r="H54" s="495"/>
      <c r="I54" s="495"/>
      <c r="J54" s="495"/>
      <c r="K54" s="495"/>
      <c r="L54" s="495"/>
      <c r="M54" s="495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3"/>
    </row>
    <row r="55" spans="1:25" ht="7.5" customHeight="1">
      <c r="A55" s="485"/>
      <c r="B55" s="495"/>
      <c r="C55" s="495"/>
      <c r="D55" s="495"/>
      <c r="E55" s="495"/>
      <c r="F55" s="495"/>
      <c r="G55" s="495"/>
      <c r="H55" s="495"/>
      <c r="I55" s="495"/>
      <c r="J55" s="495"/>
      <c r="K55" s="495"/>
      <c r="L55" s="495"/>
      <c r="M55" s="495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3"/>
    </row>
    <row r="56" spans="1:25" ht="7.5" customHeight="1">
      <c r="A56" s="485"/>
      <c r="B56" s="495"/>
      <c r="C56" s="495"/>
      <c r="D56" s="495"/>
      <c r="E56" s="495"/>
      <c r="F56" s="495"/>
      <c r="G56" s="495"/>
      <c r="H56" s="495"/>
      <c r="I56" s="495"/>
      <c r="J56" s="495"/>
      <c r="K56" s="495"/>
      <c r="L56" s="495"/>
      <c r="M56" s="495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3"/>
    </row>
    <row r="57" spans="1:25" ht="7.5" customHeight="1">
      <c r="A57" s="485"/>
      <c r="B57" s="495"/>
      <c r="C57" s="495"/>
      <c r="D57" s="495"/>
      <c r="E57" s="495"/>
      <c r="F57" s="495"/>
      <c r="G57" s="495"/>
      <c r="H57" s="495"/>
      <c r="I57" s="495"/>
      <c r="J57" s="495"/>
      <c r="K57" s="495"/>
      <c r="L57" s="495"/>
      <c r="M57" s="495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3"/>
    </row>
    <row r="58" spans="1:25" ht="7.5" customHeight="1">
      <c r="A58" s="485"/>
      <c r="B58" s="495"/>
      <c r="C58" s="495"/>
      <c r="D58" s="495"/>
      <c r="E58" s="495"/>
      <c r="F58" s="495"/>
      <c r="G58" s="495"/>
      <c r="H58" s="495"/>
      <c r="I58" s="495"/>
      <c r="J58" s="495"/>
      <c r="K58" s="495"/>
      <c r="L58" s="495"/>
      <c r="M58" s="495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3"/>
    </row>
    <row r="59" spans="1:25" ht="11.25" customHeight="1">
      <c r="A59" s="485"/>
      <c r="B59" s="496" t="s">
        <v>4</v>
      </c>
      <c r="C59" s="496"/>
      <c r="D59" s="497"/>
      <c r="E59" s="498"/>
      <c r="F59" s="496"/>
      <c r="G59" s="496"/>
      <c r="H59" s="496"/>
      <c r="I59" s="496"/>
      <c r="J59" s="277" t="s">
        <v>38</v>
      </c>
      <c r="K59" s="276"/>
      <c r="L59" s="276"/>
      <c r="M59" s="27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21"/>
    </row>
    <row r="60" spans="1:25" ht="11.25" customHeight="1">
      <c r="A60" s="485"/>
      <c r="B60" s="278"/>
      <c r="C60" s="278"/>
      <c r="D60" s="243"/>
      <c r="E60" s="243"/>
      <c r="F60" s="278"/>
      <c r="G60" s="278"/>
      <c r="H60" s="278"/>
      <c r="I60" s="278"/>
      <c r="J60" s="243"/>
      <c r="K60" s="243"/>
      <c r="L60" s="243"/>
      <c r="M60" s="243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3"/>
    </row>
    <row r="61" spans="1:25" ht="11.25" customHeight="1">
      <c r="A61" s="485"/>
      <c r="B61" s="280" t="s">
        <v>515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21"/>
    </row>
    <row r="62" spans="1:25" ht="61.5" customHeight="1">
      <c r="A62" s="482"/>
      <c r="B62" s="199"/>
      <c r="C62" s="200"/>
      <c r="D62" s="200"/>
      <c r="E62" s="201"/>
      <c r="F62" s="201"/>
      <c r="G62" s="201"/>
      <c r="H62" s="483"/>
      <c r="I62" s="483"/>
      <c r="J62" s="483"/>
      <c r="K62" s="202" t="s">
        <v>485</v>
      </c>
      <c r="L62" s="200"/>
      <c r="M62" s="200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3"/>
    </row>
    <row r="63" spans="1:25" ht="34.5" customHeight="1">
      <c r="A63" s="482"/>
      <c r="B63" s="484"/>
      <c r="C63" s="212"/>
      <c r="D63" s="484"/>
      <c r="E63" s="212"/>
      <c r="F63" s="210"/>
      <c r="G63" s="210"/>
      <c r="H63" s="210"/>
      <c r="I63" s="210"/>
      <c r="J63" s="484"/>
      <c r="K63" s="418"/>
      <c r="L63" s="418"/>
      <c r="M63" s="212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5"/>
    </row>
    <row r="64" spans="1:25" ht="7.5" customHeight="1">
      <c r="A64" s="485"/>
      <c r="B64" s="499"/>
      <c r="C64" s="499"/>
      <c r="D64" s="499"/>
      <c r="E64" s="499"/>
      <c r="F64" s="499"/>
      <c r="G64" s="499"/>
      <c r="H64" s="499"/>
      <c r="I64" s="499"/>
      <c r="J64" s="499"/>
      <c r="K64" s="499"/>
      <c r="L64" s="499"/>
      <c r="M64" s="499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3"/>
    </row>
    <row r="65" spans="1:25" ht="7.5" customHeight="1">
      <c r="A65" s="485"/>
      <c r="B65" s="500"/>
      <c r="C65" s="500"/>
      <c r="D65" s="500"/>
      <c r="E65" s="500"/>
      <c r="F65" s="500"/>
      <c r="G65" s="500"/>
      <c r="H65" s="500"/>
      <c r="I65" s="500"/>
      <c r="J65" s="500"/>
      <c r="K65" s="500"/>
      <c r="L65" s="500"/>
      <c r="M65" s="500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3"/>
    </row>
    <row r="66" spans="1:25" ht="7.5" customHeight="1">
      <c r="A66" s="485"/>
      <c r="B66" s="500"/>
      <c r="C66" s="500"/>
      <c r="D66" s="500"/>
      <c r="E66" s="500"/>
      <c r="F66" s="500"/>
      <c r="G66" s="500"/>
      <c r="H66" s="500"/>
      <c r="I66" s="500"/>
      <c r="J66" s="500"/>
      <c r="K66" s="500"/>
      <c r="L66" s="500"/>
      <c r="M66" s="500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3"/>
    </row>
    <row r="67" spans="1:25" ht="7.5" customHeight="1">
      <c r="A67" s="485"/>
      <c r="B67" s="500"/>
      <c r="C67" s="500"/>
      <c r="D67" s="500"/>
      <c r="E67" s="500"/>
      <c r="F67" s="500"/>
      <c r="G67" s="500"/>
      <c r="H67" s="500"/>
      <c r="I67" s="500"/>
      <c r="J67" s="500"/>
      <c r="K67" s="500"/>
      <c r="L67" s="500"/>
      <c r="M67" s="500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3"/>
    </row>
    <row r="68" spans="1:25" ht="7.5" customHeight="1">
      <c r="A68" s="485"/>
      <c r="B68" s="500"/>
      <c r="C68" s="500"/>
      <c r="D68" s="500"/>
      <c r="E68" s="500"/>
      <c r="F68" s="500"/>
      <c r="G68" s="500"/>
      <c r="H68" s="500"/>
      <c r="I68" s="500"/>
      <c r="J68" s="500"/>
      <c r="K68" s="500"/>
      <c r="L68" s="500"/>
      <c r="M68" s="500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3"/>
    </row>
    <row r="69" spans="1:25" ht="7.5" customHeight="1">
      <c r="A69" s="485"/>
      <c r="B69" s="500"/>
      <c r="C69" s="500"/>
      <c r="D69" s="500"/>
      <c r="E69" s="500"/>
      <c r="F69" s="500"/>
      <c r="G69" s="500"/>
      <c r="H69" s="500"/>
      <c r="I69" s="500"/>
      <c r="J69" s="500"/>
      <c r="K69" s="500"/>
      <c r="L69" s="500"/>
      <c r="M69" s="500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3"/>
    </row>
    <row r="70" spans="1:25" ht="7.5" customHeight="1">
      <c r="A70" s="485"/>
      <c r="B70" s="500"/>
      <c r="C70" s="500"/>
      <c r="D70" s="500"/>
      <c r="E70" s="500"/>
      <c r="F70" s="500"/>
      <c r="G70" s="500"/>
      <c r="H70" s="500"/>
      <c r="I70" s="500"/>
      <c r="J70" s="500"/>
      <c r="K70" s="500"/>
      <c r="L70" s="500"/>
      <c r="M70" s="500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3"/>
    </row>
    <row r="71" spans="1:25" ht="7.5" customHeight="1">
      <c r="A71" s="485"/>
      <c r="B71" s="500"/>
      <c r="C71" s="500"/>
      <c r="D71" s="500"/>
      <c r="E71" s="500"/>
      <c r="F71" s="500"/>
      <c r="G71" s="500"/>
      <c r="H71" s="500"/>
      <c r="I71" s="500"/>
      <c r="J71" s="500"/>
      <c r="K71" s="500"/>
      <c r="L71" s="500"/>
      <c r="M71" s="500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3"/>
    </row>
    <row r="72" spans="1:25" ht="7.5" customHeight="1">
      <c r="A72" s="485"/>
      <c r="B72" s="500"/>
      <c r="C72" s="500"/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3"/>
    </row>
    <row r="73" spans="1:25" ht="7.5" customHeight="1">
      <c r="A73" s="485"/>
      <c r="B73" s="500"/>
      <c r="C73" s="500"/>
      <c r="D73" s="500"/>
      <c r="E73" s="500"/>
      <c r="F73" s="500"/>
      <c r="G73" s="500"/>
      <c r="H73" s="500"/>
      <c r="I73" s="500"/>
      <c r="J73" s="500"/>
      <c r="K73" s="500"/>
      <c r="L73" s="500"/>
      <c r="M73" s="500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3"/>
    </row>
    <row r="74" spans="1:25" ht="7.5" customHeight="1">
      <c r="A74" s="485"/>
      <c r="B74" s="500"/>
      <c r="C74" s="500"/>
      <c r="D74" s="500"/>
      <c r="E74" s="500"/>
      <c r="F74" s="500"/>
      <c r="G74" s="500"/>
      <c r="H74" s="500"/>
      <c r="I74" s="500"/>
      <c r="J74" s="500"/>
      <c r="K74" s="500"/>
      <c r="L74" s="500"/>
      <c r="M74" s="500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3"/>
    </row>
    <row r="75" spans="1:25" ht="7.5" customHeight="1">
      <c r="A75" s="485"/>
      <c r="B75" s="500"/>
      <c r="C75" s="500"/>
      <c r="D75" s="500"/>
      <c r="E75" s="500"/>
      <c r="F75" s="500"/>
      <c r="G75" s="500"/>
      <c r="H75" s="500"/>
      <c r="I75" s="500"/>
      <c r="J75" s="500"/>
      <c r="K75" s="500"/>
      <c r="L75" s="500"/>
      <c r="M75" s="500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3"/>
    </row>
    <row r="76" spans="1:25" ht="7.5" customHeight="1">
      <c r="A76" s="485"/>
      <c r="B76" s="500"/>
      <c r="C76" s="500"/>
      <c r="D76" s="500"/>
      <c r="E76" s="500"/>
      <c r="F76" s="500"/>
      <c r="G76" s="500"/>
      <c r="H76" s="500"/>
      <c r="I76" s="500"/>
      <c r="J76" s="500"/>
      <c r="K76" s="500"/>
      <c r="L76" s="500"/>
      <c r="M76" s="500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3"/>
    </row>
    <row r="77" spans="1:25" ht="7.5" customHeight="1">
      <c r="A77" s="485"/>
      <c r="B77" s="500"/>
      <c r="C77" s="500"/>
      <c r="D77" s="500"/>
      <c r="E77" s="500"/>
      <c r="F77" s="500"/>
      <c r="G77" s="500"/>
      <c r="H77" s="500"/>
      <c r="I77" s="500"/>
      <c r="J77" s="500"/>
      <c r="K77" s="500"/>
      <c r="L77" s="500"/>
      <c r="M77" s="500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3"/>
    </row>
    <row r="78" spans="1:25" ht="7.5" customHeight="1">
      <c r="A78" s="485"/>
      <c r="B78" s="500"/>
      <c r="C78" s="500"/>
      <c r="D78" s="500"/>
      <c r="E78" s="500"/>
      <c r="F78" s="500"/>
      <c r="G78" s="500"/>
      <c r="H78" s="500"/>
      <c r="I78" s="500"/>
      <c r="J78" s="500"/>
      <c r="K78" s="500"/>
      <c r="L78" s="500"/>
      <c r="M78" s="500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3"/>
    </row>
    <row r="79" spans="1:25" ht="7.5" customHeight="1">
      <c r="A79" s="485"/>
      <c r="B79" s="500"/>
      <c r="C79" s="500"/>
      <c r="D79" s="500"/>
      <c r="E79" s="500"/>
      <c r="F79" s="500"/>
      <c r="G79" s="500"/>
      <c r="H79" s="500"/>
      <c r="I79" s="500"/>
      <c r="J79" s="500"/>
      <c r="K79" s="500"/>
      <c r="L79" s="500"/>
      <c r="M79" s="500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3"/>
    </row>
    <row r="80" spans="1:25" ht="7.5" customHeight="1">
      <c r="A80" s="485"/>
      <c r="B80" s="500"/>
      <c r="C80" s="500"/>
      <c r="D80" s="500"/>
      <c r="E80" s="500"/>
      <c r="F80" s="500"/>
      <c r="G80" s="500"/>
      <c r="H80" s="500"/>
      <c r="I80" s="500"/>
      <c r="J80" s="500"/>
      <c r="K80" s="500"/>
      <c r="L80" s="500"/>
      <c r="M80" s="500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3"/>
    </row>
    <row r="81" spans="1:25" ht="7.5" customHeight="1">
      <c r="A81" s="485"/>
      <c r="B81" s="500"/>
      <c r="C81" s="500"/>
      <c r="D81" s="500"/>
      <c r="E81" s="500"/>
      <c r="F81" s="500"/>
      <c r="G81" s="500"/>
      <c r="H81" s="500"/>
      <c r="I81" s="500"/>
      <c r="J81" s="500"/>
      <c r="K81" s="500"/>
      <c r="L81" s="500"/>
      <c r="M81" s="500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3"/>
    </row>
    <row r="82" spans="1:25" ht="7.5" customHeight="1">
      <c r="A82" s="485"/>
      <c r="B82" s="500"/>
      <c r="C82" s="500"/>
      <c r="D82" s="500"/>
      <c r="E82" s="500"/>
      <c r="F82" s="500"/>
      <c r="G82" s="500"/>
      <c r="H82" s="500"/>
      <c r="I82" s="500"/>
      <c r="J82" s="500"/>
      <c r="K82" s="500"/>
      <c r="L82" s="500"/>
      <c r="M82" s="500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3"/>
    </row>
    <row r="83" spans="1:25" ht="7.5" customHeight="1">
      <c r="A83" s="485"/>
      <c r="B83" s="500"/>
      <c r="C83" s="500"/>
      <c r="D83" s="500"/>
      <c r="E83" s="500"/>
      <c r="F83" s="500"/>
      <c r="G83" s="500"/>
      <c r="H83" s="500"/>
      <c r="I83" s="500"/>
      <c r="J83" s="500"/>
      <c r="K83" s="500"/>
      <c r="L83" s="500"/>
      <c r="M83" s="500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3"/>
    </row>
    <row r="84" spans="1:25" ht="7.5" customHeight="1">
      <c r="A84" s="485"/>
      <c r="B84" s="501" t="s">
        <v>516</v>
      </c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3"/>
    </row>
    <row r="85" spans="1:25" ht="7.5" customHeight="1">
      <c r="A85" s="485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3"/>
    </row>
    <row r="86" spans="1:25" ht="7.5" customHeight="1">
      <c r="A86" s="485"/>
      <c r="B86" s="502"/>
      <c r="C86" s="502"/>
      <c r="D86" s="502"/>
      <c r="E86" s="502"/>
      <c r="F86" s="502"/>
      <c r="G86" s="502"/>
      <c r="H86" s="502"/>
      <c r="I86" s="502"/>
      <c r="J86" s="502"/>
      <c r="K86" s="502"/>
      <c r="L86" s="502"/>
      <c r="M86" s="50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3"/>
    </row>
    <row r="87" spans="1:25" ht="7.5" customHeight="1">
      <c r="A87" s="485"/>
      <c r="B87" s="503" t="s">
        <v>517</v>
      </c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3"/>
    </row>
    <row r="88" spans="1:25" ht="7.5" customHeight="1">
      <c r="A88" s="485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3"/>
    </row>
    <row r="89" spans="1:25" ht="7.5" customHeight="1">
      <c r="A89" s="485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3"/>
    </row>
    <row r="90" spans="1:25" ht="7.5" customHeight="1">
      <c r="A90" s="485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3"/>
    </row>
    <row r="91" spans="1:25" ht="7.5" customHeight="1">
      <c r="A91" s="485"/>
      <c r="B91" s="502"/>
      <c r="C91" s="502"/>
      <c r="D91" s="502"/>
      <c r="E91" s="502"/>
      <c r="F91" s="502"/>
      <c r="G91" s="502"/>
      <c r="H91" s="502"/>
      <c r="I91" s="502"/>
      <c r="J91" s="502"/>
      <c r="K91" s="502"/>
      <c r="L91" s="502"/>
      <c r="M91" s="50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3"/>
    </row>
    <row r="92" spans="1:25" ht="7.5" customHeight="1">
      <c r="A92" s="485"/>
      <c r="B92" s="504" t="s">
        <v>518</v>
      </c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3"/>
    </row>
    <row r="93" spans="1:25" ht="7.5" customHeight="1">
      <c r="A93" s="485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3"/>
    </row>
    <row r="94" spans="1:25" ht="7.5" customHeight="1">
      <c r="A94" s="485"/>
      <c r="B94" s="500"/>
      <c r="C94" s="500"/>
      <c r="D94" s="500"/>
      <c r="E94" s="500"/>
      <c r="F94" s="500"/>
      <c r="G94" s="500"/>
      <c r="H94" s="500"/>
      <c r="I94" s="500"/>
      <c r="J94" s="500"/>
      <c r="K94" s="500"/>
      <c r="L94" s="500"/>
      <c r="M94" s="500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3"/>
    </row>
    <row r="95" spans="1:25" ht="7.5" customHeight="1">
      <c r="A95" s="485"/>
      <c r="B95" s="500"/>
      <c r="C95" s="500"/>
      <c r="D95" s="500"/>
      <c r="E95" s="500"/>
      <c r="F95" s="500"/>
      <c r="G95" s="500"/>
      <c r="H95" s="500"/>
      <c r="I95" s="500"/>
      <c r="J95" s="500"/>
      <c r="K95" s="500"/>
      <c r="L95" s="500"/>
      <c r="M95" s="500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3"/>
    </row>
    <row r="96" spans="1:25" ht="7.5" customHeight="1">
      <c r="A96" s="485"/>
      <c r="B96" s="500"/>
      <c r="C96" s="500"/>
      <c r="D96" s="500"/>
      <c r="E96" s="500"/>
      <c r="F96" s="500"/>
      <c r="G96" s="500"/>
      <c r="H96" s="500"/>
      <c r="I96" s="500"/>
      <c r="J96" s="500"/>
      <c r="K96" s="500"/>
      <c r="L96" s="500"/>
      <c r="M96" s="500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3"/>
    </row>
    <row r="97" spans="1:25" ht="7.5" customHeight="1">
      <c r="A97" s="485"/>
      <c r="B97" s="500"/>
      <c r="C97" s="500"/>
      <c r="D97" s="500"/>
      <c r="E97" s="500"/>
      <c r="F97" s="500"/>
      <c r="G97" s="500"/>
      <c r="H97" s="500"/>
      <c r="I97" s="500"/>
      <c r="J97" s="500"/>
      <c r="K97" s="500"/>
      <c r="L97" s="500"/>
      <c r="M97" s="500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3"/>
    </row>
    <row r="98" spans="1:25" ht="7.5" customHeight="1">
      <c r="A98" s="485"/>
      <c r="B98" s="500"/>
      <c r="C98" s="500"/>
      <c r="D98" s="500"/>
      <c r="E98" s="500"/>
      <c r="F98" s="500"/>
      <c r="G98" s="500"/>
      <c r="H98" s="500"/>
      <c r="I98" s="500"/>
      <c r="J98" s="500"/>
      <c r="K98" s="500"/>
      <c r="L98" s="500"/>
      <c r="M98" s="500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3"/>
    </row>
    <row r="99" spans="1:25" ht="7.5" customHeight="1">
      <c r="A99" s="485"/>
      <c r="B99" s="500"/>
      <c r="C99" s="500"/>
      <c r="D99" s="500"/>
      <c r="E99" s="500"/>
      <c r="F99" s="500"/>
      <c r="G99" s="500"/>
      <c r="H99" s="500"/>
      <c r="I99" s="500"/>
      <c r="J99" s="500"/>
      <c r="K99" s="500"/>
      <c r="L99" s="500"/>
      <c r="M99" s="500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3"/>
    </row>
    <row r="100" spans="1:25" ht="7.5" customHeight="1">
      <c r="A100" s="485"/>
      <c r="B100" s="500"/>
      <c r="C100" s="500"/>
      <c r="D100" s="500"/>
      <c r="E100" s="500"/>
      <c r="F100" s="500"/>
      <c r="G100" s="500"/>
      <c r="H100" s="500"/>
      <c r="I100" s="500"/>
      <c r="J100" s="500"/>
      <c r="K100" s="500"/>
      <c r="L100" s="500"/>
      <c r="M100" s="500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3"/>
    </row>
    <row r="101" spans="1:25" ht="7.5" customHeight="1">
      <c r="A101" s="485"/>
      <c r="B101" s="500"/>
      <c r="C101" s="500"/>
      <c r="D101" s="500"/>
      <c r="E101" s="500"/>
      <c r="F101" s="500"/>
      <c r="G101" s="500"/>
      <c r="H101" s="500"/>
      <c r="I101" s="500"/>
      <c r="J101" s="500"/>
      <c r="K101" s="500"/>
      <c r="L101" s="500"/>
      <c r="M101" s="500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3"/>
    </row>
    <row r="102" spans="1:25" ht="7.5" customHeight="1">
      <c r="A102" s="482"/>
      <c r="B102" s="500"/>
      <c r="C102" s="500"/>
      <c r="D102" s="500"/>
      <c r="E102" s="500"/>
      <c r="F102" s="500"/>
      <c r="G102" s="500"/>
      <c r="H102" s="500"/>
      <c r="I102" s="500"/>
      <c r="J102" s="500"/>
      <c r="K102" s="500"/>
      <c r="L102" s="500"/>
      <c r="M102" s="500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3"/>
    </row>
    <row r="103" spans="1:25" ht="7.5" customHeight="1">
      <c r="A103" s="485"/>
      <c r="B103" s="500"/>
      <c r="C103" s="500"/>
      <c r="D103" s="500"/>
      <c r="E103" s="500"/>
      <c r="F103" s="500"/>
      <c r="G103" s="500"/>
      <c r="H103" s="500"/>
      <c r="I103" s="500"/>
      <c r="J103" s="500"/>
      <c r="K103" s="500"/>
      <c r="L103" s="500"/>
      <c r="M103" s="500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3"/>
    </row>
    <row r="104" spans="1:25" ht="7.5" customHeight="1">
      <c r="A104" s="485"/>
      <c r="B104" s="500"/>
      <c r="C104" s="500"/>
      <c r="D104" s="500"/>
      <c r="E104" s="500"/>
      <c r="F104" s="500"/>
      <c r="G104" s="500"/>
      <c r="H104" s="500"/>
      <c r="I104" s="500"/>
      <c r="J104" s="500"/>
      <c r="K104" s="500"/>
      <c r="L104" s="500"/>
      <c r="M104" s="500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3"/>
    </row>
    <row r="105" spans="1:25" ht="7.5" customHeight="1">
      <c r="A105" s="485"/>
      <c r="B105" s="500"/>
      <c r="C105" s="500"/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3"/>
    </row>
    <row r="106" spans="1:25" ht="7.5" customHeight="1">
      <c r="A106" s="485"/>
      <c r="B106" s="500"/>
      <c r="C106" s="500"/>
      <c r="D106" s="500"/>
      <c r="E106" s="500"/>
      <c r="F106" s="500"/>
      <c r="G106" s="500"/>
      <c r="H106" s="500"/>
      <c r="I106" s="500"/>
      <c r="J106" s="500"/>
      <c r="K106" s="500"/>
      <c r="L106" s="500"/>
      <c r="M106" s="500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3"/>
    </row>
    <row r="107" spans="1:25" ht="7.5" customHeight="1">
      <c r="A107" s="485"/>
      <c r="B107" s="500"/>
      <c r="C107" s="500"/>
      <c r="D107" s="500"/>
      <c r="E107" s="500"/>
      <c r="F107" s="500"/>
      <c r="G107" s="500"/>
      <c r="H107" s="500"/>
      <c r="I107" s="500"/>
      <c r="J107" s="500"/>
      <c r="K107" s="500"/>
      <c r="L107" s="500"/>
      <c r="M107" s="500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3"/>
    </row>
    <row r="108" spans="1:25" ht="7.5" customHeight="1">
      <c r="A108" s="485"/>
      <c r="B108" s="500"/>
      <c r="C108" s="500"/>
      <c r="D108" s="500"/>
      <c r="E108" s="500"/>
      <c r="F108" s="500"/>
      <c r="G108" s="500"/>
      <c r="H108" s="500"/>
      <c r="I108" s="500"/>
      <c r="J108" s="500"/>
      <c r="K108" s="500"/>
      <c r="L108" s="500"/>
      <c r="M108" s="500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3"/>
    </row>
    <row r="109" spans="1:25" ht="7.5" customHeight="1">
      <c r="A109" s="485"/>
      <c r="B109" s="406"/>
      <c r="C109" s="406"/>
      <c r="D109" s="406"/>
      <c r="E109" s="406"/>
      <c r="F109" s="406"/>
      <c r="G109" s="406"/>
      <c r="H109" s="406"/>
      <c r="I109" s="406"/>
      <c r="J109" s="406"/>
      <c r="K109" s="406"/>
      <c r="L109" s="406"/>
      <c r="M109" s="406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3"/>
    </row>
    <row r="110" spans="1:25" ht="7.5" customHeight="1">
      <c r="A110" s="485"/>
      <c r="B110" s="406"/>
      <c r="C110" s="406"/>
      <c r="D110" s="406"/>
      <c r="E110" s="406"/>
      <c r="F110" s="406"/>
      <c r="G110" s="406"/>
      <c r="H110" s="406"/>
      <c r="I110" s="406"/>
      <c r="J110" s="406"/>
      <c r="K110" s="406"/>
      <c r="L110" s="406"/>
      <c r="M110" s="406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3"/>
    </row>
    <row r="111" spans="1:25" ht="7.5" customHeight="1">
      <c r="A111" s="485"/>
      <c r="B111" s="406"/>
      <c r="C111" s="406"/>
      <c r="D111" s="406"/>
      <c r="E111" s="406"/>
      <c r="F111" s="406"/>
      <c r="G111" s="406"/>
      <c r="H111" s="406"/>
      <c r="I111" s="406"/>
      <c r="J111" s="406"/>
      <c r="K111" s="406"/>
      <c r="L111" s="406"/>
      <c r="M111" s="406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3"/>
    </row>
    <row r="112" spans="1:25" ht="7.5" customHeight="1">
      <c r="A112" s="485"/>
      <c r="B112" s="406"/>
      <c r="C112" s="406"/>
      <c r="D112" s="406"/>
      <c r="E112" s="406"/>
      <c r="F112" s="406"/>
      <c r="G112" s="406"/>
      <c r="H112" s="406"/>
      <c r="I112" s="406"/>
      <c r="J112" s="406"/>
      <c r="K112" s="406"/>
      <c r="L112" s="406"/>
      <c r="M112" s="406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3"/>
    </row>
    <row r="113" spans="1:25" ht="7.5" customHeight="1">
      <c r="A113" s="485"/>
      <c r="B113" s="406"/>
      <c r="C113" s="406"/>
      <c r="D113" s="406"/>
      <c r="E113" s="406"/>
      <c r="F113" s="406"/>
      <c r="G113" s="406"/>
      <c r="H113" s="406"/>
      <c r="I113" s="406"/>
      <c r="J113" s="406"/>
      <c r="K113" s="406"/>
      <c r="L113" s="406"/>
      <c r="M113" s="406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3"/>
    </row>
    <row r="114" spans="1:25" ht="7.5" customHeight="1">
      <c r="A114" s="485"/>
      <c r="B114" s="406"/>
      <c r="C114" s="406"/>
      <c r="D114" s="406"/>
      <c r="E114" s="406"/>
      <c r="F114" s="406"/>
      <c r="G114" s="406"/>
      <c r="H114" s="406"/>
      <c r="I114" s="406"/>
      <c r="J114" s="406"/>
      <c r="K114" s="406"/>
      <c r="L114" s="406"/>
      <c r="M114" s="406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3"/>
    </row>
    <row r="115" spans="1:25" ht="7.5" customHeight="1">
      <c r="A115" s="485"/>
      <c r="B115" s="406"/>
      <c r="C115" s="406"/>
      <c r="D115" s="406"/>
      <c r="E115" s="406"/>
      <c r="F115" s="406"/>
      <c r="G115" s="406"/>
      <c r="H115" s="406"/>
      <c r="I115" s="406"/>
      <c r="J115" s="406"/>
      <c r="K115" s="406"/>
      <c r="L115" s="406"/>
      <c r="M115" s="406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3"/>
    </row>
    <row r="116" spans="1:25" ht="7.5" customHeight="1">
      <c r="A116" s="485"/>
      <c r="B116" s="406"/>
      <c r="C116" s="406"/>
      <c r="D116" s="406"/>
      <c r="E116" s="406"/>
      <c r="F116" s="406"/>
      <c r="G116" s="406"/>
      <c r="H116" s="406"/>
      <c r="I116" s="406"/>
      <c r="J116" s="406"/>
      <c r="K116" s="406"/>
      <c r="L116" s="406"/>
      <c r="M116" s="406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3"/>
    </row>
    <row r="117" spans="1:25" ht="7.5" customHeight="1">
      <c r="A117" s="485"/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3"/>
    </row>
    <row r="118" spans="1:25" ht="7.5" customHeight="1">
      <c r="A118" s="485"/>
      <c r="B118" s="406"/>
      <c r="C118" s="406"/>
      <c r="D118" s="406"/>
      <c r="E118" s="406"/>
      <c r="F118" s="406"/>
      <c r="G118" s="406"/>
      <c r="H118" s="406"/>
      <c r="I118" s="406"/>
      <c r="J118" s="406"/>
      <c r="K118" s="406"/>
      <c r="L118" s="406"/>
      <c r="M118" s="406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3"/>
    </row>
    <row r="119" spans="1:25" ht="7.5" customHeight="1">
      <c r="A119" s="485"/>
      <c r="B119" s="500"/>
      <c r="C119" s="500"/>
      <c r="D119" s="500"/>
      <c r="E119" s="500"/>
      <c r="F119" s="500"/>
      <c r="G119" s="500"/>
      <c r="H119" s="500"/>
      <c r="I119" s="500"/>
      <c r="J119" s="500"/>
      <c r="K119" s="500"/>
      <c r="L119" s="500"/>
      <c r="M119" s="500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3"/>
    </row>
    <row r="120" spans="1:25" ht="11.25" customHeight="1">
      <c r="A120" s="485"/>
      <c r="B120" s="496" t="s">
        <v>4</v>
      </c>
      <c r="C120" s="496"/>
      <c r="D120" s="497"/>
      <c r="E120" s="498"/>
      <c r="F120" s="496"/>
      <c r="G120" s="496"/>
      <c r="H120" s="496"/>
      <c r="I120" s="496"/>
      <c r="J120" s="277" t="s">
        <v>38</v>
      </c>
      <c r="K120" s="276"/>
      <c r="L120" s="276"/>
      <c r="M120" s="27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21"/>
    </row>
    <row r="121" spans="1:25" ht="11.25" customHeight="1">
      <c r="A121" s="485"/>
      <c r="B121" s="278"/>
      <c r="C121" s="278"/>
      <c r="D121" s="243"/>
      <c r="E121" s="243"/>
      <c r="F121" s="278"/>
      <c r="G121" s="278"/>
      <c r="H121" s="278"/>
      <c r="I121" s="278"/>
      <c r="J121" s="243"/>
      <c r="K121" s="243"/>
      <c r="L121" s="243"/>
      <c r="M121" s="243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3"/>
    </row>
    <row r="122" spans="1:25" ht="11.25" customHeight="1">
      <c r="A122" s="485"/>
      <c r="B122" s="280" t="s">
        <v>519</v>
      </c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21"/>
    </row>
  </sheetData>
  <sheetProtection password="E4DE" sheet="1" objects="1" scenarios="1"/>
  <mergeCells count="94">
    <mergeCell ref="I5:I6"/>
    <mergeCell ref="J5:J6"/>
    <mergeCell ref="I7:I8"/>
    <mergeCell ref="J7:J8"/>
    <mergeCell ref="G5:G6"/>
    <mergeCell ref="H5:H6"/>
    <mergeCell ref="G7:G8"/>
    <mergeCell ref="H7:H8"/>
    <mergeCell ref="K7:L8"/>
    <mergeCell ref="K9:L10"/>
    <mergeCell ref="B1:D1"/>
    <mergeCell ref="K1:M1"/>
    <mergeCell ref="B2:C2"/>
    <mergeCell ref="D2:E2"/>
    <mergeCell ref="J2:M2"/>
    <mergeCell ref="B3:M4"/>
    <mergeCell ref="B5:C6"/>
    <mergeCell ref="K5:L6"/>
    <mergeCell ref="D5:E6"/>
    <mergeCell ref="F5:F6"/>
    <mergeCell ref="B7:C8"/>
    <mergeCell ref="D7:E8"/>
    <mergeCell ref="F7:F8"/>
    <mergeCell ref="D9:E10"/>
    <mergeCell ref="F9:F10"/>
    <mergeCell ref="J11:J12"/>
    <mergeCell ref="K11:L12"/>
    <mergeCell ref="B9:C10"/>
    <mergeCell ref="B11:C12"/>
    <mergeCell ref="D11:E12"/>
    <mergeCell ref="F11:F12"/>
    <mergeCell ref="G11:G12"/>
    <mergeCell ref="H11:H12"/>
    <mergeCell ref="I11:I12"/>
    <mergeCell ref="I9:I10"/>
    <mergeCell ref="J9:J10"/>
    <mergeCell ref="G9:G10"/>
    <mergeCell ref="H9:H10"/>
    <mergeCell ref="D17:E18"/>
    <mergeCell ref="F17:F18"/>
    <mergeCell ref="G17:G18"/>
    <mergeCell ref="H17:H18"/>
    <mergeCell ref="I17:I18"/>
    <mergeCell ref="J13:J14"/>
    <mergeCell ref="K13:L14"/>
    <mergeCell ref="B13:C14"/>
    <mergeCell ref="B15:C16"/>
    <mergeCell ref="D15:E16"/>
    <mergeCell ref="F15:F16"/>
    <mergeCell ref="G15:G16"/>
    <mergeCell ref="H15:H16"/>
    <mergeCell ref="I15:I16"/>
    <mergeCell ref="D13:E14"/>
    <mergeCell ref="F13:F14"/>
    <mergeCell ref="G13:G14"/>
    <mergeCell ref="H13:H14"/>
    <mergeCell ref="I13:I14"/>
    <mergeCell ref="J15:J16"/>
    <mergeCell ref="K15:L16"/>
    <mergeCell ref="J17:J18"/>
    <mergeCell ref="K17:L18"/>
    <mergeCell ref="J19:J20"/>
    <mergeCell ref="K19:L20"/>
    <mergeCell ref="B21:C22"/>
    <mergeCell ref="D21:E22"/>
    <mergeCell ref="F21:F22"/>
    <mergeCell ref="G21:G22"/>
    <mergeCell ref="H21:H22"/>
    <mergeCell ref="I21:I22"/>
    <mergeCell ref="J21:J22"/>
    <mergeCell ref="K21:L22"/>
    <mergeCell ref="B17:C18"/>
    <mergeCell ref="B19:C20"/>
    <mergeCell ref="D19:E20"/>
    <mergeCell ref="F19:F20"/>
    <mergeCell ref="G19:G20"/>
    <mergeCell ref="H19:H20"/>
    <mergeCell ref="I19:I20"/>
    <mergeCell ref="B84:M85"/>
    <mergeCell ref="B87:M90"/>
    <mergeCell ref="K62:M62"/>
    <mergeCell ref="J63:M63"/>
    <mergeCell ref="D59:D60"/>
    <mergeCell ref="E59:E60"/>
    <mergeCell ref="J59:M60"/>
    <mergeCell ref="B61:M61"/>
    <mergeCell ref="B62:D62"/>
    <mergeCell ref="B63:C63"/>
    <mergeCell ref="D63:E63"/>
    <mergeCell ref="B92:M93"/>
    <mergeCell ref="D120:D121"/>
    <mergeCell ref="E120:E121"/>
    <mergeCell ref="J120:M121"/>
    <mergeCell ref="B122:M122"/>
  </mergeCells>
  <conditionalFormatting sqref="A1:XFD1048576">
    <cfRule type="cellIs" dxfId="0" priority="1" operator="equal">
      <formula>0</formula>
    </cfRule>
  </conditionalFormatting>
  <pageMargins left="0.78740157480314965" right="0" top="0" bottom="0" header="0" footer="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78"/>
  <sheetViews>
    <sheetView showGridLines="0" topLeftCell="B1" workbookViewId="0">
      <selection activeCell="B7" sqref="B7:J8"/>
    </sheetView>
  </sheetViews>
  <sheetFormatPr defaultColWidth="14.42578125" defaultRowHeight="15" customHeight="1"/>
  <cols>
    <col min="1" max="1" width="12.85546875" style="205" hidden="1" customWidth="1"/>
    <col min="2" max="3" width="17.28515625" style="205" customWidth="1"/>
    <col min="4" max="4" width="11.7109375" style="205" customWidth="1"/>
    <col min="5" max="6" width="17.28515625" style="205" customWidth="1"/>
    <col min="7" max="7" width="11.7109375" style="205" customWidth="1"/>
    <col min="8" max="9" width="17.28515625" style="205" customWidth="1"/>
    <col min="10" max="10" width="11.85546875" style="205" customWidth="1"/>
    <col min="11" max="14" width="11.85546875" style="205" hidden="1" customWidth="1"/>
    <col min="15" max="16384" width="14.42578125" style="205"/>
  </cols>
  <sheetData>
    <row r="1" spans="1:14" ht="61.5" customHeight="1">
      <c r="A1" s="198"/>
      <c r="B1" s="505"/>
      <c r="C1" s="224"/>
      <c r="D1" s="506"/>
      <c r="E1" s="506"/>
      <c r="F1" s="507" t="s">
        <v>520</v>
      </c>
      <c r="G1" s="224"/>
      <c r="H1" s="224"/>
      <c r="I1" s="224"/>
      <c r="J1" s="224"/>
      <c r="K1" s="508"/>
      <c r="L1" s="508"/>
      <c r="M1" s="508"/>
      <c r="N1" s="508"/>
    </row>
    <row r="2" spans="1:14" ht="34.5" customHeight="1">
      <c r="A2" s="198"/>
      <c r="B2" s="509" t="s">
        <v>521</v>
      </c>
      <c r="C2" s="276"/>
      <c r="D2" s="276"/>
      <c r="E2" s="276"/>
      <c r="F2" s="276"/>
      <c r="G2" s="276"/>
      <c r="H2" s="276"/>
      <c r="I2" s="276"/>
      <c r="J2" s="390"/>
      <c r="K2" s="510"/>
      <c r="L2" s="510"/>
      <c r="M2" s="510"/>
      <c r="N2" s="510"/>
    </row>
    <row r="3" spans="1:14" ht="7.5" customHeight="1">
      <c r="A3" s="198"/>
      <c r="B3" s="224"/>
      <c r="C3" s="224"/>
      <c r="D3" s="224"/>
      <c r="E3" s="224"/>
      <c r="F3" s="224"/>
      <c r="G3" s="224"/>
      <c r="H3" s="224"/>
      <c r="I3" s="224"/>
      <c r="J3" s="511"/>
      <c r="K3" s="510"/>
      <c r="L3" s="510"/>
      <c r="M3" s="510"/>
      <c r="N3" s="510"/>
    </row>
    <row r="4" spans="1:14" ht="7.5" customHeight="1">
      <c r="A4" s="198"/>
      <c r="B4" s="224"/>
      <c r="C4" s="224"/>
      <c r="D4" s="224"/>
      <c r="E4" s="224"/>
      <c r="F4" s="224"/>
      <c r="G4" s="224"/>
      <c r="H4" s="224"/>
      <c r="I4" s="224"/>
      <c r="J4" s="511"/>
      <c r="K4" s="510"/>
      <c r="L4" s="510"/>
      <c r="M4" s="510"/>
      <c r="N4" s="510"/>
    </row>
    <row r="5" spans="1:14" ht="7.5" customHeight="1">
      <c r="A5" s="198"/>
      <c r="B5" s="224"/>
      <c r="C5" s="224"/>
      <c r="D5" s="224"/>
      <c r="E5" s="224"/>
      <c r="F5" s="224"/>
      <c r="G5" s="224"/>
      <c r="H5" s="224"/>
      <c r="I5" s="224"/>
      <c r="J5" s="511"/>
      <c r="K5" s="510"/>
      <c r="L5" s="510"/>
      <c r="M5" s="510"/>
      <c r="N5" s="510"/>
    </row>
    <row r="6" spans="1:14" ht="7.5" customHeight="1">
      <c r="A6" s="198"/>
      <c r="B6" s="200"/>
      <c r="C6" s="200"/>
      <c r="D6" s="200"/>
      <c r="E6" s="200"/>
      <c r="F6" s="200"/>
      <c r="G6" s="200"/>
      <c r="H6" s="200"/>
      <c r="I6" s="200"/>
      <c r="J6" s="488"/>
      <c r="K6" s="510"/>
      <c r="L6" s="510"/>
      <c r="M6" s="510"/>
      <c r="N6" s="510"/>
    </row>
    <row r="7" spans="1:14" ht="7.5" customHeight="1">
      <c r="A7" s="198"/>
      <c r="B7" s="512" t="s">
        <v>522</v>
      </c>
      <c r="C7" s="224"/>
      <c r="D7" s="224"/>
      <c r="E7" s="224"/>
      <c r="F7" s="224"/>
      <c r="G7" s="224"/>
      <c r="H7" s="224"/>
      <c r="I7" s="224"/>
      <c r="J7" s="224"/>
      <c r="K7" s="513"/>
      <c r="L7" s="513"/>
      <c r="M7" s="513"/>
      <c r="N7" s="513"/>
    </row>
    <row r="8" spans="1:14" ht="7.5" customHeight="1">
      <c r="A8" s="228"/>
      <c r="B8" s="200"/>
      <c r="C8" s="200"/>
      <c r="D8" s="200"/>
      <c r="E8" s="200"/>
      <c r="F8" s="200"/>
      <c r="G8" s="200"/>
      <c r="H8" s="200"/>
      <c r="I8" s="200"/>
      <c r="J8" s="200"/>
      <c r="K8" s="513"/>
      <c r="L8" s="513"/>
      <c r="M8" s="513"/>
      <c r="N8" s="513"/>
    </row>
    <row r="9" spans="1:14" ht="7.5" customHeight="1">
      <c r="A9" s="271"/>
      <c r="B9" s="514" t="s">
        <v>523</v>
      </c>
      <c r="C9" s="514" t="s">
        <v>524</v>
      </c>
      <c r="D9" s="224"/>
      <c r="E9" s="514" t="s">
        <v>525</v>
      </c>
      <c r="F9" s="224"/>
      <c r="G9" s="515"/>
      <c r="H9" s="515"/>
      <c r="I9" s="515"/>
      <c r="J9" s="515"/>
      <c r="K9" s="516"/>
      <c r="L9" s="516"/>
      <c r="M9" s="516"/>
      <c r="N9" s="516"/>
    </row>
    <row r="10" spans="1:14" ht="7.5" customHeight="1">
      <c r="A10" s="271"/>
      <c r="B10" s="224"/>
      <c r="C10" s="224"/>
      <c r="D10" s="224"/>
      <c r="E10" s="224"/>
      <c r="F10" s="224"/>
      <c r="G10" s="515"/>
      <c r="H10" s="515"/>
      <c r="I10" s="515"/>
      <c r="J10" s="515"/>
      <c r="K10" s="516"/>
      <c r="L10" s="516"/>
      <c r="M10" s="516"/>
      <c r="N10" s="516"/>
    </row>
    <row r="11" spans="1:14" ht="7.5" customHeight="1">
      <c r="A11" s="271"/>
      <c r="B11" s="514" t="s">
        <v>526</v>
      </c>
      <c r="C11" s="514" t="s">
        <v>527</v>
      </c>
      <c r="D11" s="224"/>
      <c r="E11" s="514" t="s">
        <v>528</v>
      </c>
      <c r="F11" s="224"/>
      <c r="G11" s="517"/>
      <c r="H11" s="517"/>
      <c r="I11" s="517"/>
      <c r="J11" s="517"/>
      <c r="K11" s="518"/>
      <c r="L11" s="518"/>
      <c r="M11" s="518"/>
      <c r="N11" s="518"/>
    </row>
    <row r="12" spans="1:14" ht="7.5" customHeight="1">
      <c r="A12" s="271"/>
      <c r="B12" s="224"/>
      <c r="C12" s="224"/>
      <c r="D12" s="224"/>
      <c r="E12" s="224"/>
      <c r="F12" s="224"/>
      <c r="G12" s="517"/>
      <c r="H12" s="517"/>
      <c r="I12" s="517"/>
      <c r="J12" s="517"/>
      <c r="K12" s="518"/>
      <c r="L12" s="518"/>
      <c r="M12" s="518"/>
      <c r="N12" s="518"/>
    </row>
    <row r="13" spans="1:14" ht="7.5" customHeight="1">
      <c r="A13" s="271"/>
      <c r="B13" s="514" t="s">
        <v>529</v>
      </c>
      <c r="C13" s="514" t="s">
        <v>530</v>
      </c>
      <c r="D13" s="224"/>
      <c r="E13" s="517"/>
      <c r="F13" s="517"/>
      <c r="G13" s="517"/>
      <c r="H13" s="517"/>
      <c r="I13" s="517"/>
      <c r="J13" s="517"/>
      <c r="K13" s="518"/>
      <c r="L13" s="518"/>
      <c r="M13" s="518"/>
      <c r="N13" s="518"/>
    </row>
    <row r="14" spans="1:14" ht="7.5" customHeight="1">
      <c r="A14" s="271"/>
      <c r="B14" s="224"/>
      <c r="C14" s="224"/>
      <c r="D14" s="224"/>
      <c r="E14" s="517"/>
      <c r="F14" s="517"/>
      <c r="G14" s="517"/>
      <c r="H14" s="517"/>
      <c r="I14" s="517"/>
      <c r="J14" s="517"/>
      <c r="K14" s="518"/>
      <c r="L14" s="518"/>
      <c r="M14" s="518"/>
      <c r="N14" s="518"/>
    </row>
    <row r="15" spans="1:14" ht="7.5" customHeight="1">
      <c r="A15" s="271"/>
      <c r="B15" s="517"/>
      <c r="C15" s="517"/>
      <c r="D15" s="517"/>
      <c r="E15" s="517"/>
      <c r="F15" s="517"/>
      <c r="G15" s="517"/>
      <c r="H15" s="517"/>
      <c r="I15" s="517"/>
      <c r="J15" s="517"/>
      <c r="K15" s="518"/>
      <c r="L15" s="518"/>
      <c r="M15" s="518"/>
      <c r="N15" s="518"/>
    </row>
    <row r="16" spans="1:14" ht="7.5" customHeight="1">
      <c r="A16" s="228"/>
      <c r="B16" s="519"/>
      <c r="C16" s="519"/>
      <c r="D16" s="519"/>
      <c r="E16" s="519"/>
      <c r="F16" s="519"/>
      <c r="G16" s="519"/>
      <c r="H16" s="519"/>
      <c r="I16" s="519"/>
      <c r="J16" s="519"/>
      <c r="K16" s="518"/>
      <c r="L16" s="518"/>
      <c r="M16" s="518"/>
      <c r="N16" s="518"/>
    </row>
    <row r="17" spans="1:14" ht="7.5" customHeight="1">
      <c r="A17" s="228"/>
      <c r="B17" s="520" t="s">
        <v>531</v>
      </c>
      <c r="C17" s="224"/>
      <c r="D17" s="224"/>
      <c r="E17" s="224"/>
      <c r="F17" s="224"/>
      <c r="G17" s="224"/>
      <c r="H17" s="224"/>
      <c r="I17" s="224"/>
      <c r="J17" s="224"/>
      <c r="K17" s="521"/>
      <c r="L17" s="521"/>
      <c r="M17" s="521"/>
      <c r="N17" s="521"/>
    </row>
    <row r="18" spans="1:14" ht="7.5" customHeight="1">
      <c r="A18" s="228"/>
      <c r="B18" s="200"/>
      <c r="C18" s="200"/>
      <c r="D18" s="200"/>
      <c r="E18" s="200"/>
      <c r="F18" s="200"/>
      <c r="G18" s="200"/>
      <c r="H18" s="200"/>
      <c r="I18" s="200"/>
      <c r="J18" s="200"/>
      <c r="K18" s="521"/>
      <c r="L18" s="521"/>
      <c r="M18" s="521"/>
      <c r="N18" s="521"/>
    </row>
    <row r="19" spans="1:14" ht="7.5" customHeight="1">
      <c r="A19" s="228"/>
      <c r="B19" s="522" t="s">
        <v>7</v>
      </c>
      <c r="C19" s="523"/>
      <c r="D19" s="524" t="s">
        <v>532</v>
      </c>
      <c r="E19" s="522" t="s">
        <v>7</v>
      </c>
      <c r="F19" s="523"/>
      <c r="G19" s="524" t="s">
        <v>532</v>
      </c>
      <c r="H19" s="522" t="s">
        <v>7</v>
      </c>
      <c r="I19" s="523"/>
      <c r="J19" s="525" t="s">
        <v>532</v>
      </c>
      <c r="K19" s="521"/>
      <c r="L19" s="521"/>
      <c r="M19" s="521"/>
      <c r="N19" s="521"/>
    </row>
    <row r="20" spans="1:14" ht="7.5" customHeight="1">
      <c r="A20" s="228"/>
      <c r="B20" s="224"/>
      <c r="C20" s="523"/>
      <c r="D20" s="526"/>
      <c r="E20" s="224"/>
      <c r="F20" s="523"/>
      <c r="G20" s="526"/>
      <c r="H20" s="224"/>
      <c r="I20" s="523"/>
      <c r="J20" s="511"/>
      <c r="K20" s="521"/>
      <c r="L20" s="521"/>
      <c r="M20" s="521"/>
      <c r="N20" s="521"/>
    </row>
    <row r="21" spans="1:14" ht="7.5" customHeight="1">
      <c r="A21" s="228"/>
      <c r="B21" s="200"/>
      <c r="C21" s="527"/>
      <c r="D21" s="528"/>
      <c r="E21" s="200"/>
      <c r="F21" s="527"/>
      <c r="G21" s="528"/>
      <c r="H21" s="200"/>
      <c r="I21" s="527"/>
      <c r="J21" s="488"/>
      <c r="K21" s="521"/>
      <c r="L21" s="521"/>
      <c r="M21" s="521"/>
      <c r="N21" s="521"/>
    </row>
    <row r="22" spans="1:14" ht="7.5" customHeight="1">
      <c r="A22" s="228"/>
      <c r="B22" s="514" t="s">
        <v>533</v>
      </c>
      <c r="C22" s="523"/>
      <c r="D22" s="529" t="s">
        <v>534</v>
      </c>
      <c r="E22" s="530" t="s">
        <v>535</v>
      </c>
      <c r="F22" s="523"/>
      <c r="G22" s="531" t="s">
        <v>534</v>
      </c>
      <c r="H22" s="515"/>
      <c r="I22" s="532"/>
      <c r="J22" s="515"/>
      <c r="K22" s="516"/>
      <c r="L22" s="516"/>
      <c r="M22" s="516"/>
      <c r="N22" s="516"/>
    </row>
    <row r="23" spans="1:14" ht="7.5" customHeight="1">
      <c r="A23" s="228"/>
      <c r="B23" s="243"/>
      <c r="C23" s="533"/>
      <c r="D23" s="534"/>
      <c r="E23" s="243"/>
      <c r="F23" s="533"/>
      <c r="G23" s="534"/>
      <c r="H23" s="535"/>
      <c r="I23" s="536"/>
      <c r="J23" s="537"/>
      <c r="K23" s="516"/>
      <c r="L23" s="516"/>
      <c r="M23" s="516"/>
      <c r="N23" s="516"/>
    </row>
    <row r="24" spans="1:14" ht="7.5" customHeight="1">
      <c r="A24" s="228"/>
      <c r="B24" s="514" t="s">
        <v>536</v>
      </c>
      <c r="C24" s="523"/>
      <c r="D24" s="529" t="s">
        <v>534</v>
      </c>
      <c r="E24" s="530" t="s">
        <v>537</v>
      </c>
      <c r="F24" s="523"/>
      <c r="G24" s="531" t="s">
        <v>534</v>
      </c>
      <c r="H24" s="538"/>
      <c r="I24" s="523"/>
      <c r="J24" s="539"/>
      <c r="K24" s="516"/>
      <c r="L24" s="516"/>
      <c r="M24" s="516"/>
      <c r="N24" s="516"/>
    </row>
    <row r="25" spans="1:14" ht="7.5" customHeight="1">
      <c r="A25" s="228"/>
      <c r="B25" s="243"/>
      <c r="C25" s="533"/>
      <c r="D25" s="534"/>
      <c r="E25" s="243"/>
      <c r="F25" s="533"/>
      <c r="G25" s="534"/>
      <c r="H25" s="540"/>
      <c r="I25" s="533"/>
      <c r="J25" s="243"/>
      <c r="K25" s="516"/>
      <c r="L25" s="516"/>
      <c r="M25" s="516"/>
      <c r="N25" s="516"/>
    </row>
    <row r="26" spans="1:14" ht="7.5" customHeight="1">
      <c r="A26" s="228"/>
      <c r="B26" s="514" t="s">
        <v>538</v>
      </c>
      <c r="C26" s="523"/>
      <c r="D26" s="529" t="s">
        <v>534</v>
      </c>
      <c r="E26" s="538"/>
      <c r="F26" s="523"/>
      <c r="G26" s="531"/>
      <c r="H26" s="538"/>
      <c r="I26" s="523"/>
      <c r="J26" s="539"/>
      <c r="K26" s="516"/>
      <c r="L26" s="516"/>
      <c r="M26" s="516"/>
      <c r="N26" s="516"/>
    </row>
    <row r="27" spans="1:14" ht="7.5" customHeight="1">
      <c r="A27" s="228"/>
      <c r="B27" s="243"/>
      <c r="C27" s="533"/>
      <c r="D27" s="534"/>
      <c r="E27" s="540"/>
      <c r="F27" s="533"/>
      <c r="G27" s="534"/>
      <c r="H27" s="540"/>
      <c r="I27" s="533"/>
      <c r="J27" s="243"/>
      <c r="K27" s="516"/>
      <c r="L27" s="516"/>
      <c r="M27" s="516"/>
      <c r="N27" s="516"/>
    </row>
    <row r="28" spans="1:14" ht="7.5" customHeight="1">
      <c r="A28" s="228"/>
      <c r="B28" s="514" t="s">
        <v>539</v>
      </c>
      <c r="C28" s="523"/>
      <c r="D28" s="529" t="s">
        <v>534</v>
      </c>
      <c r="E28" s="538"/>
      <c r="F28" s="523"/>
      <c r="G28" s="531"/>
      <c r="H28" s="538"/>
      <c r="I28" s="523"/>
      <c r="J28" s="539"/>
      <c r="K28" s="516"/>
      <c r="L28" s="516"/>
      <c r="M28" s="516"/>
      <c r="N28" s="516"/>
    </row>
    <row r="29" spans="1:14" ht="7.5" customHeight="1">
      <c r="A29" s="228"/>
      <c r="B29" s="243"/>
      <c r="C29" s="533"/>
      <c r="D29" s="534"/>
      <c r="E29" s="540"/>
      <c r="F29" s="533"/>
      <c r="G29" s="534"/>
      <c r="H29" s="540"/>
      <c r="I29" s="533"/>
      <c r="J29" s="243"/>
      <c r="K29" s="516"/>
      <c r="L29" s="516"/>
      <c r="M29" s="516"/>
      <c r="N29" s="516"/>
    </row>
    <row r="30" spans="1:14" ht="7.5" customHeight="1">
      <c r="A30" s="228"/>
      <c r="B30" s="541" t="s">
        <v>540</v>
      </c>
      <c r="C30" s="523"/>
      <c r="D30" s="529" t="s">
        <v>534</v>
      </c>
      <c r="E30" s="538"/>
      <c r="F30" s="523"/>
      <c r="G30" s="531"/>
      <c r="H30" s="538"/>
      <c r="I30" s="523"/>
      <c r="J30" s="539"/>
      <c r="K30" s="516"/>
      <c r="L30" s="516"/>
      <c r="M30" s="516"/>
      <c r="N30" s="516"/>
    </row>
    <row r="31" spans="1:14" ht="7.5" customHeight="1">
      <c r="A31" s="228"/>
      <c r="B31" s="243"/>
      <c r="C31" s="533"/>
      <c r="D31" s="534"/>
      <c r="E31" s="540"/>
      <c r="F31" s="533"/>
      <c r="G31" s="534"/>
      <c r="H31" s="540"/>
      <c r="I31" s="533"/>
      <c r="J31" s="243"/>
      <c r="K31" s="516"/>
      <c r="L31" s="516"/>
      <c r="M31" s="516"/>
      <c r="N31" s="516"/>
    </row>
    <row r="32" spans="1:14" ht="7.5" customHeight="1">
      <c r="A32" s="228"/>
      <c r="B32" s="530" t="s">
        <v>541</v>
      </c>
      <c r="C32" s="523"/>
      <c r="D32" s="529" t="s">
        <v>534</v>
      </c>
      <c r="E32" s="538"/>
      <c r="F32" s="523"/>
      <c r="G32" s="531"/>
      <c r="H32" s="406"/>
      <c r="I32" s="542"/>
      <c r="J32" s="515"/>
      <c r="K32" s="516"/>
      <c r="L32" s="516"/>
      <c r="M32" s="516"/>
      <c r="N32" s="516"/>
    </row>
    <row r="33" spans="1:14" ht="7.5" customHeight="1">
      <c r="A33" s="228"/>
      <c r="B33" s="243"/>
      <c r="C33" s="533"/>
      <c r="D33" s="534"/>
      <c r="E33" s="540"/>
      <c r="F33" s="533"/>
      <c r="G33" s="534"/>
      <c r="H33" s="535"/>
      <c r="I33" s="536"/>
      <c r="J33" s="537"/>
      <c r="K33" s="516"/>
      <c r="L33" s="516"/>
      <c r="M33" s="516"/>
      <c r="N33" s="516"/>
    </row>
    <row r="34" spans="1:14" ht="7.5" customHeight="1">
      <c r="A34" s="228"/>
      <c r="B34" s="530" t="s">
        <v>542</v>
      </c>
      <c r="C34" s="523"/>
      <c r="D34" s="529" t="s">
        <v>534</v>
      </c>
      <c r="E34" s="538"/>
      <c r="F34" s="523"/>
      <c r="G34" s="543"/>
      <c r="H34" s="538"/>
      <c r="I34" s="523"/>
      <c r="J34" s="539"/>
      <c r="K34" s="516"/>
      <c r="L34" s="516"/>
      <c r="M34" s="516"/>
      <c r="N34" s="516"/>
    </row>
    <row r="35" spans="1:14" ht="7.5" customHeight="1">
      <c r="A35" s="228"/>
      <c r="B35" s="243"/>
      <c r="C35" s="533"/>
      <c r="D35" s="534"/>
      <c r="E35" s="540"/>
      <c r="F35" s="533"/>
      <c r="G35" s="534"/>
      <c r="H35" s="540"/>
      <c r="I35" s="533"/>
      <c r="J35" s="243"/>
      <c r="K35" s="516"/>
      <c r="L35" s="516"/>
      <c r="M35" s="516"/>
      <c r="N35" s="516"/>
    </row>
    <row r="36" spans="1:14" ht="7.5" customHeight="1">
      <c r="A36" s="228"/>
      <c r="B36" s="530" t="s">
        <v>543</v>
      </c>
      <c r="C36" s="523"/>
      <c r="D36" s="529" t="s">
        <v>544</v>
      </c>
      <c r="E36" s="538"/>
      <c r="F36" s="523"/>
      <c r="G36" s="543"/>
      <c r="H36" s="538"/>
      <c r="I36" s="523"/>
      <c r="J36" s="539"/>
      <c r="K36" s="516"/>
      <c r="L36" s="516"/>
      <c r="M36" s="516"/>
      <c r="N36" s="516"/>
    </row>
    <row r="37" spans="1:14" ht="7.5" customHeight="1">
      <c r="A37" s="228"/>
      <c r="B37" s="243"/>
      <c r="C37" s="533"/>
      <c r="D37" s="534"/>
      <c r="E37" s="540"/>
      <c r="F37" s="533"/>
      <c r="G37" s="534"/>
      <c r="H37" s="540"/>
      <c r="I37" s="533"/>
      <c r="J37" s="243"/>
      <c r="K37" s="516"/>
      <c r="L37" s="516"/>
      <c r="M37" s="516"/>
      <c r="N37" s="516"/>
    </row>
    <row r="38" spans="1:14" ht="7.5" customHeight="1">
      <c r="A38" s="228"/>
      <c r="B38" s="530" t="s">
        <v>545</v>
      </c>
      <c r="C38" s="523"/>
      <c r="D38" s="529" t="s">
        <v>544</v>
      </c>
      <c r="E38" s="538"/>
      <c r="F38" s="523"/>
      <c r="G38" s="543"/>
      <c r="H38" s="544"/>
      <c r="I38" s="523"/>
      <c r="J38" s="539"/>
      <c r="K38" s="516"/>
      <c r="L38" s="516"/>
      <c r="M38" s="516"/>
      <c r="N38" s="516"/>
    </row>
    <row r="39" spans="1:14" ht="7.5" customHeight="1">
      <c r="A39" s="228"/>
      <c r="B39" s="243"/>
      <c r="C39" s="533"/>
      <c r="D39" s="534"/>
      <c r="E39" s="540"/>
      <c r="F39" s="533"/>
      <c r="G39" s="534"/>
      <c r="H39" s="540"/>
      <c r="I39" s="533"/>
      <c r="J39" s="243"/>
      <c r="K39" s="516"/>
      <c r="L39" s="516"/>
      <c r="M39" s="516"/>
      <c r="N39" s="516"/>
    </row>
    <row r="40" spans="1:14" ht="7.5" customHeight="1">
      <c r="A40" s="228"/>
      <c r="B40" s="530" t="s">
        <v>546</v>
      </c>
      <c r="C40" s="523"/>
      <c r="D40" s="529" t="s">
        <v>544</v>
      </c>
      <c r="E40" s="538"/>
      <c r="F40" s="523"/>
      <c r="G40" s="543"/>
      <c r="H40" s="538"/>
      <c r="I40" s="523"/>
      <c r="J40" s="539"/>
      <c r="K40" s="516"/>
      <c r="L40" s="516"/>
      <c r="M40" s="516"/>
      <c r="N40" s="516"/>
    </row>
    <row r="41" spans="1:14" ht="7.5" customHeight="1">
      <c r="A41" s="228"/>
      <c r="B41" s="243"/>
      <c r="C41" s="533"/>
      <c r="D41" s="534"/>
      <c r="E41" s="540"/>
      <c r="F41" s="533"/>
      <c r="G41" s="534"/>
      <c r="H41" s="540"/>
      <c r="I41" s="533"/>
      <c r="J41" s="243"/>
      <c r="K41" s="516"/>
      <c r="L41" s="516"/>
      <c r="M41" s="516"/>
      <c r="N41" s="516"/>
    </row>
    <row r="42" spans="1:14" ht="7.5" customHeight="1">
      <c r="A42" s="228"/>
      <c r="B42" s="530" t="s">
        <v>547</v>
      </c>
      <c r="C42" s="523"/>
      <c r="D42" s="529" t="s">
        <v>544</v>
      </c>
      <c r="E42" s="538"/>
      <c r="F42" s="523"/>
      <c r="G42" s="543"/>
      <c r="H42" s="538"/>
      <c r="I42" s="523"/>
      <c r="J42" s="539"/>
      <c r="K42" s="516"/>
      <c r="L42" s="516"/>
      <c r="M42" s="516"/>
      <c r="N42" s="516"/>
    </row>
    <row r="43" spans="1:14" ht="7.5" customHeight="1">
      <c r="A43" s="228"/>
      <c r="B43" s="243"/>
      <c r="C43" s="533"/>
      <c r="D43" s="534"/>
      <c r="E43" s="540"/>
      <c r="F43" s="533"/>
      <c r="G43" s="534"/>
      <c r="H43" s="540"/>
      <c r="I43" s="533"/>
      <c r="J43" s="243"/>
      <c r="K43" s="516"/>
      <c r="L43" s="516"/>
      <c r="M43" s="516"/>
      <c r="N43" s="516"/>
    </row>
    <row r="44" spans="1:14" ht="7.5" customHeight="1">
      <c r="A44" s="228"/>
      <c r="B44" s="530" t="s">
        <v>548</v>
      </c>
      <c r="C44" s="523"/>
      <c r="D44" s="529" t="s">
        <v>544</v>
      </c>
      <c r="E44" s="538"/>
      <c r="F44" s="523"/>
      <c r="G44" s="543"/>
      <c r="H44" s="538"/>
      <c r="I44" s="523"/>
      <c r="J44" s="539"/>
      <c r="K44" s="516"/>
      <c r="L44" s="516"/>
      <c r="M44" s="516"/>
      <c r="N44" s="516"/>
    </row>
    <row r="45" spans="1:14" ht="7.5" customHeight="1">
      <c r="A45" s="228"/>
      <c r="B45" s="243"/>
      <c r="C45" s="533"/>
      <c r="D45" s="534"/>
      <c r="E45" s="540"/>
      <c r="F45" s="533"/>
      <c r="G45" s="534"/>
      <c r="H45" s="540"/>
      <c r="I45" s="533"/>
      <c r="J45" s="243"/>
      <c r="K45" s="516"/>
      <c r="L45" s="516"/>
      <c r="M45" s="516"/>
      <c r="N45" s="516"/>
    </row>
    <row r="46" spans="1:14" ht="7.5" customHeight="1">
      <c r="A46" s="228"/>
      <c r="B46" s="530" t="s">
        <v>549</v>
      </c>
      <c r="C46" s="523"/>
      <c r="D46" s="529" t="s">
        <v>544</v>
      </c>
      <c r="E46" s="538"/>
      <c r="F46" s="523"/>
      <c r="G46" s="543"/>
      <c r="H46" s="538"/>
      <c r="I46" s="523"/>
      <c r="J46" s="539"/>
      <c r="K46" s="516"/>
      <c r="L46" s="516"/>
      <c r="M46" s="516"/>
      <c r="N46" s="516"/>
    </row>
    <row r="47" spans="1:14" ht="7.5" customHeight="1">
      <c r="A47" s="228"/>
      <c r="B47" s="243"/>
      <c r="C47" s="533"/>
      <c r="D47" s="534"/>
      <c r="E47" s="540"/>
      <c r="F47" s="533"/>
      <c r="G47" s="534"/>
      <c r="H47" s="540"/>
      <c r="I47" s="533"/>
      <c r="J47" s="243"/>
      <c r="K47" s="516"/>
      <c r="L47" s="516"/>
      <c r="M47" s="516"/>
      <c r="N47" s="516"/>
    </row>
    <row r="48" spans="1:14" ht="7.5" customHeight="1">
      <c r="A48" s="228"/>
      <c r="B48" s="545"/>
      <c r="C48" s="523"/>
      <c r="D48" s="543"/>
      <c r="E48" s="538"/>
      <c r="F48" s="523"/>
      <c r="G48" s="543"/>
      <c r="H48" s="406"/>
      <c r="I48" s="542"/>
      <c r="J48" s="515"/>
      <c r="K48" s="516"/>
      <c r="L48" s="516"/>
      <c r="M48" s="516"/>
      <c r="N48" s="516"/>
    </row>
    <row r="49" spans="1:14" ht="7.5" customHeight="1">
      <c r="A49" s="228"/>
      <c r="B49" s="243"/>
      <c r="C49" s="533"/>
      <c r="D49" s="534"/>
      <c r="E49" s="540"/>
      <c r="F49" s="533"/>
      <c r="G49" s="534"/>
      <c r="H49" s="535"/>
      <c r="I49" s="536"/>
      <c r="J49" s="537"/>
      <c r="K49" s="516"/>
      <c r="L49" s="516"/>
      <c r="M49" s="516"/>
      <c r="N49" s="516"/>
    </row>
    <row r="50" spans="1:14" ht="7.5" customHeight="1">
      <c r="A50" s="228"/>
      <c r="B50" s="545"/>
      <c r="C50" s="523"/>
      <c r="D50" s="546"/>
      <c r="E50" s="538"/>
      <c r="F50" s="523"/>
      <c r="G50" s="543"/>
      <c r="H50" s="538"/>
      <c r="I50" s="523"/>
      <c r="J50" s="539"/>
      <c r="K50" s="516"/>
      <c r="L50" s="516"/>
      <c r="M50" s="516"/>
      <c r="N50" s="516"/>
    </row>
    <row r="51" spans="1:14" ht="7.5" customHeight="1">
      <c r="A51" s="228"/>
      <c r="B51" s="243"/>
      <c r="C51" s="533"/>
      <c r="D51" s="534"/>
      <c r="E51" s="540"/>
      <c r="F51" s="533"/>
      <c r="G51" s="534"/>
      <c r="H51" s="540"/>
      <c r="I51" s="533"/>
      <c r="J51" s="243"/>
      <c r="K51" s="516"/>
      <c r="L51" s="516"/>
      <c r="M51" s="516"/>
      <c r="N51" s="516"/>
    </row>
    <row r="52" spans="1:14" ht="7.5" customHeight="1">
      <c r="A52" s="228"/>
      <c r="B52" s="545"/>
      <c r="C52" s="523"/>
      <c r="D52" s="543"/>
      <c r="E52" s="538"/>
      <c r="F52" s="523"/>
      <c r="G52" s="543"/>
      <c r="H52" s="538"/>
      <c r="I52" s="523"/>
      <c r="J52" s="539"/>
      <c r="K52" s="516"/>
      <c r="L52" s="516"/>
      <c r="M52" s="516"/>
      <c r="N52" s="516"/>
    </row>
    <row r="53" spans="1:14" ht="7.5" customHeight="1">
      <c r="A53" s="228"/>
      <c r="B53" s="243"/>
      <c r="C53" s="533"/>
      <c r="D53" s="534"/>
      <c r="E53" s="540"/>
      <c r="F53" s="533"/>
      <c r="G53" s="534"/>
      <c r="H53" s="540"/>
      <c r="I53" s="533"/>
      <c r="J53" s="243"/>
      <c r="K53" s="516"/>
      <c r="L53" s="516"/>
      <c r="M53" s="516"/>
      <c r="N53" s="516"/>
    </row>
    <row r="54" spans="1:14" ht="7.5" customHeight="1">
      <c r="A54" s="228"/>
      <c r="B54" s="545"/>
      <c r="C54" s="523"/>
      <c r="D54" s="546"/>
      <c r="E54" s="538"/>
      <c r="F54" s="523"/>
      <c r="G54" s="543"/>
      <c r="H54" s="538"/>
      <c r="I54" s="523"/>
      <c r="J54" s="539"/>
      <c r="K54" s="516"/>
      <c r="L54" s="516"/>
      <c r="M54" s="516"/>
      <c r="N54" s="516"/>
    </row>
    <row r="55" spans="1:14" ht="7.5" customHeight="1">
      <c r="A55" s="228"/>
      <c r="B55" s="243"/>
      <c r="C55" s="533"/>
      <c r="D55" s="534"/>
      <c r="E55" s="540"/>
      <c r="F55" s="533"/>
      <c r="G55" s="534"/>
      <c r="H55" s="540"/>
      <c r="I55" s="533"/>
      <c r="J55" s="243"/>
      <c r="K55" s="516"/>
      <c r="L55" s="516"/>
      <c r="M55" s="516"/>
      <c r="N55" s="516"/>
    </row>
    <row r="56" spans="1:14" ht="7.5" customHeight="1">
      <c r="A56" s="228"/>
      <c r="B56" s="545"/>
      <c r="C56" s="523"/>
      <c r="D56" s="546"/>
      <c r="E56" s="538"/>
      <c r="F56" s="523"/>
      <c r="G56" s="543"/>
      <c r="H56" s="538"/>
      <c r="I56" s="523"/>
      <c r="J56" s="539"/>
      <c r="K56" s="516"/>
      <c r="L56" s="516"/>
      <c r="M56" s="516"/>
      <c r="N56" s="516"/>
    </row>
    <row r="57" spans="1:14" ht="7.5" customHeight="1">
      <c r="A57" s="228"/>
      <c r="B57" s="243"/>
      <c r="C57" s="533"/>
      <c r="D57" s="534"/>
      <c r="E57" s="540"/>
      <c r="F57" s="533"/>
      <c r="G57" s="534"/>
      <c r="H57" s="540"/>
      <c r="I57" s="533"/>
      <c r="J57" s="243"/>
      <c r="K57" s="516"/>
      <c r="L57" s="516"/>
      <c r="M57" s="516"/>
      <c r="N57" s="516"/>
    </row>
    <row r="58" spans="1:14" ht="11.25" customHeight="1">
      <c r="A58" s="271"/>
      <c r="B58" s="547" t="s">
        <v>38</v>
      </c>
      <c r="C58" s="224"/>
      <c r="D58" s="224"/>
      <c r="E58" s="224"/>
      <c r="F58" s="224"/>
      <c r="G58" s="224"/>
      <c r="H58" s="224"/>
      <c r="I58" s="224"/>
      <c r="J58" s="224"/>
      <c r="K58" s="548"/>
      <c r="L58" s="548"/>
      <c r="M58" s="548"/>
      <c r="N58" s="548"/>
    </row>
    <row r="59" spans="1:14" ht="11.25" customHeight="1">
      <c r="A59" s="271"/>
      <c r="B59" s="243"/>
      <c r="C59" s="243"/>
      <c r="D59" s="243"/>
      <c r="E59" s="243"/>
      <c r="F59" s="243"/>
      <c r="G59" s="243"/>
      <c r="H59" s="243"/>
      <c r="I59" s="243"/>
      <c r="J59" s="243"/>
      <c r="K59" s="548"/>
      <c r="L59" s="548"/>
      <c r="M59" s="548"/>
      <c r="N59" s="548"/>
    </row>
    <row r="60" spans="1:14" ht="11.25" customHeight="1">
      <c r="A60" s="271"/>
      <c r="B60" s="549" t="s">
        <v>550</v>
      </c>
      <c r="C60" s="224"/>
      <c r="D60" s="224"/>
      <c r="E60" s="224"/>
      <c r="F60" s="224"/>
      <c r="G60" s="224"/>
      <c r="H60" s="224"/>
      <c r="I60" s="224"/>
      <c r="J60" s="224"/>
      <c r="K60" s="550"/>
      <c r="L60" s="550"/>
      <c r="M60" s="550"/>
      <c r="N60" s="550"/>
    </row>
    <row r="61" spans="1:14" ht="11.25" customHeight="1">
      <c r="A61" s="551"/>
      <c r="B61" s="552"/>
      <c r="C61" s="552"/>
      <c r="D61" s="552"/>
      <c r="E61" s="552"/>
      <c r="F61" s="552"/>
      <c r="G61" s="552"/>
      <c r="H61" s="552"/>
      <c r="I61" s="552"/>
      <c r="J61" s="552"/>
      <c r="K61" s="550"/>
      <c r="L61" s="550"/>
      <c r="M61" s="550"/>
      <c r="N61" s="550"/>
    </row>
    <row r="62" spans="1:14" ht="61.5" customHeight="1">
      <c r="A62" s="223"/>
      <c r="B62" s="505"/>
      <c r="C62" s="224"/>
      <c r="D62" s="224"/>
      <c r="E62" s="391"/>
      <c r="F62" s="507" t="s">
        <v>551</v>
      </c>
      <c r="G62" s="224"/>
      <c r="H62" s="224"/>
      <c r="I62" s="224"/>
      <c r="J62" s="224"/>
      <c r="K62" s="508"/>
      <c r="L62" s="508"/>
      <c r="M62" s="508"/>
      <c r="N62" s="508"/>
    </row>
    <row r="63" spans="1:14" ht="34.5" customHeight="1">
      <c r="A63" s="223"/>
      <c r="B63" s="509" t="s">
        <v>521</v>
      </c>
      <c r="C63" s="276"/>
      <c r="D63" s="276"/>
      <c r="E63" s="276"/>
      <c r="F63" s="276"/>
      <c r="G63" s="276"/>
      <c r="H63" s="276"/>
      <c r="I63" s="276"/>
      <c r="J63" s="276"/>
      <c r="K63" s="553"/>
      <c r="L63" s="553"/>
      <c r="M63" s="553"/>
      <c r="N63" s="553"/>
    </row>
    <row r="64" spans="1:14" ht="7.5" customHeight="1">
      <c r="A64" s="223"/>
      <c r="B64" s="224"/>
      <c r="C64" s="224"/>
      <c r="D64" s="224"/>
      <c r="E64" s="224"/>
      <c r="F64" s="224"/>
      <c r="G64" s="224"/>
      <c r="H64" s="224"/>
      <c r="I64" s="224"/>
      <c r="J64" s="224"/>
      <c r="K64" s="553"/>
      <c r="L64" s="553"/>
      <c r="M64" s="553"/>
      <c r="N64" s="553"/>
    </row>
    <row r="65" spans="1:14" ht="7.5" customHeight="1">
      <c r="A65" s="223"/>
      <c r="B65" s="224"/>
      <c r="C65" s="224"/>
      <c r="D65" s="224"/>
      <c r="E65" s="224"/>
      <c r="F65" s="224"/>
      <c r="G65" s="224"/>
      <c r="H65" s="224"/>
      <c r="I65" s="224"/>
      <c r="J65" s="224"/>
      <c r="K65" s="553"/>
      <c r="L65" s="553"/>
      <c r="M65" s="553"/>
      <c r="N65" s="553"/>
    </row>
    <row r="66" spans="1:14" ht="7.5" customHeight="1">
      <c r="A66" s="223"/>
      <c r="B66" s="200"/>
      <c r="C66" s="200"/>
      <c r="D66" s="200"/>
      <c r="E66" s="200"/>
      <c r="F66" s="200"/>
      <c r="G66" s="200"/>
      <c r="H66" s="200"/>
      <c r="I66" s="200"/>
      <c r="J66" s="200"/>
      <c r="K66" s="553"/>
      <c r="L66" s="553"/>
      <c r="M66" s="553"/>
      <c r="N66" s="553"/>
    </row>
    <row r="67" spans="1:14" ht="7.5" customHeight="1">
      <c r="A67" s="223"/>
      <c r="B67" s="512" t="s">
        <v>522</v>
      </c>
      <c r="C67" s="224"/>
      <c r="D67" s="224"/>
      <c r="E67" s="224"/>
      <c r="F67" s="224"/>
      <c r="G67" s="224"/>
      <c r="H67" s="224"/>
      <c r="I67" s="224"/>
      <c r="J67" s="224"/>
      <c r="K67" s="513"/>
      <c r="L67" s="513"/>
      <c r="M67" s="513"/>
      <c r="N67" s="513"/>
    </row>
    <row r="68" spans="1:14" ht="7.5" customHeight="1">
      <c r="A68" s="223"/>
      <c r="B68" s="200"/>
      <c r="C68" s="200"/>
      <c r="D68" s="200"/>
      <c r="E68" s="200"/>
      <c r="F68" s="200"/>
      <c r="G68" s="200"/>
      <c r="H68" s="200"/>
      <c r="I68" s="200"/>
      <c r="J68" s="200"/>
      <c r="K68" s="513"/>
      <c r="L68" s="513"/>
      <c r="M68" s="513"/>
      <c r="N68" s="513"/>
    </row>
    <row r="69" spans="1:14" ht="7.5" customHeight="1">
      <c r="A69" s="554"/>
      <c r="B69" s="514" t="s">
        <v>552</v>
      </c>
      <c r="C69" s="224"/>
      <c r="D69" s="517"/>
      <c r="E69" s="517"/>
      <c r="F69" s="517"/>
      <c r="G69" s="517"/>
      <c r="H69" s="517"/>
      <c r="I69" s="391"/>
      <c r="J69" s="555"/>
      <c r="K69" s="556"/>
      <c r="L69" s="556"/>
      <c r="M69" s="556"/>
      <c r="N69" s="556"/>
    </row>
    <row r="70" spans="1:14" ht="7.5" customHeight="1">
      <c r="A70" s="554"/>
      <c r="B70" s="224"/>
      <c r="C70" s="224"/>
      <c r="D70" s="517"/>
      <c r="E70" s="517"/>
      <c r="F70" s="517"/>
      <c r="G70" s="517"/>
      <c r="H70" s="517"/>
      <c r="I70" s="391"/>
      <c r="J70" s="555"/>
      <c r="K70" s="556"/>
      <c r="L70" s="556"/>
      <c r="M70" s="556"/>
      <c r="N70" s="556"/>
    </row>
    <row r="71" spans="1:14" ht="7.5" customHeight="1">
      <c r="A71" s="554"/>
      <c r="B71" s="514" t="s">
        <v>553</v>
      </c>
      <c r="C71" s="224"/>
      <c r="D71" s="517"/>
      <c r="E71" s="517"/>
      <c r="F71" s="517"/>
      <c r="G71" s="517"/>
      <c r="H71" s="517"/>
      <c r="I71" s="391"/>
      <c r="J71" s="406"/>
      <c r="K71" s="557"/>
      <c r="L71" s="557"/>
      <c r="M71" s="557"/>
      <c r="N71" s="557"/>
    </row>
    <row r="72" spans="1:14" ht="7.5" customHeight="1">
      <c r="A72" s="554"/>
      <c r="B72" s="224"/>
      <c r="C72" s="224"/>
      <c r="D72" s="517"/>
      <c r="E72" s="558"/>
      <c r="F72" s="517"/>
      <c r="G72" s="517"/>
      <c r="H72" s="517"/>
      <c r="I72" s="391"/>
      <c r="J72" s="406"/>
      <c r="K72" s="557"/>
      <c r="L72" s="557"/>
      <c r="M72" s="557"/>
      <c r="N72" s="557"/>
    </row>
    <row r="73" spans="1:14" ht="7.5" customHeight="1">
      <c r="A73" s="554"/>
      <c r="B73" s="517"/>
      <c r="C73" s="517"/>
      <c r="D73" s="517"/>
      <c r="E73" s="517"/>
      <c r="F73" s="517"/>
      <c r="G73" s="517"/>
      <c r="H73" s="517"/>
      <c r="I73" s="391"/>
      <c r="J73" s="391"/>
      <c r="K73" s="559"/>
      <c r="L73" s="559"/>
      <c r="M73" s="559"/>
      <c r="N73" s="559"/>
    </row>
    <row r="74" spans="1:14" ht="7.5" customHeight="1">
      <c r="A74" s="554"/>
      <c r="B74" s="517"/>
      <c r="C74" s="517"/>
      <c r="D74" s="517"/>
      <c r="E74" s="517"/>
      <c r="F74" s="517"/>
      <c r="G74" s="517"/>
      <c r="H74" s="517"/>
      <c r="I74" s="391"/>
      <c r="J74" s="391"/>
      <c r="K74" s="559"/>
      <c r="L74" s="559"/>
      <c r="M74" s="559"/>
      <c r="N74" s="559"/>
    </row>
    <row r="75" spans="1:14" ht="7.5" customHeight="1">
      <c r="A75" s="554"/>
      <c r="B75" s="517"/>
      <c r="C75" s="517"/>
      <c r="D75" s="517"/>
      <c r="E75" s="517"/>
      <c r="F75" s="517"/>
      <c r="G75" s="517"/>
      <c r="H75" s="517"/>
      <c r="I75" s="391"/>
      <c r="J75" s="391"/>
      <c r="K75" s="559"/>
      <c r="L75" s="559"/>
      <c r="M75" s="559"/>
      <c r="N75" s="559"/>
    </row>
    <row r="76" spans="1:14" ht="7.5" customHeight="1">
      <c r="A76" s="554"/>
      <c r="B76" s="517"/>
      <c r="C76" s="517"/>
      <c r="D76" s="517"/>
      <c r="E76" s="517"/>
      <c r="F76" s="517"/>
      <c r="G76" s="517"/>
      <c r="H76" s="517"/>
      <c r="I76" s="391"/>
      <c r="J76" s="391"/>
      <c r="K76" s="559"/>
      <c r="L76" s="559"/>
      <c r="M76" s="559"/>
      <c r="N76" s="559"/>
    </row>
    <row r="77" spans="1:14" ht="7.5" customHeight="1">
      <c r="A77" s="554"/>
      <c r="B77" s="517"/>
      <c r="C77" s="517"/>
      <c r="D77" s="517"/>
      <c r="E77" s="517"/>
      <c r="F77" s="517"/>
      <c r="G77" s="517"/>
      <c r="H77" s="517"/>
      <c r="I77" s="391"/>
      <c r="J77" s="515"/>
      <c r="K77" s="516"/>
      <c r="L77" s="516"/>
      <c r="M77" s="516"/>
      <c r="N77" s="516"/>
    </row>
    <row r="78" spans="1:14" ht="7.5" customHeight="1">
      <c r="A78" s="554"/>
      <c r="B78" s="517"/>
      <c r="C78" s="517"/>
      <c r="D78" s="517"/>
      <c r="E78" s="517"/>
      <c r="F78" s="517"/>
      <c r="G78" s="517"/>
      <c r="H78" s="517"/>
      <c r="I78" s="391"/>
      <c r="J78" s="515"/>
      <c r="K78" s="516"/>
      <c r="L78" s="516"/>
      <c r="M78" s="516"/>
      <c r="N78" s="516"/>
    </row>
    <row r="79" spans="1:14" ht="7.5" customHeight="1">
      <c r="A79" s="554"/>
      <c r="B79" s="391"/>
      <c r="C79" s="391"/>
      <c r="D79" s="391"/>
      <c r="E79" s="391"/>
      <c r="F79" s="391"/>
      <c r="G79" s="391"/>
      <c r="H79" s="391"/>
      <c r="I79" s="515"/>
      <c r="J79" s="515"/>
      <c r="K79" s="516"/>
      <c r="L79" s="516"/>
      <c r="M79" s="516"/>
      <c r="N79" s="516"/>
    </row>
    <row r="80" spans="1:14" ht="7.5" customHeight="1">
      <c r="A80" s="554"/>
      <c r="B80" s="560"/>
      <c r="C80" s="560"/>
      <c r="D80" s="560"/>
      <c r="E80" s="560"/>
      <c r="F80" s="560"/>
      <c r="G80" s="560"/>
      <c r="H80" s="560"/>
      <c r="I80" s="561"/>
      <c r="J80" s="561"/>
      <c r="K80" s="516"/>
      <c r="L80" s="516"/>
      <c r="M80" s="516"/>
      <c r="N80" s="516"/>
    </row>
    <row r="81" spans="1:14" ht="7.5" customHeight="1">
      <c r="A81" s="554"/>
      <c r="B81" s="520" t="s">
        <v>531</v>
      </c>
      <c r="C81" s="224"/>
      <c r="D81" s="224"/>
      <c r="E81" s="224"/>
      <c r="F81" s="224"/>
      <c r="G81" s="224"/>
      <c r="H81" s="224"/>
      <c r="I81" s="224"/>
      <c r="J81" s="224"/>
      <c r="K81" s="521"/>
      <c r="L81" s="521"/>
      <c r="M81" s="521"/>
      <c r="N81" s="521"/>
    </row>
    <row r="82" spans="1:14" ht="7.5" customHeight="1">
      <c r="A82" s="554"/>
      <c r="B82" s="200"/>
      <c r="C82" s="200"/>
      <c r="D82" s="200"/>
      <c r="E82" s="200"/>
      <c r="F82" s="200"/>
      <c r="G82" s="200"/>
      <c r="H82" s="200"/>
      <c r="I82" s="200"/>
      <c r="J82" s="200"/>
      <c r="K82" s="521"/>
      <c r="L82" s="521"/>
      <c r="M82" s="521"/>
      <c r="N82" s="521"/>
    </row>
    <row r="83" spans="1:14" ht="7.5" customHeight="1">
      <c r="A83" s="554"/>
      <c r="B83" s="522" t="s">
        <v>7</v>
      </c>
      <c r="C83" s="224"/>
      <c r="D83" s="524" t="s">
        <v>532</v>
      </c>
      <c r="E83" s="522" t="s">
        <v>7</v>
      </c>
      <c r="F83" s="526"/>
      <c r="G83" s="524" t="s">
        <v>532</v>
      </c>
      <c r="H83" s="522" t="s">
        <v>7</v>
      </c>
      <c r="I83" s="526"/>
      <c r="J83" s="522" t="s">
        <v>532</v>
      </c>
      <c r="K83" s="521"/>
      <c r="L83" s="521"/>
      <c r="M83" s="521"/>
      <c r="N83" s="521"/>
    </row>
    <row r="84" spans="1:14" ht="7.5" customHeight="1">
      <c r="A84" s="554"/>
      <c r="B84" s="200"/>
      <c r="C84" s="200"/>
      <c r="D84" s="528"/>
      <c r="E84" s="200"/>
      <c r="F84" s="528"/>
      <c r="G84" s="528"/>
      <c r="H84" s="200"/>
      <c r="I84" s="528"/>
      <c r="J84" s="200"/>
      <c r="K84" s="521"/>
      <c r="L84" s="521"/>
      <c r="M84" s="521"/>
      <c r="N84" s="521"/>
    </row>
    <row r="85" spans="1:14" ht="7.5" customHeight="1">
      <c r="A85" s="554"/>
      <c r="B85" s="562" t="s">
        <v>543</v>
      </c>
      <c r="C85" s="523"/>
      <c r="D85" s="531" t="s">
        <v>544</v>
      </c>
      <c r="E85" s="563"/>
      <c r="F85" s="564"/>
      <c r="G85" s="565"/>
      <c r="H85" s="563"/>
      <c r="I85" s="564"/>
      <c r="J85" s="563"/>
      <c r="K85" s="557"/>
      <c r="L85" s="557"/>
      <c r="M85" s="557"/>
      <c r="N85" s="557"/>
    </row>
    <row r="86" spans="1:14" ht="7.5" customHeight="1">
      <c r="A86" s="554"/>
      <c r="B86" s="243"/>
      <c r="C86" s="533"/>
      <c r="D86" s="534"/>
      <c r="E86" s="243"/>
      <c r="F86" s="533"/>
      <c r="G86" s="534"/>
      <c r="H86" s="243"/>
      <c r="I86" s="533"/>
      <c r="J86" s="243"/>
      <c r="K86" s="557"/>
      <c r="L86" s="557"/>
      <c r="M86" s="557"/>
      <c r="N86" s="557"/>
    </row>
    <row r="87" spans="1:14" ht="7.5" customHeight="1">
      <c r="A87" s="554"/>
      <c r="B87" s="562" t="s">
        <v>554</v>
      </c>
      <c r="C87" s="523"/>
      <c r="D87" s="531" t="s">
        <v>544</v>
      </c>
      <c r="E87" s="563"/>
      <c r="F87" s="564"/>
      <c r="G87" s="565"/>
      <c r="H87" s="563"/>
      <c r="I87" s="564"/>
      <c r="J87" s="563"/>
      <c r="K87" s="557"/>
      <c r="L87" s="557"/>
      <c r="M87" s="557"/>
      <c r="N87" s="557"/>
    </row>
    <row r="88" spans="1:14" ht="7.5" customHeight="1">
      <c r="A88" s="554"/>
      <c r="B88" s="243"/>
      <c r="C88" s="533"/>
      <c r="D88" s="534"/>
      <c r="E88" s="243"/>
      <c r="F88" s="533"/>
      <c r="G88" s="534"/>
      <c r="H88" s="243"/>
      <c r="I88" s="533"/>
      <c r="J88" s="243"/>
      <c r="K88" s="557"/>
      <c r="L88" s="557"/>
      <c r="M88" s="557"/>
      <c r="N88" s="557"/>
    </row>
    <row r="89" spans="1:14" ht="7.5" customHeight="1">
      <c r="A89" s="554"/>
      <c r="B89" s="562" t="s">
        <v>545</v>
      </c>
      <c r="C89" s="523"/>
      <c r="D89" s="531" t="s">
        <v>544</v>
      </c>
      <c r="E89" s="563"/>
      <c r="F89" s="564"/>
      <c r="G89" s="565"/>
      <c r="H89" s="563"/>
      <c r="I89" s="564"/>
      <c r="J89" s="563"/>
      <c r="K89" s="557"/>
      <c r="L89" s="557"/>
      <c r="M89" s="557"/>
      <c r="N89" s="557"/>
    </row>
    <row r="90" spans="1:14" ht="7.5" customHeight="1">
      <c r="A90" s="554"/>
      <c r="B90" s="243"/>
      <c r="C90" s="533"/>
      <c r="D90" s="534"/>
      <c r="E90" s="243"/>
      <c r="F90" s="533"/>
      <c r="G90" s="534"/>
      <c r="H90" s="243"/>
      <c r="I90" s="533"/>
      <c r="J90" s="243"/>
      <c r="K90" s="557"/>
      <c r="L90" s="557"/>
      <c r="M90" s="557"/>
      <c r="N90" s="557"/>
    </row>
    <row r="91" spans="1:14" ht="7.5" customHeight="1">
      <c r="A91" s="554"/>
      <c r="B91" s="562" t="s">
        <v>546</v>
      </c>
      <c r="C91" s="523"/>
      <c r="D91" s="531" t="s">
        <v>544</v>
      </c>
      <c r="E91" s="563"/>
      <c r="F91" s="564"/>
      <c r="G91" s="565"/>
      <c r="H91" s="563"/>
      <c r="I91" s="564"/>
      <c r="J91" s="563"/>
      <c r="K91" s="557"/>
      <c r="L91" s="557"/>
      <c r="M91" s="557"/>
      <c r="N91" s="557"/>
    </row>
    <row r="92" spans="1:14" ht="7.5" customHeight="1">
      <c r="A92" s="554"/>
      <c r="B92" s="243"/>
      <c r="C92" s="533"/>
      <c r="D92" s="534"/>
      <c r="E92" s="243"/>
      <c r="F92" s="533"/>
      <c r="G92" s="534"/>
      <c r="H92" s="243"/>
      <c r="I92" s="533"/>
      <c r="J92" s="243"/>
      <c r="K92" s="557"/>
      <c r="L92" s="557"/>
      <c r="M92" s="557"/>
      <c r="N92" s="557"/>
    </row>
    <row r="93" spans="1:14" ht="7.5" customHeight="1">
      <c r="A93" s="554"/>
      <c r="B93" s="562" t="s">
        <v>547</v>
      </c>
      <c r="C93" s="523"/>
      <c r="D93" s="531" t="s">
        <v>544</v>
      </c>
      <c r="E93" s="563"/>
      <c r="F93" s="564"/>
      <c r="G93" s="565"/>
      <c r="H93" s="563"/>
      <c r="I93" s="564"/>
      <c r="J93" s="563"/>
      <c r="K93" s="557"/>
      <c r="L93" s="557"/>
      <c r="M93" s="557"/>
      <c r="N93" s="557"/>
    </row>
    <row r="94" spans="1:14" ht="7.5" customHeight="1">
      <c r="A94" s="554"/>
      <c r="B94" s="243"/>
      <c r="C94" s="533"/>
      <c r="D94" s="534"/>
      <c r="E94" s="243"/>
      <c r="F94" s="533"/>
      <c r="G94" s="534"/>
      <c r="H94" s="243"/>
      <c r="I94" s="533"/>
      <c r="J94" s="243"/>
      <c r="K94" s="557"/>
      <c r="L94" s="557"/>
      <c r="M94" s="557"/>
      <c r="N94" s="557"/>
    </row>
    <row r="95" spans="1:14" ht="7.5" customHeight="1">
      <c r="A95" s="554"/>
      <c r="B95" s="562" t="s">
        <v>548</v>
      </c>
      <c r="C95" s="523"/>
      <c r="D95" s="531" t="s">
        <v>544</v>
      </c>
      <c r="E95" s="563"/>
      <c r="F95" s="564"/>
      <c r="G95" s="565"/>
      <c r="H95" s="563"/>
      <c r="I95" s="564"/>
      <c r="J95" s="563"/>
      <c r="K95" s="557"/>
      <c r="L95" s="557"/>
      <c r="M95" s="557"/>
      <c r="N95" s="557"/>
    </row>
    <row r="96" spans="1:14" ht="7.5" customHeight="1">
      <c r="A96" s="554"/>
      <c r="B96" s="243"/>
      <c r="C96" s="533"/>
      <c r="D96" s="534"/>
      <c r="E96" s="243"/>
      <c r="F96" s="533"/>
      <c r="G96" s="534"/>
      <c r="H96" s="243"/>
      <c r="I96" s="533"/>
      <c r="J96" s="243"/>
      <c r="K96" s="557"/>
      <c r="L96" s="557"/>
      <c r="M96" s="557"/>
      <c r="N96" s="557"/>
    </row>
    <row r="97" spans="1:14" ht="7.5" customHeight="1">
      <c r="A97" s="554"/>
      <c r="B97" s="562" t="s">
        <v>555</v>
      </c>
      <c r="C97" s="523"/>
      <c r="D97" s="531" t="s">
        <v>534</v>
      </c>
      <c r="E97" s="563"/>
      <c r="F97" s="564"/>
      <c r="G97" s="565"/>
      <c r="H97" s="563"/>
      <c r="I97" s="564"/>
      <c r="J97" s="563"/>
      <c r="K97" s="557"/>
      <c r="L97" s="557"/>
      <c r="M97" s="557"/>
      <c r="N97" s="557"/>
    </row>
    <row r="98" spans="1:14" ht="7.5" customHeight="1">
      <c r="A98" s="554"/>
      <c r="B98" s="243"/>
      <c r="C98" s="533"/>
      <c r="D98" s="534"/>
      <c r="E98" s="243"/>
      <c r="F98" s="533"/>
      <c r="G98" s="534"/>
      <c r="H98" s="243"/>
      <c r="I98" s="533"/>
      <c r="J98" s="243"/>
      <c r="K98" s="557"/>
      <c r="L98" s="557"/>
      <c r="M98" s="557"/>
      <c r="N98" s="557"/>
    </row>
    <row r="99" spans="1:14" ht="7.5" customHeight="1">
      <c r="A99" s="554"/>
      <c r="B99" s="566" t="s">
        <v>556</v>
      </c>
      <c r="C99" s="523"/>
      <c r="D99" s="531" t="s">
        <v>534</v>
      </c>
      <c r="E99" s="563"/>
      <c r="F99" s="564"/>
      <c r="G99" s="565"/>
      <c r="H99" s="563"/>
      <c r="I99" s="564"/>
      <c r="J99" s="563"/>
      <c r="K99" s="557"/>
      <c r="L99" s="557"/>
      <c r="M99" s="557"/>
      <c r="N99" s="557"/>
    </row>
    <row r="100" spans="1:14" ht="7.5" customHeight="1">
      <c r="A100" s="554"/>
      <c r="B100" s="243"/>
      <c r="C100" s="533"/>
      <c r="D100" s="534"/>
      <c r="E100" s="243"/>
      <c r="F100" s="533"/>
      <c r="G100" s="534"/>
      <c r="H100" s="243"/>
      <c r="I100" s="533"/>
      <c r="J100" s="243"/>
      <c r="K100" s="557"/>
      <c r="L100" s="557"/>
      <c r="M100" s="557"/>
      <c r="N100" s="557"/>
    </row>
    <row r="101" spans="1:14" ht="7.5" customHeight="1">
      <c r="A101" s="554"/>
      <c r="B101" s="562" t="s">
        <v>557</v>
      </c>
      <c r="C101" s="523"/>
      <c r="D101" s="531" t="s">
        <v>534</v>
      </c>
      <c r="E101" s="563"/>
      <c r="F101" s="564"/>
      <c r="G101" s="565"/>
      <c r="H101" s="563"/>
      <c r="I101" s="564"/>
      <c r="J101" s="563"/>
      <c r="K101" s="557"/>
      <c r="L101" s="557"/>
      <c r="M101" s="557"/>
      <c r="N101" s="557"/>
    </row>
    <row r="102" spans="1:14" ht="7.5" customHeight="1">
      <c r="A102" s="554"/>
      <c r="B102" s="243"/>
      <c r="C102" s="533"/>
      <c r="D102" s="534"/>
      <c r="E102" s="243"/>
      <c r="F102" s="533"/>
      <c r="G102" s="534"/>
      <c r="H102" s="243"/>
      <c r="I102" s="533"/>
      <c r="J102" s="243"/>
      <c r="K102" s="557"/>
      <c r="L102" s="557"/>
      <c r="M102" s="557"/>
      <c r="N102" s="557"/>
    </row>
    <row r="103" spans="1:14" ht="7.5" customHeight="1">
      <c r="A103" s="554"/>
      <c r="B103" s="562"/>
      <c r="C103" s="523"/>
      <c r="D103" s="565"/>
      <c r="E103" s="563"/>
      <c r="F103" s="564"/>
      <c r="G103" s="565"/>
      <c r="H103" s="563"/>
      <c r="I103" s="564"/>
      <c r="J103" s="563"/>
      <c r="K103" s="557"/>
      <c r="L103" s="557"/>
      <c r="M103" s="557"/>
      <c r="N103" s="557"/>
    </row>
    <row r="104" spans="1:14" ht="7.5" customHeight="1">
      <c r="A104" s="554"/>
      <c r="B104" s="243"/>
      <c r="C104" s="533"/>
      <c r="D104" s="534"/>
      <c r="E104" s="243"/>
      <c r="F104" s="533"/>
      <c r="G104" s="534"/>
      <c r="H104" s="243"/>
      <c r="I104" s="533"/>
      <c r="J104" s="243"/>
      <c r="K104" s="557"/>
      <c r="L104" s="557"/>
      <c r="M104" s="557"/>
      <c r="N104" s="557"/>
    </row>
    <row r="105" spans="1:14" ht="7.5" customHeight="1">
      <c r="A105" s="554"/>
      <c r="B105" s="562"/>
      <c r="C105" s="523"/>
      <c r="D105" s="565"/>
      <c r="E105" s="563"/>
      <c r="F105" s="564"/>
      <c r="G105" s="565"/>
      <c r="H105" s="563"/>
      <c r="I105" s="564"/>
      <c r="J105" s="563"/>
      <c r="K105" s="557"/>
      <c r="L105" s="557"/>
      <c r="M105" s="557"/>
      <c r="N105" s="557"/>
    </row>
    <row r="106" spans="1:14" ht="7.5" customHeight="1">
      <c r="A106" s="554"/>
      <c r="B106" s="243"/>
      <c r="C106" s="533"/>
      <c r="D106" s="534"/>
      <c r="E106" s="243"/>
      <c r="F106" s="533"/>
      <c r="G106" s="534"/>
      <c r="H106" s="243"/>
      <c r="I106" s="533"/>
      <c r="J106" s="243"/>
      <c r="K106" s="557"/>
      <c r="L106" s="557"/>
      <c r="M106" s="557"/>
      <c r="N106" s="557"/>
    </row>
    <row r="107" spans="1:14" ht="7.5" customHeight="1">
      <c r="A107" s="554"/>
      <c r="B107" s="562"/>
      <c r="C107" s="523"/>
      <c r="D107" s="565"/>
      <c r="E107" s="563"/>
      <c r="F107" s="564"/>
      <c r="G107" s="565"/>
      <c r="H107" s="563"/>
      <c r="I107" s="564"/>
      <c r="J107" s="563"/>
      <c r="K107" s="557"/>
      <c r="L107" s="557"/>
      <c r="M107" s="557"/>
      <c r="N107" s="557"/>
    </row>
    <row r="108" spans="1:14" ht="7.5" customHeight="1">
      <c r="A108" s="554"/>
      <c r="B108" s="243"/>
      <c r="C108" s="533"/>
      <c r="D108" s="534"/>
      <c r="E108" s="243"/>
      <c r="F108" s="533"/>
      <c r="G108" s="534"/>
      <c r="H108" s="243"/>
      <c r="I108" s="533"/>
      <c r="J108" s="243"/>
      <c r="K108" s="557"/>
      <c r="L108" s="557"/>
      <c r="M108" s="557"/>
      <c r="N108" s="557"/>
    </row>
    <row r="109" spans="1:14" ht="7.5" customHeight="1">
      <c r="A109" s="554"/>
      <c r="B109" s="562"/>
      <c r="C109" s="523"/>
      <c r="D109" s="565"/>
      <c r="E109" s="563"/>
      <c r="F109" s="564"/>
      <c r="G109" s="565"/>
      <c r="H109" s="563"/>
      <c r="I109" s="564"/>
      <c r="J109" s="563"/>
      <c r="K109" s="557"/>
      <c r="L109" s="557"/>
      <c r="M109" s="557"/>
      <c r="N109" s="557"/>
    </row>
    <row r="110" spans="1:14" ht="7.5" customHeight="1">
      <c r="A110" s="554"/>
      <c r="B110" s="243"/>
      <c r="C110" s="533"/>
      <c r="D110" s="534"/>
      <c r="E110" s="243"/>
      <c r="F110" s="533"/>
      <c r="G110" s="534"/>
      <c r="H110" s="243"/>
      <c r="I110" s="533"/>
      <c r="J110" s="243"/>
      <c r="K110" s="557"/>
      <c r="L110" s="557"/>
      <c r="M110" s="557"/>
      <c r="N110" s="557"/>
    </row>
    <row r="111" spans="1:14" ht="7.5" customHeight="1">
      <c r="A111" s="554"/>
      <c r="B111" s="562"/>
      <c r="C111" s="523"/>
      <c r="D111" s="565"/>
      <c r="E111" s="563"/>
      <c r="F111" s="564"/>
      <c r="G111" s="565"/>
      <c r="H111" s="563"/>
      <c r="I111" s="564"/>
      <c r="J111" s="563"/>
      <c r="K111" s="557"/>
      <c r="L111" s="557"/>
      <c r="M111" s="557"/>
      <c r="N111" s="557"/>
    </row>
    <row r="112" spans="1:14" ht="7.5" customHeight="1">
      <c r="A112" s="554"/>
      <c r="B112" s="243"/>
      <c r="C112" s="533"/>
      <c r="D112" s="534"/>
      <c r="E112" s="243"/>
      <c r="F112" s="533"/>
      <c r="G112" s="534"/>
      <c r="H112" s="243"/>
      <c r="I112" s="533"/>
      <c r="J112" s="243"/>
      <c r="K112" s="557"/>
      <c r="L112" s="557"/>
      <c r="M112" s="557"/>
      <c r="N112" s="557"/>
    </row>
    <row r="113" spans="1:14" ht="7.5" customHeight="1">
      <c r="A113" s="554"/>
      <c r="B113" s="562"/>
      <c r="C113" s="523"/>
      <c r="D113" s="565"/>
      <c r="E113" s="563"/>
      <c r="F113" s="564"/>
      <c r="G113" s="565"/>
      <c r="H113" s="563"/>
      <c r="I113" s="564"/>
      <c r="J113" s="563"/>
      <c r="K113" s="557"/>
      <c r="L113" s="557"/>
      <c r="M113" s="557"/>
      <c r="N113" s="557"/>
    </row>
    <row r="114" spans="1:14" ht="7.5" customHeight="1">
      <c r="A114" s="554"/>
      <c r="B114" s="243"/>
      <c r="C114" s="533"/>
      <c r="D114" s="534"/>
      <c r="E114" s="243"/>
      <c r="F114" s="533"/>
      <c r="G114" s="534"/>
      <c r="H114" s="243"/>
      <c r="I114" s="533"/>
      <c r="J114" s="243"/>
      <c r="K114" s="557"/>
      <c r="L114" s="557"/>
      <c r="M114" s="557"/>
      <c r="N114" s="557"/>
    </row>
    <row r="115" spans="1:14" ht="11.25" customHeight="1">
      <c r="A115" s="554"/>
      <c r="B115" s="567" t="s">
        <v>4</v>
      </c>
      <c r="C115" s="567"/>
      <c r="D115" s="539"/>
      <c r="E115" s="515"/>
      <c r="F115" s="563"/>
      <c r="G115" s="547" t="s">
        <v>38</v>
      </c>
      <c r="H115" s="224"/>
      <c r="I115" s="224"/>
      <c r="J115" s="224"/>
      <c r="K115" s="548"/>
      <c r="L115" s="548"/>
      <c r="M115" s="548"/>
      <c r="N115" s="548"/>
    </row>
    <row r="116" spans="1:14" ht="11.25" customHeight="1">
      <c r="A116" s="554"/>
      <c r="B116" s="393"/>
      <c r="C116" s="393"/>
      <c r="D116" s="243"/>
      <c r="E116" s="537"/>
      <c r="F116" s="243"/>
      <c r="G116" s="243"/>
      <c r="H116" s="243"/>
      <c r="I116" s="243"/>
      <c r="J116" s="243"/>
      <c r="K116" s="548"/>
      <c r="L116" s="548"/>
      <c r="M116" s="548"/>
      <c r="N116" s="548"/>
    </row>
    <row r="117" spans="1:14" ht="11.25" customHeight="1">
      <c r="A117" s="554"/>
      <c r="B117" s="549" t="s">
        <v>558</v>
      </c>
      <c r="C117" s="224"/>
      <c r="D117" s="224"/>
      <c r="E117" s="224"/>
      <c r="F117" s="224"/>
      <c r="G117" s="224"/>
      <c r="H117" s="224"/>
      <c r="I117" s="224"/>
      <c r="J117" s="224"/>
      <c r="K117" s="550"/>
      <c r="L117" s="550"/>
      <c r="M117" s="550"/>
      <c r="N117" s="550"/>
    </row>
    <row r="118" spans="1:14" ht="61.5" customHeight="1">
      <c r="A118" s="223"/>
      <c r="B118" s="505"/>
      <c r="C118" s="224"/>
      <c r="D118" s="224"/>
      <c r="E118" s="391"/>
      <c r="F118" s="507" t="s">
        <v>551</v>
      </c>
      <c r="G118" s="224"/>
      <c r="H118" s="224"/>
      <c r="I118" s="224"/>
      <c r="J118" s="224"/>
      <c r="K118" s="508"/>
      <c r="L118" s="508"/>
      <c r="M118" s="508"/>
      <c r="N118" s="508"/>
    </row>
    <row r="119" spans="1:14" ht="34.5" customHeight="1">
      <c r="A119" s="223"/>
      <c r="B119" s="568" t="s">
        <v>521</v>
      </c>
      <c r="C119" s="276"/>
      <c r="D119" s="276"/>
      <c r="E119" s="276"/>
      <c r="F119" s="276"/>
      <c r="G119" s="276"/>
      <c r="H119" s="276"/>
      <c r="I119" s="276"/>
      <c r="J119" s="276"/>
      <c r="K119" s="553"/>
      <c r="L119" s="553"/>
      <c r="M119" s="553"/>
      <c r="N119" s="553"/>
    </row>
    <row r="120" spans="1:14" ht="7.5" customHeight="1">
      <c r="A120" s="223"/>
      <c r="B120" s="224"/>
      <c r="C120" s="224"/>
      <c r="D120" s="224"/>
      <c r="E120" s="224"/>
      <c r="F120" s="224"/>
      <c r="G120" s="224"/>
      <c r="H120" s="224"/>
      <c r="I120" s="224"/>
      <c r="J120" s="224"/>
      <c r="K120" s="553"/>
      <c r="L120" s="553"/>
      <c r="M120" s="553"/>
      <c r="N120" s="553"/>
    </row>
    <row r="121" spans="1:14" ht="7.5" customHeight="1">
      <c r="A121" s="223"/>
      <c r="B121" s="224"/>
      <c r="C121" s="224"/>
      <c r="D121" s="224"/>
      <c r="E121" s="224"/>
      <c r="F121" s="224"/>
      <c r="G121" s="224"/>
      <c r="H121" s="224"/>
      <c r="I121" s="224"/>
      <c r="J121" s="224"/>
      <c r="K121" s="553"/>
      <c r="L121" s="553"/>
      <c r="M121" s="553"/>
      <c r="N121" s="553"/>
    </row>
    <row r="122" spans="1:14" ht="7.5" customHeight="1">
      <c r="A122" s="223"/>
      <c r="B122" s="200"/>
      <c r="C122" s="200"/>
      <c r="D122" s="200"/>
      <c r="E122" s="200"/>
      <c r="F122" s="200"/>
      <c r="G122" s="200"/>
      <c r="H122" s="200"/>
      <c r="I122" s="200"/>
      <c r="J122" s="200"/>
      <c r="K122" s="553"/>
      <c r="L122" s="553"/>
      <c r="M122" s="553"/>
      <c r="N122" s="553"/>
    </row>
    <row r="123" spans="1:14" ht="7.5" customHeight="1">
      <c r="A123" s="223"/>
      <c r="B123" s="512" t="s">
        <v>522</v>
      </c>
      <c r="C123" s="224"/>
      <c r="D123" s="224"/>
      <c r="E123" s="224"/>
      <c r="F123" s="224"/>
      <c r="G123" s="224"/>
      <c r="H123" s="224"/>
      <c r="I123" s="224"/>
      <c r="J123" s="224"/>
      <c r="K123" s="513"/>
      <c r="L123" s="513"/>
      <c r="M123" s="513"/>
      <c r="N123" s="513"/>
    </row>
    <row r="124" spans="1:14" ht="7.5" customHeight="1">
      <c r="A124" s="223"/>
      <c r="B124" s="200"/>
      <c r="C124" s="200"/>
      <c r="D124" s="200"/>
      <c r="E124" s="200"/>
      <c r="F124" s="200"/>
      <c r="G124" s="200"/>
      <c r="H124" s="200"/>
      <c r="I124" s="200"/>
      <c r="J124" s="200"/>
      <c r="K124" s="513"/>
      <c r="L124" s="513"/>
      <c r="M124" s="513"/>
      <c r="N124" s="513"/>
    </row>
    <row r="125" spans="1:14" ht="7.5" customHeight="1">
      <c r="A125" s="554"/>
      <c r="B125" s="569"/>
      <c r="C125" s="224"/>
      <c r="D125" s="224"/>
      <c r="E125" s="224"/>
      <c r="F125" s="224"/>
      <c r="G125" s="224"/>
      <c r="H125" s="224"/>
      <c r="I125" s="224"/>
      <c r="J125" s="224"/>
      <c r="K125" s="556"/>
      <c r="L125" s="556"/>
      <c r="M125" s="556"/>
      <c r="N125" s="556"/>
    </row>
    <row r="126" spans="1:14" ht="7.5" customHeight="1">
      <c r="A126" s="554"/>
      <c r="B126" s="224"/>
      <c r="C126" s="224"/>
      <c r="D126" s="224"/>
      <c r="E126" s="224"/>
      <c r="F126" s="224"/>
      <c r="G126" s="224"/>
      <c r="H126" s="224"/>
      <c r="I126" s="224"/>
      <c r="J126" s="224"/>
      <c r="K126" s="556"/>
      <c r="L126" s="556"/>
      <c r="M126" s="556"/>
      <c r="N126" s="556"/>
    </row>
    <row r="127" spans="1:14" ht="7.5" customHeight="1">
      <c r="A127" s="554"/>
      <c r="B127" s="224"/>
      <c r="C127" s="224"/>
      <c r="D127" s="224"/>
      <c r="E127" s="224"/>
      <c r="F127" s="224"/>
      <c r="G127" s="224"/>
      <c r="H127" s="224"/>
      <c r="I127" s="224"/>
      <c r="J127" s="224"/>
      <c r="K127" s="557"/>
      <c r="L127" s="557"/>
      <c r="M127" s="557"/>
      <c r="N127" s="557"/>
    </row>
    <row r="128" spans="1:14" ht="7.5" customHeight="1">
      <c r="A128" s="554"/>
      <c r="B128" s="200"/>
      <c r="C128" s="200"/>
      <c r="D128" s="200"/>
      <c r="E128" s="200"/>
      <c r="F128" s="200"/>
      <c r="G128" s="200"/>
      <c r="H128" s="200"/>
      <c r="I128" s="200"/>
      <c r="J128" s="200"/>
      <c r="K128" s="557"/>
      <c r="L128" s="557"/>
      <c r="M128" s="557"/>
      <c r="N128" s="557"/>
    </row>
    <row r="129" spans="1:14" ht="7.5" customHeight="1">
      <c r="A129" s="554"/>
      <c r="B129" s="520" t="s">
        <v>531</v>
      </c>
      <c r="C129" s="224"/>
      <c r="D129" s="224"/>
      <c r="E129" s="224"/>
      <c r="F129" s="224"/>
      <c r="G129" s="224"/>
      <c r="H129" s="224"/>
      <c r="I129" s="224"/>
      <c r="J129" s="224"/>
      <c r="K129" s="559"/>
      <c r="L129" s="559"/>
      <c r="M129" s="559"/>
      <c r="N129" s="559"/>
    </row>
    <row r="130" spans="1:14" ht="7.5" customHeight="1">
      <c r="A130" s="554"/>
      <c r="B130" s="200"/>
      <c r="C130" s="200"/>
      <c r="D130" s="200"/>
      <c r="E130" s="200"/>
      <c r="F130" s="200"/>
      <c r="G130" s="200"/>
      <c r="H130" s="200"/>
      <c r="I130" s="200"/>
      <c r="J130" s="200"/>
      <c r="K130" s="559"/>
      <c r="L130" s="559"/>
      <c r="M130" s="559"/>
      <c r="N130" s="559"/>
    </row>
    <row r="131" spans="1:14" ht="7.5" customHeight="1">
      <c r="A131" s="554"/>
      <c r="B131" s="522" t="s">
        <v>7</v>
      </c>
      <c r="C131" s="224"/>
      <c r="D131" s="524" t="s">
        <v>532</v>
      </c>
      <c r="E131" s="522" t="s">
        <v>7</v>
      </c>
      <c r="F131" s="526"/>
      <c r="G131" s="524" t="s">
        <v>532</v>
      </c>
      <c r="H131" s="522" t="s">
        <v>7</v>
      </c>
      <c r="I131" s="526"/>
      <c r="J131" s="522" t="s">
        <v>532</v>
      </c>
      <c r="K131" s="559"/>
      <c r="L131" s="559"/>
      <c r="M131" s="559"/>
      <c r="N131" s="559"/>
    </row>
    <row r="132" spans="1:14" ht="7.5" customHeight="1">
      <c r="A132" s="554"/>
      <c r="B132" s="224"/>
      <c r="C132" s="224"/>
      <c r="D132" s="526"/>
      <c r="E132" s="224"/>
      <c r="F132" s="526"/>
      <c r="G132" s="526"/>
      <c r="H132" s="224"/>
      <c r="I132" s="526"/>
      <c r="J132" s="224"/>
      <c r="K132" s="559"/>
      <c r="L132" s="559"/>
      <c r="M132" s="559"/>
      <c r="N132" s="559"/>
    </row>
    <row r="133" spans="1:14" ht="7.5" customHeight="1">
      <c r="A133" s="554"/>
      <c r="B133" s="200"/>
      <c r="C133" s="200"/>
      <c r="D133" s="528"/>
      <c r="E133" s="200"/>
      <c r="F133" s="528"/>
      <c r="G133" s="528"/>
      <c r="H133" s="200"/>
      <c r="I133" s="528"/>
      <c r="J133" s="200"/>
      <c r="K133" s="516"/>
      <c r="L133" s="516"/>
      <c r="M133" s="516"/>
      <c r="N133" s="516"/>
    </row>
    <row r="134" spans="1:14" ht="7.5" customHeight="1">
      <c r="A134" s="554"/>
      <c r="B134" s="562" t="s">
        <v>559</v>
      </c>
      <c r="C134" s="523"/>
      <c r="D134" s="531" t="s">
        <v>544</v>
      </c>
      <c r="E134" s="563"/>
      <c r="F134" s="564"/>
      <c r="G134" s="565"/>
      <c r="H134" s="563"/>
      <c r="I134" s="564"/>
      <c r="J134" s="563"/>
      <c r="K134" s="516"/>
      <c r="L134" s="516"/>
      <c r="M134" s="516"/>
      <c r="N134" s="516"/>
    </row>
    <row r="135" spans="1:14" ht="7.5" customHeight="1">
      <c r="A135" s="554"/>
      <c r="B135" s="243"/>
      <c r="C135" s="533"/>
      <c r="D135" s="534"/>
      <c r="E135" s="243"/>
      <c r="F135" s="533"/>
      <c r="G135" s="534"/>
      <c r="H135" s="243"/>
      <c r="I135" s="533"/>
      <c r="J135" s="243"/>
      <c r="K135" s="516"/>
      <c r="L135" s="516"/>
      <c r="M135" s="516"/>
      <c r="N135" s="516"/>
    </row>
    <row r="136" spans="1:14" ht="7.5" customHeight="1">
      <c r="A136" s="554"/>
      <c r="B136" s="570" t="s">
        <v>560</v>
      </c>
      <c r="C136" s="523"/>
      <c r="D136" s="531" t="s">
        <v>534</v>
      </c>
      <c r="E136" s="563"/>
      <c r="F136" s="564"/>
      <c r="G136" s="565"/>
      <c r="H136" s="563"/>
      <c r="I136" s="564"/>
      <c r="J136" s="563"/>
      <c r="K136" s="516"/>
      <c r="L136" s="516"/>
      <c r="M136" s="516"/>
      <c r="N136" s="516"/>
    </row>
    <row r="137" spans="1:14" ht="7.5" customHeight="1">
      <c r="A137" s="554"/>
      <c r="B137" s="243"/>
      <c r="C137" s="533"/>
      <c r="D137" s="534"/>
      <c r="E137" s="243"/>
      <c r="F137" s="533"/>
      <c r="G137" s="534"/>
      <c r="H137" s="243"/>
      <c r="I137" s="533"/>
      <c r="J137" s="243"/>
      <c r="K137" s="521"/>
      <c r="L137" s="521"/>
      <c r="M137" s="521"/>
      <c r="N137" s="521"/>
    </row>
    <row r="138" spans="1:14" ht="7.5" customHeight="1">
      <c r="A138" s="554"/>
      <c r="B138" s="570" t="s">
        <v>561</v>
      </c>
      <c r="C138" s="523"/>
      <c r="D138" s="531" t="s">
        <v>534</v>
      </c>
      <c r="E138" s="563"/>
      <c r="F138" s="564"/>
      <c r="G138" s="565"/>
      <c r="H138" s="563"/>
      <c r="I138" s="564"/>
      <c r="J138" s="563"/>
      <c r="K138" s="521"/>
      <c r="L138" s="521"/>
      <c r="M138" s="521"/>
      <c r="N138" s="521"/>
    </row>
    <row r="139" spans="1:14" ht="7.5" customHeight="1">
      <c r="A139" s="554"/>
      <c r="B139" s="243"/>
      <c r="C139" s="533"/>
      <c r="D139" s="534"/>
      <c r="E139" s="243"/>
      <c r="F139" s="533"/>
      <c r="G139" s="534"/>
      <c r="H139" s="243"/>
      <c r="I139" s="533"/>
      <c r="J139" s="243"/>
      <c r="K139" s="521"/>
      <c r="L139" s="521"/>
      <c r="M139" s="521"/>
      <c r="N139" s="521"/>
    </row>
    <row r="140" spans="1:14" ht="7.5" customHeight="1">
      <c r="A140" s="554"/>
      <c r="B140" s="570" t="s">
        <v>562</v>
      </c>
      <c r="C140" s="523"/>
      <c r="D140" s="531" t="s">
        <v>534</v>
      </c>
      <c r="E140" s="563"/>
      <c r="F140" s="564"/>
      <c r="G140" s="571"/>
      <c r="H140" s="563"/>
      <c r="I140" s="564"/>
      <c r="J140" s="391"/>
      <c r="K140" s="521"/>
      <c r="L140" s="521"/>
      <c r="M140" s="521"/>
      <c r="N140" s="521"/>
    </row>
    <row r="141" spans="1:14" ht="7.5" customHeight="1">
      <c r="A141" s="554"/>
      <c r="B141" s="243"/>
      <c r="C141" s="533"/>
      <c r="D141" s="534"/>
      <c r="E141" s="243"/>
      <c r="F141" s="533"/>
      <c r="G141" s="572"/>
      <c r="H141" s="243"/>
      <c r="I141" s="533"/>
      <c r="J141" s="393"/>
      <c r="K141" s="557"/>
      <c r="L141" s="557"/>
      <c r="M141" s="557"/>
      <c r="N141" s="557"/>
    </row>
    <row r="142" spans="1:14" ht="7.5" customHeight="1">
      <c r="A142" s="554"/>
      <c r="B142" s="563"/>
      <c r="C142" s="564"/>
      <c r="D142" s="565"/>
      <c r="E142" s="563"/>
      <c r="F142" s="564"/>
      <c r="G142" s="565"/>
      <c r="H142" s="563"/>
      <c r="I142" s="564"/>
      <c r="J142" s="563"/>
      <c r="K142" s="557"/>
      <c r="L142" s="557"/>
      <c r="M142" s="557"/>
      <c r="N142" s="557"/>
    </row>
    <row r="143" spans="1:14" ht="7.5" customHeight="1">
      <c r="A143" s="554"/>
      <c r="B143" s="243"/>
      <c r="C143" s="533"/>
      <c r="D143" s="534"/>
      <c r="E143" s="243"/>
      <c r="F143" s="533"/>
      <c r="G143" s="534"/>
      <c r="H143" s="243"/>
      <c r="I143" s="533"/>
      <c r="J143" s="243"/>
      <c r="K143" s="557"/>
      <c r="L143" s="557"/>
      <c r="M143" s="557"/>
      <c r="N143" s="557"/>
    </row>
    <row r="144" spans="1:14" ht="7.5" customHeight="1">
      <c r="A144" s="554"/>
      <c r="B144" s="563"/>
      <c r="C144" s="564"/>
      <c r="D144" s="565"/>
      <c r="E144" s="563"/>
      <c r="F144" s="564"/>
      <c r="G144" s="565"/>
      <c r="H144" s="563"/>
      <c r="I144" s="564"/>
      <c r="J144" s="563"/>
      <c r="K144" s="557"/>
      <c r="L144" s="557"/>
      <c r="M144" s="557"/>
      <c r="N144" s="557"/>
    </row>
    <row r="145" spans="1:14" ht="7.5" customHeight="1">
      <c r="A145" s="554"/>
      <c r="B145" s="243"/>
      <c r="C145" s="533"/>
      <c r="D145" s="534"/>
      <c r="E145" s="243"/>
      <c r="F145" s="533"/>
      <c r="G145" s="534"/>
      <c r="H145" s="243"/>
      <c r="I145" s="533"/>
      <c r="J145" s="243"/>
      <c r="K145" s="557"/>
      <c r="L145" s="557"/>
      <c r="M145" s="557"/>
      <c r="N145" s="557"/>
    </row>
    <row r="146" spans="1:14" ht="7.5" customHeight="1">
      <c r="A146" s="554"/>
      <c r="B146" s="563"/>
      <c r="C146" s="564"/>
      <c r="D146" s="565"/>
      <c r="E146" s="563"/>
      <c r="F146" s="564"/>
      <c r="G146" s="565"/>
      <c r="H146" s="563"/>
      <c r="I146" s="564"/>
      <c r="J146" s="563"/>
      <c r="K146" s="557"/>
      <c r="L146" s="557"/>
      <c r="M146" s="557"/>
      <c r="N146" s="557"/>
    </row>
    <row r="147" spans="1:14" ht="7.5" customHeight="1">
      <c r="A147" s="554"/>
      <c r="B147" s="243"/>
      <c r="C147" s="533"/>
      <c r="D147" s="534"/>
      <c r="E147" s="243"/>
      <c r="F147" s="533"/>
      <c r="G147" s="534"/>
      <c r="H147" s="243"/>
      <c r="I147" s="533"/>
      <c r="J147" s="243"/>
      <c r="K147" s="557"/>
      <c r="L147" s="557"/>
      <c r="M147" s="557"/>
      <c r="N147" s="557"/>
    </row>
    <row r="148" spans="1:14" ht="7.5" customHeight="1">
      <c r="A148" s="554"/>
      <c r="B148" s="563"/>
      <c r="C148" s="564"/>
      <c r="D148" s="565"/>
      <c r="E148" s="563"/>
      <c r="F148" s="564"/>
      <c r="G148" s="565"/>
      <c r="H148" s="563"/>
      <c r="I148" s="564"/>
      <c r="J148" s="563"/>
      <c r="K148" s="557"/>
      <c r="L148" s="557"/>
      <c r="M148" s="557"/>
      <c r="N148" s="557"/>
    </row>
    <row r="149" spans="1:14" ht="7.5" customHeight="1">
      <c r="A149" s="554"/>
      <c r="B149" s="243"/>
      <c r="C149" s="533"/>
      <c r="D149" s="534"/>
      <c r="E149" s="243"/>
      <c r="F149" s="533"/>
      <c r="G149" s="534"/>
      <c r="H149" s="243"/>
      <c r="I149" s="533"/>
      <c r="J149" s="243"/>
      <c r="K149" s="557"/>
      <c r="L149" s="557"/>
      <c r="M149" s="557"/>
      <c r="N149" s="557"/>
    </row>
    <row r="150" spans="1:14" ht="7.5" customHeight="1">
      <c r="A150" s="554"/>
      <c r="B150" s="563"/>
      <c r="C150" s="564"/>
      <c r="D150" s="565"/>
      <c r="E150" s="563"/>
      <c r="F150" s="564"/>
      <c r="G150" s="565"/>
      <c r="H150" s="563"/>
      <c r="I150" s="564"/>
      <c r="J150" s="563"/>
      <c r="K150" s="557"/>
      <c r="L150" s="557"/>
      <c r="M150" s="557"/>
      <c r="N150" s="557"/>
    </row>
    <row r="151" spans="1:14" ht="7.5" customHeight="1">
      <c r="A151" s="554"/>
      <c r="B151" s="243"/>
      <c r="C151" s="533"/>
      <c r="D151" s="534"/>
      <c r="E151" s="243"/>
      <c r="F151" s="533"/>
      <c r="G151" s="534"/>
      <c r="H151" s="243"/>
      <c r="I151" s="533"/>
      <c r="J151" s="243"/>
      <c r="K151" s="557"/>
      <c r="L151" s="557"/>
      <c r="M151" s="557"/>
      <c r="N151" s="557"/>
    </row>
    <row r="152" spans="1:14" ht="7.5" customHeight="1">
      <c r="A152" s="554"/>
      <c r="B152" s="563"/>
      <c r="C152" s="564"/>
      <c r="D152" s="565"/>
      <c r="E152" s="563"/>
      <c r="F152" s="564"/>
      <c r="G152" s="565"/>
      <c r="H152" s="563"/>
      <c r="I152" s="564"/>
      <c r="J152" s="563"/>
      <c r="K152" s="557"/>
      <c r="L152" s="557"/>
      <c r="M152" s="557"/>
      <c r="N152" s="557"/>
    </row>
    <row r="153" spans="1:14" ht="7.5" customHeight="1">
      <c r="A153" s="554"/>
      <c r="B153" s="243"/>
      <c r="C153" s="533"/>
      <c r="D153" s="534"/>
      <c r="E153" s="243"/>
      <c r="F153" s="533"/>
      <c r="G153" s="534"/>
      <c r="H153" s="243"/>
      <c r="I153" s="533"/>
      <c r="J153" s="243"/>
      <c r="K153" s="557"/>
      <c r="L153" s="557"/>
      <c r="M153" s="557"/>
      <c r="N153" s="557"/>
    </row>
    <row r="154" spans="1:14" ht="7.5" customHeight="1">
      <c r="A154" s="554"/>
      <c r="B154" s="563"/>
      <c r="C154" s="564"/>
      <c r="D154" s="565"/>
      <c r="E154" s="563"/>
      <c r="F154" s="564"/>
      <c r="G154" s="565"/>
      <c r="H154" s="563"/>
      <c r="I154" s="564"/>
      <c r="J154" s="563"/>
      <c r="K154" s="557"/>
      <c r="L154" s="557"/>
      <c r="M154" s="557"/>
      <c r="N154" s="557"/>
    </row>
    <row r="155" spans="1:14" ht="7.5" customHeight="1">
      <c r="A155" s="554"/>
      <c r="B155" s="243"/>
      <c r="C155" s="533"/>
      <c r="D155" s="534"/>
      <c r="E155" s="243"/>
      <c r="F155" s="533"/>
      <c r="G155" s="534"/>
      <c r="H155" s="243"/>
      <c r="I155" s="533"/>
      <c r="J155" s="243"/>
      <c r="K155" s="557"/>
      <c r="L155" s="557"/>
      <c r="M155" s="557"/>
      <c r="N155" s="557"/>
    </row>
    <row r="156" spans="1:14" ht="7.5" customHeight="1">
      <c r="A156" s="554"/>
      <c r="B156" s="563"/>
      <c r="C156" s="564"/>
      <c r="D156" s="565"/>
      <c r="E156" s="563"/>
      <c r="F156" s="564"/>
      <c r="G156" s="565"/>
      <c r="H156" s="563"/>
      <c r="I156" s="564"/>
      <c r="J156" s="563"/>
      <c r="K156" s="557"/>
      <c r="L156" s="557"/>
      <c r="M156" s="557"/>
      <c r="N156" s="557"/>
    </row>
    <row r="157" spans="1:14" ht="7.5" customHeight="1">
      <c r="A157" s="554"/>
      <c r="B157" s="243"/>
      <c r="C157" s="533"/>
      <c r="D157" s="534"/>
      <c r="E157" s="243"/>
      <c r="F157" s="533"/>
      <c r="G157" s="534"/>
      <c r="H157" s="243"/>
      <c r="I157" s="533"/>
      <c r="J157" s="243"/>
      <c r="K157" s="557"/>
      <c r="L157" s="557"/>
      <c r="M157" s="557"/>
      <c r="N157" s="557"/>
    </row>
    <row r="158" spans="1:14" ht="7.5" customHeight="1">
      <c r="A158" s="554"/>
      <c r="B158" s="563"/>
      <c r="C158" s="564"/>
      <c r="D158" s="565"/>
      <c r="E158" s="563"/>
      <c r="F158" s="564"/>
      <c r="G158" s="565"/>
      <c r="H158" s="563"/>
      <c r="I158" s="564"/>
      <c r="J158" s="563"/>
      <c r="K158" s="557"/>
      <c r="L158" s="557"/>
      <c r="M158" s="557"/>
      <c r="N158" s="557"/>
    </row>
    <row r="159" spans="1:14" ht="7.5" customHeight="1">
      <c r="A159" s="554"/>
      <c r="B159" s="243"/>
      <c r="C159" s="533"/>
      <c r="D159" s="534"/>
      <c r="E159" s="243"/>
      <c r="F159" s="533"/>
      <c r="G159" s="534"/>
      <c r="H159" s="243"/>
      <c r="I159" s="533"/>
      <c r="J159" s="243"/>
      <c r="K159" s="557"/>
      <c r="L159" s="557"/>
      <c r="M159" s="557"/>
      <c r="N159" s="557"/>
    </row>
    <row r="160" spans="1:14" ht="7.5" customHeight="1">
      <c r="A160" s="554"/>
      <c r="B160" s="563"/>
      <c r="C160" s="564"/>
      <c r="D160" s="565"/>
      <c r="E160" s="563"/>
      <c r="F160" s="564"/>
      <c r="G160" s="565"/>
      <c r="H160" s="563"/>
      <c r="I160" s="564"/>
      <c r="J160" s="563"/>
      <c r="K160" s="557"/>
      <c r="L160" s="557"/>
      <c r="M160" s="557"/>
      <c r="N160" s="557"/>
    </row>
    <row r="161" spans="1:14" ht="7.5" customHeight="1">
      <c r="A161" s="554"/>
      <c r="B161" s="243"/>
      <c r="C161" s="533"/>
      <c r="D161" s="534"/>
      <c r="E161" s="243"/>
      <c r="F161" s="533"/>
      <c r="G161" s="534"/>
      <c r="H161" s="243"/>
      <c r="I161" s="533"/>
      <c r="J161" s="243"/>
      <c r="K161" s="557"/>
      <c r="L161" s="557"/>
      <c r="M161" s="557"/>
      <c r="N161" s="557"/>
    </row>
    <row r="162" spans="1:14" ht="7.5" customHeight="1">
      <c r="A162" s="554"/>
      <c r="B162" s="563"/>
      <c r="C162" s="564"/>
      <c r="D162" s="565"/>
      <c r="E162" s="563"/>
      <c r="F162" s="564"/>
      <c r="G162" s="565"/>
      <c r="H162" s="563"/>
      <c r="I162" s="564"/>
      <c r="J162" s="563"/>
      <c r="K162" s="557"/>
      <c r="L162" s="557"/>
      <c r="M162" s="557"/>
      <c r="N162" s="557"/>
    </row>
    <row r="163" spans="1:14" ht="7.5" customHeight="1">
      <c r="A163" s="554"/>
      <c r="B163" s="243"/>
      <c r="C163" s="533"/>
      <c r="D163" s="534"/>
      <c r="E163" s="243"/>
      <c r="F163" s="533"/>
      <c r="G163" s="534"/>
      <c r="H163" s="243"/>
      <c r="I163" s="533"/>
      <c r="J163" s="243"/>
      <c r="K163" s="557"/>
      <c r="L163" s="557"/>
      <c r="M163" s="557"/>
      <c r="N163" s="557"/>
    </row>
    <row r="164" spans="1:14" ht="7.5" customHeight="1">
      <c r="A164" s="554"/>
      <c r="B164" s="563"/>
      <c r="C164" s="564"/>
      <c r="D164" s="571"/>
      <c r="E164" s="563"/>
      <c r="F164" s="564"/>
      <c r="G164" s="571"/>
      <c r="H164" s="563"/>
      <c r="I164" s="564"/>
      <c r="J164" s="391"/>
      <c r="K164" s="557"/>
      <c r="L164" s="557"/>
      <c r="M164" s="557"/>
      <c r="N164" s="557"/>
    </row>
    <row r="165" spans="1:14" ht="7.5" customHeight="1">
      <c r="A165" s="554"/>
      <c r="B165" s="243"/>
      <c r="C165" s="533"/>
      <c r="D165" s="572"/>
      <c r="E165" s="243"/>
      <c r="F165" s="533"/>
      <c r="G165" s="572"/>
      <c r="H165" s="243"/>
      <c r="I165" s="533"/>
      <c r="J165" s="393"/>
      <c r="K165" s="557"/>
      <c r="L165" s="557"/>
      <c r="M165" s="557"/>
      <c r="N165" s="557"/>
    </row>
    <row r="166" spans="1:14" ht="7.5" customHeight="1">
      <c r="A166" s="554"/>
      <c r="B166" s="563"/>
      <c r="C166" s="564"/>
      <c r="D166" s="573"/>
      <c r="E166" s="563"/>
      <c r="F166" s="564"/>
      <c r="G166" s="573"/>
      <c r="H166" s="563"/>
      <c r="I166" s="564"/>
      <c r="J166" s="574"/>
      <c r="K166" s="557"/>
      <c r="L166" s="557"/>
      <c r="M166" s="557"/>
      <c r="N166" s="557"/>
    </row>
    <row r="167" spans="1:14" ht="7.5" customHeight="1">
      <c r="A167" s="554"/>
      <c r="B167" s="243"/>
      <c r="C167" s="533"/>
      <c r="D167" s="534"/>
      <c r="E167" s="243"/>
      <c r="F167" s="533"/>
      <c r="G167" s="534"/>
      <c r="H167" s="243"/>
      <c r="I167" s="533"/>
      <c r="J167" s="243"/>
      <c r="K167" s="557"/>
      <c r="L167" s="557"/>
      <c r="M167" s="557"/>
      <c r="N167" s="557"/>
    </row>
    <row r="168" spans="1:14" ht="7.5" customHeight="1">
      <c r="A168" s="554"/>
      <c r="B168" s="563"/>
      <c r="C168" s="564"/>
      <c r="D168" s="565"/>
      <c r="E168" s="563"/>
      <c r="F168" s="564"/>
      <c r="G168" s="565"/>
      <c r="H168" s="563"/>
      <c r="I168" s="564"/>
      <c r="J168" s="563"/>
      <c r="K168" s="557"/>
      <c r="L168" s="557"/>
      <c r="M168" s="557"/>
      <c r="N168" s="557"/>
    </row>
    <row r="169" spans="1:14" ht="7.5" customHeight="1">
      <c r="A169" s="554"/>
      <c r="B169" s="243"/>
      <c r="C169" s="533"/>
      <c r="D169" s="534"/>
      <c r="E169" s="243"/>
      <c r="F169" s="533"/>
      <c r="G169" s="534"/>
      <c r="H169" s="243"/>
      <c r="I169" s="533"/>
      <c r="J169" s="243"/>
      <c r="K169" s="557"/>
      <c r="L169" s="557"/>
      <c r="M169" s="557"/>
      <c r="N169" s="557"/>
    </row>
    <row r="170" spans="1:14" ht="7.5" customHeight="1">
      <c r="A170" s="554"/>
      <c r="B170" s="563"/>
      <c r="C170" s="564"/>
      <c r="D170" s="565"/>
      <c r="E170" s="563"/>
      <c r="F170" s="564"/>
      <c r="G170" s="565"/>
      <c r="H170" s="563"/>
      <c r="I170" s="564"/>
      <c r="J170" s="563"/>
      <c r="K170" s="557"/>
      <c r="L170" s="557"/>
      <c r="M170" s="557"/>
      <c r="N170" s="557"/>
    </row>
    <row r="171" spans="1:14" ht="7.5" customHeight="1">
      <c r="A171" s="554"/>
      <c r="B171" s="243"/>
      <c r="C171" s="533"/>
      <c r="D171" s="534"/>
      <c r="E171" s="243"/>
      <c r="F171" s="533"/>
      <c r="G171" s="534"/>
      <c r="H171" s="243"/>
      <c r="I171" s="533"/>
      <c r="J171" s="243"/>
      <c r="K171" s="548"/>
      <c r="L171" s="548"/>
      <c r="M171" s="548"/>
      <c r="N171" s="548"/>
    </row>
    <row r="172" spans="1:14" ht="7.5" customHeight="1">
      <c r="A172" s="554"/>
      <c r="B172" s="563"/>
      <c r="C172" s="564"/>
      <c r="D172" s="565"/>
      <c r="E172" s="563"/>
      <c r="F172" s="564"/>
      <c r="G172" s="565"/>
      <c r="H172" s="563"/>
      <c r="I172" s="564"/>
      <c r="J172" s="563"/>
      <c r="K172" s="548"/>
      <c r="L172" s="548"/>
      <c r="M172" s="548"/>
      <c r="N172" s="548"/>
    </row>
    <row r="173" spans="1:14" ht="7.5" customHeight="1">
      <c r="A173" s="554"/>
      <c r="B173" s="243"/>
      <c r="C173" s="533"/>
      <c r="D173" s="534"/>
      <c r="E173" s="243"/>
      <c r="F173" s="533"/>
      <c r="G173" s="534"/>
      <c r="H173" s="243"/>
      <c r="I173" s="533"/>
      <c r="J173" s="243"/>
      <c r="K173" s="550"/>
      <c r="L173" s="550"/>
      <c r="M173" s="550"/>
      <c r="N173" s="550"/>
    </row>
    <row r="174" spans="1:14" ht="7.5" customHeight="1">
      <c r="A174" s="554"/>
      <c r="B174" s="563"/>
      <c r="C174" s="564"/>
      <c r="D174" s="565"/>
      <c r="E174" s="563"/>
      <c r="F174" s="564"/>
      <c r="G174" s="565"/>
      <c r="H174" s="563"/>
      <c r="I174" s="564"/>
      <c r="J174" s="563"/>
      <c r="K174" s="550"/>
      <c r="L174" s="550"/>
      <c r="M174" s="550"/>
      <c r="N174" s="550"/>
    </row>
    <row r="175" spans="1:14" ht="7.5" customHeight="1">
      <c r="A175" s="554"/>
      <c r="B175" s="200"/>
      <c r="C175" s="527"/>
      <c r="D175" s="528"/>
      <c r="E175" s="200"/>
      <c r="F175" s="527"/>
      <c r="G175" s="528"/>
      <c r="H175" s="200"/>
      <c r="I175" s="527"/>
      <c r="J175" s="200"/>
      <c r="K175" s="550"/>
      <c r="L175" s="550"/>
      <c r="M175" s="550"/>
      <c r="N175" s="550"/>
    </row>
    <row r="176" spans="1:14" ht="11.25" customHeight="1">
      <c r="A176" s="554"/>
      <c r="B176" s="275" t="s">
        <v>4</v>
      </c>
      <c r="C176" s="276"/>
      <c r="D176" s="276"/>
      <c r="E176" s="276"/>
      <c r="F176" s="276"/>
      <c r="G176" s="547" t="s">
        <v>38</v>
      </c>
      <c r="H176" s="224"/>
      <c r="I176" s="224"/>
      <c r="J176" s="224"/>
      <c r="K176" s="550"/>
      <c r="L176" s="550"/>
      <c r="M176" s="550"/>
      <c r="N176" s="550"/>
    </row>
    <row r="177" spans="1:14" ht="11.25" customHeight="1">
      <c r="A177" s="554"/>
      <c r="B177" s="200"/>
      <c r="C177" s="200"/>
      <c r="D177" s="200"/>
      <c r="E177" s="200"/>
      <c r="F177" s="200"/>
      <c r="G177" s="200"/>
      <c r="H177" s="200"/>
      <c r="I177" s="200"/>
      <c r="J177" s="200"/>
      <c r="K177" s="550"/>
      <c r="L177" s="550"/>
      <c r="M177" s="550"/>
      <c r="N177" s="550"/>
    </row>
    <row r="178" spans="1:14" ht="11.25" customHeight="1">
      <c r="A178" s="554"/>
      <c r="B178" s="549" t="s">
        <v>563</v>
      </c>
      <c r="C178" s="224"/>
      <c r="D178" s="224"/>
      <c r="E178" s="224"/>
      <c r="F178" s="224"/>
      <c r="G178" s="224"/>
      <c r="H178" s="224"/>
      <c r="I178" s="224"/>
      <c r="J178" s="224"/>
      <c r="K178" s="550"/>
      <c r="L178" s="550"/>
      <c r="M178" s="550"/>
      <c r="N178" s="550"/>
    </row>
  </sheetData>
  <sheetProtection password="E4DE" sheet="1" objects="1" scenarios="1"/>
  <mergeCells count="455">
    <mergeCell ref="B91:C92"/>
    <mergeCell ref="B93:C94"/>
    <mergeCell ref="D93:D94"/>
    <mergeCell ref="E93:E94"/>
    <mergeCell ref="F93:F94"/>
    <mergeCell ref="G93:G94"/>
    <mergeCell ref="H93:H94"/>
    <mergeCell ref="B95:C96"/>
    <mergeCell ref="B97:C98"/>
    <mergeCell ref="D97:D98"/>
    <mergeCell ref="E97:E98"/>
    <mergeCell ref="F97:F98"/>
    <mergeCell ref="G97:G98"/>
    <mergeCell ref="H97:H98"/>
    <mergeCell ref="D91:D92"/>
    <mergeCell ref="E91:E92"/>
    <mergeCell ref="F91:F92"/>
    <mergeCell ref="G91:G92"/>
    <mergeCell ref="H91:H92"/>
    <mergeCell ref="H87:H88"/>
    <mergeCell ref="I87:I88"/>
    <mergeCell ref="J87:J88"/>
    <mergeCell ref="I89:I90"/>
    <mergeCell ref="J89:J90"/>
    <mergeCell ref="B87:C88"/>
    <mergeCell ref="B89:C90"/>
    <mergeCell ref="D89:D90"/>
    <mergeCell ref="E89:E90"/>
    <mergeCell ref="F89:F90"/>
    <mergeCell ref="G89:G90"/>
    <mergeCell ref="H89:H90"/>
    <mergeCell ref="D87:D88"/>
    <mergeCell ref="E87:E88"/>
    <mergeCell ref="F87:F88"/>
    <mergeCell ref="G87:G88"/>
    <mergeCell ref="I91:I92"/>
    <mergeCell ref="J91:J92"/>
    <mergeCell ref="I97:I98"/>
    <mergeCell ref="J97:J98"/>
    <mergeCell ref="I101:I102"/>
    <mergeCell ref="J101:J102"/>
    <mergeCell ref="G30:G31"/>
    <mergeCell ref="H30:I31"/>
    <mergeCell ref="B28:C29"/>
    <mergeCell ref="D28:D29"/>
    <mergeCell ref="E28:F29"/>
    <mergeCell ref="G28:G29"/>
    <mergeCell ref="H28:I29"/>
    <mergeCell ref="J28:J29"/>
    <mergeCell ref="B30:C31"/>
    <mergeCell ref="J30:J31"/>
    <mergeCell ref="B36:C37"/>
    <mergeCell ref="D36:D37"/>
    <mergeCell ref="E36:F37"/>
    <mergeCell ref="G36:G37"/>
    <mergeCell ref="H36:I37"/>
    <mergeCell ref="J36:J37"/>
    <mergeCell ref="G40:G41"/>
    <mergeCell ref="H40:I41"/>
    <mergeCell ref="B1:C1"/>
    <mergeCell ref="F1:J1"/>
    <mergeCell ref="B2:J6"/>
    <mergeCell ref="B7:J8"/>
    <mergeCell ref="B9:B10"/>
    <mergeCell ref="C9:D10"/>
    <mergeCell ref="E9:F10"/>
    <mergeCell ref="G19:G21"/>
    <mergeCell ref="H19:I21"/>
    <mergeCell ref="B11:B12"/>
    <mergeCell ref="C11:D12"/>
    <mergeCell ref="E11:F12"/>
    <mergeCell ref="B13:B14"/>
    <mergeCell ref="C13:D14"/>
    <mergeCell ref="B17:J18"/>
    <mergeCell ref="B19:C21"/>
    <mergeCell ref="J19:J21"/>
    <mergeCell ref="G34:G35"/>
    <mergeCell ref="B34:C35"/>
    <mergeCell ref="D24:D25"/>
    <mergeCell ref="E24:F25"/>
    <mergeCell ref="H24:I25"/>
    <mergeCell ref="J24:J25"/>
    <mergeCell ref="D19:D21"/>
    <mergeCell ref="E19:F21"/>
    <mergeCell ref="B22:C23"/>
    <mergeCell ref="D22:D23"/>
    <mergeCell ref="E22:F23"/>
    <mergeCell ref="G22:G23"/>
    <mergeCell ref="G24:G25"/>
    <mergeCell ref="B24:C25"/>
    <mergeCell ref="B38:C39"/>
    <mergeCell ref="D38:D39"/>
    <mergeCell ref="E38:F39"/>
    <mergeCell ref="G38:G39"/>
    <mergeCell ref="H38:I39"/>
    <mergeCell ref="J38:J39"/>
    <mergeCell ref="B40:C41"/>
    <mergeCell ref="J40:J41"/>
    <mergeCell ref="B26:C27"/>
    <mergeCell ref="D26:D27"/>
    <mergeCell ref="E26:F27"/>
    <mergeCell ref="G26:G27"/>
    <mergeCell ref="H26:I27"/>
    <mergeCell ref="J26:J27"/>
    <mergeCell ref="D34:D35"/>
    <mergeCell ref="E34:F35"/>
    <mergeCell ref="H34:I35"/>
    <mergeCell ref="J34:J35"/>
    <mergeCell ref="D30:D31"/>
    <mergeCell ref="E30:F31"/>
    <mergeCell ref="B32:C33"/>
    <mergeCell ref="D32:D33"/>
    <mergeCell ref="E32:F33"/>
    <mergeCell ref="G32:G33"/>
    <mergeCell ref="D44:D45"/>
    <mergeCell ref="E44:F45"/>
    <mergeCell ref="H44:I45"/>
    <mergeCell ref="J44:J45"/>
    <mergeCell ref="D40:D41"/>
    <mergeCell ref="E40:F41"/>
    <mergeCell ref="B42:C43"/>
    <mergeCell ref="D42:D43"/>
    <mergeCell ref="E42:F43"/>
    <mergeCell ref="G42:G43"/>
    <mergeCell ref="G44:G45"/>
    <mergeCell ref="B44:C45"/>
    <mergeCell ref="H42:I43"/>
    <mergeCell ref="J42:J43"/>
    <mergeCell ref="B46:C47"/>
    <mergeCell ref="D46:D47"/>
    <mergeCell ref="E46:F47"/>
    <mergeCell ref="G46:G47"/>
    <mergeCell ref="H46:I47"/>
    <mergeCell ref="J46:J47"/>
    <mergeCell ref="G83:G84"/>
    <mergeCell ref="H83:I84"/>
    <mergeCell ref="F62:J62"/>
    <mergeCell ref="B63:J66"/>
    <mergeCell ref="B67:J68"/>
    <mergeCell ref="B69:C70"/>
    <mergeCell ref="B71:C72"/>
    <mergeCell ref="B81:J82"/>
    <mergeCell ref="B83:C84"/>
    <mergeCell ref="J83:J84"/>
    <mergeCell ref="G50:G51"/>
    <mergeCell ref="H50:I51"/>
    <mergeCell ref="J50:J51"/>
    <mergeCell ref="B48:C49"/>
    <mergeCell ref="D48:D49"/>
    <mergeCell ref="E48:F49"/>
    <mergeCell ref="G48:G49"/>
    <mergeCell ref="B50:C51"/>
    <mergeCell ref="D50:D51"/>
    <mergeCell ref="E50:F51"/>
    <mergeCell ref="G54:G55"/>
    <mergeCell ref="H54:I55"/>
    <mergeCell ref="H56:I57"/>
    <mergeCell ref="J56:J57"/>
    <mergeCell ref="B52:C53"/>
    <mergeCell ref="D52:D53"/>
    <mergeCell ref="E52:F53"/>
    <mergeCell ref="G52:G53"/>
    <mergeCell ref="H52:I53"/>
    <mergeCell ref="J52:J53"/>
    <mergeCell ref="B54:C55"/>
    <mergeCell ref="J54:J55"/>
    <mergeCell ref="B56:C57"/>
    <mergeCell ref="B62:D62"/>
    <mergeCell ref="D54:D55"/>
    <mergeCell ref="E54:F55"/>
    <mergeCell ref="D56:D57"/>
    <mergeCell ref="E56:F57"/>
    <mergeCell ref="G56:G57"/>
    <mergeCell ref="B58:J59"/>
    <mergeCell ref="B60:J60"/>
    <mergeCell ref="H85:H86"/>
    <mergeCell ref="I85:I86"/>
    <mergeCell ref="J85:J86"/>
    <mergeCell ref="D83:D84"/>
    <mergeCell ref="E83:F84"/>
    <mergeCell ref="B85:C86"/>
    <mergeCell ref="D85:D86"/>
    <mergeCell ref="E85:E86"/>
    <mergeCell ref="F85:F86"/>
    <mergeCell ref="G85:G86"/>
    <mergeCell ref="B107:C108"/>
    <mergeCell ref="B109:C110"/>
    <mergeCell ref="D109:D110"/>
    <mergeCell ref="E109:E110"/>
    <mergeCell ref="F109:F110"/>
    <mergeCell ref="G109:G110"/>
    <mergeCell ref="H109:H110"/>
    <mergeCell ref="I93:I94"/>
    <mergeCell ref="J93:J94"/>
    <mergeCell ref="D95:D96"/>
    <mergeCell ref="E95:E96"/>
    <mergeCell ref="F95:F96"/>
    <mergeCell ref="G95:G96"/>
    <mergeCell ref="H95:H96"/>
    <mergeCell ref="I95:I96"/>
    <mergeCell ref="J95:J96"/>
    <mergeCell ref="D99:D100"/>
    <mergeCell ref="E99:E100"/>
    <mergeCell ref="F99:F100"/>
    <mergeCell ref="G99:G100"/>
    <mergeCell ref="H99:H100"/>
    <mergeCell ref="I99:I100"/>
    <mergeCell ref="J99:J100"/>
    <mergeCell ref="B99:C100"/>
    <mergeCell ref="D111:D112"/>
    <mergeCell ref="E111:E112"/>
    <mergeCell ref="F111:F112"/>
    <mergeCell ref="G111:G112"/>
    <mergeCell ref="H111:H112"/>
    <mergeCell ref="I111:I112"/>
    <mergeCell ref="J111:J112"/>
    <mergeCell ref="B111:C112"/>
    <mergeCell ref="B113:C114"/>
    <mergeCell ref="D113:D114"/>
    <mergeCell ref="E113:E114"/>
    <mergeCell ref="F113:F114"/>
    <mergeCell ref="G113:G114"/>
    <mergeCell ref="H113:H114"/>
    <mergeCell ref="I113:I114"/>
    <mergeCell ref="J113:J114"/>
    <mergeCell ref="B101:C102"/>
    <mergeCell ref="D101:D102"/>
    <mergeCell ref="E101:E102"/>
    <mergeCell ref="F101:F102"/>
    <mergeCell ref="G101:G102"/>
    <mergeCell ref="H101:H102"/>
    <mergeCell ref="B103:C104"/>
    <mergeCell ref="B105:C106"/>
    <mergeCell ref="D105:D106"/>
    <mergeCell ref="E105:E106"/>
    <mergeCell ref="F105:F106"/>
    <mergeCell ref="G105:G106"/>
    <mergeCell ref="H105:H106"/>
    <mergeCell ref="I109:I110"/>
    <mergeCell ref="J109:J110"/>
    <mergeCell ref="D103:D104"/>
    <mergeCell ref="E103:E104"/>
    <mergeCell ref="F103:F104"/>
    <mergeCell ref="G103:G104"/>
    <mergeCell ref="H103:H104"/>
    <mergeCell ref="I103:I104"/>
    <mergeCell ref="J103:J104"/>
    <mergeCell ref="I105:I106"/>
    <mergeCell ref="J105:J106"/>
    <mergeCell ref="D107:D108"/>
    <mergeCell ref="E107:E108"/>
    <mergeCell ref="F107:F108"/>
    <mergeCell ref="G107:G108"/>
    <mergeCell ref="H107:H108"/>
    <mergeCell ref="I107:I108"/>
    <mergeCell ref="J107:J108"/>
    <mergeCell ref="D115:D116"/>
    <mergeCell ref="F115:F116"/>
    <mergeCell ref="G115:J116"/>
    <mergeCell ref="B117:J117"/>
    <mergeCell ref="B118:D118"/>
    <mergeCell ref="I142:I143"/>
    <mergeCell ref="J142:J143"/>
    <mergeCell ref="B142:B143"/>
    <mergeCell ref="C142:C143"/>
    <mergeCell ref="D142:D143"/>
    <mergeCell ref="E142:E143"/>
    <mergeCell ref="F142:F143"/>
    <mergeCell ref="G142:G143"/>
    <mergeCell ref="H142:H143"/>
    <mergeCell ref="D138:D139"/>
    <mergeCell ref="E138:E139"/>
    <mergeCell ref="F138:F139"/>
    <mergeCell ref="G138:G139"/>
    <mergeCell ref="H138:H139"/>
    <mergeCell ref="I138:I139"/>
    <mergeCell ref="J138:J139"/>
    <mergeCell ref="B138:C139"/>
    <mergeCell ref="B140:C141"/>
    <mergeCell ref="D140:D141"/>
    <mergeCell ref="B146:B147"/>
    <mergeCell ref="C146:C147"/>
    <mergeCell ref="D146:D147"/>
    <mergeCell ref="E146:E147"/>
    <mergeCell ref="F146:F147"/>
    <mergeCell ref="G146:G147"/>
    <mergeCell ref="H146:H147"/>
    <mergeCell ref="I144:I145"/>
    <mergeCell ref="J144:J145"/>
    <mergeCell ref="B144:B145"/>
    <mergeCell ref="C144:C145"/>
    <mergeCell ref="D144:D145"/>
    <mergeCell ref="E144:E145"/>
    <mergeCell ref="F144:F145"/>
    <mergeCell ref="G144:G145"/>
    <mergeCell ref="H144:H145"/>
    <mergeCell ref="B150:B151"/>
    <mergeCell ref="C150:C151"/>
    <mergeCell ref="D150:D151"/>
    <mergeCell ref="E150:E151"/>
    <mergeCell ref="F150:F151"/>
    <mergeCell ref="G150:G151"/>
    <mergeCell ref="H150:H151"/>
    <mergeCell ref="I148:I149"/>
    <mergeCell ref="J148:J149"/>
    <mergeCell ref="B148:B149"/>
    <mergeCell ref="C148:C149"/>
    <mergeCell ref="D148:D149"/>
    <mergeCell ref="E148:E149"/>
    <mergeCell ref="F148:F149"/>
    <mergeCell ref="G148:G149"/>
    <mergeCell ref="H148:H149"/>
    <mergeCell ref="F118:J118"/>
    <mergeCell ref="B119:J122"/>
    <mergeCell ref="B123:J124"/>
    <mergeCell ref="B125:J128"/>
    <mergeCell ref="B129:J130"/>
    <mergeCell ref="B131:C133"/>
    <mergeCell ref="D131:D133"/>
    <mergeCell ref="D134:D135"/>
    <mergeCell ref="E134:E135"/>
    <mergeCell ref="F134:F135"/>
    <mergeCell ref="G134:G135"/>
    <mergeCell ref="H134:H135"/>
    <mergeCell ref="I134:I135"/>
    <mergeCell ref="J134:J135"/>
    <mergeCell ref="H156:H157"/>
    <mergeCell ref="E140:E141"/>
    <mergeCell ref="F140:F141"/>
    <mergeCell ref="H140:H141"/>
    <mergeCell ref="I140:I141"/>
    <mergeCell ref="E131:F133"/>
    <mergeCell ref="G131:G133"/>
    <mergeCell ref="H131:I133"/>
    <mergeCell ref="J131:J133"/>
    <mergeCell ref="I136:I137"/>
    <mergeCell ref="J136:J137"/>
    <mergeCell ref="I150:I151"/>
    <mergeCell ref="J150:J151"/>
    <mergeCell ref="I146:I147"/>
    <mergeCell ref="J146:J147"/>
    <mergeCell ref="H170:H171"/>
    <mergeCell ref="I172:I173"/>
    <mergeCell ref="J172:J173"/>
    <mergeCell ref="B134:C135"/>
    <mergeCell ref="B136:C137"/>
    <mergeCell ref="D136:D137"/>
    <mergeCell ref="E136:E137"/>
    <mergeCell ref="F136:F137"/>
    <mergeCell ref="G136:G137"/>
    <mergeCell ref="H136:H137"/>
    <mergeCell ref="C166:C167"/>
    <mergeCell ref="D166:D167"/>
    <mergeCell ref="G166:G167"/>
    <mergeCell ref="H166:H167"/>
    <mergeCell ref="B164:B165"/>
    <mergeCell ref="C164:C165"/>
    <mergeCell ref="E164:E165"/>
    <mergeCell ref="F164:F165"/>
    <mergeCell ref="H164:H165"/>
    <mergeCell ref="C156:C157"/>
    <mergeCell ref="D156:D157"/>
    <mergeCell ref="E156:E157"/>
    <mergeCell ref="F156:F157"/>
    <mergeCell ref="G156:G157"/>
    <mergeCell ref="F168:F169"/>
    <mergeCell ref="G168:G169"/>
    <mergeCell ref="H168:H169"/>
    <mergeCell ref="I166:I167"/>
    <mergeCell ref="J166:J167"/>
    <mergeCell ref="I174:I175"/>
    <mergeCell ref="J174:J175"/>
    <mergeCell ref="B174:B175"/>
    <mergeCell ref="C174:C175"/>
    <mergeCell ref="D174:D175"/>
    <mergeCell ref="E174:E175"/>
    <mergeCell ref="F174:F175"/>
    <mergeCell ref="G174:G175"/>
    <mergeCell ref="H174:H175"/>
    <mergeCell ref="E166:E167"/>
    <mergeCell ref="F166:F167"/>
    <mergeCell ref="I170:I171"/>
    <mergeCell ref="J170:J171"/>
    <mergeCell ref="B170:B171"/>
    <mergeCell ref="C170:C171"/>
    <mergeCell ref="D170:D171"/>
    <mergeCell ref="E170:E171"/>
    <mergeCell ref="F170:F171"/>
    <mergeCell ref="G170:G171"/>
    <mergeCell ref="B176:F177"/>
    <mergeCell ref="G176:J177"/>
    <mergeCell ref="B178:J178"/>
    <mergeCell ref="I152:I153"/>
    <mergeCell ref="J152:J153"/>
    <mergeCell ref="B152:B153"/>
    <mergeCell ref="C152:C153"/>
    <mergeCell ref="D152:D153"/>
    <mergeCell ref="E152:E153"/>
    <mergeCell ref="F152:F153"/>
    <mergeCell ref="G152:G153"/>
    <mergeCell ref="H152:H153"/>
    <mergeCell ref="I154:I155"/>
    <mergeCell ref="J154:J155"/>
    <mergeCell ref="B154:B155"/>
    <mergeCell ref="C154:C155"/>
    <mergeCell ref="D154:D155"/>
    <mergeCell ref="E154:E155"/>
    <mergeCell ref="F154:F155"/>
    <mergeCell ref="G154:G155"/>
    <mergeCell ref="H154:H155"/>
    <mergeCell ref="I156:I157"/>
    <mergeCell ref="J156:J157"/>
    <mergeCell ref="B156:B157"/>
    <mergeCell ref="I158:I159"/>
    <mergeCell ref="J158:J159"/>
    <mergeCell ref="B158:B159"/>
    <mergeCell ref="C158:C159"/>
    <mergeCell ref="D158:D159"/>
    <mergeCell ref="E158:E159"/>
    <mergeCell ref="F158:F159"/>
    <mergeCell ref="G158:G159"/>
    <mergeCell ref="H158:H159"/>
    <mergeCell ref="I160:I161"/>
    <mergeCell ref="J160:J161"/>
    <mergeCell ref="B160:B161"/>
    <mergeCell ref="C160:C161"/>
    <mergeCell ref="D160:D161"/>
    <mergeCell ref="E160:E161"/>
    <mergeCell ref="F160:F161"/>
    <mergeCell ref="G160:G161"/>
    <mergeCell ref="H160:H161"/>
    <mergeCell ref="B172:B173"/>
    <mergeCell ref="C172:C173"/>
    <mergeCell ref="D172:D173"/>
    <mergeCell ref="E172:E173"/>
    <mergeCell ref="F172:F173"/>
    <mergeCell ref="G172:G173"/>
    <mergeCell ref="H172:H173"/>
    <mergeCell ref="I162:I163"/>
    <mergeCell ref="J162:J163"/>
    <mergeCell ref="B162:B163"/>
    <mergeCell ref="C162:C163"/>
    <mergeCell ref="D162:D163"/>
    <mergeCell ref="E162:E163"/>
    <mergeCell ref="F162:F163"/>
    <mergeCell ref="G162:G163"/>
    <mergeCell ref="H162:H163"/>
    <mergeCell ref="I164:I165"/>
    <mergeCell ref="B166:B167"/>
    <mergeCell ref="I168:I169"/>
    <mergeCell ref="J168:J169"/>
    <mergeCell ref="B168:B169"/>
    <mergeCell ref="C168:C169"/>
    <mergeCell ref="D168:D169"/>
    <mergeCell ref="E168:E169"/>
  </mergeCells>
  <pageMargins left="0.78740157480314954" right="0" top="0" bottom="0" header="0" footer="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183"/>
  <sheetViews>
    <sheetView showGridLines="0" topLeftCell="B1" workbookViewId="0">
      <selection activeCell="F7" sqref="F7:F8"/>
    </sheetView>
  </sheetViews>
  <sheetFormatPr defaultColWidth="14.42578125" defaultRowHeight="15" customHeight="1"/>
  <cols>
    <col min="1" max="1" width="12.85546875" style="205" hidden="1" customWidth="1"/>
    <col min="2" max="5" width="16" style="205" customWidth="1"/>
    <col min="6" max="6" width="24.85546875" style="205" customWidth="1"/>
    <col min="7" max="9" width="16.7109375" style="205" customWidth="1"/>
    <col min="10" max="10" width="61.5703125" style="205" hidden="1" customWidth="1"/>
    <col min="11" max="11" width="3.7109375" style="205" hidden="1" customWidth="1"/>
    <col min="12" max="24" width="9.140625" style="205" hidden="1" customWidth="1"/>
    <col min="25" max="16384" width="14.42578125" style="205"/>
  </cols>
  <sheetData>
    <row r="1" spans="1:24" ht="61.5" customHeight="1">
      <c r="A1" s="198"/>
      <c r="B1" s="575"/>
      <c r="C1" s="200"/>
      <c r="D1" s="200"/>
      <c r="E1" s="576"/>
      <c r="F1" s="202" t="s">
        <v>564</v>
      </c>
      <c r="G1" s="200"/>
      <c r="H1" s="200"/>
      <c r="I1" s="200"/>
      <c r="J1" s="577"/>
      <c r="K1" s="578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</row>
    <row r="2" spans="1:24" ht="34.5" customHeight="1">
      <c r="A2" s="198"/>
      <c r="B2" s="579" t="s">
        <v>7</v>
      </c>
      <c r="C2" s="579" t="s">
        <v>565</v>
      </c>
      <c r="D2" s="579" t="s">
        <v>7</v>
      </c>
      <c r="E2" s="579" t="s">
        <v>565</v>
      </c>
      <c r="F2" s="580" t="s">
        <v>7</v>
      </c>
      <c r="G2" s="580" t="s">
        <v>565</v>
      </c>
      <c r="H2" s="580" t="s">
        <v>7</v>
      </c>
      <c r="I2" s="580" t="s">
        <v>565</v>
      </c>
      <c r="J2" s="581"/>
      <c r="K2" s="582"/>
      <c r="L2" s="214"/>
      <c r="M2" s="214"/>
      <c r="N2" s="214"/>
      <c r="O2" s="214"/>
      <c r="P2" s="214"/>
      <c r="Q2" s="214"/>
      <c r="R2" s="214"/>
      <c r="S2" s="206"/>
      <c r="T2" s="583"/>
      <c r="U2" s="583"/>
      <c r="V2" s="206"/>
      <c r="W2" s="214"/>
      <c r="X2" s="214"/>
    </row>
    <row r="3" spans="1:24" ht="7.5" customHeight="1">
      <c r="A3" s="228"/>
      <c r="B3" s="584">
        <v>119</v>
      </c>
      <c r="C3" s="585" t="s">
        <v>566</v>
      </c>
      <c r="D3" s="584">
        <v>190</v>
      </c>
      <c r="E3" s="585" t="s">
        <v>27</v>
      </c>
      <c r="F3" s="586" t="s">
        <v>567</v>
      </c>
      <c r="G3" s="587"/>
      <c r="H3" s="588" t="s">
        <v>568</v>
      </c>
      <c r="I3" s="276"/>
      <c r="J3" s="589"/>
      <c r="K3" s="589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</row>
    <row r="4" spans="1:24" ht="7.5" customHeight="1">
      <c r="A4" s="228"/>
      <c r="B4" s="243"/>
      <c r="C4" s="534"/>
      <c r="D4" s="243"/>
      <c r="E4" s="534"/>
      <c r="F4" s="540"/>
      <c r="G4" s="534"/>
      <c r="H4" s="590"/>
      <c r="I4" s="224"/>
      <c r="J4" s="589"/>
      <c r="K4" s="589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</row>
    <row r="5" spans="1:24" ht="7.5" customHeight="1">
      <c r="A5" s="228"/>
      <c r="B5" s="591">
        <v>120</v>
      </c>
      <c r="C5" s="592" t="s">
        <v>566</v>
      </c>
      <c r="D5" s="591">
        <v>191</v>
      </c>
      <c r="E5" s="592" t="s">
        <v>27</v>
      </c>
      <c r="F5" s="593">
        <v>50500</v>
      </c>
      <c r="G5" s="594" t="s">
        <v>29</v>
      </c>
      <c r="H5" s="590"/>
      <c r="I5" s="224"/>
      <c r="J5" s="589"/>
      <c r="K5" s="589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</row>
    <row r="6" spans="1:24" ht="7.5" customHeight="1">
      <c r="A6" s="228"/>
      <c r="B6" s="243"/>
      <c r="C6" s="534"/>
      <c r="D6" s="243"/>
      <c r="E6" s="534"/>
      <c r="F6" s="540"/>
      <c r="G6" s="534"/>
      <c r="H6" s="590"/>
      <c r="I6" s="224"/>
      <c r="J6" s="589"/>
      <c r="K6" s="589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</row>
    <row r="7" spans="1:24" ht="7.5" customHeight="1">
      <c r="A7" s="228"/>
      <c r="B7" s="591">
        <v>121</v>
      </c>
      <c r="C7" s="592" t="s">
        <v>566</v>
      </c>
      <c r="D7" s="591">
        <v>192</v>
      </c>
      <c r="E7" s="592" t="s">
        <v>27</v>
      </c>
      <c r="F7" s="593">
        <v>50600</v>
      </c>
      <c r="G7" s="594" t="s">
        <v>29</v>
      </c>
      <c r="H7" s="590"/>
      <c r="I7" s="224"/>
      <c r="J7" s="589"/>
      <c r="K7" s="589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</row>
    <row r="8" spans="1:24" ht="7.5" customHeight="1">
      <c r="A8" s="222"/>
      <c r="B8" s="243"/>
      <c r="C8" s="534"/>
      <c r="D8" s="243"/>
      <c r="E8" s="534"/>
      <c r="F8" s="540"/>
      <c r="G8" s="534"/>
      <c r="H8" s="590"/>
      <c r="I8" s="224"/>
      <c r="J8" s="589"/>
      <c r="K8" s="589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</row>
    <row r="9" spans="1:24" ht="7.5" customHeight="1">
      <c r="A9" s="222"/>
      <c r="B9" s="591">
        <v>124</v>
      </c>
      <c r="C9" s="592" t="s">
        <v>566</v>
      </c>
      <c r="D9" s="591">
        <v>193</v>
      </c>
      <c r="E9" s="592" t="s">
        <v>27</v>
      </c>
      <c r="F9" s="593">
        <v>50610</v>
      </c>
      <c r="G9" s="594" t="s">
        <v>29</v>
      </c>
      <c r="H9" s="590"/>
      <c r="I9" s="224"/>
      <c r="J9" s="589"/>
      <c r="K9" s="589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</row>
    <row r="10" spans="1:24" ht="7.5" customHeight="1">
      <c r="A10" s="222"/>
      <c r="B10" s="243"/>
      <c r="C10" s="534"/>
      <c r="D10" s="243"/>
      <c r="E10" s="534"/>
      <c r="F10" s="540"/>
      <c r="G10" s="534"/>
      <c r="H10" s="590"/>
      <c r="I10" s="224"/>
      <c r="J10" s="589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</row>
    <row r="11" spans="1:24" ht="7.5" customHeight="1">
      <c r="A11" s="222"/>
      <c r="B11" s="591">
        <v>127</v>
      </c>
      <c r="C11" s="592" t="s">
        <v>566</v>
      </c>
      <c r="D11" s="591">
        <v>194</v>
      </c>
      <c r="E11" s="592" t="s">
        <v>27</v>
      </c>
      <c r="F11" s="595" t="s">
        <v>569</v>
      </c>
      <c r="G11" s="594" t="s">
        <v>29</v>
      </c>
      <c r="H11" s="590"/>
      <c r="I11" s="224"/>
      <c r="J11" s="589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</row>
    <row r="12" spans="1:24" ht="7.5" customHeight="1">
      <c r="A12" s="222"/>
      <c r="B12" s="243"/>
      <c r="C12" s="534"/>
      <c r="D12" s="243"/>
      <c r="E12" s="534"/>
      <c r="F12" s="540"/>
      <c r="G12" s="534"/>
      <c r="H12" s="590"/>
      <c r="I12" s="224"/>
      <c r="J12" s="589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</row>
    <row r="13" spans="1:24" ht="7.5" customHeight="1">
      <c r="A13" s="222"/>
      <c r="B13" s="591">
        <v>135</v>
      </c>
      <c r="C13" s="592" t="s">
        <v>28</v>
      </c>
      <c r="D13" s="591">
        <v>195</v>
      </c>
      <c r="E13" s="592" t="s">
        <v>27</v>
      </c>
      <c r="F13" s="595" t="s">
        <v>570</v>
      </c>
      <c r="G13" s="594" t="s">
        <v>29</v>
      </c>
      <c r="H13" s="590"/>
      <c r="I13" s="224"/>
      <c r="J13" s="589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</row>
    <row r="14" spans="1:24" ht="7.5" customHeight="1">
      <c r="A14" s="222"/>
      <c r="B14" s="243"/>
      <c r="C14" s="534"/>
      <c r="D14" s="243"/>
      <c r="E14" s="534"/>
      <c r="F14" s="540"/>
      <c r="G14" s="534"/>
      <c r="H14" s="540"/>
      <c r="I14" s="243"/>
      <c r="J14" s="589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</row>
    <row r="15" spans="1:24" ht="7.5" customHeight="1">
      <c r="A15" s="222"/>
      <c r="B15" s="591"/>
      <c r="C15" s="592"/>
      <c r="D15" s="591">
        <v>196</v>
      </c>
      <c r="E15" s="592" t="s">
        <v>26</v>
      </c>
      <c r="F15" s="595" t="s">
        <v>571</v>
      </c>
      <c r="G15" s="594" t="s">
        <v>29</v>
      </c>
      <c r="H15" s="596"/>
      <c r="I15" s="597"/>
      <c r="J15" s="589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</row>
    <row r="16" spans="1:24" ht="7.5" customHeight="1">
      <c r="A16" s="222"/>
      <c r="B16" s="243"/>
      <c r="C16" s="534"/>
      <c r="D16" s="243"/>
      <c r="E16" s="534"/>
      <c r="F16" s="540"/>
      <c r="G16" s="534"/>
      <c r="H16" s="596"/>
      <c r="I16" s="243"/>
      <c r="J16" s="589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</row>
    <row r="17" spans="1:24" ht="7.5" customHeight="1">
      <c r="A17" s="222"/>
      <c r="B17" s="591">
        <v>148</v>
      </c>
      <c r="C17" s="592" t="s">
        <v>566</v>
      </c>
      <c r="D17" s="591">
        <v>198</v>
      </c>
      <c r="E17" s="592" t="s">
        <v>26</v>
      </c>
      <c r="F17" s="595" t="s">
        <v>572</v>
      </c>
      <c r="G17" s="594" t="s">
        <v>29</v>
      </c>
      <c r="H17" s="598" t="s">
        <v>573</v>
      </c>
      <c r="I17" s="596"/>
      <c r="J17" s="589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</row>
    <row r="18" spans="1:24" ht="7.5" customHeight="1">
      <c r="A18" s="222"/>
      <c r="B18" s="243"/>
      <c r="C18" s="534"/>
      <c r="D18" s="243"/>
      <c r="E18" s="534"/>
      <c r="F18" s="540"/>
      <c r="G18" s="534"/>
      <c r="H18" s="540"/>
      <c r="I18" s="596"/>
      <c r="J18" s="589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</row>
    <row r="19" spans="1:24" ht="7.5" customHeight="1">
      <c r="A19" s="222"/>
      <c r="B19" s="591">
        <v>149</v>
      </c>
      <c r="C19" s="592" t="s">
        <v>566</v>
      </c>
      <c r="D19" s="591">
        <v>201</v>
      </c>
      <c r="E19" s="592" t="s">
        <v>26</v>
      </c>
      <c r="F19" s="599" t="s">
        <v>574</v>
      </c>
      <c r="G19" s="600" t="s">
        <v>29</v>
      </c>
      <c r="H19" s="601" t="s">
        <v>575</v>
      </c>
      <c r="I19" s="597"/>
      <c r="J19" s="589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</row>
    <row r="20" spans="1:24" ht="7.5" customHeight="1">
      <c r="A20" s="222"/>
      <c r="B20" s="243"/>
      <c r="C20" s="534"/>
      <c r="D20" s="243"/>
      <c r="E20" s="534"/>
      <c r="F20" s="540"/>
      <c r="G20" s="534"/>
      <c r="H20" s="540"/>
      <c r="I20" s="243"/>
      <c r="J20" s="589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</row>
    <row r="21" spans="1:24" ht="7.5" customHeight="1">
      <c r="A21" s="222"/>
      <c r="B21" s="591">
        <v>153</v>
      </c>
      <c r="C21" s="592" t="s">
        <v>26</v>
      </c>
      <c r="D21" s="591">
        <v>202</v>
      </c>
      <c r="E21" s="592" t="s">
        <v>27</v>
      </c>
      <c r="F21" s="595" t="s">
        <v>576</v>
      </c>
      <c r="G21" s="594" t="s">
        <v>29</v>
      </c>
      <c r="H21" s="601" t="s">
        <v>569</v>
      </c>
      <c r="I21" s="597"/>
      <c r="J21" s="589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</row>
    <row r="22" spans="1:24" ht="7.5" customHeight="1">
      <c r="A22" s="222"/>
      <c r="B22" s="243"/>
      <c r="C22" s="534"/>
      <c r="D22" s="243"/>
      <c r="E22" s="534"/>
      <c r="F22" s="540"/>
      <c r="G22" s="534"/>
      <c r="H22" s="540"/>
      <c r="I22" s="243"/>
      <c r="J22" s="589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</row>
    <row r="23" spans="1:24" ht="7.5" customHeight="1">
      <c r="A23" s="222"/>
      <c r="B23" s="591">
        <v>154</v>
      </c>
      <c r="C23" s="592" t="s">
        <v>26</v>
      </c>
      <c r="D23" s="591">
        <v>203</v>
      </c>
      <c r="E23" s="592" t="s">
        <v>28</v>
      </c>
      <c r="F23" s="595" t="s">
        <v>577</v>
      </c>
      <c r="G23" s="594" t="s">
        <v>29</v>
      </c>
      <c r="H23" s="601" t="s">
        <v>578</v>
      </c>
      <c r="I23" s="597"/>
      <c r="J23" s="589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</row>
    <row r="24" spans="1:24" ht="7.5" customHeight="1">
      <c r="A24" s="222"/>
      <c r="B24" s="243"/>
      <c r="C24" s="534"/>
      <c r="D24" s="243"/>
      <c r="E24" s="534"/>
      <c r="F24" s="540"/>
      <c r="G24" s="534"/>
      <c r="H24" s="540"/>
      <c r="I24" s="243"/>
      <c r="J24" s="589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</row>
    <row r="25" spans="1:24" ht="7.5" customHeight="1">
      <c r="A25" s="222"/>
      <c r="B25" s="591">
        <v>155</v>
      </c>
      <c r="C25" s="592" t="s">
        <v>26</v>
      </c>
      <c r="D25" s="591">
        <v>204</v>
      </c>
      <c r="E25" s="592" t="s">
        <v>28</v>
      </c>
      <c r="F25" s="595" t="s">
        <v>579</v>
      </c>
      <c r="G25" s="594" t="s">
        <v>29</v>
      </c>
      <c r="H25" s="601" t="s">
        <v>580</v>
      </c>
      <c r="I25" s="597"/>
      <c r="J25" s="589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</row>
    <row r="26" spans="1:24" ht="7.5" customHeight="1">
      <c r="A26" s="222"/>
      <c r="B26" s="243"/>
      <c r="C26" s="534"/>
      <c r="D26" s="243"/>
      <c r="E26" s="534"/>
      <c r="F26" s="540"/>
      <c r="G26" s="534"/>
      <c r="H26" s="540"/>
      <c r="I26" s="243"/>
      <c r="J26" s="589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</row>
    <row r="27" spans="1:24" ht="7.5" customHeight="1">
      <c r="A27" s="222"/>
      <c r="B27" s="591">
        <v>156</v>
      </c>
      <c r="C27" s="592" t="s">
        <v>26</v>
      </c>
      <c r="D27" s="591">
        <v>205</v>
      </c>
      <c r="E27" s="592" t="s">
        <v>27</v>
      </c>
      <c r="F27" s="595" t="s">
        <v>580</v>
      </c>
      <c r="G27" s="594" t="s">
        <v>29</v>
      </c>
      <c r="H27" s="601" t="s">
        <v>581</v>
      </c>
      <c r="I27" s="597"/>
      <c r="J27" s="589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</row>
    <row r="28" spans="1:24" ht="7.5" customHeight="1">
      <c r="A28" s="204"/>
      <c r="B28" s="243"/>
      <c r="C28" s="534"/>
      <c r="D28" s="243"/>
      <c r="E28" s="534"/>
      <c r="F28" s="540"/>
      <c r="G28" s="534"/>
      <c r="H28" s="540"/>
      <c r="I28" s="243"/>
      <c r="J28" s="589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</row>
    <row r="29" spans="1:24" ht="7.5" customHeight="1">
      <c r="A29" s="204"/>
      <c r="B29" s="591">
        <v>158</v>
      </c>
      <c r="C29" s="592" t="s">
        <v>26</v>
      </c>
      <c r="D29" s="602">
        <v>206</v>
      </c>
      <c r="E29" s="592" t="s">
        <v>28</v>
      </c>
      <c r="F29" s="595" t="s">
        <v>582</v>
      </c>
      <c r="G29" s="594" t="s">
        <v>29</v>
      </c>
      <c r="H29" s="601"/>
      <c r="I29" s="597"/>
      <c r="J29" s="589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</row>
    <row r="30" spans="1:24" ht="7.5" customHeight="1">
      <c r="A30" s="228"/>
      <c r="B30" s="243"/>
      <c r="C30" s="534"/>
      <c r="D30" s="243"/>
      <c r="E30" s="534"/>
      <c r="F30" s="540"/>
      <c r="G30" s="534"/>
      <c r="H30" s="540"/>
      <c r="I30" s="243"/>
      <c r="J30" s="589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</row>
    <row r="31" spans="1:24" ht="7.5" customHeight="1">
      <c r="A31" s="228"/>
      <c r="B31" s="591">
        <v>159</v>
      </c>
      <c r="C31" s="592" t="s">
        <v>26</v>
      </c>
      <c r="D31" s="602">
        <v>207</v>
      </c>
      <c r="E31" s="592" t="s">
        <v>26</v>
      </c>
      <c r="F31" s="595" t="s">
        <v>583</v>
      </c>
      <c r="G31" s="594" t="s">
        <v>29</v>
      </c>
      <c r="H31" s="603"/>
      <c r="I31" s="597"/>
      <c r="J31" s="589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</row>
    <row r="32" spans="1:24" ht="7.5" customHeight="1">
      <c r="A32" s="228"/>
      <c r="B32" s="243"/>
      <c r="C32" s="534"/>
      <c r="D32" s="243"/>
      <c r="E32" s="534"/>
      <c r="F32" s="540"/>
      <c r="G32" s="534"/>
      <c r="H32" s="540"/>
      <c r="I32" s="243"/>
      <c r="J32" s="589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</row>
    <row r="33" spans="1:24" ht="7.5" customHeight="1">
      <c r="A33" s="228"/>
      <c r="B33" s="591">
        <v>165</v>
      </c>
      <c r="C33" s="592" t="s">
        <v>566</v>
      </c>
      <c r="D33" s="602">
        <v>208</v>
      </c>
      <c r="E33" s="592" t="s">
        <v>29</v>
      </c>
      <c r="F33" s="604" t="s">
        <v>584</v>
      </c>
      <c r="G33" s="594" t="s">
        <v>30</v>
      </c>
      <c r="H33" s="603"/>
      <c r="I33" s="597"/>
      <c r="J33" s="589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</row>
    <row r="34" spans="1:24" ht="7.5" customHeight="1">
      <c r="A34" s="228"/>
      <c r="B34" s="243"/>
      <c r="C34" s="534"/>
      <c r="D34" s="243"/>
      <c r="E34" s="534"/>
      <c r="F34" s="540"/>
      <c r="G34" s="534"/>
      <c r="H34" s="540"/>
      <c r="I34" s="243"/>
      <c r="J34" s="589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</row>
    <row r="35" spans="1:24" ht="7.5" customHeight="1">
      <c r="A35" s="228"/>
      <c r="B35" s="591">
        <v>167</v>
      </c>
      <c r="C35" s="592" t="s">
        <v>28</v>
      </c>
      <c r="D35" s="602">
        <v>209</v>
      </c>
      <c r="E35" s="592" t="s">
        <v>29</v>
      </c>
      <c r="F35" s="604" t="s">
        <v>585</v>
      </c>
      <c r="G35" s="594" t="s">
        <v>30</v>
      </c>
      <c r="H35" s="603"/>
      <c r="I35" s="597"/>
      <c r="J35" s="589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</row>
    <row r="36" spans="1:24" ht="7.5" customHeight="1">
      <c r="A36" s="228"/>
      <c r="B36" s="243"/>
      <c r="C36" s="534"/>
      <c r="D36" s="243"/>
      <c r="E36" s="534"/>
      <c r="F36" s="540"/>
      <c r="G36" s="534"/>
      <c r="H36" s="540"/>
      <c r="I36" s="243"/>
      <c r="J36" s="589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</row>
    <row r="37" spans="1:24" ht="7.5" customHeight="1">
      <c r="A37" s="228"/>
      <c r="B37" s="591">
        <v>169</v>
      </c>
      <c r="C37" s="592" t="s">
        <v>26</v>
      </c>
      <c r="D37" s="605"/>
      <c r="E37" s="592"/>
      <c r="F37" s="595" t="s">
        <v>586</v>
      </c>
      <c r="G37" s="594" t="s">
        <v>30</v>
      </c>
      <c r="H37" s="603"/>
      <c r="I37" s="597"/>
      <c r="J37" s="589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</row>
    <row r="38" spans="1:24" ht="7.5" customHeight="1">
      <c r="A38" s="228"/>
      <c r="B38" s="243"/>
      <c r="C38" s="534"/>
      <c r="D38" s="338"/>
      <c r="E38" s="534"/>
      <c r="F38" s="540"/>
      <c r="G38" s="534"/>
      <c r="H38" s="540"/>
      <c r="I38" s="243"/>
      <c r="J38" s="589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</row>
    <row r="39" spans="1:24" ht="7.5" customHeight="1">
      <c r="A39" s="228"/>
      <c r="B39" s="591">
        <v>171</v>
      </c>
      <c r="C39" s="592" t="s">
        <v>566</v>
      </c>
      <c r="D39" s="605"/>
      <c r="E39" s="592"/>
      <c r="F39" s="595" t="s">
        <v>587</v>
      </c>
      <c r="G39" s="594" t="s">
        <v>30</v>
      </c>
      <c r="H39" s="606"/>
      <c r="I39" s="606"/>
      <c r="J39" s="589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</row>
    <row r="40" spans="1:24" ht="7.5" customHeight="1">
      <c r="A40" s="228"/>
      <c r="B40" s="243"/>
      <c r="C40" s="534"/>
      <c r="D40" s="338"/>
      <c r="E40" s="534"/>
      <c r="F40" s="540"/>
      <c r="G40" s="534"/>
      <c r="H40" s="596"/>
      <c r="I40" s="596"/>
      <c r="J40" s="589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</row>
    <row r="41" spans="1:24" ht="7.5" customHeight="1">
      <c r="A41" s="228"/>
      <c r="B41" s="591">
        <v>173</v>
      </c>
      <c r="C41" s="592" t="s">
        <v>26</v>
      </c>
      <c r="D41" s="607"/>
      <c r="E41" s="608"/>
      <c r="F41" s="595" t="s">
        <v>588</v>
      </c>
      <c r="G41" s="594" t="s">
        <v>30</v>
      </c>
      <c r="H41" s="603"/>
      <c r="I41" s="597"/>
      <c r="J41" s="589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</row>
    <row r="42" spans="1:24" ht="7.5" customHeight="1">
      <c r="A42" s="228"/>
      <c r="B42" s="243"/>
      <c r="C42" s="534"/>
      <c r="D42" s="243"/>
      <c r="E42" s="534"/>
      <c r="F42" s="540"/>
      <c r="G42" s="534"/>
      <c r="H42" s="540"/>
      <c r="I42" s="243"/>
      <c r="J42" s="589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</row>
    <row r="43" spans="1:24" ht="7.5" customHeight="1">
      <c r="A43" s="228"/>
      <c r="B43" s="591">
        <v>174</v>
      </c>
      <c r="C43" s="592" t="s">
        <v>26</v>
      </c>
      <c r="D43" s="609"/>
      <c r="E43" s="587"/>
      <c r="F43" s="595" t="s">
        <v>589</v>
      </c>
      <c r="G43" s="594" t="s">
        <v>30</v>
      </c>
      <c r="H43" s="603"/>
      <c r="I43" s="597"/>
      <c r="J43" s="589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</row>
    <row r="44" spans="1:24" ht="7.5" customHeight="1">
      <c r="A44" s="228"/>
      <c r="B44" s="243"/>
      <c r="C44" s="534"/>
      <c r="D44" s="540"/>
      <c r="E44" s="534"/>
      <c r="F44" s="540"/>
      <c r="G44" s="534"/>
      <c r="H44" s="540"/>
      <c r="I44" s="243"/>
      <c r="J44" s="589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</row>
    <row r="45" spans="1:24" ht="7.5" customHeight="1">
      <c r="A45" s="228"/>
      <c r="B45" s="591">
        <v>175</v>
      </c>
      <c r="C45" s="592" t="s">
        <v>566</v>
      </c>
      <c r="D45" s="610"/>
      <c r="E45" s="611"/>
      <c r="F45" s="612" t="s">
        <v>590</v>
      </c>
      <c r="G45" s="594" t="s">
        <v>30</v>
      </c>
      <c r="H45" s="603"/>
      <c r="I45" s="597"/>
      <c r="J45" s="589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</row>
    <row r="46" spans="1:24" ht="7.5" customHeight="1">
      <c r="A46" s="222"/>
      <c r="B46" s="243"/>
      <c r="C46" s="534"/>
      <c r="D46" s="613"/>
      <c r="E46" s="614"/>
      <c r="F46" s="243"/>
      <c r="G46" s="534"/>
      <c r="H46" s="540"/>
      <c r="I46" s="243"/>
      <c r="J46" s="589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</row>
    <row r="47" spans="1:24" ht="7.5" customHeight="1">
      <c r="A47" s="222"/>
      <c r="B47" s="591">
        <v>183</v>
      </c>
      <c r="C47" s="592" t="s">
        <v>566</v>
      </c>
      <c r="D47" s="607"/>
      <c r="E47" s="608"/>
      <c r="F47" s="612" t="s">
        <v>591</v>
      </c>
      <c r="G47" s="594" t="s">
        <v>30</v>
      </c>
      <c r="H47" s="603"/>
      <c r="I47" s="597"/>
      <c r="J47" s="589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</row>
    <row r="48" spans="1:24" ht="7.5" customHeight="1">
      <c r="A48" s="222"/>
      <c r="B48" s="243"/>
      <c r="C48" s="534"/>
      <c r="D48" s="243"/>
      <c r="E48" s="534"/>
      <c r="F48" s="243"/>
      <c r="G48" s="534"/>
      <c r="H48" s="540"/>
      <c r="I48" s="243"/>
      <c r="J48" s="589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</row>
    <row r="49" spans="1:24" ht="7.5" customHeight="1">
      <c r="A49" s="222"/>
      <c r="B49" s="591">
        <v>184</v>
      </c>
      <c r="C49" s="592" t="s">
        <v>27</v>
      </c>
      <c r="D49" s="609"/>
      <c r="E49" s="587"/>
      <c r="F49" s="612" t="s">
        <v>592</v>
      </c>
      <c r="G49" s="594" t="s">
        <v>30</v>
      </c>
      <c r="H49" s="603"/>
      <c r="I49" s="597"/>
      <c r="J49" s="589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</row>
    <row r="50" spans="1:24" ht="7.5" customHeight="1">
      <c r="A50" s="222"/>
      <c r="B50" s="243"/>
      <c r="C50" s="534"/>
      <c r="D50" s="540"/>
      <c r="E50" s="534"/>
      <c r="F50" s="243"/>
      <c r="G50" s="534"/>
      <c r="H50" s="540"/>
      <c r="I50" s="243"/>
      <c r="J50" s="589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</row>
    <row r="51" spans="1:24" ht="7.5" customHeight="1">
      <c r="A51" s="222"/>
      <c r="B51" s="591">
        <v>185</v>
      </c>
      <c r="C51" s="608" t="s">
        <v>566</v>
      </c>
      <c r="D51" s="610"/>
      <c r="E51" s="611"/>
      <c r="F51" s="612" t="s">
        <v>593</v>
      </c>
      <c r="G51" s="594" t="s">
        <v>30</v>
      </c>
      <c r="H51" s="603"/>
      <c r="I51" s="597"/>
      <c r="J51" s="589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</row>
    <row r="52" spans="1:24" ht="7.5" customHeight="1">
      <c r="A52" s="222"/>
      <c r="B52" s="243"/>
      <c r="C52" s="534"/>
      <c r="D52" s="613"/>
      <c r="E52" s="614"/>
      <c r="F52" s="243"/>
      <c r="G52" s="534"/>
      <c r="H52" s="540"/>
      <c r="I52" s="243"/>
      <c r="J52" s="589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</row>
    <row r="53" spans="1:24" ht="7.5" customHeight="1">
      <c r="A53" s="222"/>
      <c r="B53" s="591">
        <v>186</v>
      </c>
      <c r="C53" s="592" t="s">
        <v>27</v>
      </c>
      <c r="D53" s="609"/>
      <c r="E53" s="587"/>
      <c r="F53" s="612" t="s">
        <v>594</v>
      </c>
      <c r="G53" s="594" t="s">
        <v>30</v>
      </c>
      <c r="H53" s="603"/>
      <c r="I53" s="597"/>
      <c r="J53" s="589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</row>
    <row r="54" spans="1:24" ht="7.5" customHeight="1">
      <c r="A54" s="222"/>
      <c r="B54" s="243"/>
      <c r="C54" s="534"/>
      <c r="D54" s="540"/>
      <c r="E54" s="534"/>
      <c r="F54" s="243"/>
      <c r="G54" s="534"/>
      <c r="H54" s="540"/>
      <c r="I54" s="243"/>
      <c r="J54" s="589"/>
      <c r="K54" s="589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</row>
    <row r="55" spans="1:24" ht="7.5" customHeight="1">
      <c r="A55" s="615"/>
      <c r="B55" s="591">
        <v>187</v>
      </c>
      <c r="C55" s="592" t="s">
        <v>27</v>
      </c>
      <c r="D55" s="610"/>
      <c r="E55" s="611"/>
      <c r="F55" s="612" t="s">
        <v>595</v>
      </c>
      <c r="G55" s="594" t="s">
        <v>30</v>
      </c>
      <c r="H55" s="603"/>
      <c r="I55" s="597"/>
      <c r="J55" s="589"/>
      <c r="K55" s="589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</row>
    <row r="56" spans="1:24" ht="7.5" customHeight="1">
      <c r="A56" s="615"/>
      <c r="B56" s="243"/>
      <c r="C56" s="534"/>
      <c r="D56" s="613"/>
      <c r="E56" s="614"/>
      <c r="F56" s="243"/>
      <c r="G56" s="534"/>
      <c r="H56" s="540"/>
      <c r="I56" s="243"/>
      <c r="J56" s="589"/>
      <c r="K56" s="589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</row>
    <row r="57" spans="1:24" ht="7.5" customHeight="1">
      <c r="A57" s="615"/>
      <c r="B57" s="591">
        <v>189</v>
      </c>
      <c r="C57" s="592" t="s">
        <v>27</v>
      </c>
      <c r="D57" s="616"/>
      <c r="E57" s="592"/>
      <c r="F57" s="595" t="s">
        <v>596</v>
      </c>
      <c r="G57" s="594" t="s">
        <v>30</v>
      </c>
      <c r="H57" s="603"/>
      <c r="I57" s="597"/>
      <c r="J57" s="589"/>
      <c r="K57" s="589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</row>
    <row r="58" spans="1:24" ht="7.5" customHeight="1">
      <c r="A58" s="615"/>
      <c r="B58" s="200"/>
      <c r="C58" s="528"/>
      <c r="D58" s="200"/>
      <c r="E58" s="528"/>
      <c r="F58" s="540"/>
      <c r="G58" s="534"/>
      <c r="H58" s="617"/>
      <c r="I58" s="200"/>
      <c r="J58" s="589"/>
      <c r="K58" s="589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</row>
    <row r="59" spans="1:24" ht="11.25" customHeight="1">
      <c r="A59" s="206"/>
      <c r="B59" s="567" t="s">
        <v>4</v>
      </c>
      <c r="C59" s="567"/>
      <c r="D59" s="618"/>
      <c r="E59" s="619"/>
      <c r="F59" s="496"/>
      <c r="G59" s="496"/>
      <c r="H59" s="277" t="s">
        <v>38</v>
      </c>
      <c r="I59" s="276"/>
      <c r="J59" s="620"/>
      <c r="K59" s="620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</row>
    <row r="60" spans="1:24" ht="11.25" customHeight="1">
      <c r="A60" s="228"/>
      <c r="B60" s="278"/>
      <c r="C60" s="278"/>
      <c r="D60" s="621"/>
      <c r="E60" s="622"/>
      <c r="F60" s="278"/>
      <c r="G60" s="278"/>
      <c r="H60" s="243"/>
      <c r="I60" s="243"/>
      <c r="J60" s="620"/>
      <c r="K60" s="620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</row>
    <row r="61" spans="1:24" ht="11.25" customHeight="1">
      <c r="A61" s="228"/>
      <c r="B61" s="280" t="s">
        <v>597</v>
      </c>
      <c r="C61" s="281"/>
      <c r="D61" s="281"/>
      <c r="E61" s="281"/>
      <c r="F61" s="281"/>
      <c r="G61" s="281"/>
      <c r="H61" s="281"/>
      <c r="I61" s="281"/>
      <c r="J61" s="204"/>
      <c r="K61" s="204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</row>
    <row r="62" spans="1:24" ht="61.5" customHeight="1">
      <c r="A62" s="198"/>
      <c r="B62" s="575"/>
      <c r="C62" s="200"/>
      <c r="D62" s="200"/>
      <c r="E62" s="576"/>
      <c r="F62" s="202" t="s">
        <v>598</v>
      </c>
      <c r="G62" s="200"/>
      <c r="H62" s="200"/>
      <c r="I62" s="200"/>
      <c r="J62" s="623"/>
      <c r="K62" s="623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</row>
    <row r="63" spans="1:24" ht="34.5" customHeight="1">
      <c r="A63" s="198"/>
      <c r="B63" s="624" t="s">
        <v>7</v>
      </c>
      <c r="C63" s="390"/>
      <c r="D63" s="579" t="s">
        <v>565</v>
      </c>
      <c r="E63" s="624" t="s">
        <v>7</v>
      </c>
      <c r="F63" s="390"/>
      <c r="G63" s="579" t="s">
        <v>565</v>
      </c>
      <c r="H63" s="580" t="s">
        <v>7</v>
      </c>
      <c r="I63" s="580" t="s">
        <v>565</v>
      </c>
      <c r="J63" s="623"/>
      <c r="K63" s="623"/>
      <c r="L63" s="214"/>
      <c r="M63" s="214"/>
      <c r="N63" s="214"/>
      <c r="O63" s="214"/>
      <c r="P63" s="214"/>
      <c r="Q63" s="214"/>
      <c r="R63" s="214"/>
      <c r="S63" s="206"/>
      <c r="T63" s="583"/>
      <c r="U63" s="583"/>
      <c r="V63" s="206"/>
      <c r="W63" s="214"/>
      <c r="X63" s="214"/>
    </row>
    <row r="64" spans="1:24" ht="7.5" customHeight="1">
      <c r="A64" s="271"/>
      <c r="B64" s="625" t="s">
        <v>599</v>
      </c>
      <c r="C64" s="276"/>
      <c r="D64" s="626" t="s">
        <v>27</v>
      </c>
      <c r="E64" s="627" t="s">
        <v>600</v>
      </c>
      <c r="F64" s="276"/>
      <c r="G64" s="626" t="s">
        <v>28</v>
      </c>
      <c r="H64" s="628"/>
      <c r="I64" s="498"/>
      <c r="J64" s="623"/>
      <c r="K64" s="623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</row>
    <row r="65" spans="1:24" ht="7.5" customHeight="1">
      <c r="A65" s="271"/>
      <c r="B65" s="243"/>
      <c r="C65" s="243"/>
      <c r="D65" s="534"/>
      <c r="E65" s="243"/>
      <c r="F65" s="243"/>
      <c r="G65" s="534"/>
      <c r="H65" s="540"/>
      <c r="I65" s="243"/>
      <c r="J65" s="623"/>
      <c r="K65" s="623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</row>
    <row r="66" spans="1:24" ht="7.5" customHeight="1">
      <c r="A66" s="228"/>
      <c r="B66" s="629" t="s">
        <v>601</v>
      </c>
      <c r="C66" s="630"/>
      <c r="D66" s="631" t="s">
        <v>27</v>
      </c>
      <c r="E66" s="632" t="s">
        <v>602</v>
      </c>
      <c r="F66" s="224"/>
      <c r="G66" s="529" t="s">
        <v>28</v>
      </c>
      <c r="H66" s="603"/>
      <c r="I66" s="597"/>
      <c r="J66" s="623"/>
      <c r="K66" s="623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</row>
    <row r="67" spans="1:24" ht="7.5" customHeight="1">
      <c r="A67" s="228"/>
      <c r="B67" s="633"/>
      <c r="C67" s="338"/>
      <c r="D67" s="534"/>
      <c r="E67" s="243"/>
      <c r="F67" s="243"/>
      <c r="G67" s="534"/>
      <c r="H67" s="540"/>
      <c r="I67" s="243"/>
      <c r="J67" s="623"/>
      <c r="K67" s="623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</row>
    <row r="68" spans="1:24" ht="7.5" customHeight="1">
      <c r="A68" s="228"/>
      <c r="B68" s="629" t="s">
        <v>603</v>
      </c>
      <c r="C68" s="630"/>
      <c r="D68" s="631" t="s">
        <v>27</v>
      </c>
      <c r="E68" s="632" t="s">
        <v>604</v>
      </c>
      <c r="F68" s="224"/>
      <c r="G68" s="529" t="s">
        <v>28</v>
      </c>
      <c r="H68" s="603"/>
      <c r="I68" s="597"/>
      <c r="J68" s="623"/>
      <c r="K68" s="623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</row>
    <row r="69" spans="1:24" ht="7.5" customHeight="1">
      <c r="A69" s="228"/>
      <c r="B69" s="633"/>
      <c r="C69" s="338"/>
      <c r="D69" s="534"/>
      <c r="E69" s="243"/>
      <c r="F69" s="243"/>
      <c r="G69" s="534"/>
      <c r="H69" s="540"/>
      <c r="I69" s="243"/>
      <c r="J69" s="222"/>
      <c r="K69" s="589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</row>
    <row r="70" spans="1:24" ht="7.5" customHeight="1">
      <c r="A70" s="228"/>
      <c r="B70" s="634" t="s">
        <v>605</v>
      </c>
      <c r="C70" s="630"/>
      <c r="D70" s="635" t="s">
        <v>27</v>
      </c>
      <c r="E70" s="632" t="s">
        <v>606</v>
      </c>
      <c r="F70" s="224"/>
      <c r="G70" s="529" t="s">
        <v>29</v>
      </c>
      <c r="H70" s="603"/>
      <c r="I70" s="597"/>
      <c r="J70" s="222"/>
      <c r="K70" s="589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</row>
    <row r="71" spans="1:24" ht="7.5" customHeight="1">
      <c r="A71" s="228"/>
      <c r="B71" s="633"/>
      <c r="C71" s="338"/>
      <c r="D71" s="534"/>
      <c r="E71" s="243"/>
      <c r="F71" s="243"/>
      <c r="G71" s="534"/>
      <c r="H71" s="540"/>
      <c r="I71" s="243"/>
      <c r="J71" s="222"/>
      <c r="K71" s="589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</row>
    <row r="72" spans="1:24" ht="7.5" customHeight="1">
      <c r="A72" s="228"/>
      <c r="B72" s="634" t="s">
        <v>607</v>
      </c>
      <c r="C72" s="630"/>
      <c r="D72" s="635" t="s">
        <v>28</v>
      </c>
      <c r="E72" s="632"/>
      <c r="F72" s="224"/>
      <c r="G72" s="529"/>
      <c r="H72" s="603"/>
      <c r="I72" s="597"/>
      <c r="J72" s="222"/>
      <c r="K72" s="589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</row>
    <row r="73" spans="1:24" ht="7.5" customHeight="1">
      <c r="A73" s="228"/>
      <c r="B73" s="633"/>
      <c r="C73" s="338"/>
      <c r="D73" s="534"/>
      <c r="E73" s="243"/>
      <c r="F73" s="243"/>
      <c r="G73" s="534"/>
      <c r="H73" s="540"/>
      <c r="I73" s="243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</row>
    <row r="74" spans="1:24" ht="7.5" customHeight="1">
      <c r="A74" s="228"/>
      <c r="B74" s="634" t="s">
        <v>608</v>
      </c>
      <c r="C74" s="630"/>
      <c r="D74" s="635" t="s">
        <v>28</v>
      </c>
      <c r="E74" s="530" t="s">
        <v>609</v>
      </c>
      <c r="F74" s="511"/>
      <c r="G74" s="529" t="s">
        <v>28</v>
      </c>
      <c r="H74" s="603"/>
      <c r="I74" s="597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</row>
    <row r="75" spans="1:24" ht="7.5" customHeight="1">
      <c r="A75" s="228"/>
      <c r="B75" s="633"/>
      <c r="C75" s="338"/>
      <c r="D75" s="534"/>
      <c r="E75" s="243"/>
      <c r="F75" s="338"/>
      <c r="G75" s="534"/>
      <c r="H75" s="540"/>
      <c r="I75" s="243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</row>
    <row r="76" spans="1:24" ht="7.5" customHeight="1">
      <c r="A76" s="228"/>
      <c r="B76" s="636" t="s">
        <v>610</v>
      </c>
      <c r="C76" s="630"/>
      <c r="D76" s="635" t="s">
        <v>28</v>
      </c>
      <c r="E76" s="632" t="s">
        <v>611</v>
      </c>
      <c r="F76" s="224"/>
      <c r="G76" s="529" t="s">
        <v>29</v>
      </c>
      <c r="H76" s="637"/>
      <c r="I76" s="597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</row>
    <row r="77" spans="1:24" ht="7.5" customHeight="1">
      <c r="A77" s="228"/>
      <c r="B77" s="633"/>
      <c r="C77" s="338"/>
      <c r="D77" s="534"/>
      <c r="E77" s="243"/>
      <c r="F77" s="243"/>
      <c r="G77" s="534"/>
      <c r="H77" s="243"/>
      <c r="I77" s="243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</row>
    <row r="78" spans="1:24" ht="7.5" customHeight="1">
      <c r="A78" s="228"/>
      <c r="B78" s="634" t="s">
        <v>612</v>
      </c>
      <c r="C78" s="630"/>
      <c r="D78" s="635" t="s">
        <v>28</v>
      </c>
      <c r="E78" s="632" t="s">
        <v>613</v>
      </c>
      <c r="F78" s="224"/>
      <c r="G78" s="529" t="s">
        <v>28</v>
      </c>
      <c r="H78" s="638" t="s">
        <v>614</v>
      </c>
      <c r="I78" s="281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</row>
    <row r="79" spans="1:24" ht="7.5" customHeight="1">
      <c r="A79" s="228"/>
      <c r="B79" s="633"/>
      <c r="C79" s="338"/>
      <c r="D79" s="534"/>
      <c r="E79" s="243"/>
      <c r="F79" s="243"/>
      <c r="G79" s="534"/>
      <c r="H79" s="590"/>
      <c r="I79" s="224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</row>
    <row r="80" spans="1:24" ht="7.5" customHeight="1">
      <c r="A80" s="228"/>
      <c r="B80" s="634" t="s">
        <v>615</v>
      </c>
      <c r="C80" s="630"/>
      <c r="D80" s="635" t="s">
        <v>28</v>
      </c>
      <c r="E80" s="632" t="s">
        <v>616</v>
      </c>
      <c r="F80" s="224"/>
      <c r="G80" s="529" t="s">
        <v>28</v>
      </c>
      <c r="H80" s="590"/>
      <c r="I80" s="224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</row>
    <row r="81" spans="1:24" ht="7.5" customHeight="1">
      <c r="A81" s="228"/>
      <c r="B81" s="633"/>
      <c r="C81" s="338"/>
      <c r="D81" s="534"/>
      <c r="E81" s="243"/>
      <c r="F81" s="243"/>
      <c r="G81" s="534"/>
      <c r="H81" s="590"/>
      <c r="I81" s="224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</row>
    <row r="82" spans="1:24" ht="7.5" customHeight="1">
      <c r="A82" s="228"/>
      <c r="B82" s="636" t="s">
        <v>617</v>
      </c>
      <c r="C82" s="630"/>
      <c r="D82" s="635" t="s">
        <v>28</v>
      </c>
      <c r="E82" s="632" t="s">
        <v>618</v>
      </c>
      <c r="F82" s="224"/>
      <c r="G82" s="529" t="s">
        <v>29</v>
      </c>
      <c r="H82" s="590"/>
      <c r="I82" s="224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</row>
    <row r="83" spans="1:24" ht="7.5" customHeight="1">
      <c r="A83" s="228"/>
      <c r="B83" s="633"/>
      <c r="C83" s="338"/>
      <c r="D83" s="534"/>
      <c r="E83" s="243"/>
      <c r="F83" s="243"/>
      <c r="G83" s="534"/>
      <c r="H83" s="590"/>
      <c r="I83" s="224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</row>
    <row r="84" spans="1:24" ht="7.5" customHeight="1">
      <c r="A84" s="228"/>
      <c r="B84" s="629"/>
      <c r="C84" s="630"/>
      <c r="D84" s="635"/>
      <c r="E84" s="632" t="s">
        <v>619</v>
      </c>
      <c r="F84" s="224"/>
      <c r="G84" s="529" t="s">
        <v>30</v>
      </c>
      <c r="H84" s="590"/>
      <c r="I84" s="224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</row>
    <row r="85" spans="1:24" ht="7.5" customHeight="1">
      <c r="A85" s="228"/>
      <c r="B85" s="633"/>
      <c r="C85" s="338"/>
      <c r="D85" s="534"/>
      <c r="E85" s="243"/>
      <c r="F85" s="243"/>
      <c r="G85" s="534"/>
      <c r="H85" s="590"/>
      <c r="I85" s="224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</row>
    <row r="86" spans="1:24" ht="7.5" customHeight="1">
      <c r="A86" s="228"/>
      <c r="B86" s="634" t="s">
        <v>620</v>
      </c>
      <c r="C86" s="630"/>
      <c r="D86" s="635" t="s">
        <v>28</v>
      </c>
      <c r="E86" s="632" t="s">
        <v>621</v>
      </c>
      <c r="F86" s="224"/>
      <c r="G86" s="529" t="s">
        <v>27</v>
      </c>
      <c r="H86" s="590"/>
      <c r="I86" s="224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</row>
    <row r="87" spans="1:24" ht="7.5" customHeight="1">
      <c r="A87" s="228"/>
      <c r="B87" s="633"/>
      <c r="C87" s="338"/>
      <c r="D87" s="534"/>
      <c r="E87" s="243"/>
      <c r="F87" s="243"/>
      <c r="G87" s="534"/>
      <c r="H87" s="590"/>
      <c r="I87" s="224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</row>
    <row r="88" spans="1:24" ht="7.5" customHeight="1">
      <c r="A88" s="228"/>
      <c r="B88" s="634"/>
      <c r="C88" s="630"/>
      <c r="D88" s="635"/>
      <c r="E88" s="632" t="s">
        <v>622</v>
      </c>
      <c r="F88" s="224"/>
      <c r="G88" s="529" t="s">
        <v>27</v>
      </c>
      <c r="H88" s="590"/>
      <c r="I88" s="224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</row>
    <row r="89" spans="1:24" ht="7.5" customHeight="1">
      <c r="A89" s="228"/>
      <c r="B89" s="633"/>
      <c r="C89" s="338"/>
      <c r="D89" s="534"/>
      <c r="E89" s="243"/>
      <c r="F89" s="243"/>
      <c r="G89" s="534"/>
      <c r="H89" s="540"/>
      <c r="I89" s="243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</row>
    <row r="90" spans="1:24" ht="7.5" customHeight="1">
      <c r="A90" s="228"/>
      <c r="B90" s="639" t="s">
        <v>623</v>
      </c>
      <c r="C90" s="630"/>
      <c r="D90" s="635" t="s">
        <v>29</v>
      </c>
      <c r="E90" s="640"/>
      <c r="F90" s="281"/>
      <c r="G90" s="587"/>
      <c r="H90" s="603"/>
      <c r="I90" s="597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</row>
    <row r="91" spans="1:24" ht="7.5" customHeight="1">
      <c r="A91" s="228"/>
      <c r="B91" s="633"/>
      <c r="C91" s="338"/>
      <c r="D91" s="534"/>
      <c r="E91" s="540"/>
      <c r="F91" s="243"/>
      <c r="G91" s="534"/>
      <c r="H91" s="540"/>
      <c r="I91" s="243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</row>
    <row r="92" spans="1:24" ht="7.5" customHeight="1">
      <c r="A92" s="228"/>
      <c r="B92" s="634" t="s">
        <v>624</v>
      </c>
      <c r="C92" s="630"/>
      <c r="D92" s="635" t="s">
        <v>29</v>
      </c>
      <c r="E92" s="641"/>
      <c r="F92" s="281"/>
      <c r="G92" s="587"/>
      <c r="H92" s="603"/>
      <c r="I92" s="597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</row>
    <row r="93" spans="1:24" ht="7.5" customHeight="1">
      <c r="A93" s="228"/>
      <c r="B93" s="633"/>
      <c r="C93" s="338"/>
      <c r="D93" s="534"/>
      <c r="E93" s="243"/>
      <c r="F93" s="243"/>
      <c r="G93" s="534"/>
      <c r="H93" s="540"/>
      <c r="I93" s="243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</row>
    <row r="94" spans="1:24" ht="7.5" customHeight="1">
      <c r="A94" s="228"/>
      <c r="B94" s="639" t="s">
        <v>625</v>
      </c>
      <c r="C94" s="630"/>
      <c r="D94" s="635" t="s">
        <v>28</v>
      </c>
      <c r="E94" s="642"/>
      <c r="F94" s="281"/>
      <c r="G94" s="587"/>
      <c r="H94" s="603"/>
      <c r="I94" s="597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</row>
    <row r="95" spans="1:24" ht="7.5" customHeight="1">
      <c r="A95" s="228"/>
      <c r="B95" s="633"/>
      <c r="C95" s="338"/>
      <c r="D95" s="534"/>
      <c r="E95" s="540"/>
      <c r="F95" s="243"/>
      <c r="G95" s="534"/>
      <c r="H95" s="540"/>
      <c r="I95" s="243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</row>
    <row r="96" spans="1:24" ht="7.5" customHeight="1">
      <c r="A96" s="228"/>
      <c r="B96" s="634" t="s">
        <v>626</v>
      </c>
      <c r="C96" s="630"/>
      <c r="D96" s="635" t="s">
        <v>28</v>
      </c>
      <c r="E96" s="642"/>
      <c r="F96" s="281"/>
      <c r="G96" s="587"/>
      <c r="H96" s="603"/>
      <c r="I96" s="597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</row>
    <row r="97" spans="1:24" ht="7.5" customHeight="1">
      <c r="A97" s="228"/>
      <c r="B97" s="633"/>
      <c r="C97" s="338"/>
      <c r="D97" s="534"/>
      <c r="E97" s="540"/>
      <c r="F97" s="243"/>
      <c r="G97" s="534"/>
      <c r="H97" s="540"/>
      <c r="I97" s="243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</row>
    <row r="98" spans="1:24" ht="7.5" customHeight="1">
      <c r="A98" s="228"/>
      <c r="B98" s="639" t="s">
        <v>627</v>
      </c>
      <c r="C98" s="630"/>
      <c r="D98" s="635" t="s">
        <v>28</v>
      </c>
      <c r="E98" s="642"/>
      <c r="F98" s="281"/>
      <c r="G98" s="587"/>
      <c r="H98" s="603"/>
      <c r="I98" s="597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</row>
    <row r="99" spans="1:24" ht="7.5" customHeight="1">
      <c r="A99" s="228"/>
      <c r="B99" s="633"/>
      <c r="C99" s="338"/>
      <c r="D99" s="534"/>
      <c r="E99" s="540"/>
      <c r="F99" s="243"/>
      <c r="G99" s="534"/>
      <c r="H99" s="540"/>
      <c r="I99" s="243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</row>
    <row r="100" spans="1:24" ht="7.5" customHeight="1">
      <c r="A100" s="228"/>
      <c r="B100" s="634" t="s">
        <v>628</v>
      </c>
      <c r="C100" s="630"/>
      <c r="D100" s="631" t="s">
        <v>28</v>
      </c>
      <c r="E100" s="642"/>
      <c r="F100" s="281"/>
      <c r="G100" s="587"/>
      <c r="H100" s="603"/>
      <c r="I100" s="597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</row>
    <row r="101" spans="1:24" ht="7.5" customHeight="1">
      <c r="A101" s="228"/>
      <c r="B101" s="633"/>
      <c r="C101" s="338"/>
      <c r="D101" s="534"/>
      <c r="E101" s="540"/>
      <c r="F101" s="243"/>
      <c r="G101" s="534"/>
      <c r="H101" s="540"/>
      <c r="I101" s="243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</row>
    <row r="102" spans="1:24" ht="7.5" customHeight="1">
      <c r="A102" s="228"/>
      <c r="B102" s="634" t="s">
        <v>629</v>
      </c>
      <c r="C102" s="630"/>
      <c r="D102" s="635" t="s">
        <v>28</v>
      </c>
      <c r="E102" s="642"/>
      <c r="F102" s="281"/>
      <c r="G102" s="587"/>
      <c r="H102" s="603"/>
      <c r="I102" s="597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</row>
    <row r="103" spans="1:24" ht="7.5" customHeight="1">
      <c r="A103" s="228"/>
      <c r="B103" s="633"/>
      <c r="C103" s="338"/>
      <c r="D103" s="534"/>
      <c r="E103" s="540"/>
      <c r="F103" s="243"/>
      <c r="G103" s="534"/>
      <c r="H103" s="540"/>
      <c r="I103" s="243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</row>
    <row r="104" spans="1:24" ht="7.5" customHeight="1">
      <c r="A104" s="228"/>
      <c r="B104" s="634" t="s">
        <v>630</v>
      </c>
      <c r="C104" s="630"/>
      <c r="D104" s="635" t="s">
        <v>29</v>
      </c>
      <c r="E104" s="642"/>
      <c r="F104" s="281"/>
      <c r="G104" s="587"/>
      <c r="H104" s="603"/>
      <c r="I104" s="597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</row>
    <row r="105" spans="1:24" ht="7.5" customHeight="1">
      <c r="A105" s="228"/>
      <c r="B105" s="633"/>
      <c r="C105" s="338"/>
      <c r="D105" s="534"/>
      <c r="E105" s="540"/>
      <c r="F105" s="243"/>
      <c r="G105" s="534"/>
      <c r="H105" s="540"/>
      <c r="I105" s="243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</row>
    <row r="106" spans="1:24" ht="7.5" customHeight="1">
      <c r="A106" s="228"/>
      <c r="B106" s="634" t="s">
        <v>631</v>
      </c>
      <c r="C106" s="630"/>
      <c r="D106" s="635" t="s">
        <v>29</v>
      </c>
      <c r="E106" s="640"/>
      <c r="F106" s="281"/>
      <c r="G106" s="587"/>
      <c r="H106" s="603"/>
      <c r="I106" s="597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</row>
    <row r="107" spans="1:24" ht="7.5" customHeight="1">
      <c r="A107" s="228"/>
      <c r="B107" s="633"/>
      <c r="C107" s="338"/>
      <c r="D107" s="534"/>
      <c r="E107" s="540"/>
      <c r="F107" s="243"/>
      <c r="G107" s="534"/>
      <c r="H107" s="540"/>
      <c r="I107" s="243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</row>
    <row r="108" spans="1:24" ht="7.5" customHeight="1">
      <c r="A108" s="228"/>
      <c r="B108" s="634" t="s">
        <v>632</v>
      </c>
      <c r="C108" s="630"/>
      <c r="D108" s="635" t="s">
        <v>29</v>
      </c>
      <c r="E108" s="640"/>
      <c r="F108" s="281"/>
      <c r="G108" s="587"/>
      <c r="H108" s="603"/>
      <c r="I108" s="597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</row>
    <row r="109" spans="1:24" ht="7.5" customHeight="1">
      <c r="A109" s="228"/>
      <c r="B109" s="633"/>
      <c r="C109" s="338"/>
      <c r="D109" s="534"/>
      <c r="E109" s="540"/>
      <c r="F109" s="243"/>
      <c r="G109" s="534"/>
      <c r="H109" s="540"/>
      <c r="I109" s="243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</row>
    <row r="110" spans="1:24" ht="7.5" customHeight="1">
      <c r="A110" s="228"/>
      <c r="B110" s="634" t="s">
        <v>633</v>
      </c>
      <c r="C110" s="630"/>
      <c r="D110" s="635" t="s">
        <v>29</v>
      </c>
      <c r="E110" s="616"/>
      <c r="F110" s="224"/>
      <c r="G110" s="643"/>
      <c r="H110" s="637"/>
      <c r="I110" s="597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</row>
    <row r="111" spans="1:24" ht="7.5" customHeight="1">
      <c r="A111" s="228"/>
      <c r="B111" s="633"/>
      <c r="C111" s="338"/>
      <c r="D111" s="534"/>
      <c r="E111" s="243"/>
      <c r="F111" s="243"/>
      <c r="G111" s="534"/>
      <c r="H111" s="243"/>
      <c r="I111" s="243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</row>
    <row r="112" spans="1:24" ht="7.5" customHeight="1">
      <c r="A112" s="228"/>
      <c r="B112" s="644"/>
      <c r="C112" s="630"/>
      <c r="D112" s="645"/>
      <c r="E112" s="646"/>
      <c r="F112" s="630"/>
      <c r="G112" s="646"/>
      <c r="H112" s="603"/>
      <c r="I112" s="597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</row>
    <row r="113" spans="1:24" ht="7.5" customHeight="1">
      <c r="A113" s="228"/>
      <c r="B113" s="633"/>
      <c r="C113" s="338"/>
      <c r="D113" s="534"/>
      <c r="E113" s="243"/>
      <c r="F113" s="338"/>
      <c r="G113" s="243"/>
      <c r="H113" s="540"/>
      <c r="I113" s="243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</row>
    <row r="114" spans="1:24" ht="7.5" customHeight="1">
      <c r="A114" s="228"/>
      <c r="B114" s="644" t="s">
        <v>634</v>
      </c>
      <c r="C114" s="630"/>
      <c r="D114" s="645" t="s">
        <v>27</v>
      </c>
      <c r="E114" s="646"/>
      <c r="F114" s="630"/>
      <c r="G114" s="646"/>
      <c r="H114" s="603"/>
      <c r="I114" s="597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</row>
    <row r="115" spans="1:24" ht="7.5" customHeight="1">
      <c r="A115" s="228"/>
      <c r="B115" s="633"/>
      <c r="C115" s="338"/>
      <c r="D115" s="534"/>
      <c r="E115" s="243"/>
      <c r="F115" s="338"/>
      <c r="G115" s="243"/>
      <c r="H115" s="540"/>
      <c r="I115" s="243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</row>
    <row r="116" spans="1:24" ht="7.5" customHeight="1">
      <c r="A116" s="228"/>
      <c r="B116" s="644" t="s">
        <v>635</v>
      </c>
      <c r="C116" s="630"/>
      <c r="D116" s="645" t="s">
        <v>27</v>
      </c>
      <c r="E116" s="646"/>
      <c r="F116" s="630"/>
      <c r="G116" s="646"/>
      <c r="H116" s="603"/>
      <c r="I116" s="597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</row>
    <row r="117" spans="1:24" ht="7.5" customHeight="1">
      <c r="A117" s="228"/>
      <c r="B117" s="633"/>
      <c r="C117" s="338"/>
      <c r="D117" s="534"/>
      <c r="E117" s="243"/>
      <c r="F117" s="338"/>
      <c r="G117" s="243"/>
      <c r="H117" s="540"/>
      <c r="I117" s="243"/>
      <c r="J117" s="589"/>
      <c r="K117" s="589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</row>
    <row r="118" spans="1:24" ht="7.5" customHeight="1">
      <c r="A118" s="228"/>
      <c r="B118" s="644" t="s">
        <v>636</v>
      </c>
      <c r="C118" s="630"/>
      <c r="D118" s="645" t="s">
        <v>27</v>
      </c>
      <c r="E118" s="647"/>
      <c r="F118" s="630"/>
      <c r="G118" s="647"/>
      <c r="H118" s="603"/>
      <c r="I118" s="597"/>
      <c r="J118" s="589"/>
      <c r="K118" s="589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</row>
    <row r="119" spans="1:24" ht="7.5" customHeight="1">
      <c r="A119" s="228"/>
      <c r="B119" s="487"/>
      <c r="C119" s="488"/>
      <c r="D119" s="528"/>
      <c r="E119" s="648"/>
      <c r="F119" s="582"/>
      <c r="G119" s="648"/>
      <c r="H119" s="617"/>
      <c r="I119" s="200"/>
      <c r="J119" s="589"/>
      <c r="K119" s="589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</row>
    <row r="120" spans="1:24" ht="11.25" customHeight="1">
      <c r="A120" s="228"/>
      <c r="B120" s="496" t="s">
        <v>4</v>
      </c>
      <c r="C120" s="496"/>
      <c r="D120" s="618"/>
      <c r="E120" s="649"/>
      <c r="F120" s="496"/>
      <c r="G120" s="496"/>
      <c r="H120" s="277" t="s">
        <v>38</v>
      </c>
      <c r="I120" s="276"/>
      <c r="J120" s="620"/>
      <c r="K120" s="620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</row>
    <row r="121" spans="1:24" ht="11.25" customHeight="1">
      <c r="A121" s="228"/>
      <c r="B121" s="278"/>
      <c r="C121" s="278"/>
      <c r="D121" s="621"/>
      <c r="E121" s="622"/>
      <c r="F121" s="278"/>
      <c r="G121" s="278"/>
      <c r="H121" s="243"/>
      <c r="I121" s="243"/>
      <c r="J121" s="620"/>
      <c r="K121" s="620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</row>
    <row r="122" spans="1:24" ht="11.25" customHeight="1">
      <c r="A122" s="228"/>
      <c r="B122" s="280" t="s">
        <v>637</v>
      </c>
      <c r="C122" s="281"/>
      <c r="D122" s="281"/>
      <c r="E122" s="281"/>
      <c r="F122" s="281"/>
      <c r="G122" s="281"/>
      <c r="H122" s="281"/>
      <c r="I122" s="281"/>
      <c r="J122" s="204"/>
      <c r="K122" s="204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</row>
    <row r="123" spans="1:24" ht="61.5" customHeight="1">
      <c r="A123" s="198"/>
      <c r="B123" s="575"/>
      <c r="C123" s="200"/>
      <c r="D123" s="200"/>
      <c r="E123" s="576"/>
      <c r="F123" s="202" t="s">
        <v>638</v>
      </c>
      <c r="G123" s="200"/>
      <c r="H123" s="200"/>
      <c r="I123" s="200"/>
      <c r="J123" s="577"/>
      <c r="K123" s="578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</row>
    <row r="124" spans="1:24" ht="34.5" customHeight="1">
      <c r="A124" s="198"/>
      <c r="B124" s="580" t="s">
        <v>7</v>
      </c>
      <c r="C124" s="580" t="s">
        <v>565</v>
      </c>
      <c r="D124" s="580" t="s">
        <v>7</v>
      </c>
      <c r="E124" s="580" t="s">
        <v>565</v>
      </c>
      <c r="F124" s="580" t="s">
        <v>7</v>
      </c>
      <c r="G124" s="580" t="s">
        <v>565</v>
      </c>
      <c r="H124" s="580" t="s">
        <v>7</v>
      </c>
      <c r="I124" s="580" t="s">
        <v>565</v>
      </c>
      <c r="J124" s="581"/>
      <c r="K124" s="582"/>
      <c r="L124" s="214"/>
      <c r="M124" s="214"/>
      <c r="N124" s="214"/>
      <c r="O124" s="214"/>
      <c r="P124" s="214"/>
      <c r="Q124" s="214"/>
      <c r="R124" s="214"/>
      <c r="S124" s="206"/>
      <c r="T124" s="583"/>
      <c r="U124" s="583"/>
      <c r="V124" s="206"/>
      <c r="W124" s="214"/>
      <c r="X124" s="214"/>
    </row>
    <row r="125" spans="1:24" ht="7.5" customHeight="1">
      <c r="A125" s="228"/>
      <c r="B125" s="650" t="s">
        <v>639</v>
      </c>
      <c r="C125" s="651"/>
      <c r="D125" s="652"/>
      <c r="E125" s="653"/>
      <c r="F125" s="654"/>
      <c r="G125" s="655"/>
      <c r="H125" s="656"/>
      <c r="I125" s="657"/>
      <c r="J125" s="589"/>
      <c r="K125" s="589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</row>
    <row r="126" spans="1:24" ht="7.5" customHeight="1">
      <c r="A126" s="228"/>
      <c r="B126" s="224"/>
      <c r="C126" s="526"/>
      <c r="D126" s="540"/>
      <c r="E126" s="534"/>
      <c r="F126" s="658"/>
      <c r="G126" s="659"/>
      <c r="H126" s="596"/>
      <c r="I126" s="660"/>
      <c r="J126" s="589"/>
      <c r="K126" s="589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</row>
    <row r="127" spans="1:24" ht="7.5" customHeight="1">
      <c r="A127" s="228"/>
      <c r="B127" s="661" t="s">
        <v>640</v>
      </c>
      <c r="C127" s="587"/>
      <c r="D127" s="662"/>
      <c r="E127" s="663"/>
      <c r="F127" s="662"/>
      <c r="G127" s="663"/>
      <c r="H127" s="598"/>
      <c r="I127" s="596"/>
      <c r="J127" s="589"/>
      <c r="K127" s="589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</row>
    <row r="128" spans="1:24" ht="7.5" customHeight="1">
      <c r="A128" s="228"/>
      <c r="B128" s="243"/>
      <c r="C128" s="534"/>
      <c r="D128" s="540"/>
      <c r="E128" s="534"/>
      <c r="F128" s="540"/>
      <c r="G128" s="534"/>
      <c r="H128" s="540"/>
      <c r="I128" s="596"/>
      <c r="J128" s="589"/>
      <c r="K128" s="589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</row>
    <row r="129" spans="1:24" ht="7.5" customHeight="1">
      <c r="A129" s="228"/>
      <c r="B129" s="661" t="s">
        <v>641</v>
      </c>
      <c r="C129" s="587"/>
      <c r="D129" s="662"/>
      <c r="E129" s="663"/>
      <c r="F129" s="662"/>
      <c r="G129" s="663"/>
      <c r="H129" s="601"/>
      <c r="I129" s="597"/>
      <c r="J129" s="589"/>
      <c r="K129" s="589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</row>
    <row r="130" spans="1:24" ht="7.5" customHeight="1">
      <c r="A130" s="228"/>
      <c r="B130" s="243"/>
      <c r="C130" s="534"/>
      <c r="D130" s="540"/>
      <c r="E130" s="534"/>
      <c r="F130" s="540"/>
      <c r="G130" s="534"/>
      <c r="H130" s="540"/>
      <c r="I130" s="243"/>
      <c r="J130" s="589"/>
      <c r="K130" s="589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</row>
    <row r="131" spans="1:24" ht="7.5" customHeight="1">
      <c r="A131" s="228"/>
      <c r="B131" s="661" t="s">
        <v>642</v>
      </c>
      <c r="C131" s="587"/>
      <c r="D131" s="597"/>
      <c r="E131" s="663"/>
      <c r="F131" s="603"/>
      <c r="G131" s="663"/>
      <c r="H131" s="601"/>
      <c r="I131" s="597"/>
      <c r="J131" s="589"/>
      <c r="K131" s="589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</row>
    <row r="132" spans="1:24" ht="7.5" customHeight="1">
      <c r="A132" s="228"/>
      <c r="B132" s="243"/>
      <c r="C132" s="534"/>
      <c r="D132" s="243"/>
      <c r="E132" s="534"/>
      <c r="F132" s="540"/>
      <c r="G132" s="534"/>
      <c r="H132" s="540"/>
      <c r="I132" s="243"/>
      <c r="J132" s="589"/>
      <c r="K132" s="589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</row>
    <row r="133" spans="1:24" ht="7.5" customHeight="1">
      <c r="A133" s="228"/>
      <c r="B133" s="661" t="s">
        <v>643</v>
      </c>
      <c r="C133" s="587"/>
      <c r="D133" s="662"/>
      <c r="E133" s="663"/>
      <c r="F133" s="603"/>
      <c r="G133" s="663"/>
      <c r="H133" s="601"/>
      <c r="I133" s="597"/>
      <c r="J133" s="589"/>
      <c r="K133" s="589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</row>
    <row r="134" spans="1:24" ht="7.5" customHeight="1">
      <c r="A134" s="228"/>
      <c r="B134" s="243"/>
      <c r="C134" s="534"/>
      <c r="D134" s="540"/>
      <c r="E134" s="534"/>
      <c r="F134" s="540"/>
      <c r="G134" s="534"/>
      <c r="H134" s="540"/>
      <c r="I134" s="243"/>
      <c r="J134" s="589"/>
      <c r="K134" s="589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</row>
    <row r="135" spans="1:24" ht="7.5" customHeight="1">
      <c r="A135" s="228"/>
      <c r="B135" s="661" t="s">
        <v>644</v>
      </c>
      <c r="C135" s="587"/>
      <c r="D135" s="662"/>
      <c r="E135" s="663"/>
      <c r="F135" s="603"/>
      <c r="G135" s="663"/>
      <c r="H135" s="603"/>
      <c r="I135" s="597"/>
      <c r="J135" s="589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</row>
    <row r="136" spans="1:24" ht="7.5" customHeight="1">
      <c r="A136" s="228"/>
      <c r="B136" s="243"/>
      <c r="C136" s="534"/>
      <c r="D136" s="540"/>
      <c r="E136" s="534"/>
      <c r="F136" s="540"/>
      <c r="G136" s="534"/>
      <c r="H136" s="540"/>
      <c r="I136" s="243"/>
      <c r="J136" s="589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</row>
    <row r="137" spans="1:24" ht="7.5" customHeight="1">
      <c r="A137" s="228"/>
      <c r="D137" s="662"/>
      <c r="E137" s="663"/>
      <c r="F137" s="603"/>
      <c r="G137" s="663"/>
      <c r="H137" s="603"/>
      <c r="I137" s="597"/>
      <c r="J137" s="589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</row>
    <row r="138" spans="1:24" ht="7.5" customHeight="1">
      <c r="A138" s="228"/>
      <c r="D138" s="540"/>
      <c r="E138" s="534"/>
      <c r="F138" s="540"/>
      <c r="G138" s="534"/>
      <c r="H138" s="540"/>
      <c r="I138" s="243"/>
      <c r="J138" s="589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</row>
    <row r="139" spans="1:24" ht="7.5" customHeight="1">
      <c r="A139" s="228"/>
      <c r="B139" s="597"/>
      <c r="C139" s="663"/>
      <c r="D139" s="662"/>
      <c r="E139" s="663"/>
      <c r="F139" s="662"/>
      <c r="G139" s="663"/>
      <c r="H139" s="598"/>
      <c r="I139" s="596"/>
      <c r="J139" s="589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</row>
    <row r="140" spans="1:24" ht="7.5" customHeight="1">
      <c r="A140" s="228"/>
      <c r="B140" s="243"/>
      <c r="C140" s="534"/>
      <c r="D140" s="540"/>
      <c r="E140" s="534"/>
      <c r="F140" s="540"/>
      <c r="G140" s="534"/>
      <c r="H140" s="540"/>
      <c r="I140" s="596"/>
      <c r="J140" s="589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</row>
    <row r="141" spans="1:24" ht="7.5" customHeight="1">
      <c r="A141" s="228"/>
      <c r="B141" s="545"/>
      <c r="C141" s="664"/>
      <c r="D141" s="662"/>
      <c r="E141" s="663"/>
      <c r="F141" s="662"/>
      <c r="G141" s="663"/>
      <c r="H141" s="601"/>
      <c r="I141" s="597"/>
      <c r="J141" s="589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</row>
    <row r="142" spans="1:24" ht="7.5" customHeight="1">
      <c r="A142" s="228"/>
      <c r="B142" s="243"/>
      <c r="C142" s="534"/>
      <c r="D142" s="540"/>
      <c r="E142" s="534"/>
      <c r="F142" s="540"/>
      <c r="G142" s="534"/>
      <c r="H142" s="540"/>
      <c r="I142" s="243"/>
      <c r="J142" s="589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</row>
    <row r="143" spans="1:24" ht="7.5" customHeight="1">
      <c r="A143" s="228"/>
      <c r="B143" s="597"/>
      <c r="C143" s="663"/>
      <c r="D143" s="662"/>
      <c r="E143" s="663"/>
      <c r="F143" s="603"/>
      <c r="G143" s="663"/>
      <c r="H143" s="601"/>
      <c r="I143" s="597"/>
      <c r="J143" s="589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</row>
    <row r="144" spans="1:24" ht="7.5" customHeight="1">
      <c r="A144" s="228"/>
      <c r="B144" s="243"/>
      <c r="C144" s="534"/>
      <c r="D144" s="540"/>
      <c r="E144" s="534"/>
      <c r="F144" s="540"/>
      <c r="G144" s="534"/>
      <c r="H144" s="540"/>
      <c r="I144" s="243"/>
      <c r="J144" s="589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</row>
    <row r="145" spans="1:24" ht="7.5" customHeight="1">
      <c r="A145" s="228"/>
      <c r="B145" s="597"/>
      <c r="C145" s="663"/>
      <c r="D145" s="662"/>
      <c r="E145" s="663"/>
      <c r="F145" s="603"/>
      <c r="G145" s="663"/>
      <c r="H145" s="601"/>
      <c r="I145" s="597"/>
      <c r="J145" s="589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</row>
    <row r="146" spans="1:24" ht="7.5" customHeight="1">
      <c r="A146" s="228"/>
      <c r="B146" s="243"/>
      <c r="C146" s="534"/>
      <c r="D146" s="540"/>
      <c r="E146" s="534"/>
      <c r="F146" s="540"/>
      <c r="G146" s="534"/>
      <c r="H146" s="540"/>
      <c r="I146" s="243"/>
      <c r="J146" s="589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</row>
    <row r="147" spans="1:24" ht="7.5" customHeight="1">
      <c r="A147" s="228"/>
      <c r="B147" s="597"/>
      <c r="C147" s="663"/>
      <c r="D147" s="662"/>
      <c r="E147" s="663"/>
      <c r="F147" s="603"/>
      <c r="G147" s="663"/>
      <c r="H147" s="603"/>
      <c r="I147" s="597"/>
      <c r="J147" s="589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</row>
    <row r="148" spans="1:24" ht="7.5" customHeight="1">
      <c r="A148" s="228"/>
      <c r="B148" s="243"/>
      <c r="C148" s="534"/>
      <c r="D148" s="540"/>
      <c r="E148" s="534"/>
      <c r="F148" s="540"/>
      <c r="G148" s="534"/>
      <c r="H148" s="540"/>
      <c r="I148" s="243"/>
      <c r="J148" s="589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</row>
    <row r="149" spans="1:24" ht="7.5" customHeight="1">
      <c r="A149" s="228"/>
      <c r="B149" s="545"/>
      <c r="C149" s="664"/>
      <c r="D149" s="662"/>
      <c r="E149" s="663"/>
      <c r="F149" s="603"/>
      <c r="G149" s="663"/>
      <c r="H149" s="638" t="s">
        <v>645</v>
      </c>
      <c r="I149" s="281"/>
      <c r="J149" s="589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</row>
    <row r="150" spans="1:24" ht="7.5" customHeight="1">
      <c r="A150" s="228"/>
      <c r="B150" s="243"/>
      <c r="C150" s="534"/>
      <c r="D150" s="540"/>
      <c r="E150" s="534"/>
      <c r="F150" s="540"/>
      <c r="G150" s="534"/>
      <c r="H150" s="590"/>
      <c r="I150" s="224"/>
      <c r="J150" s="589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</row>
    <row r="151" spans="1:24" ht="7.5" customHeight="1">
      <c r="A151" s="228"/>
      <c r="B151" s="597"/>
      <c r="C151" s="663"/>
      <c r="D151" s="662"/>
      <c r="E151" s="663"/>
      <c r="F151" s="603"/>
      <c r="G151" s="663"/>
      <c r="H151" s="590"/>
      <c r="I151" s="224"/>
      <c r="J151" s="589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</row>
    <row r="152" spans="1:24" ht="7.5" customHeight="1">
      <c r="A152" s="228"/>
      <c r="B152" s="243"/>
      <c r="C152" s="534"/>
      <c r="D152" s="540"/>
      <c r="E152" s="534"/>
      <c r="F152" s="540"/>
      <c r="G152" s="534"/>
      <c r="H152" s="590"/>
      <c r="I152" s="224"/>
      <c r="J152" s="589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</row>
    <row r="153" spans="1:24" ht="7.5" customHeight="1">
      <c r="A153" s="228"/>
      <c r="B153" s="597"/>
      <c r="C153" s="663"/>
      <c r="D153" s="662"/>
      <c r="E153" s="663"/>
      <c r="F153" s="603"/>
      <c r="G153" s="663"/>
      <c r="H153" s="590"/>
      <c r="I153" s="224"/>
      <c r="J153" s="589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</row>
    <row r="154" spans="1:24" ht="7.5" customHeight="1">
      <c r="A154" s="228"/>
      <c r="B154" s="243"/>
      <c r="C154" s="534"/>
      <c r="D154" s="540"/>
      <c r="E154" s="534"/>
      <c r="F154" s="540"/>
      <c r="G154" s="534"/>
      <c r="H154" s="590"/>
      <c r="I154" s="224"/>
      <c r="J154" s="589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</row>
    <row r="155" spans="1:24" ht="7.5" customHeight="1">
      <c r="A155" s="228"/>
      <c r="B155" s="597"/>
      <c r="C155" s="663"/>
      <c r="D155" s="662"/>
      <c r="E155" s="663"/>
      <c r="F155" s="603"/>
      <c r="G155" s="663"/>
      <c r="H155" s="590"/>
      <c r="I155" s="224"/>
      <c r="J155" s="589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</row>
    <row r="156" spans="1:24" ht="7.5" customHeight="1">
      <c r="A156" s="228"/>
      <c r="B156" s="243"/>
      <c r="C156" s="534"/>
      <c r="D156" s="540"/>
      <c r="E156" s="534"/>
      <c r="F156" s="540"/>
      <c r="G156" s="534"/>
      <c r="H156" s="590"/>
      <c r="I156" s="224"/>
      <c r="J156" s="589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</row>
    <row r="157" spans="1:24" ht="7.5" customHeight="1">
      <c r="A157" s="228"/>
      <c r="B157" s="545"/>
      <c r="C157" s="664"/>
      <c r="D157" s="662"/>
      <c r="E157" s="663"/>
      <c r="F157" s="603"/>
      <c r="G157" s="663"/>
      <c r="H157" s="590"/>
      <c r="I157" s="224"/>
      <c r="J157" s="589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</row>
    <row r="158" spans="1:24" ht="7.5" customHeight="1">
      <c r="A158" s="228"/>
      <c r="B158" s="243"/>
      <c r="C158" s="534"/>
      <c r="D158" s="540"/>
      <c r="E158" s="534"/>
      <c r="F158" s="540"/>
      <c r="G158" s="534"/>
      <c r="H158" s="590"/>
      <c r="I158" s="224"/>
      <c r="J158" s="589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</row>
    <row r="159" spans="1:24" ht="7.5" customHeight="1">
      <c r="A159" s="228"/>
      <c r="B159" s="597"/>
      <c r="C159" s="663"/>
      <c r="D159" s="662"/>
      <c r="E159" s="663"/>
      <c r="F159" s="603"/>
      <c r="G159" s="663"/>
      <c r="H159" s="590"/>
      <c r="I159" s="224"/>
      <c r="J159" s="589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</row>
    <row r="160" spans="1:24" ht="7.5" customHeight="1">
      <c r="A160" s="228"/>
      <c r="B160" s="243"/>
      <c r="C160" s="534"/>
      <c r="D160" s="590"/>
      <c r="E160" s="526"/>
      <c r="F160" s="540"/>
      <c r="G160" s="534"/>
      <c r="H160" s="540"/>
      <c r="I160" s="243"/>
      <c r="J160" s="589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</row>
    <row r="161" spans="1:24" ht="7.5" customHeight="1">
      <c r="A161" s="228"/>
      <c r="B161" s="597"/>
      <c r="C161" s="663"/>
      <c r="D161" s="662"/>
      <c r="E161" s="663"/>
      <c r="F161" s="603"/>
      <c r="G161" s="663"/>
      <c r="H161" s="601"/>
      <c r="I161" s="597"/>
      <c r="J161" s="589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</row>
    <row r="162" spans="1:24" ht="7.5" customHeight="1">
      <c r="A162" s="228"/>
      <c r="B162" s="243"/>
      <c r="C162" s="534"/>
      <c r="D162" s="540"/>
      <c r="E162" s="534"/>
      <c r="F162" s="540"/>
      <c r="G162" s="534"/>
      <c r="H162" s="540"/>
      <c r="I162" s="243"/>
      <c r="J162" s="589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</row>
    <row r="163" spans="1:24" ht="7.5" customHeight="1">
      <c r="A163" s="228"/>
      <c r="B163" s="597"/>
      <c r="C163" s="663"/>
      <c r="D163" s="662"/>
      <c r="E163" s="663"/>
      <c r="F163" s="603"/>
      <c r="G163" s="663"/>
      <c r="H163" s="665" t="s">
        <v>646</v>
      </c>
      <c r="I163" s="281"/>
      <c r="J163" s="589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</row>
    <row r="164" spans="1:24" ht="7.5" customHeight="1">
      <c r="A164" s="228"/>
      <c r="B164" s="243"/>
      <c r="C164" s="534"/>
      <c r="D164" s="540"/>
      <c r="E164" s="534"/>
      <c r="F164" s="540"/>
      <c r="G164" s="534"/>
      <c r="H164" s="590"/>
      <c r="I164" s="224"/>
      <c r="J164" s="589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</row>
    <row r="165" spans="1:24" ht="7.5" customHeight="1">
      <c r="A165" s="228"/>
      <c r="B165" s="666"/>
      <c r="C165" s="667"/>
      <c r="D165" s="603"/>
      <c r="E165" s="663"/>
      <c r="F165" s="603"/>
      <c r="G165" s="663"/>
      <c r="H165" s="590"/>
      <c r="I165" s="224"/>
      <c r="J165" s="589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</row>
    <row r="166" spans="1:24" ht="7.5" customHeight="1">
      <c r="A166" s="228"/>
      <c r="B166" s="668"/>
      <c r="C166" s="659"/>
      <c r="D166" s="540"/>
      <c r="E166" s="534"/>
      <c r="F166" s="540"/>
      <c r="G166" s="534"/>
      <c r="H166" s="590"/>
      <c r="I166" s="224"/>
      <c r="J166" s="589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</row>
    <row r="167" spans="1:24" ht="7.5" customHeight="1">
      <c r="A167" s="228"/>
      <c r="B167" s="669"/>
      <c r="C167" s="670"/>
      <c r="D167" s="603"/>
      <c r="E167" s="663"/>
      <c r="F167" s="603"/>
      <c r="G167" s="663"/>
      <c r="H167" s="603"/>
      <c r="I167" s="597"/>
      <c r="J167" s="589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</row>
    <row r="168" spans="1:24" ht="7.5" customHeight="1">
      <c r="A168" s="228"/>
      <c r="B168" s="668"/>
      <c r="C168" s="659"/>
      <c r="D168" s="540"/>
      <c r="E168" s="534"/>
      <c r="F168" s="540"/>
      <c r="G168" s="534"/>
      <c r="H168" s="540"/>
      <c r="I168" s="243"/>
      <c r="J168" s="589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</row>
    <row r="169" spans="1:24" ht="7.5" customHeight="1">
      <c r="A169" s="228"/>
      <c r="B169" s="597"/>
      <c r="C169" s="663"/>
      <c r="D169" s="662"/>
      <c r="E169" s="663"/>
      <c r="F169" s="603"/>
      <c r="G169" s="663"/>
      <c r="H169" s="603"/>
      <c r="I169" s="597"/>
      <c r="J169" s="589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</row>
    <row r="170" spans="1:24" ht="7.5" customHeight="1">
      <c r="A170" s="228"/>
      <c r="B170" s="243"/>
      <c r="C170" s="534"/>
      <c r="D170" s="540"/>
      <c r="E170" s="534"/>
      <c r="F170" s="540"/>
      <c r="G170" s="534"/>
      <c r="H170" s="540"/>
      <c r="I170" s="243"/>
      <c r="J170" s="589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</row>
    <row r="171" spans="1:24" ht="7.5" customHeight="1">
      <c r="A171" s="228"/>
      <c r="B171" s="597"/>
      <c r="C171" s="663"/>
      <c r="D171" s="502"/>
      <c r="E171" s="502"/>
      <c r="F171" s="603"/>
      <c r="G171" s="663"/>
      <c r="H171" s="603"/>
      <c r="I171" s="597"/>
      <c r="J171" s="589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</row>
    <row r="172" spans="1:24" ht="7.5" customHeight="1">
      <c r="A172" s="228"/>
      <c r="B172" s="224"/>
      <c r="C172" s="526"/>
      <c r="D172" s="502"/>
      <c r="E172" s="502"/>
      <c r="F172" s="540"/>
      <c r="G172" s="534"/>
      <c r="H172" s="540"/>
      <c r="I172" s="243"/>
      <c r="J172" s="589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</row>
    <row r="173" spans="1:24" ht="7.5" customHeight="1">
      <c r="A173" s="228"/>
      <c r="B173" s="597"/>
      <c r="C173" s="663"/>
      <c r="D173" s="662"/>
      <c r="E173" s="663"/>
      <c r="F173" s="603"/>
      <c r="G173" s="663"/>
      <c r="H173" s="603"/>
      <c r="I173" s="597"/>
      <c r="J173" s="589"/>
      <c r="K173" s="589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</row>
    <row r="174" spans="1:24" ht="7.5" customHeight="1">
      <c r="A174" s="228"/>
      <c r="B174" s="243"/>
      <c r="C174" s="534"/>
      <c r="D174" s="540"/>
      <c r="E174" s="534"/>
      <c r="F174" s="540"/>
      <c r="G174" s="534"/>
      <c r="H174" s="540"/>
      <c r="I174" s="243"/>
      <c r="J174" s="589"/>
      <c r="K174" s="589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</row>
    <row r="175" spans="1:24" ht="7.5" customHeight="1">
      <c r="A175" s="228"/>
      <c r="B175" s="597"/>
      <c r="C175" s="663"/>
      <c r="D175" s="603"/>
      <c r="E175" s="663"/>
      <c r="F175" s="603"/>
      <c r="G175" s="663"/>
      <c r="H175" s="603"/>
      <c r="I175" s="597"/>
      <c r="J175" s="589"/>
      <c r="K175" s="589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</row>
    <row r="176" spans="1:24" ht="7.5" customHeight="1">
      <c r="A176" s="228"/>
      <c r="B176" s="224"/>
      <c r="C176" s="526"/>
      <c r="D176" s="540"/>
      <c r="E176" s="534"/>
      <c r="F176" s="540"/>
      <c r="G176" s="534"/>
      <c r="H176" s="540"/>
      <c r="I176" s="243"/>
      <c r="J176" s="589"/>
      <c r="K176" s="589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</row>
    <row r="177" spans="1:24" ht="7.5" customHeight="1">
      <c r="A177" s="228"/>
      <c r="B177" s="597"/>
      <c r="C177" s="663"/>
      <c r="D177" s="603"/>
      <c r="E177" s="663"/>
      <c r="F177" s="603"/>
      <c r="G177" s="663"/>
      <c r="H177" s="603"/>
      <c r="I177" s="597"/>
      <c r="J177" s="589"/>
      <c r="K177" s="589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</row>
    <row r="178" spans="1:24" ht="7.5" customHeight="1">
      <c r="A178" s="228"/>
      <c r="B178" s="243"/>
      <c r="C178" s="534"/>
      <c r="D178" s="540"/>
      <c r="E178" s="534"/>
      <c r="F178" s="540"/>
      <c r="G178" s="534"/>
      <c r="H178" s="540"/>
      <c r="I178" s="243"/>
      <c r="J178" s="589"/>
      <c r="K178" s="589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</row>
    <row r="179" spans="1:24" ht="7.5" customHeight="1">
      <c r="A179" s="228"/>
      <c r="B179" s="597"/>
      <c r="C179" s="663"/>
      <c r="D179" s="603"/>
      <c r="E179" s="663"/>
      <c r="F179" s="603"/>
      <c r="G179" s="663"/>
      <c r="H179" s="603"/>
      <c r="I179" s="597"/>
      <c r="J179" s="589"/>
      <c r="K179" s="589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</row>
    <row r="180" spans="1:24" ht="7.5" customHeight="1">
      <c r="A180" s="228"/>
      <c r="B180" s="200"/>
      <c r="C180" s="528"/>
      <c r="D180" s="617"/>
      <c r="E180" s="528"/>
      <c r="F180" s="617"/>
      <c r="G180" s="528"/>
      <c r="H180" s="617"/>
      <c r="I180" s="200"/>
      <c r="J180" s="589"/>
      <c r="K180" s="589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</row>
    <row r="181" spans="1:24" ht="11.25" customHeight="1">
      <c r="A181" s="228"/>
      <c r="B181" s="496" t="s">
        <v>4</v>
      </c>
      <c r="C181" s="496"/>
      <c r="D181" s="671"/>
      <c r="E181" s="649"/>
      <c r="F181" s="496"/>
      <c r="G181" s="496"/>
      <c r="H181" s="277" t="s">
        <v>38</v>
      </c>
      <c r="I181" s="276"/>
      <c r="J181" s="620"/>
      <c r="K181" s="620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</row>
    <row r="182" spans="1:24" ht="11.25" customHeight="1">
      <c r="A182" s="228"/>
      <c r="B182" s="278"/>
      <c r="C182" s="278"/>
      <c r="D182" s="621"/>
      <c r="E182" s="622"/>
      <c r="F182" s="278"/>
      <c r="G182" s="278"/>
      <c r="H182" s="243"/>
      <c r="I182" s="243"/>
      <c r="J182" s="620"/>
      <c r="K182" s="620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</row>
    <row r="183" spans="1:24" ht="11.25" customHeight="1">
      <c r="A183" s="228"/>
      <c r="B183" s="280" t="s">
        <v>647</v>
      </c>
      <c r="C183" s="281"/>
      <c r="D183" s="281"/>
      <c r="E183" s="281"/>
      <c r="F183" s="281"/>
      <c r="G183" s="281"/>
      <c r="H183" s="281"/>
      <c r="I183" s="281"/>
      <c r="J183" s="204"/>
      <c r="K183" s="204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</row>
  </sheetData>
  <sheetProtection password="E4DE" sheet="1" objects="1" scenarios="1"/>
  <mergeCells count="552">
    <mergeCell ref="B1:D1"/>
    <mergeCell ref="F1:I1"/>
    <mergeCell ref="J1:K2"/>
    <mergeCell ref="B3:B4"/>
    <mergeCell ref="C3:C4"/>
    <mergeCell ref="D3:D4"/>
    <mergeCell ref="E3:E4"/>
    <mergeCell ref="B5:B6"/>
    <mergeCell ref="C5:C6"/>
    <mergeCell ref="D5:D6"/>
    <mergeCell ref="E5:E6"/>
    <mergeCell ref="G15:G16"/>
    <mergeCell ref="F3:G4"/>
    <mergeCell ref="H3:I14"/>
    <mergeCell ref="F5:F6"/>
    <mergeCell ref="G5:G6"/>
    <mergeCell ref="F7:F8"/>
    <mergeCell ref="G7:G8"/>
    <mergeCell ref="G9:G10"/>
    <mergeCell ref="I15:I16"/>
    <mergeCell ref="F9:F10"/>
    <mergeCell ref="F11:F12"/>
    <mergeCell ref="G11:G12"/>
    <mergeCell ref="F13:F14"/>
    <mergeCell ref="G13:G14"/>
    <mergeCell ref="B15:B16"/>
    <mergeCell ref="B17:B18"/>
    <mergeCell ref="C17:C18"/>
    <mergeCell ref="D17:D18"/>
    <mergeCell ref="E17:E18"/>
    <mergeCell ref="F17:F18"/>
    <mergeCell ref="G17:G18"/>
    <mergeCell ref="H17:H18"/>
    <mergeCell ref="C23:C24"/>
    <mergeCell ref="D23:D24"/>
    <mergeCell ref="E23:E24"/>
    <mergeCell ref="F23:F24"/>
    <mergeCell ref="G23:G24"/>
    <mergeCell ref="H23:H24"/>
    <mergeCell ref="C15:C16"/>
    <mergeCell ref="D15:D16"/>
    <mergeCell ref="E15:E16"/>
    <mergeCell ref="C19:C20"/>
    <mergeCell ref="D19:D20"/>
    <mergeCell ref="E19:E20"/>
    <mergeCell ref="F19:F20"/>
    <mergeCell ref="G19:G20"/>
    <mergeCell ref="H19:H20"/>
    <mergeCell ref="F15:F16"/>
    <mergeCell ref="I23:I24"/>
    <mergeCell ref="B23:B24"/>
    <mergeCell ref="B25:B26"/>
    <mergeCell ref="C25:C26"/>
    <mergeCell ref="D25:D26"/>
    <mergeCell ref="E25:E26"/>
    <mergeCell ref="F25:F26"/>
    <mergeCell ref="G25:G26"/>
    <mergeCell ref="C27:C28"/>
    <mergeCell ref="D27:D28"/>
    <mergeCell ref="E27:E28"/>
    <mergeCell ref="F27:F28"/>
    <mergeCell ref="G27:G28"/>
    <mergeCell ref="H27:H28"/>
    <mergeCell ref="I27:I28"/>
    <mergeCell ref="B27:B28"/>
    <mergeCell ref="H25:H26"/>
    <mergeCell ref="I25:I26"/>
    <mergeCell ref="I29:I30"/>
    <mergeCell ref="C31:C32"/>
    <mergeCell ref="D31:D32"/>
    <mergeCell ref="E31:E32"/>
    <mergeCell ref="F31:F32"/>
    <mergeCell ref="I31:I32"/>
    <mergeCell ref="H33:H34"/>
    <mergeCell ref="I33:I34"/>
    <mergeCell ref="B31:B32"/>
    <mergeCell ref="B33:B34"/>
    <mergeCell ref="C33:C34"/>
    <mergeCell ref="D33:D34"/>
    <mergeCell ref="E33:E34"/>
    <mergeCell ref="F33:F34"/>
    <mergeCell ref="G33:G34"/>
    <mergeCell ref="B29:B30"/>
    <mergeCell ref="C29:C30"/>
    <mergeCell ref="D29:D30"/>
    <mergeCell ref="E29:E30"/>
    <mergeCell ref="F29:F30"/>
    <mergeCell ref="G29:G30"/>
    <mergeCell ref="G31:G32"/>
    <mergeCell ref="H31:H32"/>
    <mergeCell ref="H29:H30"/>
    <mergeCell ref="C35:C36"/>
    <mergeCell ref="D35:D36"/>
    <mergeCell ref="E35:E36"/>
    <mergeCell ref="F35:F36"/>
    <mergeCell ref="G35:G36"/>
    <mergeCell ref="H35:H36"/>
    <mergeCell ref="I35:I36"/>
    <mergeCell ref="B35:B36"/>
    <mergeCell ref="B37:B38"/>
    <mergeCell ref="C37:C38"/>
    <mergeCell ref="D37:D38"/>
    <mergeCell ref="E37:E38"/>
    <mergeCell ref="F37:F38"/>
    <mergeCell ref="G37:G38"/>
    <mergeCell ref="H37:H38"/>
    <mergeCell ref="I37:I38"/>
    <mergeCell ref="H43:H44"/>
    <mergeCell ref="I43:I44"/>
    <mergeCell ref="H41:H42"/>
    <mergeCell ref="I41:I42"/>
    <mergeCell ref="B43:B44"/>
    <mergeCell ref="C43:C44"/>
    <mergeCell ref="D43:E44"/>
    <mergeCell ref="F43:F44"/>
    <mergeCell ref="G43:G44"/>
    <mergeCell ref="C39:C40"/>
    <mergeCell ref="D39:D40"/>
    <mergeCell ref="E39:E40"/>
    <mergeCell ref="F39:F40"/>
    <mergeCell ref="G39:G40"/>
    <mergeCell ref="B39:B40"/>
    <mergeCell ref="B41:B42"/>
    <mergeCell ref="C41:C42"/>
    <mergeCell ref="D41:D42"/>
    <mergeCell ref="E41:E42"/>
    <mergeCell ref="F41:F42"/>
    <mergeCell ref="G41:G42"/>
    <mergeCell ref="I45:I46"/>
    <mergeCell ref="B47:B48"/>
    <mergeCell ref="I47:I48"/>
    <mergeCell ref="H49:H50"/>
    <mergeCell ref="I49:I50"/>
    <mergeCell ref="C47:C48"/>
    <mergeCell ref="D47:D48"/>
    <mergeCell ref="B49:B50"/>
    <mergeCell ref="C49:C50"/>
    <mergeCell ref="D49:E50"/>
    <mergeCell ref="F49:F50"/>
    <mergeCell ref="G49:G50"/>
    <mergeCell ref="E47:E48"/>
    <mergeCell ref="F47:F48"/>
    <mergeCell ref="G47:G48"/>
    <mergeCell ref="H47:H48"/>
    <mergeCell ref="B45:B46"/>
    <mergeCell ref="C45:C46"/>
    <mergeCell ref="F45:F46"/>
    <mergeCell ref="G45:G46"/>
    <mergeCell ref="H45:H46"/>
    <mergeCell ref="C53:C54"/>
    <mergeCell ref="D53:E54"/>
    <mergeCell ref="H53:H54"/>
    <mergeCell ref="I53:I54"/>
    <mergeCell ref="B51:B52"/>
    <mergeCell ref="C51:C52"/>
    <mergeCell ref="F51:F52"/>
    <mergeCell ref="G51:G52"/>
    <mergeCell ref="H51:H52"/>
    <mergeCell ref="I51:I52"/>
    <mergeCell ref="B53:B54"/>
    <mergeCell ref="F53:F54"/>
    <mergeCell ref="G53:G54"/>
    <mergeCell ref="C55:C56"/>
    <mergeCell ref="F55:F56"/>
    <mergeCell ref="G55:G56"/>
    <mergeCell ref="H55:H56"/>
    <mergeCell ref="I55:I56"/>
    <mergeCell ref="B55:B56"/>
    <mergeCell ref="B57:B58"/>
    <mergeCell ref="C57:C58"/>
    <mergeCell ref="D57:D58"/>
    <mergeCell ref="E57:E58"/>
    <mergeCell ref="F57:F58"/>
    <mergeCell ref="G57:G58"/>
    <mergeCell ref="H57:H58"/>
    <mergeCell ref="I57:I58"/>
    <mergeCell ref="D68:D69"/>
    <mergeCell ref="E68:F69"/>
    <mergeCell ref="B66:C67"/>
    <mergeCell ref="D66:D67"/>
    <mergeCell ref="E66:F67"/>
    <mergeCell ref="G66:G67"/>
    <mergeCell ref="H66:H67"/>
    <mergeCell ref="I66:I67"/>
    <mergeCell ref="B68:C69"/>
    <mergeCell ref="I68:I69"/>
    <mergeCell ref="G68:G69"/>
    <mergeCell ref="H68:H69"/>
    <mergeCell ref="D70:D71"/>
    <mergeCell ref="E70:F71"/>
    <mergeCell ref="G70:G71"/>
    <mergeCell ref="H70:H71"/>
    <mergeCell ref="I70:I71"/>
    <mergeCell ref="B70:C71"/>
    <mergeCell ref="B72:C73"/>
    <mergeCell ref="D72:D73"/>
    <mergeCell ref="E72:F73"/>
    <mergeCell ref="G72:G73"/>
    <mergeCell ref="H72:H73"/>
    <mergeCell ref="I72:I73"/>
    <mergeCell ref="B62:D62"/>
    <mergeCell ref="F62:I62"/>
    <mergeCell ref="E63:F63"/>
    <mergeCell ref="B63:C63"/>
    <mergeCell ref="B64:C65"/>
    <mergeCell ref="D64:D65"/>
    <mergeCell ref="E64:F65"/>
    <mergeCell ref="G64:G65"/>
    <mergeCell ref="H64:H65"/>
    <mergeCell ref="I64:I65"/>
    <mergeCell ref="B7:B8"/>
    <mergeCell ref="B9:B10"/>
    <mergeCell ref="C9:C10"/>
    <mergeCell ref="D9:D10"/>
    <mergeCell ref="E9:E10"/>
    <mergeCell ref="B11:B12"/>
    <mergeCell ref="C11:C12"/>
    <mergeCell ref="B13:B14"/>
    <mergeCell ref="C13:C14"/>
    <mergeCell ref="D13:D14"/>
    <mergeCell ref="E13:E14"/>
    <mergeCell ref="C7:C8"/>
    <mergeCell ref="D7:D8"/>
    <mergeCell ref="E7:E8"/>
    <mergeCell ref="D11:D12"/>
    <mergeCell ref="E11:E12"/>
    <mergeCell ref="E84:F85"/>
    <mergeCell ref="G84:G85"/>
    <mergeCell ref="D76:D77"/>
    <mergeCell ref="E76:F77"/>
    <mergeCell ref="I19:I20"/>
    <mergeCell ref="H21:H22"/>
    <mergeCell ref="I21:I22"/>
    <mergeCell ref="B19:B20"/>
    <mergeCell ref="B21:B22"/>
    <mergeCell ref="C21:C22"/>
    <mergeCell ref="D21:D22"/>
    <mergeCell ref="E21:E22"/>
    <mergeCell ref="F21:F22"/>
    <mergeCell ref="G21:G22"/>
    <mergeCell ref="B74:C75"/>
    <mergeCell ref="D74:D75"/>
    <mergeCell ref="E74:F75"/>
    <mergeCell ref="G74:G75"/>
    <mergeCell ref="H74:H75"/>
    <mergeCell ref="I74:I75"/>
    <mergeCell ref="B76:C77"/>
    <mergeCell ref="I76:I77"/>
    <mergeCell ref="H59:I60"/>
    <mergeCell ref="B61:I61"/>
    <mergeCell ref="B86:C87"/>
    <mergeCell ref="D86:D87"/>
    <mergeCell ref="E86:F87"/>
    <mergeCell ref="E92:G93"/>
    <mergeCell ref="G86:G87"/>
    <mergeCell ref="G76:G77"/>
    <mergeCell ref="H76:H77"/>
    <mergeCell ref="B78:C79"/>
    <mergeCell ref="D78:D79"/>
    <mergeCell ref="E78:F79"/>
    <mergeCell ref="G78:G79"/>
    <mergeCell ref="H78:I89"/>
    <mergeCell ref="E88:F89"/>
    <mergeCell ref="G88:G89"/>
    <mergeCell ref="B80:C81"/>
    <mergeCell ref="D80:D81"/>
    <mergeCell ref="E80:F81"/>
    <mergeCell ref="G80:G81"/>
    <mergeCell ref="B82:C83"/>
    <mergeCell ref="D82:D83"/>
    <mergeCell ref="E82:F83"/>
    <mergeCell ref="G82:G83"/>
    <mergeCell ref="B84:C85"/>
    <mergeCell ref="D84:D85"/>
    <mergeCell ref="I96:I97"/>
    <mergeCell ref="E90:G91"/>
    <mergeCell ref="H90:H91"/>
    <mergeCell ref="I90:I91"/>
    <mergeCell ref="H92:H93"/>
    <mergeCell ref="I92:I93"/>
    <mergeCell ref="B88:C89"/>
    <mergeCell ref="D88:D89"/>
    <mergeCell ref="B90:C91"/>
    <mergeCell ref="D90:D91"/>
    <mergeCell ref="B92:C93"/>
    <mergeCell ref="D92:D93"/>
    <mergeCell ref="B102:C103"/>
    <mergeCell ref="D102:D103"/>
    <mergeCell ref="E102:G103"/>
    <mergeCell ref="H102:H103"/>
    <mergeCell ref="I102:I103"/>
    <mergeCell ref="B94:C95"/>
    <mergeCell ref="B96:C97"/>
    <mergeCell ref="D96:D97"/>
    <mergeCell ref="B98:C99"/>
    <mergeCell ref="D98:D99"/>
    <mergeCell ref="B100:C101"/>
    <mergeCell ref="D100:D101"/>
    <mergeCell ref="D94:D95"/>
    <mergeCell ref="E98:G99"/>
    <mergeCell ref="H98:H99"/>
    <mergeCell ref="I98:I99"/>
    <mergeCell ref="E100:G101"/>
    <mergeCell ref="H100:H101"/>
    <mergeCell ref="I100:I101"/>
    <mergeCell ref="E94:G95"/>
    <mergeCell ref="H94:H95"/>
    <mergeCell ref="I94:I95"/>
    <mergeCell ref="E96:G97"/>
    <mergeCell ref="H96:H97"/>
    <mergeCell ref="D118:D119"/>
    <mergeCell ref="E118:F119"/>
    <mergeCell ref="B116:C117"/>
    <mergeCell ref="D116:D117"/>
    <mergeCell ref="E116:F117"/>
    <mergeCell ref="G116:G117"/>
    <mergeCell ref="H116:H117"/>
    <mergeCell ref="I116:I117"/>
    <mergeCell ref="B118:C119"/>
    <mergeCell ref="I118:I119"/>
    <mergeCell ref="G118:G119"/>
    <mergeCell ref="H118:H119"/>
    <mergeCell ref="B104:C105"/>
    <mergeCell ref="D104:D105"/>
    <mergeCell ref="E104:G105"/>
    <mergeCell ref="H104:H105"/>
    <mergeCell ref="I104:I105"/>
    <mergeCell ref="D106:D107"/>
    <mergeCell ref="I106:I107"/>
    <mergeCell ref="H110:H111"/>
    <mergeCell ref="I110:I111"/>
    <mergeCell ref="B114:C115"/>
    <mergeCell ref="D114:D115"/>
    <mergeCell ref="E114:F115"/>
    <mergeCell ref="G114:G115"/>
    <mergeCell ref="H114:H115"/>
    <mergeCell ref="I114:I115"/>
    <mergeCell ref="B106:C107"/>
    <mergeCell ref="B108:C109"/>
    <mergeCell ref="D108:D109"/>
    <mergeCell ref="B110:C111"/>
    <mergeCell ref="D110:D111"/>
    <mergeCell ref="B112:C113"/>
    <mergeCell ref="D112:D113"/>
    <mergeCell ref="E112:F113"/>
    <mergeCell ref="G112:G113"/>
    <mergeCell ref="H112:H113"/>
    <mergeCell ref="I112:I113"/>
    <mergeCell ref="E106:G107"/>
    <mergeCell ref="H106:H107"/>
    <mergeCell ref="E108:G109"/>
    <mergeCell ref="H108:H109"/>
    <mergeCell ref="I108:I109"/>
    <mergeCell ref="E110:F111"/>
    <mergeCell ref="G110:G111"/>
    <mergeCell ref="J123:K124"/>
    <mergeCell ref="C177:C178"/>
    <mergeCell ref="D177:D178"/>
    <mergeCell ref="E177:E178"/>
    <mergeCell ref="F177:F178"/>
    <mergeCell ref="G177:G178"/>
    <mergeCell ref="H177:H178"/>
    <mergeCell ref="I177:I178"/>
    <mergeCell ref="B177:B178"/>
    <mergeCell ref="H167:H168"/>
    <mergeCell ref="I167:I168"/>
    <mergeCell ref="F163:F164"/>
    <mergeCell ref="G163:G164"/>
    <mergeCell ref="H163:I166"/>
    <mergeCell ref="G165:G166"/>
    <mergeCell ref="F169:F170"/>
    <mergeCell ref="G169:G170"/>
    <mergeCell ref="H169:H170"/>
    <mergeCell ref="I169:I170"/>
    <mergeCell ref="D163:D164"/>
    <mergeCell ref="E167:E168"/>
    <mergeCell ref="F167:F168"/>
    <mergeCell ref="G167:G168"/>
    <mergeCell ref="B161:B162"/>
    <mergeCell ref="B163:B164"/>
    <mergeCell ref="C163:C164"/>
    <mergeCell ref="E163:E164"/>
    <mergeCell ref="H120:I121"/>
    <mergeCell ref="B122:I122"/>
    <mergeCell ref="B123:D123"/>
    <mergeCell ref="F123:I123"/>
    <mergeCell ref="B159:B160"/>
    <mergeCell ref="C159:C160"/>
    <mergeCell ref="D159:D160"/>
    <mergeCell ref="E159:E160"/>
    <mergeCell ref="F159:F160"/>
    <mergeCell ref="G159:G160"/>
    <mergeCell ref="G161:G162"/>
    <mergeCell ref="G127:G128"/>
    <mergeCell ref="H127:H128"/>
    <mergeCell ref="B125:C126"/>
    <mergeCell ref="D125:D126"/>
    <mergeCell ref="E125:E126"/>
    <mergeCell ref="B127:C128"/>
    <mergeCell ref="D127:D128"/>
    <mergeCell ref="E127:E128"/>
    <mergeCell ref="F127:F128"/>
    <mergeCell ref="B129:C130"/>
    <mergeCell ref="E165:E166"/>
    <mergeCell ref="F165:F166"/>
    <mergeCell ref="H179:H180"/>
    <mergeCell ref="I179:I180"/>
    <mergeCell ref="H181:I182"/>
    <mergeCell ref="H175:H176"/>
    <mergeCell ref="I175:I176"/>
    <mergeCell ref="B175:B176"/>
    <mergeCell ref="C175:C176"/>
    <mergeCell ref="D175:D176"/>
    <mergeCell ref="E175:E176"/>
    <mergeCell ref="F175:F176"/>
    <mergeCell ref="G175:G176"/>
    <mergeCell ref="B179:B180"/>
    <mergeCell ref="C179:C180"/>
    <mergeCell ref="D179:D180"/>
    <mergeCell ref="E179:E180"/>
    <mergeCell ref="F179:F180"/>
    <mergeCell ref="G179:G180"/>
    <mergeCell ref="B183:I183"/>
    <mergeCell ref="E139:E140"/>
    <mergeCell ref="F139:F140"/>
    <mergeCell ref="G139:G140"/>
    <mergeCell ref="H139:H140"/>
    <mergeCell ref="D137:D138"/>
    <mergeCell ref="E137:E138"/>
    <mergeCell ref="F137:F138"/>
    <mergeCell ref="G137:G138"/>
    <mergeCell ref="H137:H138"/>
    <mergeCell ref="I137:I138"/>
    <mergeCell ref="B139:B140"/>
    <mergeCell ref="G141:G142"/>
    <mergeCell ref="H141:H142"/>
    <mergeCell ref="I141:I142"/>
    <mergeCell ref="E153:E154"/>
    <mergeCell ref="F153:F154"/>
    <mergeCell ref="B151:B152"/>
    <mergeCell ref="C151:C152"/>
    <mergeCell ref="D151:D152"/>
    <mergeCell ref="E151:E152"/>
    <mergeCell ref="F151:F152"/>
    <mergeCell ref="G151:G152"/>
    <mergeCell ref="B153:B154"/>
    <mergeCell ref="D129:D130"/>
    <mergeCell ref="E129:E130"/>
    <mergeCell ref="F129:F130"/>
    <mergeCell ref="G129:G130"/>
    <mergeCell ref="H129:H130"/>
    <mergeCell ref="I129:I130"/>
    <mergeCell ref="B131:C132"/>
    <mergeCell ref="D131:D132"/>
    <mergeCell ref="E131:E132"/>
    <mergeCell ref="F131:F132"/>
    <mergeCell ref="G131:G132"/>
    <mergeCell ref="H131:H132"/>
    <mergeCell ref="I131:I132"/>
    <mergeCell ref="H133:H134"/>
    <mergeCell ref="I133:I134"/>
    <mergeCell ref="B135:C136"/>
    <mergeCell ref="D135:D136"/>
    <mergeCell ref="E135:E136"/>
    <mergeCell ref="F135:F136"/>
    <mergeCell ref="G135:G136"/>
    <mergeCell ref="H135:H136"/>
    <mergeCell ref="I135:I136"/>
    <mergeCell ref="D153:D154"/>
    <mergeCell ref="C155:C156"/>
    <mergeCell ref="D155:D156"/>
    <mergeCell ref="E155:E156"/>
    <mergeCell ref="F155:F156"/>
    <mergeCell ref="G155:G156"/>
    <mergeCell ref="B155:B156"/>
    <mergeCell ref="B133:C134"/>
    <mergeCell ref="D133:D134"/>
    <mergeCell ref="E133:E134"/>
    <mergeCell ref="F133:F134"/>
    <mergeCell ref="G133:G134"/>
    <mergeCell ref="B157:B158"/>
    <mergeCell ref="C157:C158"/>
    <mergeCell ref="D157:D158"/>
    <mergeCell ref="E157:E158"/>
    <mergeCell ref="F157:F158"/>
    <mergeCell ref="G157:G158"/>
    <mergeCell ref="C139:C140"/>
    <mergeCell ref="D139:D140"/>
    <mergeCell ref="B141:B142"/>
    <mergeCell ref="C141:C142"/>
    <mergeCell ref="D141:D142"/>
    <mergeCell ref="E141:E142"/>
    <mergeCell ref="F141:F142"/>
    <mergeCell ref="C143:C144"/>
    <mergeCell ref="D143:D144"/>
    <mergeCell ref="E143:E144"/>
    <mergeCell ref="F143:F144"/>
    <mergeCell ref="G143:G144"/>
    <mergeCell ref="D149:D150"/>
    <mergeCell ref="E149:E150"/>
    <mergeCell ref="F149:F150"/>
    <mergeCell ref="G149:G150"/>
    <mergeCell ref="G153:G154"/>
    <mergeCell ref="C153:C154"/>
    <mergeCell ref="H143:H144"/>
    <mergeCell ref="I143:I144"/>
    <mergeCell ref="H145:H146"/>
    <mergeCell ref="I145:I146"/>
    <mergeCell ref="H149:I160"/>
    <mergeCell ref="H161:H162"/>
    <mergeCell ref="I161:I162"/>
    <mergeCell ref="B143:B144"/>
    <mergeCell ref="B145:B146"/>
    <mergeCell ref="C145:C146"/>
    <mergeCell ref="D145:D146"/>
    <mergeCell ref="E145:E146"/>
    <mergeCell ref="F145:F146"/>
    <mergeCell ref="G145:G146"/>
    <mergeCell ref="C147:C148"/>
    <mergeCell ref="D147:D148"/>
    <mergeCell ref="E147:E148"/>
    <mergeCell ref="F147:F148"/>
    <mergeCell ref="G147:G148"/>
    <mergeCell ref="H147:H148"/>
    <mergeCell ref="I147:I148"/>
    <mergeCell ref="B147:B148"/>
    <mergeCell ref="B149:B150"/>
    <mergeCell ref="C149:C150"/>
    <mergeCell ref="C161:C162"/>
    <mergeCell ref="D161:D162"/>
    <mergeCell ref="B171:B172"/>
    <mergeCell ref="C171:C172"/>
    <mergeCell ref="F171:F172"/>
    <mergeCell ref="G171:G172"/>
    <mergeCell ref="H171:H172"/>
    <mergeCell ref="I171:I172"/>
    <mergeCell ref="C173:C174"/>
    <mergeCell ref="D173:D174"/>
    <mergeCell ref="E173:E174"/>
    <mergeCell ref="F173:F174"/>
    <mergeCell ref="G173:G174"/>
    <mergeCell ref="H173:H174"/>
    <mergeCell ref="I173:I174"/>
    <mergeCell ref="B173:B174"/>
    <mergeCell ref="D165:D166"/>
    <mergeCell ref="D167:D168"/>
    <mergeCell ref="B169:B170"/>
    <mergeCell ref="C169:C170"/>
    <mergeCell ref="D169:D170"/>
    <mergeCell ref="E169:E170"/>
    <mergeCell ref="E161:E162"/>
    <mergeCell ref="F161:F162"/>
  </mergeCells>
  <pageMargins left="0" right="0" top="0" bottom="0" header="0" footer="0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61"/>
  <sheetViews>
    <sheetView showGridLines="0" topLeftCell="B1" workbookViewId="0"/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  <col min="21" max="21" width="3.7109375" hidden="1" customWidth="1"/>
    <col min="22" max="34" width="9.140625" hidden="1" customWidth="1"/>
  </cols>
  <sheetData>
    <row r="1" spans="1:34" ht="61.5" customHeight="1">
      <c r="A1" s="1"/>
      <c r="B1" s="128"/>
      <c r="C1" s="117"/>
      <c r="D1" s="117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129" t="s">
        <v>648</v>
      </c>
      <c r="Q1" s="117"/>
      <c r="R1" s="117"/>
      <c r="S1" s="117"/>
      <c r="T1" s="6"/>
      <c r="U1" s="6"/>
      <c r="V1" s="6"/>
      <c r="W1" s="6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34.5" customHeight="1">
      <c r="A2" s="1"/>
      <c r="B2" s="196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27"/>
      <c r="T2" s="3"/>
      <c r="U2" s="3"/>
      <c r="V2" s="3"/>
      <c r="W2" s="3"/>
      <c r="X2" s="6"/>
      <c r="Y2" s="6"/>
      <c r="Z2" s="6"/>
      <c r="AA2" s="6"/>
      <c r="AB2" s="6"/>
      <c r="AC2" s="9"/>
      <c r="AD2" s="105"/>
      <c r="AE2" s="105"/>
      <c r="AF2" s="9"/>
      <c r="AG2" s="6"/>
      <c r="AH2" s="6"/>
    </row>
    <row r="3" spans="1:34" ht="7.5" customHeight="1">
      <c r="A3" s="1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7.5" customHeight="1">
      <c r="A4" s="14"/>
      <c r="B4" s="111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7.5" customHeight="1">
      <c r="A5" s="1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7.5" customHeight="1">
      <c r="A6" s="1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7.5" customHeight="1">
      <c r="A7" s="1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7.5" customHeight="1">
      <c r="A8" s="1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7.5" customHeight="1">
      <c r="A9" s="14"/>
      <c r="B9" s="5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5"/>
      <c r="Q9" s="5"/>
      <c r="R9" s="5"/>
      <c r="S9" s="5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7.5" customHeight="1">
      <c r="A10" s="14"/>
      <c r="B10" s="5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7.5" customHeight="1">
      <c r="A11" s="14"/>
      <c r="B11" s="5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5"/>
      <c r="Q11" s="5"/>
      <c r="R11" s="5"/>
      <c r="S11" s="5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7.5" customHeight="1">
      <c r="A12" s="14"/>
      <c r="B12" s="5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5"/>
      <c r="Q12" s="5"/>
      <c r="R12" s="5"/>
      <c r="S12" s="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7.5" customHeight="1">
      <c r="A13" s="14"/>
      <c r="B13" s="5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5"/>
      <c r="Q13" s="5"/>
      <c r="R13" s="5"/>
      <c r="S13" s="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7.5" customHeight="1">
      <c r="A14" s="14"/>
      <c r="B14" s="5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5"/>
      <c r="Q14" s="5"/>
      <c r="R14" s="5"/>
      <c r="S14" s="5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7.5" customHeight="1">
      <c r="A15" s="14"/>
      <c r="B15" s="5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5"/>
      <c r="Q15" s="5"/>
      <c r="R15" s="5"/>
      <c r="S15" s="5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7.5" customHeight="1">
      <c r="A16" s="14"/>
      <c r="B16" s="5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5"/>
      <c r="Q16" s="5"/>
      <c r="R16" s="5"/>
      <c r="S16" s="5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7.5" customHeight="1">
      <c r="A17" s="14"/>
      <c r="B17" s="5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5"/>
      <c r="Q17" s="5"/>
      <c r="R17" s="5"/>
      <c r="S17" s="5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7.5" customHeight="1">
      <c r="A18" s="14"/>
      <c r="B18" s="5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5"/>
      <c r="Q18" s="5"/>
      <c r="R18" s="5"/>
      <c r="S18" s="5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7.5" customHeight="1">
      <c r="A19" s="14"/>
      <c r="B19" s="112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112"/>
      <c r="Q19" s="112"/>
      <c r="R19" s="112"/>
      <c r="S19" s="112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7.5" customHeight="1">
      <c r="A20" s="14"/>
      <c r="B20" s="112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112"/>
      <c r="Q20" s="112"/>
      <c r="R20" s="112"/>
      <c r="S20" s="112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7.5" customHeight="1">
      <c r="A21" s="14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7.5" customHeight="1">
      <c r="A22" s="14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7.5" customHeight="1">
      <c r="A23" s="14"/>
      <c r="B23" s="21"/>
      <c r="C23" s="21"/>
      <c r="D23" s="2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6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7.5" customHeight="1">
      <c r="A24" s="14"/>
      <c r="B24" s="197" t="s">
        <v>649</v>
      </c>
      <c r="C24" s="116"/>
      <c r="D24" s="11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6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7.5" customHeight="1">
      <c r="A25" s="14"/>
      <c r="B25" s="116"/>
      <c r="C25" s="116"/>
      <c r="D25" s="11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6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7.5" customHeight="1">
      <c r="A26" s="14"/>
      <c r="B26" s="116"/>
      <c r="C26" s="116"/>
      <c r="D26" s="116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06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7.5" customHeight="1">
      <c r="A27" s="14"/>
      <c r="B27" s="116"/>
      <c r="C27" s="116"/>
      <c r="D27" s="116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06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7.5" customHeight="1">
      <c r="A28" s="14"/>
      <c r="B28" s="116"/>
      <c r="C28" s="116"/>
      <c r="D28" s="116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06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7.5" customHeight="1">
      <c r="A29" s="14"/>
      <c r="B29" s="116"/>
      <c r="C29" s="116"/>
      <c r="D29" s="116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06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7.5" customHeight="1">
      <c r="A30" s="14"/>
      <c r="B30" s="116"/>
      <c r="C30" s="116"/>
      <c r="D30" s="116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06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7.5" customHeight="1">
      <c r="A31" s="14"/>
      <c r="B31" s="116"/>
      <c r="C31" s="116"/>
      <c r="D31" s="11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106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7.5" customHeight="1">
      <c r="A32" s="14"/>
      <c r="B32" s="116"/>
      <c r="C32" s="116"/>
      <c r="D32" s="11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106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7.5" customHeight="1">
      <c r="A33" s="14"/>
      <c r="B33" s="116"/>
      <c r="C33" s="116"/>
      <c r="D33" s="11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106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7.5" customHeight="1">
      <c r="A34" s="14"/>
      <c r="B34" s="116"/>
      <c r="C34" s="116"/>
      <c r="D34" s="11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106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7.5" customHeight="1">
      <c r="A35" s="14"/>
      <c r="B35" s="116"/>
      <c r="C35" s="116"/>
      <c r="D35" s="1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106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7.5" customHeight="1">
      <c r="A36" s="14"/>
      <c r="B36" s="11"/>
      <c r="C36" s="11"/>
      <c r="D36" s="1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106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7.5" customHeight="1">
      <c r="A37" s="14"/>
      <c r="B37" s="11"/>
      <c r="C37" s="11"/>
      <c r="D37" s="1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106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7.5" customHeight="1">
      <c r="A38" s="14"/>
      <c r="B38" s="11"/>
      <c r="C38" s="11"/>
      <c r="D38" s="1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106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7.5" customHeight="1">
      <c r="A39" s="14"/>
      <c r="B39" s="11"/>
      <c r="C39" s="11"/>
      <c r="D39" s="1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106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7.5" customHeight="1">
      <c r="A40" s="14"/>
      <c r="B40" s="11"/>
      <c r="C40" s="11"/>
      <c r="D40" s="1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06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7.5" customHeight="1">
      <c r="A41" s="14"/>
      <c r="B41" s="11"/>
      <c r="C41" s="11"/>
      <c r="D41" s="1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106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7.5" customHeight="1">
      <c r="A42" s="14"/>
      <c r="B42" s="11"/>
      <c r="C42" s="11"/>
      <c r="D42" s="1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106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7.5" customHeight="1">
      <c r="A43" s="14"/>
      <c r="B43" s="11"/>
      <c r="C43" s="11"/>
      <c r="D43" s="1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106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7.5" customHeight="1">
      <c r="A44" s="14"/>
      <c r="B44" s="11"/>
      <c r="C44" s="11"/>
      <c r="D44" s="1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106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7.5" customHeight="1">
      <c r="A45" s="14"/>
      <c r="B45" s="11"/>
      <c r="C45" s="11"/>
      <c r="D45" s="1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06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7.5" customHeight="1">
      <c r="A46" s="14"/>
      <c r="B46" s="21"/>
      <c r="C46" s="21"/>
      <c r="D46" s="2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06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7.5" customHeight="1">
      <c r="A47" s="14"/>
      <c r="B47" s="21"/>
      <c r="C47" s="21"/>
      <c r="D47" s="2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06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7.5" customHeight="1">
      <c r="A48" s="1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06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7.5" customHeight="1">
      <c r="A49" s="1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06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7.5" customHeight="1">
      <c r="A50" s="1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06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7.5" customHeight="1">
      <c r="A51" s="1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106"/>
      <c r="U51" s="106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7.5" customHeight="1">
      <c r="A52" s="1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106"/>
      <c r="U52" s="106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7.5" customHeight="1">
      <c r="A53" s="1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106"/>
      <c r="U53" s="106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7.5" customHeight="1">
      <c r="A54" s="1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106"/>
      <c r="U54" s="106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7.5" customHeight="1">
      <c r="A55" s="1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106"/>
      <c r="U55" s="106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7.5" customHeight="1">
      <c r="A56" s="1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106"/>
      <c r="U56" s="106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7.5" customHeight="1">
      <c r="A57" s="1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106"/>
      <c r="U57" s="106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7.5" customHeight="1">
      <c r="A58" s="14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106"/>
      <c r="U58" s="106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1.25" customHeight="1">
      <c r="A59" s="14"/>
      <c r="B59" s="15" t="s">
        <v>4</v>
      </c>
      <c r="C59" s="15"/>
      <c r="D59" s="110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15"/>
      <c r="Q59" s="15"/>
      <c r="R59" s="123" t="s">
        <v>38</v>
      </c>
      <c r="S59" s="119"/>
      <c r="T59" s="107"/>
      <c r="U59" s="107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ht="11.25" customHeight="1">
      <c r="A60" s="14"/>
      <c r="B60" s="16"/>
      <c r="C60" s="16"/>
      <c r="D60" s="108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6"/>
      <c r="Q60" s="16"/>
      <c r="R60" s="121"/>
      <c r="S60" s="121"/>
      <c r="T60" s="107"/>
      <c r="U60" s="107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1.25" customHeight="1">
      <c r="A61" s="14"/>
      <c r="B61" s="124" t="s">
        <v>650</v>
      </c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2"/>
      <c r="U61" s="2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</sheetData>
  <mergeCells count="6">
    <mergeCell ref="B61:S61"/>
    <mergeCell ref="B1:D1"/>
    <mergeCell ref="P1:S1"/>
    <mergeCell ref="B2:S2"/>
    <mergeCell ref="B24:D35"/>
    <mergeCell ref="R59:S60"/>
  </mergeCells>
  <pageMargins left="0.78740157480314954" right="0" top="0" bottom="0" header="0" footer="0"/>
  <pageSetup paperSize="9" scale="96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</vt:i4>
      </vt:variant>
    </vt:vector>
  </HeadingPairs>
  <TitlesOfParts>
    <vt:vector size="15" baseType="lpstr">
      <vt:lpstr>CAPA</vt:lpstr>
      <vt:lpstr>Cadeiras</vt:lpstr>
      <vt:lpstr>Poltronas</vt:lpstr>
      <vt:lpstr>Mesas Centro</vt:lpstr>
      <vt:lpstr>Mesas Jantar</vt:lpstr>
      <vt:lpstr>Mesas de Apoio</vt:lpstr>
      <vt:lpstr>Puffs</vt:lpstr>
      <vt:lpstr>Sofás</vt:lpstr>
      <vt:lpstr>Lighting</vt:lpstr>
      <vt:lpstr>Acabamentos</vt:lpstr>
      <vt:lpstr>Tecidos Fornecidos</vt:lpstr>
      <vt:lpstr>Restrições de Tecidos</vt:lpstr>
      <vt:lpstr>Classificação de Tecidos </vt:lpstr>
      <vt:lpstr>Política de Pagamento</vt:lpstr>
      <vt:lpstr>mark_up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Rossini</dc:creator>
  <cp:lastModifiedBy>Compras</cp:lastModifiedBy>
  <dcterms:created xsi:type="dcterms:W3CDTF">2023-04-08T18:20:02Z</dcterms:created>
  <dcterms:modified xsi:type="dcterms:W3CDTF">2023-09-01T14:34:38Z</dcterms:modified>
</cp:coreProperties>
</file>