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AC8F3204-4354-4351-8825-009198AAB50D}" xr6:coauthVersionLast="47" xr6:coauthVersionMax="47" xr10:uidLastSave="{00000000-0000-0000-0000-000000000000}"/>
  <workbookProtection workbookAlgorithmName="SHA-512" workbookHashValue="MobhFEQSE2M8aAjdFO8Qjnf2ODHbQ+Ueh+yfqiRQHksBaldfV22YJg1baTKo1ujQ8tZKnKk1bWKr5mq2wzktVA==" workbookSaltValue="wOBkfEnM3CUeZzqUNPZoQg==" workbookSpinCount="100000" lockStructure="1"/>
  <bookViews>
    <workbookView xWindow="-120" yWindow="-120" windowWidth="24240" windowHeight="13020" xr2:uid="{00000000-000D-0000-FFFF-FFFF00000000}"/>
  </bookViews>
  <sheets>
    <sheet name="CAPA Lighting" sheetId="1" r:id="rId1"/>
    <sheet name="Lighting" sheetId="2" r:id="rId2"/>
    <sheet name="Lighting In &amp; Out" sheetId="3" r:id="rId3"/>
    <sheet name="Acessórios" sheetId="4" r:id="rId4"/>
    <sheet name="Componentes" sheetId="5" r:id="rId5"/>
    <sheet name="Acabamentos Indoor" sheetId="6" r:id="rId6"/>
    <sheet name="Acabamentos In &amp; Out" sheetId="7" r:id="rId7"/>
    <sheet name="Política de Pagamento" sheetId="8" r:id="rId8"/>
  </sheets>
  <definedNames>
    <definedName name="_117" localSheetId="5">#REF!</definedName>
    <definedName name="_117" localSheetId="1">#REF!</definedName>
    <definedName name="_117" localSheetId="2">#REF!</definedName>
    <definedName name="_117" localSheetId="7">#REF!</definedName>
    <definedName name="_117">#REF!</definedName>
    <definedName name="_117br" localSheetId="5">#REF!</definedName>
    <definedName name="_117br" localSheetId="1">#REF!</definedName>
    <definedName name="_117br" localSheetId="2">#REF!</definedName>
    <definedName name="_117br" localSheetId="7">#REF!</definedName>
    <definedName name="_117br">#REF!</definedName>
    <definedName name="_128" localSheetId="5">#REF!</definedName>
    <definedName name="_128" localSheetId="1">#REF!</definedName>
    <definedName name="_128" localSheetId="2">#REF!</definedName>
    <definedName name="_128" localSheetId="7">#REF!</definedName>
    <definedName name="_128">#REF!</definedName>
    <definedName name="_128br" localSheetId="5">#REF!</definedName>
    <definedName name="_128br" localSheetId="1">#REF!</definedName>
    <definedName name="_128br" localSheetId="2">#REF!</definedName>
    <definedName name="_128br" localSheetId="7">#REF!</definedName>
    <definedName name="_128br">#REF!</definedName>
    <definedName name="_145" localSheetId="5">#REF!</definedName>
    <definedName name="_145" localSheetId="1">#REF!</definedName>
    <definedName name="_145" localSheetId="2">#REF!</definedName>
    <definedName name="_145" localSheetId="7">#REF!</definedName>
    <definedName name="_145">#REF!</definedName>
    <definedName name="_146" localSheetId="5">#REF!</definedName>
    <definedName name="_146" localSheetId="1">#REF!</definedName>
    <definedName name="_146" localSheetId="2">#REF!</definedName>
    <definedName name="_146" localSheetId="7">#REF!</definedName>
    <definedName name="_146">#REF!</definedName>
    <definedName name="_147" localSheetId="5">#REF!</definedName>
    <definedName name="_147" localSheetId="1">#REF!</definedName>
    <definedName name="_147" localSheetId="2">#REF!</definedName>
    <definedName name="_147" localSheetId="7">#REF!</definedName>
    <definedName name="_147">#REF!</definedName>
    <definedName name="_148" localSheetId="5">#REF!</definedName>
    <definedName name="_148" localSheetId="1">#REF!</definedName>
    <definedName name="_148" localSheetId="2">#REF!</definedName>
    <definedName name="_148" localSheetId="7">#REF!</definedName>
    <definedName name="_148">#REF!</definedName>
    <definedName name="_2762" localSheetId="5">#REF!</definedName>
    <definedName name="_2762" localSheetId="1">#REF!</definedName>
    <definedName name="_2762" localSheetId="2">#REF!</definedName>
    <definedName name="_2762" localSheetId="7">#REF!</definedName>
    <definedName name="_2762">#REF!</definedName>
    <definedName name="_acess1" localSheetId="5">#REF!</definedName>
    <definedName name="_acess1">#REF!</definedName>
    <definedName name="_acess2" localSheetId="5">#REF!</definedName>
    <definedName name="_acess2">#REF!</definedName>
    <definedName name="_acess3" localSheetId="5">#REF!</definedName>
    <definedName name="_acess3" localSheetId="7">#REF!</definedName>
    <definedName name="_acess3">#REF!</definedName>
    <definedName name="_acess4" localSheetId="5">#REF!</definedName>
    <definedName name="_acess4">#REF!</definedName>
    <definedName name="_acess5" localSheetId="5">#REF!</definedName>
    <definedName name="_acess5">#REF!</definedName>
    <definedName name="_acess6" localSheetId="5">#REF!</definedName>
    <definedName name="_acess6" localSheetId="7">#REF!</definedName>
    <definedName name="_acess6">#REF!</definedName>
    <definedName name="_acess7" localSheetId="5">#REF!</definedName>
    <definedName name="_acess7">#REF!</definedName>
    <definedName name="_acess8" localSheetId="5">#REF!</definedName>
    <definedName name="_acess8">#REF!</definedName>
    <definedName name="_acess9" localSheetId="5">#REF!</definedName>
    <definedName name="_acess9" localSheetId="7">#REF!</definedName>
    <definedName name="_acess9">#REF!</definedName>
    <definedName name="_ade1" localSheetId="5">#REF!</definedName>
    <definedName name="_ade1" localSheetId="1">#REF!</definedName>
    <definedName name="_ade1" localSheetId="2">#REF!</definedName>
    <definedName name="_ade1" localSheetId="7">#REF!</definedName>
    <definedName name="_ade1">#REF!</definedName>
    <definedName name="_ade2" localSheetId="5">#REF!</definedName>
    <definedName name="_ade2" localSheetId="1">#REF!</definedName>
    <definedName name="_ade2" localSheetId="2">#REF!</definedName>
    <definedName name="_ade2" localSheetId="7">#REF!</definedName>
    <definedName name="_ade2">#REF!</definedName>
    <definedName name="_ade3" localSheetId="5">#REF!</definedName>
    <definedName name="_ade3" localSheetId="1">#REF!</definedName>
    <definedName name="_ade3" localSheetId="2">#REF!</definedName>
    <definedName name="_ade3" localSheetId="7">#REF!</definedName>
    <definedName name="_ade3">#REF!</definedName>
    <definedName name="_ade4" localSheetId="5">#REF!</definedName>
    <definedName name="_ade4" localSheetId="1">#REF!</definedName>
    <definedName name="_ade4" localSheetId="2">#REF!</definedName>
    <definedName name="_ade4" localSheetId="7">#REF!</definedName>
    <definedName name="_ade4">#REF!</definedName>
    <definedName name="_ade5" localSheetId="5">#REF!</definedName>
    <definedName name="_ade5" localSheetId="1">#REF!</definedName>
    <definedName name="_ade5" localSheetId="2">#REF!</definedName>
    <definedName name="_ade5" localSheetId="7">#REF!</definedName>
    <definedName name="_ade5">#REF!</definedName>
    <definedName name="_aer1" localSheetId="5">#REF!</definedName>
    <definedName name="_aer1">#REF!</definedName>
    <definedName name="_aer10" localSheetId="5">#REF!</definedName>
    <definedName name="_aer10">#REF!</definedName>
    <definedName name="_aer11" localSheetId="5">#REF!</definedName>
    <definedName name="_aer11">#REF!</definedName>
    <definedName name="_aer12" localSheetId="5">#REF!</definedName>
    <definedName name="_aer12">#REF!</definedName>
    <definedName name="_aer13" localSheetId="5">#REF!</definedName>
    <definedName name="_aer13">#REF!</definedName>
    <definedName name="_aer14" localSheetId="5">#REF!</definedName>
    <definedName name="_aer14">#REF!</definedName>
    <definedName name="_aer15" localSheetId="5">#REF!</definedName>
    <definedName name="_aer15">#REF!</definedName>
    <definedName name="_aer16" localSheetId="5">#REF!</definedName>
    <definedName name="_aer16">#REF!</definedName>
    <definedName name="_aer17" localSheetId="5">#REF!</definedName>
    <definedName name="_aer17">#REF!</definedName>
    <definedName name="_aer18" localSheetId="5">#REF!</definedName>
    <definedName name="_aer18">#REF!</definedName>
    <definedName name="_aer19" localSheetId="5">#REF!</definedName>
    <definedName name="_aer19">#REF!</definedName>
    <definedName name="_aer2" localSheetId="5">#REF!</definedName>
    <definedName name="_aer2">#REF!</definedName>
    <definedName name="_aer20" localSheetId="5">#REF!</definedName>
    <definedName name="_aer20">#REF!</definedName>
    <definedName name="_aer21" localSheetId="5">#REF!</definedName>
    <definedName name="_aer21">#REF!</definedName>
    <definedName name="_aer22" localSheetId="5">#REF!</definedName>
    <definedName name="_aer22">#REF!</definedName>
    <definedName name="_aer23" localSheetId="5">#REF!</definedName>
    <definedName name="_aer23">#REF!</definedName>
    <definedName name="_aer24" localSheetId="5">#REF!</definedName>
    <definedName name="_aer24">#REF!</definedName>
    <definedName name="_aer25" localSheetId="5">#REF!</definedName>
    <definedName name="_aer25">#REF!</definedName>
    <definedName name="_aer26" localSheetId="5">#REF!</definedName>
    <definedName name="_aer26">#REF!</definedName>
    <definedName name="_aer27" localSheetId="5">#REF!</definedName>
    <definedName name="_aer27">#REF!</definedName>
    <definedName name="_aer28" localSheetId="5">#REF!</definedName>
    <definedName name="_aer28">#REF!</definedName>
    <definedName name="_aer29" localSheetId="5">#REF!</definedName>
    <definedName name="_aer29">#REF!</definedName>
    <definedName name="_aer3" localSheetId="5">#REF!</definedName>
    <definedName name="_aer3">#REF!</definedName>
    <definedName name="_aer30" localSheetId="5">#REF!</definedName>
    <definedName name="_aer30">#REF!</definedName>
    <definedName name="_aer31" localSheetId="5">#REF!</definedName>
    <definedName name="_aer31">#REF!</definedName>
    <definedName name="_aer32" localSheetId="5">#REF!</definedName>
    <definedName name="_aer32">#REF!</definedName>
    <definedName name="_aer33" localSheetId="5">#REF!</definedName>
    <definedName name="_aer33">#REF!</definedName>
    <definedName name="_aer34" localSheetId="5">#REF!</definedName>
    <definedName name="_aer34">#REF!</definedName>
    <definedName name="_aer35" localSheetId="5">#REF!</definedName>
    <definedName name="_aer35">#REF!</definedName>
    <definedName name="_aer36" localSheetId="5">#REF!</definedName>
    <definedName name="_aer36">#REF!</definedName>
    <definedName name="_aer37" localSheetId="5">#REF!</definedName>
    <definedName name="_aer37">#REF!</definedName>
    <definedName name="_aer38" localSheetId="5">#REF!</definedName>
    <definedName name="_aer38">#REF!</definedName>
    <definedName name="_aer39" localSheetId="5">#REF!</definedName>
    <definedName name="_aer39">#REF!</definedName>
    <definedName name="_aer4" localSheetId="5">#REF!</definedName>
    <definedName name="_aer4">#REF!</definedName>
    <definedName name="_aer5" localSheetId="5">#REF!</definedName>
    <definedName name="_aer5">#REF!</definedName>
    <definedName name="_aer6" localSheetId="5">#REF!</definedName>
    <definedName name="_aer6">#REF!</definedName>
    <definedName name="_aer7" localSheetId="5">#REF!</definedName>
    <definedName name="_aer7">#REF!</definedName>
    <definedName name="_aer8" localSheetId="5">#REF!</definedName>
    <definedName name="_aer8">#REF!</definedName>
    <definedName name="_aer9" localSheetId="5">#REF!</definedName>
    <definedName name="_aer9">#REF!</definedName>
    <definedName name="_ap1" localSheetId="5">#REF!</definedName>
    <definedName name="_ap1">#REF!</definedName>
    <definedName name="_ap10" localSheetId="5">#REF!</definedName>
    <definedName name="_ap10">#REF!</definedName>
    <definedName name="_ap11" localSheetId="5">#REF!</definedName>
    <definedName name="_ap11">#REF!</definedName>
    <definedName name="_ap2" localSheetId="5">#REF!</definedName>
    <definedName name="_ap2">#REF!</definedName>
    <definedName name="_ap3" localSheetId="5">#REF!</definedName>
    <definedName name="_ap3">#REF!</definedName>
    <definedName name="_ap4" localSheetId="5">#REF!</definedName>
    <definedName name="_ap4" localSheetId="7">#REF!</definedName>
    <definedName name="_ap4">#REF!</definedName>
    <definedName name="_ap5" localSheetId="5">#REF!</definedName>
    <definedName name="_ap5">#REF!</definedName>
    <definedName name="_ap6" localSheetId="5">#REF!</definedName>
    <definedName name="_ap6">#REF!</definedName>
    <definedName name="_ap7" localSheetId="5">#REF!</definedName>
    <definedName name="_ap7">#REF!</definedName>
    <definedName name="_ap8" localSheetId="5">#REF!</definedName>
    <definedName name="_ap8">#REF!</definedName>
    <definedName name="_ap9" localSheetId="5">#REF!</definedName>
    <definedName name="_ap9">#REF!</definedName>
    <definedName name="_b2761" localSheetId="5">#REF!</definedName>
    <definedName name="_b2761" localSheetId="1">#REF!</definedName>
    <definedName name="_b2761" localSheetId="2">#REF!</definedName>
    <definedName name="_b2761" localSheetId="7">#REF!</definedName>
    <definedName name="_b2761">#REF!</definedName>
    <definedName name="_bank1" localSheetId="5">#REF!</definedName>
    <definedName name="_bank1" localSheetId="1">#REF!</definedName>
    <definedName name="_bank1" localSheetId="2">#REF!</definedName>
    <definedName name="_bank1" localSheetId="7">#REF!</definedName>
    <definedName name="_bank1">#REF!</definedName>
    <definedName name="_bank10" localSheetId="5">#REF!</definedName>
    <definedName name="_bank10" localSheetId="1">#REF!</definedName>
    <definedName name="_bank10" localSheetId="2">#REF!</definedName>
    <definedName name="_bank10" localSheetId="7">#REF!</definedName>
    <definedName name="_bank10">#REF!</definedName>
    <definedName name="_bank11" localSheetId="5">#REF!</definedName>
    <definedName name="_bank11" localSheetId="1">#REF!</definedName>
    <definedName name="_bank11" localSheetId="2">#REF!</definedName>
    <definedName name="_bank11" localSheetId="7">#REF!</definedName>
    <definedName name="_bank11">#REF!</definedName>
    <definedName name="_bank12" localSheetId="5">#REF!</definedName>
    <definedName name="_bank12" localSheetId="1">#REF!</definedName>
    <definedName name="_bank12" localSheetId="2">#REF!</definedName>
    <definedName name="_bank12" localSheetId="7">#REF!</definedName>
    <definedName name="_bank12">#REF!</definedName>
    <definedName name="_bank13" localSheetId="5">#REF!</definedName>
    <definedName name="_bank13" localSheetId="1">#REF!</definedName>
    <definedName name="_bank13" localSheetId="2">#REF!</definedName>
    <definedName name="_bank13" localSheetId="7">#REF!</definedName>
    <definedName name="_bank13">#REF!</definedName>
    <definedName name="_bank14" localSheetId="5">#REF!</definedName>
    <definedName name="_bank14" localSheetId="1">#REF!</definedName>
    <definedName name="_bank14" localSheetId="2">#REF!</definedName>
    <definedName name="_bank14" localSheetId="7">#REF!</definedName>
    <definedName name="_bank14">#REF!</definedName>
    <definedName name="_bank15" localSheetId="5">#REF!</definedName>
    <definedName name="_bank15" localSheetId="1">#REF!</definedName>
    <definedName name="_bank15" localSheetId="2">#REF!</definedName>
    <definedName name="_bank15" localSheetId="7">#REF!</definedName>
    <definedName name="_bank15">#REF!</definedName>
    <definedName name="_bank16" localSheetId="5">#REF!</definedName>
    <definedName name="_bank16" localSheetId="1">#REF!</definedName>
    <definedName name="_bank16" localSheetId="2">#REF!</definedName>
    <definedName name="_bank16" localSheetId="7">#REF!</definedName>
    <definedName name="_bank16">#REF!</definedName>
    <definedName name="_bank17" localSheetId="5">#REF!</definedName>
    <definedName name="_bank17" localSheetId="1">#REF!</definedName>
    <definedName name="_bank17" localSheetId="2">#REF!</definedName>
    <definedName name="_bank17" localSheetId="7">#REF!</definedName>
    <definedName name="_bank17">#REF!</definedName>
    <definedName name="_bank18" localSheetId="5">#REF!</definedName>
    <definedName name="_bank18" localSheetId="1">#REF!</definedName>
    <definedName name="_bank18" localSheetId="2">#REF!</definedName>
    <definedName name="_bank18" localSheetId="7">#REF!</definedName>
    <definedName name="_bank18">#REF!</definedName>
    <definedName name="_bank19" localSheetId="5">#REF!</definedName>
    <definedName name="_bank19" localSheetId="1">#REF!</definedName>
    <definedName name="_bank19" localSheetId="2">#REF!</definedName>
    <definedName name="_bank19" localSheetId="7">#REF!</definedName>
    <definedName name="_bank19">#REF!</definedName>
    <definedName name="_bank2" localSheetId="5">#REF!</definedName>
    <definedName name="_bank2" localSheetId="1">#REF!</definedName>
    <definedName name="_bank2" localSheetId="2">#REF!</definedName>
    <definedName name="_bank2" localSheetId="7">#REF!</definedName>
    <definedName name="_bank2">#REF!</definedName>
    <definedName name="_bank20" localSheetId="5">#REF!</definedName>
    <definedName name="_bank20" localSheetId="1">#REF!</definedName>
    <definedName name="_bank20" localSheetId="2">#REF!</definedName>
    <definedName name="_bank20" localSheetId="7">#REF!</definedName>
    <definedName name="_bank20">#REF!</definedName>
    <definedName name="_bank21" localSheetId="5">#REF!</definedName>
    <definedName name="_bank21" localSheetId="1">#REF!</definedName>
    <definedName name="_bank21" localSheetId="2">#REF!</definedName>
    <definedName name="_bank21" localSheetId="7">#REF!</definedName>
    <definedName name="_bank21">#REF!</definedName>
    <definedName name="_bank3" localSheetId="5">#REF!</definedName>
    <definedName name="_bank3" localSheetId="1">#REF!</definedName>
    <definedName name="_bank3" localSheetId="2">#REF!</definedName>
    <definedName name="_bank3" localSheetId="7">#REF!</definedName>
    <definedName name="_bank3">#REF!</definedName>
    <definedName name="_bank4" localSheetId="5">#REF!</definedName>
    <definedName name="_bank4" localSheetId="1">#REF!</definedName>
    <definedName name="_bank4" localSheetId="2">#REF!</definedName>
    <definedName name="_bank4" localSheetId="7">#REF!</definedName>
    <definedName name="_bank4">#REF!</definedName>
    <definedName name="_bank5" localSheetId="5">#REF!</definedName>
    <definedName name="_bank5" localSheetId="1">#REF!</definedName>
    <definedName name="_bank5" localSheetId="2">#REF!</definedName>
    <definedName name="_bank5" localSheetId="7">#REF!</definedName>
    <definedName name="_bank5">#REF!</definedName>
    <definedName name="_bank6" localSheetId="5">#REF!</definedName>
    <definedName name="_bank6" localSheetId="1">#REF!</definedName>
    <definedName name="_bank6" localSheetId="2">#REF!</definedName>
    <definedName name="_bank6" localSheetId="7">#REF!</definedName>
    <definedName name="_bank6">#REF!</definedName>
    <definedName name="_bank7" localSheetId="5">#REF!</definedName>
    <definedName name="_bank7" localSheetId="1">#REF!</definedName>
    <definedName name="_bank7" localSheetId="2">#REF!</definedName>
    <definedName name="_bank7" localSheetId="7">#REF!</definedName>
    <definedName name="_bank7">#REF!</definedName>
    <definedName name="_bank8" localSheetId="5">#REF!</definedName>
    <definedName name="_bank8" localSheetId="1">#REF!</definedName>
    <definedName name="_bank8" localSheetId="2">#REF!</definedName>
    <definedName name="_bank8" localSheetId="7">#REF!</definedName>
    <definedName name="_bank8">#REF!</definedName>
    <definedName name="_bank9" localSheetId="5">#REF!</definedName>
    <definedName name="_bank9" localSheetId="1">#REF!</definedName>
    <definedName name="_bank9" localSheetId="2">#REF!</definedName>
    <definedName name="_bank9" localSheetId="7">#REF!</definedName>
    <definedName name="_bank9">#REF!</definedName>
    <definedName name="_bco1" localSheetId="5">#REF!</definedName>
    <definedName name="_bco1" localSheetId="1">#REF!</definedName>
    <definedName name="_bco1" localSheetId="2">#REF!</definedName>
    <definedName name="_bco1" localSheetId="7">#REF!</definedName>
    <definedName name="_bco1">#REF!</definedName>
    <definedName name="_bco10" localSheetId="5">#REF!</definedName>
    <definedName name="_bco10" localSheetId="1">#REF!</definedName>
    <definedName name="_bco10" localSheetId="2">#REF!</definedName>
    <definedName name="_bco10" localSheetId="7">#REF!</definedName>
    <definedName name="_bco10">#REF!</definedName>
    <definedName name="_bco11" localSheetId="5">#REF!</definedName>
    <definedName name="_bco11" localSheetId="1">#REF!</definedName>
    <definedName name="_bco11" localSheetId="2">#REF!</definedName>
    <definedName name="_bco11" localSheetId="7">#REF!</definedName>
    <definedName name="_bco11">#REF!</definedName>
    <definedName name="_bco12" localSheetId="5">#REF!</definedName>
    <definedName name="_bco12" localSheetId="1">#REF!</definedName>
    <definedName name="_bco12" localSheetId="2">#REF!</definedName>
    <definedName name="_bco12" localSheetId="7">#REF!</definedName>
    <definedName name="_bco12">#REF!</definedName>
    <definedName name="_bco13" localSheetId="5">#REF!</definedName>
    <definedName name="_bco13" localSheetId="1">#REF!</definedName>
    <definedName name="_bco13" localSheetId="2">#REF!</definedName>
    <definedName name="_bco13" localSheetId="7">#REF!</definedName>
    <definedName name="_bco13">#REF!</definedName>
    <definedName name="_bco14" localSheetId="5">#REF!</definedName>
    <definedName name="_bco14" localSheetId="1">#REF!</definedName>
    <definedName name="_bco14" localSheetId="2">#REF!</definedName>
    <definedName name="_bco14" localSheetId="7">#REF!</definedName>
    <definedName name="_bco14">#REF!</definedName>
    <definedName name="_bco15" localSheetId="5">#REF!</definedName>
    <definedName name="_bco15" localSheetId="1">#REF!</definedName>
    <definedName name="_bco15" localSheetId="2">#REF!</definedName>
    <definedName name="_bco15" localSheetId="7">#REF!</definedName>
    <definedName name="_bco15">#REF!</definedName>
    <definedName name="_bco16" localSheetId="5">#REF!</definedName>
    <definedName name="_bco16" localSheetId="1">#REF!</definedName>
    <definedName name="_bco16" localSheetId="2">#REF!</definedName>
    <definedName name="_bco16" localSheetId="7">#REF!</definedName>
    <definedName name="_bco16">#REF!</definedName>
    <definedName name="_bco17" localSheetId="5">#REF!</definedName>
    <definedName name="_bco17" localSheetId="1">#REF!</definedName>
    <definedName name="_bco17" localSheetId="2">#REF!</definedName>
    <definedName name="_bco17" localSheetId="7">#REF!</definedName>
    <definedName name="_bco17">#REF!</definedName>
    <definedName name="_bco2" localSheetId="5">#REF!</definedName>
    <definedName name="_bco2" localSheetId="1">#REF!</definedName>
    <definedName name="_bco2" localSheetId="2">#REF!</definedName>
    <definedName name="_bco2" localSheetId="7">#REF!</definedName>
    <definedName name="_bco2">#REF!</definedName>
    <definedName name="_bco3" localSheetId="5">#REF!</definedName>
    <definedName name="_bco3" localSheetId="1">#REF!</definedName>
    <definedName name="_bco3" localSheetId="2">#REF!</definedName>
    <definedName name="_bco3" localSheetId="7">#REF!</definedName>
    <definedName name="_bco3">#REF!</definedName>
    <definedName name="_bco5" localSheetId="5">#REF!</definedName>
    <definedName name="_bco5" localSheetId="1">#REF!</definedName>
    <definedName name="_bco5" localSheetId="2">#REF!</definedName>
    <definedName name="_bco5" localSheetId="7">#REF!</definedName>
    <definedName name="_bco5">#REF!</definedName>
    <definedName name="_bco6" localSheetId="5">#REF!</definedName>
    <definedName name="_bco6" localSheetId="1">#REF!</definedName>
    <definedName name="_bco6" localSheetId="2">#REF!</definedName>
    <definedName name="_bco6" localSheetId="7">#REF!</definedName>
    <definedName name="_bco6">#REF!</definedName>
    <definedName name="_bco7" localSheetId="5">#REF!</definedName>
    <definedName name="_bco7" localSheetId="1">#REF!</definedName>
    <definedName name="_bco7" localSheetId="2">#REF!</definedName>
    <definedName name="_bco7" localSheetId="7">#REF!</definedName>
    <definedName name="_bco7">#REF!</definedName>
    <definedName name="_bco8" localSheetId="5">#REF!</definedName>
    <definedName name="_bco8" localSheetId="1">#REF!</definedName>
    <definedName name="_bco8" localSheetId="2">#REF!</definedName>
    <definedName name="_bco8" localSheetId="7">#REF!</definedName>
    <definedName name="_bco8">#REF!</definedName>
    <definedName name="_bco9" localSheetId="5">#REF!</definedName>
    <definedName name="_bco9" localSheetId="1">#REF!</definedName>
    <definedName name="_bco9" localSheetId="2">#REF!</definedName>
    <definedName name="_bco9" localSheetId="7">#REF!</definedName>
    <definedName name="_bco9">#REF!</definedName>
    <definedName name="_boc4" localSheetId="5">#REF!</definedName>
    <definedName name="_boc4" localSheetId="1">#REF!</definedName>
    <definedName name="_boc4" localSheetId="2">#REF!</definedName>
    <definedName name="_boc4" localSheetId="7">#REF!</definedName>
    <definedName name="_boc4">#REF!</definedName>
    <definedName name="_buff1" localSheetId="5">#REF!</definedName>
    <definedName name="_buff1" localSheetId="7">#REF!</definedName>
    <definedName name="_buff1">#REF!</definedName>
    <definedName name="_buff2" localSheetId="5">#REF!</definedName>
    <definedName name="_buff2">#REF!</definedName>
    <definedName name="_buff3" localSheetId="5">#REF!</definedName>
    <definedName name="_buff3">#REF!</definedName>
    <definedName name="_cad1" localSheetId="5">#REF!</definedName>
    <definedName name="_cad1" localSheetId="1">#REF!</definedName>
    <definedName name="_cad1" localSheetId="2">#REF!</definedName>
    <definedName name="_cad1" localSheetId="7">#REF!</definedName>
    <definedName name="_cad1">#REF!</definedName>
    <definedName name="_cad10" localSheetId="5">#REF!</definedName>
    <definedName name="_cad10" localSheetId="1">#REF!</definedName>
    <definedName name="_cad10" localSheetId="2">#REF!</definedName>
    <definedName name="_cad10" localSheetId="7">#REF!</definedName>
    <definedName name="_cad10">#REF!</definedName>
    <definedName name="_cad11" localSheetId="5">#REF!</definedName>
    <definedName name="_cad11" localSheetId="1">#REF!</definedName>
    <definedName name="_cad11" localSheetId="2">#REF!</definedName>
    <definedName name="_cad11" localSheetId="7">#REF!</definedName>
    <definedName name="_cad11">#REF!</definedName>
    <definedName name="_cad12" localSheetId="5">#REF!</definedName>
    <definedName name="_cad12" localSheetId="1">#REF!</definedName>
    <definedName name="_cad12" localSheetId="2">#REF!</definedName>
    <definedName name="_cad12" localSheetId="7">#REF!</definedName>
    <definedName name="_cad12">#REF!</definedName>
    <definedName name="_cad13" localSheetId="5">#REF!</definedName>
    <definedName name="_cad13" localSheetId="1">#REF!</definedName>
    <definedName name="_cad13" localSheetId="2">#REF!</definedName>
    <definedName name="_cad13" localSheetId="7">#REF!</definedName>
    <definedName name="_cad13">#REF!</definedName>
    <definedName name="_cad14" localSheetId="5">#REF!</definedName>
    <definedName name="_cad14" localSheetId="1">#REF!</definedName>
    <definedName name="_cad14" localSheetId="2">#REF!</definedName>
    <definedName name="_cad14" localSheetId="7">#REF!</definedName>
    <definedName name="_cad14">#REF!</definedName>
    <definedName name="_cad15" localSheetId="5">#REF!</definedName>
    <definedName name="_cad15" localSheetId="1">#REF!</definedName>
    <definedName name="_cad15" localSheetId="2">#REF!</definedName>
    <definedName name="_cad15" localSheetId="7">#REF!</definedName>
    <definedName name="_cad15">#REF!</definedName>
    <definedName name="_cad16" localSheetId="5">#REF!</definedName>
    <definedName name="_cad16" localSheetId="1">#REF!</definedName>
    <definedName name="_cad16" localSheetId="2">#REF!</definedName>
    <definedName name="_cad16" localSheetId="7">#REF!</definedName>
    <definedName name="_cad16">#REF!</definedName>
    <definedName name="_cad17" localSheetId="5">#REF!</definedName>
    <definedName name="_cad17" localSheetId="1">#REF!</definedName>
    <definedName name="_cad17" localSheetId="2">#REF!</definedName>
    <definedName name="_cad17" localSheetId="7">#REF!</definedName>
    <definedName name="_cad17">#REF!</definedName>
    <definedName name="_cad18" localSheetId="5">#REF!</definedName>
    <definedName name="_cad18" localSheetId="1">#REF!</definedName>
    <definedName name="_cad18" localSheetId="2">#REF!</definedName>
    <definedName name="_cad18" localSheetId="7">#REF!</definedName>
    <definedName name="_cad18">#REF!</definedName>
    <definedName name="_cad19" localSheetId="5">#REF!</definedName>
    <definedName name="_cad19" localSheetId="1">#REF!</definedName>
    <definedName name="_cad19" localSheetId="2">#REF!</definedName>
    <definedName name="_cad19" localSheetId="7">#REF!</definedName>
    <definedName name="_cad19">#REF!</definedName>
    <definedName name="_cad2" localSheetId="5">#REF!</definedName>
    <definedName name="_cad2" localSheetId="1">#REF!</definedName>
    <definedName name="_cad2" localSheetId="2">#REF!</definedName>
    <definedName name="_cad2" localSheetId="7">#REF!</definedName>
    <definedName name="_cad2">#REF!</definedName>
    <definedName name="_cad20" localSheetId="5">#REF!</definedName>
    <definedName name="_cad20" localSheetId="1">#REF!</definedName>
    <definedName name="_cad20" localSheetId="2">#REF!</definedName>
    <definedName name="_cad20" localSheetId="7">#REF!</definedName>
    <definedName name="_cad20">#REF!</definedName>
    <definedName name="_cad21" localSheetId="5">#REF!</definedName>
    <definedName name="_cad21" localSheetId="1">#REF!</definedName>
    <definedName name="_cad21" localSheetId="2">#REF!</definedName>
    <definedName name="_cad21" localSheetId="7">#REF!</definedName>
    <definedName name="_cad21">#REF!</definedName>
    <definedName name="_cad22" localSheetId="5">#REF!</definedName>
    <definedName name="_cad22" localSheetId="1">#REF!</definedName>
    <definedName name="_cad22" localSheetId="2">#REF!</definedName>
    <definedName name="_cad22" localSheetId="7">#REF!</definedName>
    <definedName name="_cad22">#REF!</definedName>
    <definedName name="_cad23" localSheetId="5">#REF!</definedName>
    <definedName name="_cad23" localSheetId="1">#REF!</definedName>
    <definedName name="_cad23" localSheetId="2">#REF!</definedName>
    <definedName name="_cad23" localSheetId="7">#REF!</definedName>
    <definedName name="_cad23">#REF!</definedName>
    <definedName name="_cad24" localSheetId="5">#REF!</definedName>
    <definedName name="_cad24" localSheetId="1">#REF!</definedName>
    <definedName name="_cad24" localSheetId="2">#REF!</definedName>
    <definedName name="_cad24" localSheetId="7">#REF!</definedName>
    <definedName name="_cad24">#REF!</definedName>
    <definedName name="_cad25" localSheetId="5">#REF!</definedName>
    <definedName name="_cad25" localSheetId="1">#REF!</definedName>
    <definedName name="_cad25" localSheetId="2">#REF!</definedName>
    <definedName name="_cad25" localSheetId="7">#REF!</definedName>
    <definedName name="_cad25">#REF!</definedName>
    <definedName name="_cad26" localSheetId="5">#REF!</definedName>
    <definedName name="_cad26" localSheetId="1">#REF!</definedName>
    <definedName name="_cad26" localSheetId="2">#REF!</definedName>
    <definedName name="_cad26" localSheetId="7">#REF!</definedName>
    <definedName name="_cad26">#REF!</definedName>
    <definedName name="_cad27" localSheetId="5">#REF!</definedName>
    <definedName name="_cad27" localSheetId="1">#REF!</definedName>
    <definedName name="_cad27" localSheetId="2">#REF!</definedName>
    <definedName name="_cad27" localSheetId="7">#REF!</definedName>
    <definedName name="_cad27">#REF!</definedName>
    <definedName name="_cad28" localSheetId="5">#REF!</definedName>
    <definedName name="_cad28" localSheetId="1">#REF!</definedName>
    <definedName name="_cad28" localSheetId="2">#REF!</definedName>
    <definedName name="_cad28" localSheetId="7">#REF!</definedName>
    <definedName name="_cad28">#REF!</definedName>
    <definedName name="_cad29" localSheetId="5">#REF!</definedName>
    <definedName name="_cad29" localSheetId="1">#REF!</definedName>
    <definedName name="_cad29" localSheetId="2">#REF!</definedName>
    <definedName name="_cad29" localSheetId="7">#REF!</definedName>
    <definedName name="_cad29">#REF!</definedName>
    <definedName name="_cad3" localSheetId="5">#REF!</definedName>
    <definedName name="_cad3" localSheetId="1">#REF!</definedName>
    <definedName name="_cad3" localSheetId="2">#REF!</definedName>
    <definedName name="_cad3" localSheetId="7">#REF!</definedName>
    <definedName name="_cad3">#REF!</definedName>
    <definedName name="_cad30" localSheetId="5">#REF!</definedName>
    <definedName name="_cad30" localSheetId="1">#REF!</definedName>
    <definedName name="_cad30" localSheetId="2">#REF!</definedName>
    <definedName name="_cad30" localSheetId="7">#REF!</definedName>
    <definedName name="_cad30">#REF!</definedName>
    <definedName name="_cad31" localSheetId="5">#REF!</definedName>
    <definedName name="_cad31" localSheetId="1">#REF!</definedName>
    <definedName name="_cad31" localSheetId="2">#REF!</definedName>
    <definedName name="_cad31" localSheetId="7">#REF!</definedName>
    <definedName name="_cad31">#REF!</definedName>
    <definedName name="_cad32" localSheetId="5">#REF!</definedName>
    <definedName name="_cad32" localSheetId="1">#REF!</definedName>
    <definedName name="_cad32" localSheetId="2">#REF!</definedName>
    <definedName name="_cad32" localSheetId="7">#REF!</definedName>
    <definedName name="_cad32">#REF!</definedName>
    <definedName name="_cad33" localSheetId="5">#REF!</definedName>
    <definedName name="_cad33" localSheetId="1">#REF!</definedName>
    <definedName name="_cad33" localSheetId="2">#REF!</definedName>
    <definedName name="_cad33" localSheetId="7">#REF!</definedName>
    <definedName name="_cad33">#REF!</definedName>
    <definedName name="_cad34" localSheetId="5">#REF!</definedName>
    <definedName name="_cad34" localSheetId="1">#REF!</definedName>
    <definedName name="_cad34" localSheetId="2">#REF!</definedName>
    <definedName name="_cad34" localSheetId="7">#REF!</definedName>
    <definedName name="_cad34">#REF!</definedName>
    <definedName name="_cad35" localSheetId="5">#REF!</definedName>
    <definedName name="_cad35" localSheetId="1">#REF!</definedName>
    <definedName name="_cad35" localSheetId="2">#REF!</definedName>
    <definedName name="_cad35" localSheetId="7">#REF!</definedName>
    <definedName name="_cad35">#REF!</definedName>
    <definedName name="_cad36" localSheetId="5">#REF!</definedName>
    <definedName name="_cad36" localSheetId="1">#REF!</definedName>
    <definedName name="_cad36" localSheetId="2">#REF!</definedName>
    <definedName name="_cad36" localSheetId="7">#REF!</definedName>
    <definedName name="_cad36">#REF!</definedName>
    <definedName name="_cad37" localSheetId="5">#REF!</definedName>
    <definedName name="_cad37" localSheetId="1">#REF!</definedName>
    <definedName name="_cad37" localSheetId="2">#REF!</definedName>
    <definedName name="_cad37" localSheetId="7">#REF!</definedName>
    <definedName name="_cad37">#REF!</definedName>
    <definedName name="_cad38" localSheetId="5">#REF!</definedName>
    <definedName name="_cad38" localSheetId="1">#REF!</definedName>
    <definedName name="_cad38" localSheetId="2">#REF!</definedName>
    <definedName name="_cad38" localSheetId="7">#REF!</definedName>
    <definedName name="_cad38">#REF!</definedName>
    <definedName name="_cad39" localSheetId="5">#REF!</definedName>
    <definedName name="_cad39" localSheetId="7">#REF!</definedName>
    <definedName name="_cad39">#REF!</definedName>
    <definedName name="_cad4" localSheetId="5">#REF!</definedName>
    <definedName name="_cad4" localSheetId="1">#REF!</definedName>
    <definedName name="_cad4" localSheetId="2">#REF!</definedName>
    <definedName name="_cad4" localSheetId="7">#REF!</definedName>
    <definedName name="_cad4">#REF!</definedName>
    <definedName name="_cad5" localSheetId="5">#REF!</definedName>
    <definedName name="_cad5" localSheetId="1">#REF!</definedName>
    <definedName name="_cad5" localSheetId="2">#REF!</definedName>
    <definedName name="_cad5" localSheetId="7">#REF!</definedName>
    <definedName name="_cad5">#REF!</definedName>
    <definedName name="_cad6" localSheetId="5">#REF!</definedName>
    <definedName name="_cad6" localSheetId="1">#REF!</definedName>
    <definedName name="_cad6" localSheetId="2">#REF!</definedName>
    <definedName name="_cad6" localSheetId="7">#REF!</definedName>
    <definedName name="_cad6">#REF!</definedName>
    <definedName name="_cad7" localSheetId="5">#REF!</definedName>
    <definedName name="_cad7" localSheetId="1">#REF!</definedName>
    <definedName name="_cad7" localSheetId="2">#REF!</definedName>
    <definedName name="_cad7" localSheetId="7">#REF!</definedName>
    <definedName name="_cad7">#REF!</definedName>
    <definedName name="_cad8" localSheetId="5">#REF!</definedName>
    <definedName name="_cad8" localSheetId="1">#REF!</definedName>
    <definedName name="_cad8" localSheetId="2">#REF!</definedName>
    <definedName name="_cad8" localSheetId="7">#REF!</definedName>
    <definedName name="_cad8">#REF!</definedName>
    <definedName name="_cad9" localSheetId="5">#REF!</definedName>
    <definedName name="_cad9" localSheetId="1">#REF!</definedName>
    <definedName name="_cad9" localSheetId="2">#REF!</definedName>
    <definedName name="_cad9" localSheetId="7">#REF!</definedName>
    <definedName name="_cad9">#REF!</definedName>
    <definedName name="_cheig" localSheetId="5">#REF!</definedName>
    <definedName name="_cheig" localSheetId="1">#REF!</definedName>
    <definedName name="_cheig" localSheetId="2">#REF!</definedName>
    <definedName name="_cheig" localSheetId="7">#REF!</definedName>
    <definedName name="_cheig">#REF!</definedName>
    <definedName name="_dia" localSheetId="5">#REF!</definedName>
    <definedName name="_dia" localSheetId="1">#REF!</definedName>
    <definedName name="_dia" localSheetId="2">#REF!</definedName>
    <definedName name="_dia" localSheetId="7">#REF!</definedName>
    <definedName name="_dia">#REF!</definedName>
    <definedName name="_diaest" localSheetId="5">#REF!</definedName>
    <definedName name="_diaest" localSheetId="1">#REF!</definedName>
    <definedName name="_diaest" localSheetId="2">#REF!</definedName>
    <definedName name="_diaest" localSheetId="7">#REF!</definedName>
    <definedName name="_diaest">#REF!</definedName>
    <definedName name="_esc1" localSheetId="5">#REF!</definedName>
    <definedName name="_esc1" localSheetId="7">#REF!</definedName>
    <definedName name="_esc1">#REF!</definedName>
    <definedName name="_esc2" localSheetId="5">#REF!</definedName>
    <definedName name="_esc2" localSheetId="7">#REF!</definedName>
    <definedName name="_esc2">#REF!</definedName>
    <definedName name="_esc3" localSheetId="5">#REF!</definedName>
    <definedName name="_esc3" localSheetId="7">#REF!</definedName>
    <definedName name="_esc3">#REF!</definedName>
    <definedName name="_funni" localSheetId="5">#REF!</definedName>
    <definedName name="_funni" localSheetId="1">#REF!</definedName>
    <definedName name="_funni" localSheetId="2">#REF!</definedName>
    <definedName name="_funni" localSheetId="7">#REF!</definedName>
    <definedName name="_funni">#REF!</definedName>
    <definedName name="_funnibr" localSheetId="5">#REF!</definedName>
    <definedName name="_funnibr" localSheetId="1">#REF!</definedName>
    <definedName name="_funnibr" localSheetId="2">#REF!</definedName>
    <definedName name="_funnibr" localSheetId="7">#REF!</definedName>
    <definedName name="_funnibr">#REF!</definedName>
    <definedName name="_gar1" localSheetId="5">#REF!</definedName>
    <definedName name="_gar1" localSheetId="7">#REF!</definedName>
    <definedName name="_gar1">#REF!</definedName>
    <definedName name="_gar2" localSheetId="5">#REF!</definedName>
    <definedName name="_gar2" localSheetId="7">#REF!</definedName>
    <definedName name="_gar2">#REF!</definedName>
    <definedName name="_gar3" localSheetId="5">#REF!</definedName>
    <definedName name="_gar3" localSheetId="7">#REF!</definedName>
    <definedName name="_gar3">#REF!</definedName>
    <definedName name="_gar4" localSheetId="5">#REF!</definedName>
    <definedName name="_gar4">#REF!</definedName>
    <definedName name="_gar5" localSheetId="5">#REF!</definedName>
    <definedName name="_gar5">#REF!</definedName>
    <definedName name="_gar6" localSheetId="5">#REF!</definedName>
    <definedName name="_gar6">#REF!</definedName>
    <definedName name="_gar7" localSheetId="5">#REF!</definedName>
    <definedName name="_gar7">#REF!</definedName>
    <definedName name="_gar8" localSheetId="5">#REF!</definedName>
    <definedName name="_gar8">#REF!</definedName>
    <definedName name="_ipanema" localSheetId="5">#REF!</definedName>
    <definedName name="_ipanema" localSheetId="7">#REF!</definedName>
    <definedName name="_ipanema">#REF!</definedName>
    <definedName name="_jobfixo" localSheetId="5">#REF!</definedName>
    <definedName name="_jobfixo" localSheetId="1">#REF!</definedName>
    <definedName name="_jobfixo" localSheetId="2">#REF!</definedName>
    <definedName name="_jobfixo" localSheetId="7">#REF!</definedName>
    <definedName name="_jobfixo">#REF!</definedName>
    <definedName name="_jobsolto" localSheetId="5">#REF!</definedName>
    <definedName name="_jobsolto" localSheetId="1">#REF!</definedName>
    <definedName name="_jobsolto" localSheetId="2">#REF!</definedName>
    <definedName name="_jobsolto" localSheetId="7">#REF!</definedName>
    <definedName name="_jobsolto">#REF!</definedName>
    <definedName name="_joy" localSheetId="5">#REF!</definedName>
    <definedName name="_joy" localSheetId="1">#REF!</definedName>
    <definedName name="_joy" localSheetId="2">#REF!</definedName>
    <definedName name="_joy" localSheetId="7">#REF!</definedName>
    <definedName name="_joy">#REF!</definedName>
    <definedName name="_joybr" localSheetId="5">#REF!</definedName>
    <definedName name="_joybr" localSheetId="1">#REF!</definedName>
    <definedName name="_joybr" localSheetId="2">#REF!</definedName>
    <definedName name="_joybr" localSheetId="7">#REF!</definedName>
    <definedName name="_joybr">#REF!</definedName>
    <definedName name="_leve" localSheetId="5">#REF!</definedName>
    <definedName name="_leve" localSheetId="1">#REF!</definedName>
    <definedName name="_leve" localSheetId="2">#REF!</definedName>
    <definedName name="_leve" localSheetId="7">#REF!</definedName>
    <definedName name="_leve">#REF!</definedName>
    <definedName name="_leveep" localSheetId="5">#REF!</definedName>
    <definedName name="_leveep" localSheetId="1">#REF!</definedName>
    <definedName name="_leveep" localSheetId="2">#REF!</definedName>
    <definedName name="_leveep" localSheetId="7">#REF!</definedName>
    <definedName name="_leveep">#REF!</definedName>
    <definedName name="_lum1" localSheetId="5">#REF!</definedName>
    <definedName name="_lum1" localSheetId="7">#REF!</definedName>
    <definedName name="_lum1">#REF!</definedName>
    <definedName name="_lum2" localSheetId="5">#REF!</definedName>
    <definedName name="_lum2" localSheetId="7">#REF!</definedName>
    <definedName name="_lum2">#REF!</definedName>
    <definedName name="_lum3" localSheetId="5">#REF!</definedName>
    <definedName name="_lum3" localSheetId="7">#REF!</definedName>
    <definedName name="_lum3">#REF!</definedName>
    <definedName name="_lum4" localSheetId="5">#REF!</definedName>
    <definedName name="_lum4" localSheetId="7">#REF!</definedName>
    <definedName name="_lum4">#REF!</definedName>
    <definedName name="_lum5" localSheetId="5">#REF!</definedName>
    <definedName name="_lum5" localSheetId="7">#REF!</definedName>
    <definedName name="_lum5">#REF!</definedName>
    <definedName name="_lum6" localSheetId="5">#REF!</definedName>
    <definedName name="_lum6" localSheetId="7">#REF!</definedName>
    <definedName name="_lum6">#REF!</definedName>
    <definedName name="_mc1" localSheetId="5">#REF!</definedName>
    <definedName name="_mc1">#REF!</definedName>
    <definedName name="_mc10" localSheetId="5">#REF!</definedName>
    <definedName name="_mc10" localSheetId="7">#REF!</definedName>
    <definedName name="_mc10">#REF!</definedName>
    <definedName name="_mc11" localSheetId="5">#REF!</definedName>
    <definedName name="_mc11">#REF!</definedName>
    <definedName name="_mc12" localSheetId="5">#REF!</definedName>
    <definedName name="_mc12">#REF!</definedName>
    <definedName name="_mc13" localSheetId="5">#REF!</definedName>
    <definedName name="_mc13">#REF!</definedName>
    <definedName name="_mc14" localSheetId="5">#REF!</definedName>
    <definedName name="_mc14">#REF!</definedName>
    <definedName name="_mc15" localSheetId="5">#REF!</definedName>
    <definedName name="_mc15">#REF!</definedName>
    <definedName name="_mc16" localSheetId="5">#REF!</definedName>
    <definedName name="_mc16">#REF!</definedName>
    <definedName name="_mc17" localSheetId="5">#REF!</definedName>
    <definedName name="_mc17" localSheetId="1">#REF!</definedName>
    <definedName name="_mc17" localSheetId="2">#REF!</definedName>
    <definedName name="_mc17" localSheetId="7">#REF!</definedName>
    <definedName name="_mc17">#REF!</definedName>
    <definedName name="_mc18" localSheetId="5">#REF!</definedName>
    <definedName name="_mc18" localSheetId="7">#REF!</definedName>
    <definedName name="_mc18">#REF!</definedName>
    <definedName name="_mc19" localSheetId="5">#REF!</definedName>
    <definedName name="_mc19">#REF!</definedName>
    <definedName name="_mc2" localSheetId="5">#REF!</definedName>
    <definedName name="_mc2">#REF!</definedName>
    <definedName name="_mc20" localSheetId="5">#REF!</definedName>
    <definedName name="_mc20">#REF!</definedName>
    <definedName name="_mc21" localSheetId="5">#REF!</definedName>
    <definedName name="_mc21">#REF!</definedName>
    <definedName name="_mc22" localSheetId="5">#REF!</definedName>
    <definedName name="_mc22" localSheetId="1">#REF!</definedName>
    <definedName name="_mc22" localSheetId="2">#REF!</definedName>
    <definedName name="_mc22" localSheetId="7">#REF!</definedName>
    <definedName name="_mc22">#REF!</definedName>
    <definedName name="_mc23" localSheetId="5">#REF!</definedName>
    <definedName name="_mc23" localSheetId="7">#REF!</definedName>
    <definedName name="_mc23">#REF!</definedName>
    <definedName name="_mc24" localSheetId="5">#REF!</definedName>
    <definedName name="_mc24" localSheetId="7">#REF!</definedName>
    <definedName name="_mc24">#REF!</definedName>
    <definedName name="_mc25" localSheetId="5">#REF!</definedName>
    <definedName name="_mc25">#REF!</definedName>
    <definedName name="_mc26" localSheetId="5">#REF!</definedName>
    <definedName name="_mc26" localSheetId="7">#REF!</definedName>
    <definedName name="_mc26">#REF!</definedName>
    <definedName name="_mc27" localSheetId="5">#REF!</definedName>
    <definedName name="_mc27" localSheetId="7">#REF!</definedName>
    <definedName name="_mc27">#REF!</definedName>
    <definedName name="_mc28" localSheetId="5">#REF!</definedName>
    <definedName name="_mc28" localSheetId="7">#REF!</definedName>
    <definedName name="_mc28">#REF!</definedName>
    <definedName name="_mc29" localSheetId="5">#REF!</definedName>
    <definedName name="_mc29" localSheetId="7">#REF!</definedName>
    <definedName name="_mc29">#REF!</definedName>
    <definedName name="_mc3" localSheetId="5">#REF!</definedName>
    <definedName name="_mc3">#REF!</definedName>
    <definedName name="_mc4" localSheetId="5">#REF!</definedName>
    <definedName name="_mc4">#REF!</definedName>
    <definedName name="_mc5" localSheetId="5">#REF!</definedName>
    <definedName name="_mc5">#REF!</definedName>
    <definedName name="_mc6" localSheetId="5">#REF!</definedName>
    <definedName name="_mc6">#REF!</definedName>
    <definedName name="_mc7" localSheetId="5">#REF!</definedName>
    <definedName name="_mc7">#REF!</definedName>
    <definedName name="_mc8" localSheetId="5">#REF!</definedName>
    <definedName name="_mc8">#REF!</definedName>
    <definedName name="_mc9" localSheetId="5">#REF!</definedName>
    <definedName name="_mc9">#REF!</definedName>
    <definedName name="_mj_t01m" localSheetId="5">#REF!</definedName>
    <definedName name="_mj_t01m">#REF!</definedName>
    <definedName name="_mj_t01sm" localSheetId="5">#REF!</definedName>
    <definedName name="_mj_t01sm">#REF!</definedName>
    <definedName name="_mj_t02" localSheetId="5">#REF!</definedName>
    <definedName name="_mj_t02">#REF!</definedName>
    <definedName name="_mj_t02m" localSheetId="5">#REF!</definedName>
    <definedName name="_mj_t02m">#REF!</definedName>
    <definedName name="_mj_t02sm" localSheetId="5">#REF!</definedName>
    <definedName name="_mj_t02sm">#REF!</definedName>
    <definedName name="_mj_t03" localSheetId="5">#REF!</definedName>
    <definedName name="_mj_t03">#REF!</definedName>
    <definedName name="_mj_t03m" localSheetId="5">#REF!</definedName>
    <definedName name="_mj_t03m">#REF!</definedName>
    <definedName name="_mj_t03sm" localSheetId="5">#REF!</definedName>
    <definedName name="_mj_t03sm">#REF!</definedName>
    <definedName name="_mj_t04" localSheetId="5">#REF!</definedName>
    <definedName name="_mj_t04">#REF!</definedName>
    <definedName name="_mj_t04m" localSheetId="5">#REF!</definedName>
    <definedName name="_mj_t04m">#REF!</definedName>
    <definedName name="_mj_t04sm" localSheetId="5">#REF!</definedName>
    <definedName name="_mj_t04sm">#REF!</definedName>
    <definedName name="_mj_tv" localSheetId="5">#REF!</definedName>
    <definedName name="_mj_tv" localSheetId="7">#REF!</definedName>
    <definedName name="_mj_tv">#REF!</definedName>
    <definedName name="_mj_tvsm" localSheetId="5">#REF!</definedName>
    <definedName name="_mj_tvsm" localSheetId="7">#REF!</definedName>
    <definedName name="_mj_tvsm">#REF!</definedName>
    <definedName name="_mj1" localSheetId="5">#REF!</definedName>
    <definedName name="_mj1" localSheetId="1">#REF!</definedName>
    <definedName name="_mj1" localSheetId="2">#REF!</definedName>
    <definedName name="_mj1" localSheetId="7">#REF!</definedName>
    <definedName name="_mj1">#REF!</definedName>
    <definedName name="_mj10" localSheetId="5">#REF!</definedName>
    <definedName name="_mj10" localSheetId="1">#REF!</definedName>
    <definedName name="_mj10" localSheetId="2">#REF!</definedName>
    <definedName name="_mj10" localSheetId="7">#REF!</definedName>
    <definedName name="_mj10">#REF!</definedName>
    <definedName name="_mj11" localSheetId="5">#REF!</definedName>
    <definedName name="_mj11" localSheetId="1">#REF!</definedName>
    <definedName name="_mj11" localSheetId="2">#REF!</definedName>
    <definedName name="_mj11" localSheetId="7">#REF!</definedName>
    <definedName name="_mj11">#REF!</definedName>
    <definedName name="_mj12" localSheetId="5">#REF!</definedName>
    <definedName name="_mj12" localSheetId="1">#REF!</definedName>
    <definedName name="_mj12" localSheetId="2">#REF!</definedName>
    <definedName name="_mj12" localSheetId="7">#REF!</definedName>
    <definedName name="_mj12">#REF!</definedName>
    <definedName name="_mj13" localSheetId="5">#REF!</definedName>
    <definedName name="_mj13" localSheetId="1">#REF!</definedName>
    <definedName name="_mj13" localSheetId="2">#REF!</definedName>
    <definedName name="_mj13" localSheetId="7">#REF!</definedName>
    <definedName name="_mj13">#REF!</definedName>
    <definedName name="_mj14" localSheetId="5">#REF!</definedName>
    <definedName name="_mj14" localSheetId="1">#REF!</definedName>
    <definedName name="_mj14" localSheetId="2">#REF!</definedName>
    <definedName name="_mj14" localSheetId="7">#REF!</definedName>
    <definedName name="_mj14">#REF!</definedName>
    <definedName name="_mj15" localSheetId="5">#REF!</definedName>
    <definedName name="_mj15" localSheetId="1">#REF!</definedName>
    <definedName name="_mj15" localSheetId="2">#REF!</definedName>
    <definedName name="_mj15" localSheetId="7">#REF!</definedName>
    <definedName name="_mj15">#REF!</definedName>
    <definedName name="_mj16" localSheetId="5">#REF!</definedName>
    <definedName name="_mj16" localSheetId="1">#REF!</definedName>
    <definedName name="_mj16" localSheetId="2">#REF!</definedName>
    <definedName name="_mj16" localSheetId="7">#REF!</definedName>
    <definedName name="_mj16">#REF!</definedName>
    <definedName name="_mj17" localSheetId="5">#REF!</definedName>
    <definedName name="_mj17" localSheetId="1">#REF!</definedName>
    <definedName name="_mj17" localSheetId="2">#REF!</definedName>
    <definedName name="_mj17" localSheetId="7">#REF!</definedName>
    <definedName name="_mj17">#REF!</definedName>
    <definedName name="_mj18" localSheetId="5">#REF!</definedName>
    <definedName name="_mj18" localSheetId="1">#REF!</definedName>
    <definedName name="_mj18" localSheetId="2">#REF!</definedName>
    <definedName name="_mj18" localSheetId="7">#REF!</definedName>
    <definedName name="_mj18">#REF!</definedName>
    <definedName name="_mj19" localSheetId="5">#REF!</definedName>
    <definedName name="_mj19" localSheetId="1">#REF!</definedName>
    <definedName name="_mj19" localSheetId="2">#REF!</definedName>
    <definedName name="_mj19" localSheetId="7">#REF!</definedName>
    <definedName name="_mj19">#REF!</definedName>
    <definedName name="_mj2" localSheetId="5">#REF!</definedName>
    <definedName name="_mj2" localSheetId="1">#REF!</definedName>
    <definedName name="_mj2" localSheetId="2">#REF!</definedName>
    <definedName name="_mj2" localSheetId="7">#REF!</definedName>
    <definedName name="_mj2">#REF!</definedName>
    <definedName name="_mj20" localSheetId="5">#REF!</definedName>
    <definedName name="_mj20" localSheetId="1">#REF!</definedName>
    <definedName name="_mj20" localSheetId="2">#REF!</definedName>
    <definedName name="_mj20" localSheetId="7">#REF!</definedName>
    <definedName name="_mj20">#REF!</definedName>
    <definedName name="_mj21" localSheetId="5">#REF!</definedName>
    <definedName name="_mj21" localSheetId="1">#REF!</definedName>
    <definedName name="_mj21" localSheetId="2">#REF!</definedName>
    <definedName name="_mj21" localSheetId="7">#REF!</definedName>
    <definedName name="_mj21">#REF!</definedName>
    <definedName name="_mj22" localSheetId="5">#REF!</definedName>
    <definedName name="_mj22" localSheetId="1">#REF!</definedName>
    <definedName name="_mj22" localSheetId="2">#REF!</definedName>
    <definedName name="_mj22" localSheetId="7">#REF!</definedName>
    <definedName name="_mj22">#REF!</definedName>
    <definedName name="_mj225" localSheetId="5">#REF!</definedName>
    <definedName name="_mj225" localSheetId="1">#REF!</definedName>
    <definedName name="_mj225" localSheetId="2">#REF!</definedName>
    <definedName name="_mj225" localSheetId="7">#REF!</definedName>
    <definedName name="_mj225">#REF!</definedName>
    <definedName name="_mj23" localSheetId="5">#REF!</definedName>
    <definedName name="_mj23" localSheetId="1">#REF!</definedName>
    <definedName name="_mj23" localSheetId="2">#REF!</definedName>
    <definedName name="_mj23" localSheetId="7">#REF!</definedName>
    <definedName name="_mj23">#REF!</definedName>
    <definedName name="_mj24" localSheetId="5">#REF!</definedName>
    <definedName name="_mj24" localSheetId="1">#REF!</definedName>
    <definedName name="_mj24" localSheetId="2">#REF!</definedName>
    <definedName name="_mj24" localSheetId="7">#REF!</definedName>
    <definedName name="_mj24">#REF!</definedName>
    <definedName name="_mj25" localSheetId="5">#REF!</definedName>
    <definedName name="_mj25" localSheetId="1">#REF!</definedName>
    <definedName name="_mj25" localSheetId="2">#REF!</definedName>
    <definedName name="_mj25" localSheetId="7">#REF!</definedName>
    <definedName name="_mj25">#REF!</definedName>
    <definedName name="_mj26" localSheetId="5">#REF!</definedName>
    <definedName name="_mj26" localSheetId="1">#REF!</definedName>
    <definedName name="_mj26" localSheetId="2">#REF!</definedName>
    <definedName name="_mj26" localSheetId="7">#REF!</definedName>
    <definedName name="_mj26">#REF!</definedName>
    <definedName name="_mj27" localSheetId="5">#REF!</definedName>
    <definedName name="_mj27" localSheetId="1">#REF!</definedName>
    <definedName name="_mj27" localSheetId="2">#REF!</definedName>
    <definedName name="_mj27" localSheetId="7">#REF!</definedName>
    <definedName name="_mj27">#REF!</definedName>
    <definedName name="_mj276" localSheetId="5">#REF!</definedName>
    <definedName name="_mj276" localSheetId="1">#REF!</definedName>
    <definedName name="_mj276" localSheetId="2">#REF!</definedName>
    <definedName name="_mj276" localSheetId="7">#REF!</definedName>
    <definedName name="_mj276">#REF!</definedName>
    <definedName name="_mj2762" localSheetId="5">#REF!</definedName>
    <definedName name="_mj2762" localSheetId="1">#REF!</definedName>
    <definedName name="_mj2762" localSheetId="2">#REF!</definedName>
    <definedName name="_mj2762" localSheetId="7">#REF!</definedName>
    <definedName name="_mj2762">#REF!</definedName>
    <definedName name="_mj276mar" localSheetId="5">#REF!</definedName>
    <definedName name="_mj276mar" localSheetId="1">#REF!</definedName>
    <definedName name="_mj276mar" localSheetId="2">#REF!</definedName>
    <definedName name="_mj276mar" localSheetId="7">#REF!</definedName>
    <definedName name="_mj276mar">#REF!</definedName>
    <definedName name="_mj276marm2" localSheetId="5">#REF!</definedName>
    <definedName name="_mj276marm2" localSheetId="1">#REF!</definedName>
    <definedName name="_mj276marm2" localSheetId="2">#REF!</definedName>
    <definedName name="_mj276marm2" localSheetId="7">#REF!</definedName>
    <definedName name="_mj276marm2">#REF!</definedName>
    <definedName name="_mj28" localSheetId="5">#REF!</definedName>
    <definedName name="_mj28" localSheetId="1">#REF!</definedName>
    <definedName name="_mj28" localSheetId="2">#REF!</definedName>
    <definedName name="_mj28" localSheetId="7">#REF!</definedName>
    <definedName name="_mj28">#REF!</definedName>
    <definedName name="_mj29" localSheetId="5">#REF!</definedName>
    <definedName name="_mj29" localSheetId="1">#REF!</definedName>
    <definedName name="_mj29" localSheetId="2">#REF!</definedName>
    <definedName name="_mj29" localSheetId="7">#REF!</definedName>
    <definedName name="_mj29">#REF!</definedName>
    <definedName name="_mj3" localSheetId="5">#REF!</definedName>
    <definedName name="_mj3" localSheetId="1">#REF!</definedName>
    <definedName name="_mj3" localSheetId="2">#REF!</definedName>
    <definedName name="_mj3" localSheetId="7">#REF!</definedName>
    <definedName name="_mj3">#REF!</definedName>
    <definedName name="_mj30" localSheetId="5">#REF!</definedName>
    <definedName name="_mj30" localSheetId="1">#REF!</definedName>
    <definedName name="_mj30" localSheetId="2">#REF!</definedName>
    <definedName name="_mj30" localSheetId="7">#REF!</definedName>
    <definedName name="_mj30">#REF!</definedName>
    <definedName name="_mj4" localSheetId="5">#REF!</definedName>
    <definedName name="_mj4" localSheetId="1">#REF!</definedName>
    <definedName name="_mj4" localSheetId="2">#REF!</definedName>
    <definedName name="_mj4" localSheetId="7">#REF!</definedName>
    <definedName name="_mj4">#REF!</definedName>
    <definedName name="_mj5" localSheetId="5">#REF!</definedName>
    <definedName name="_mj5" localSheetId="1">#REF!</definedName>
    <definedName name="_mj5" localSheetId="2">#REF!</definedName>
    <definedName name="_mj5" localSheetId="7">#REF!</definedName>
    <definedName name="_mj5">#REF!</definedName>
    <definedName name="_mj6" localSheetId="5">#REF!</definedName>
    <definedName name="_mj6" localSheetId="1">#REF!</definedName>
    <definedName name="_mj6" localSheetId="2">#REF!</definedName>
    <definedName name="_mj6" localSheetId="7">#REF!</definedName>
    <definedName name="_mj6">#REF!</definedName>
    <definedName name="_mj7" localSheetId="5">#REF!</definedName>
    <definedName name="_mj7" localSheetId="1">#REF!</definedName>
    <definedName name="_mj7" localSheetId="2">#REF!</definedName>
    <definedName name="_mj7" localSheetId="7">#REF!</definedName>
    <definedName name="_mj7">#REF!</definedName>
    <definedName name="_mj8" localSheetId="5">#REF!</definedName>
    <definedName name="_mj8" localSheetId="1">#REF!</definedName>
    <definedName name="_mj8" localSheetId="2">#REF!</definedName>
    <definedName name="_mj8" localSheetId="7">#REF!</definedName>
    <definedName name="_mj8">#REF!</definedName>
    <definedName name="_mj9" localSheetId="5">#REF!</definedName>
    <definedName name="_mj9" localSheetId="1">#REF!</definedName>
    <definedName name="_mj9" localSheetId="2">#REF!</definedName>
    <definedName name="_mj9" localSheetId="7">#REF!</definedName>
    <definedName name="_mj9">#REF!</definedName>
    <definedName name="_ml1" localSheetId="5">#REF!</definedName>
    <definedName name="_ml1" localSheetId="7">#REF!</definedName>
    <definedName name="_ml1">#REF!</definedName>
    <definedName name="_ml10" localSheetId="5">#REF!</definedName>
    <definedName name="_ml10">#REF!</definedName>
    <definedName name="_ml11" localSheetId="5">#REF!</definedName>
    <definedName name="_ml11">#REF!</definedName>
    <definedName name="_ml12" localSheetId="5">#REF!</definedName>
    <definedName name="_ml12" localSheetId="7">#REF!</definedName>
    <definedName name="_ml12">#REF!</definedName>
    <definedName name="_ml13" localSheetId="5">#REF!</definedName>
    <definedName name="_ml13">#REF!</definedName>
    <definedName name="_ml14" localSheetId="5">#REF!</definedName>
    <definedName name="_ml14">#REF!</definedName>
    <definedName name="_ml15" localSheetId="5">#REF!</definedName>
    <definedName name="_ml15">#REF!</definedName>
    <definedName name="_ml16" localSheetId="5">#REF!</definedName>
    <definedName name="_ml16">#REF!</definedName>
    <definedName name="_ml17" localSheetId="5">#REF!</definedName>
    <definedName name="_ml17">#REF!</definedName>
    <definedName name="_ml18" localSheetId="5">#REF!</definedName>
    <definedName name="_ml18">#REF!</definedName>
    <definedName name="_ml19" localSheetId="5">#REF!</definedName>
    <definedName name="_ml19">#REF!</definedName>
    <definedName name="_ml2" localSheetId="5">#REF!</definedName>
    <definedName name="_ml2">#REF!</definedName>
    <definedName name="_ml20" localSheetId="5">#REF!</definedName>
    <definedName name="_ml20">#REF!</definedName>
    <definedName name="_ml21" localSheetId="5">#REF!</definedName>
    <definedName name="_ml21" localSheetId="7">#REF!</definedName>
    <definedName name="_ml21">#REF!</definedName>
    <definedName name="_ml22" localSheetId="5">#REF!</definedName>
    <definedName name="_ml22">#REF!</definedName>
    <definedName name="_ml23" localSheetId="5">#REF!</definedName>
    <definedName name="_ml23">#REF!</definedName>
    <definedName name="_ml24" localSheetId="5">#REF!</definedName>
    <definedName name="_ml24">#REF!</definedName>
    <definedName name="_ml25" localSheetId="5">#REF!</definedName>
    <definedName name="_ml25">#REF!</definedName>
    <definedName name="_ml26" localSheetId="5">#REF!</definedName>
    <definedName name="_ml26" localSheetId="7">#REF!</definedName>
    <definedName name="_ml26">#REF!</definedName>
    <definedName name="_ml27" localSheetId="5">#REF!</definedName>
    <definedName name="_ml27" localSheetId="7">#REF!</definedName>
    <definedName name="_ml27">#REF!</definedName>
    <definedName name="_ml28" localSheetId="5">#REF!</definedName>
    <definedName name="_ml28" localSheetId="7">#REF!</definedName>
    <definedName name="_ml28">#REF!</definedName>
    <definedName name="_ml29" localSheetId="5">#REF!</definedName>
    <definedName name="_ml29">#REF!</definedName>
    <definedName name="_ml3" localSheetId="5">#REF!</definedName>
    <definedName name="_ml3">#REF!</definedName>
    <definedName name="_ml30" localSheetId="5">#REF!</definedName>
    <definedName name="_ml30">#REF!</definedName>
    <definedName name="_ml31" localSheetId="5">#REF!</definedName>
    <definedName name="_ml31" localSheetId="7">#REF!</definedName>
    <definedName name="_ml31">#REF!</definedName>
    <definedName name="_ml32" localSheetId="5">#REF!</definedName>
    <definedName name="_ml32" localSheetId="7">#REF!</definedName>
    <definedName name="_ml32">#REF!</definedName>
    <definedName name="_ml33" localSheetId="5">#REF!</definedName>
    <definedName name="_ml33">#REF!</definedName>
    <definedName name="_ml34" localSheetId="5">#REF!</definedName>
    <definedName name="_ml34">#REF!</definedName>
    <definedName name="_ml35" localSheetId="5">#REF!</definedName>
    <definedName name="_ml35" localSheetId="7">#REF!</definedName>
    <definedName name="_ml35">#REF!</definedName>
    <definedName name="_ml36" localSheetId="5">#REF!</definedName>
    <definedName name="_ml36" localSheetId="7">#REF!</definedName>
    <definedName name="_ml36">#REF!</definedName>
    <definedName name="_ml37" localSheetId="5">#REF!</definedName>
    <definedName name="_ml37">#REF!</definedName>
    <definedName name="_ml38" localSheetId="5">#REF!</definedName>
    <definedName name="_ml38">#REF!</definedName>
    <definedName name="_ml39" localSheetId="5">#REF!</definedName>
    <definedName name="_ml39" localSheetId="7">#REF!</definedName>
    <definedName name="_ml39">#REF!</definedName>
    <definedName name="_ml4" localSheetId="5">#REF!</definedName>
    <definedName name="_ml4">#REF!</definedName>
    <definedName name="_ml40" localSheetId="5">#REF!</definedName>
    <definedName name="_ml40" localSheetId="7">#REF!</definedName>
    <definedName name="_ml40">#REF!</definedName>
    <definedName name="_ml41" localSheetId="5">#REF!</definedName>
    <definedName name="_ml41" localSheetId="7">#REF!</definedName>
    <definedName name="_ml41">#REF!</definedName>
    <definedName name="_ml42" localSheetId="5">#REF!</definedName>
    <definedName name="_ml42" localSheetId="7">#REF!</definedName>
    <definedName name="_ml42">#REF!</definedName>
    <definedName name="_ml43" localSheetId="5">#REF!</definedName>
    <definedName name="_ml43">#REF!</definedName>
    <definedName name="_ml44" localSheetId="5">#REF!</definedName>
    <definedName name="_ml44">#REF!</definedName>
    <definedName name="_ml45" localSheetId="5">#REF!</definedName>
    <definedName name="_ml45">#REF!</definedName>
    <definedName name="_ml46" localSheetId="5">#REF!</definedName>
    <definedName name="_ml46">#REF!</definedName>
    <definedName name="_ml47" localSheetId="5">#REF!</definedName>
    <definedName name="_ml47" localSheetId="7">#REF!</definedName>
    <definedName name="_ml47">#REF!</definedName>
    <definedName name="_ml48" localSheetId="5">#REF!</definedName>
    <definedName name="_ml48" localSheetId="7">#REF!</definedName>
    <definedName name="_ml48">#REF!</definedName>
    <definedName name="_ml5" localSheetId="5">#REF!</definedName>
    <definedName name="_ml5" localSheetId="7">#REF!</definedName>
    <definedName name="_ml5">#REF!</definedName>
    <definedName name="_ml6" localSheetId="5">#REF!</definedName>
    <definedName name="_ml6">#REF!</definedName>
    <definedName name="_ml7" localSheetId="5">#REF!</definedName>
    <definedName name="_ml7">#REF!</definedName>
    <definedName name="_ml8" localSheetId="5">#REF!</definedName>
    <definedName name="_ml8">#REF!</definedName>
    <definedName name="_ml9" localSheetId="5">#REF!</definedName>
    <definedName name="_ml9" localSheetId="7">#REF!</definedName>
    <definedName name="_ml9">#REF!</definedName>
    <definedName name="_moon" localSheetId="5">#REF!</definedName>
    <definedName name="_moon" localSheetId="1">#REF!</definedName>
    <definedName name="_moon" localSheetId="2">#REF!</definedName>
    <definedName name="_moon" localSheetId="7">#REF!</definedName>
    <definedName name="_moon">#REF!</definedName>
    <definedName name="_moonblack" localSheetId="5">#REF!</definedName>
    <definedName name="_moonblack" localSheetId="1">#REF!</definedName>
    <definedName name="_moonblack" localSheetId="2">#REF!</definedName>
    <definedName name="_moonblack" localSheetId="7">#REF!</definedName>
    <definedName name="_moonblack">#REF!</definedName>
    <definedName name="_moonbr" localSheetId="5">#REF!</definedName>
    <definedName name="_moonbr" localSheetId="1">#REF!</definedName>
    <definedName name="_moonbr" localSheetId="2">#REF!</definedName>
    <definedName name="_moonbr" localSheetId="7">#REF!</definedName>
    <definedName name="_moonbr">#REF!</definedName>
    <definedName name="_moonoffice" localSheetId="5">#REF!</definedName>
    <definedName name="_moonoffice" localSheetId="1">#REF!</definedName>
    <definedName name="_moonoffice" localSheetId="2">#REF!</definedName>
    <definedName name="_moonoffice" localSheetId="7">#REF!</definedName>
    <definedName name="_moonoffice">#REF!</definedName>
    <definedName name="_nadi" localSheetId="5">#REF!</definedName>
    <definedName name="_nadi" localSheetId="1">#REF!</definedName>
    <definedName name="_nadi" localSheetId="2">#REF!</definedName>
    <definedName name="_nadi" localSheetId="7">#REF!</definedName>
    <definedName name="_nadi">#REF!</definedName>
    <definedName name="_obj1" localSheetId="5">#REF!</definedName>
    <definedName name="_obj1" localSheetId="1">#REF!</definedName>
    <definedName name="_obj1" localSheetId="2">#REF!</definedName>
    <definedName name="_obj1" localSheetId="7">#REF!</definedName>
    <definedName name="_obj1">#REF!</definedName>
    <definedName name="_obj10" localSheetId="5">#REF!</definedName>
    <definedName name="_obj10" localSheetId="1">#REF!</definedName>
    <definedName name="_obj10" localSheetId="2">#REF!</definedName>
    <definedName name="_obj10" localSheetId="7">#REF!</definedName>
    <definedName name="_obj10">#REF!</definedName>
    <definedName name="_obj11" localSheetId="5">#REF!</definedName>
    <definedName name="_obj11" localSheetId="1">#REF!</definedName>
    <definedName name="_obj11" localSheetId="2">#REF!</definedName>
    <definedName name="_obj11" localSheetId="7">#REF!</definedName>
    <definedName name="_obj11">#REF!</definedName>
    <definedName name="_obj12" localSheetId="5">#REF!</definedName>
    <definedName name="_obj12" localSheetId="1">#REF!</definedName>
    <definedName name="_obj12" localSheetId="2">#REF!</definedName>
    <definedName name="_obj12" localSheetId="7">#REF!</definedName>
    <definedName name="_obj12">#REF!</definedName>
    <definedName name="_obj13" localSheetId="5">#REF!</definedName>
    <definedName name="_obj13" localSheetId="1">#REF!</definedName>
    <definedName name="_obj13" localSheetId="2">#REF!</definedName>
    <definedName name="_obj13" localSheetId="7">#REF!</definedName>
    <definedName name="_obj13">#REF!</definedName>
    <definedName name="_obj14" localSheetId="5">#REF!</definedName>
    <definedName name="_obj14" localSheetId="1">Lighting!$B$2263</definedName>
    <definedName name="_obj14" localSheetId="2">#REF!</definedName>
    <definedName name="_obj14" localSheetId="7">#REF!</definedName>
    <definedName name="_obj14">#REF!</definedName>
    <definedName name="_obj15" localSheetId="5">#REF!</definedName>
    <definedName name="_obj15" localSheetId="1">#REF!</definedName>
    <definedName name="_obj15" localSheetId="2">#REF!</definedName>
    <definedName name="_obj15" localSheetId="7">#REF!</definedName>
    <definedName name="_obj15">#REF!</definedName>
    <definedName name="_obj16" localSheetId="5">#REF!</definedName>
    <definedName name="_obj16" localSheetId="1">#REF!</definedName>
    <definedName name="_obj16" localSheetId="2">#REF!</definedName>
    <definedName name="_obj16" localSheetId="7">#REF!</definedName>
    <definedName name="_obj16">#REF!</definedName>
    <definedName name="_obj17" localSheetId="5">#REF!</definedName>
    <definedName name="_obj17" localSheetId="1">#REF!</definedName>
    <definedName name="_obj17" localSheetId="2">#REF!</definedName>
    <definedName name="_obj17" localSheetId="7">#REF!</definedName>
    <definedName name="_obj17">#REF!</definedName>
    <definedName name="_obj18" localSheetId="5">#REF!</definedName>
    <definedName name="_obj18" localSheetId="1">#REF!</definedName>
    <definedName name="_obj18" localSheetId="2">#REF!</definedName>
    <definedName name="_obj18" localSheetId="7">#REF!</definedName>
    <definedName name="_obj18">#REF!</definedName>
    <definedName name="_obj19" localSheetId="5">#REF!</definedName>
    <definedName name="_obj19" localSheetId="1">#REF!</definedName>
    <definedName name="_obj19" localSheetId="2">#REF!</definedName>
    <definedName name="_obj19" localSheetId="7">#REF!</definedName>
    <definedName name="_obj19">#REF!</definedName>
    <definedName name="_obj2" localSheetId="5">#REF!</definedName>
    <definedName name="_obj2" localSheetId="1">#REF!</definedName>
    <definedName name="_obj2" localSheetId="2">#REF!</definedName>
    <definedName name="_obj2" localSheetId="7">#REF!</definedName>
    <definedName name="_obj2">#REF!</definedName>
    <definedName name="_obj20" localSheetId="5">#REF!</definedName>
    <definedName name="_obj20" localSheetId="1">#REF!</definedName>
    <definedName name="_obj20" localSheetId="2">#REF!</definedName>
    <definedName name="_obj20" localSheetId="7">#REF!</definedName>
    <definedName name="_obj20">#REF!</definedName>
    <definedName name="_obj21" localSheetId="5">#REF!</definedName>
    <definedName name="_obj21" localSheetId="1">#REF!</definedName>
    <definedName name="_obj21" localSheetId="2">#REF!</definedName>
    <definedName name="_obj21" localSheetId="7">#REF!</definedName>
    <definedName name="_obj21">#REF!</definedName>
    <definedName name="_obj22" localSheetId="5">#REF!</definedName>
    <definedName name="_obj22" localSheetId="1">#REF!</definedName>
    <definedName name="_obj22" localSheetId="2">#REF!</definedName>
    <definedName name="_obj22" localSheetId="7">#REF!</definedName>
    <definedName name="_obj22">#REF!</definedName>
    <definedName name="_obj23" localSheetId="5">#REF!</definedName>
    <definedName name="_obj23" localSheetId="1">#REF!</definedName>
    <definedName name="_obj23" localSheetId="2">#REF!</definedName>
    <definedName name="_obj23" localSheetId="7">#REF!</definedName>
    <definedName name="_obj23">#REF!</definedName>
    <definedName name="_obj24" localSheetId="5">#REF!</definedName>
    <definedName name="_obj24" localSheetId="1">#REF!</definedName>
    <definedName name="_obj24" localSheetId="2">#REF!</definedName>
    <definedName name="_obj24" localSheetId="7">#REF!</definedName>
    <definedName name="_obj24">#REF!</definedName>
    <definedName name="_obj25" localSheetId="5">#REF!</definedName>
    <definedName name="_obj25" localSheetId="1">#REF!</definedName>
    <definedName name="_obj25" localSheetId="2">#REF!</definedName>
    <definedName name="_obj25" localSheetId="7">#REF!</definedName>
    <definedName name="_obj25">#REF!</definedName>
    <definedName name="_obj26" localSheetId="5">#REF!</definedName>
    <definedName name="_obj26" localSheetId="1">#REF!</definedName>
    <definedName name="_obj26" localSheetId="2">#REF!</definedName>
    <definedName name="_obj26" localSheetId="7">#REF!</definedName>
    <definedName name="_obj26">#REF!</definedName>
    <definedName name="_obj27" localSheetId="5">#REF!</definedName>
    <definedName name="_obj27" localSheetId="1">#REF!</definedName>
    <definedName name="_obj27" localSheetId="2">#REF!</definedName>
    <definedName name="_obj27" localSheetId="7">#REF!</definedName>
    <definedName name="_obj27">#REF!</definedName>
    <definedName name="_obj28" localSheetId="5">#REF!</definedName>
    <definedName name="_obj28" localSheetId="1">#REF!</definedName>
    <definedName name="_obj28" localSheetId="2">#REF!</definedName>
    <definedName name="_obj28" localSheetId="7">#REF!</definedName>
    <definedName name="_obj28">#REF!</definedName>
    <definedName name="_obj29" localSheetId="5">#REF!</definedName>
    <definedName name="_obj29" localSheetId="1">#REF!</definedName>
    <definedName name="_obj29" localSheetId="2">#REF!</definedName>
    <definedName name="_obj29" localSheetId="7">#REF!</definedName>
    <definedName name="_obj29">#REF!</definedName>
    <definedName name="_obj3" localSheetId="5">#REF!</definedName>
    <definedName name="_obj3" localSheetId="1">#REF!</definedName>
    <definedName name="_obj3" localSheetId="2">#REF!</definedName>
    <definedName name="_obj3" localSheetId="7">#REF!</definedName>
    <definedName name="_obj3">#REF!</definedName>
    <definedName name="_obj30" localSheetId="5">#REF!</definedName>
    <definedName name="_obj30" localSheetId="1">#REF!</definedName>
    <definedName name="_obj30" localSheetId="2">#REF!</definedName>
    <definedName name="_obj30" localSheetId="7">#REF!</definedName>
    <definedName name="_obj30">#REF!</definedName>
    <definedName name="_obj31" localSheetId="5">#REF!</definedName>
    <definedName name="_obj31" localSheetId="1">#REF!</definedName>
    <definedName name="_obj31" localSheetId="2">#REF!</definedName>
    <definedName name="_obj31" localSheetId="7">#REF!</definedName>
    <definedName name="_obj31">#REF!</definedName>
    <definedName name="_obj32" localSheetId="5">#REF!</definedName>
    <definedName name="_obj32" localSheetId="1">#REF!</definedName>
    <definedName name="_obj32" localSheetId="2">#REF!</definedName>
    <definedName name="_obj32" localSheetId="7">#REF!</definedName>
    <definedName name="_obj32">#REF!</definedName>
    <definedName name="_obj32a" localSheetId="5">#REF!</definedName>
    <definedName name="_obj32a" localSheetId="1">#REF!</definedName>
    <definedName name="_obj32a" localSheetId="2">#REF!</definedName>
    <definedName name="_obj32a">#REF!</definedName>
    <definedName name="_obj32b" localSheetId="5">#REF!</definedName>
    <definedName name="_obj32b" localSheetId="1">#REF!</definedName>
    <definedName name="_obj32b" localSheetId="2">#REF!</definedName>
    <definedName name="_obj32b">#REF!</definedName>
    <definedName name="_obj32c" localSheetId="5">#REF!</definedName>
    <definedName name="_obj32c" localSheetId="1">#REF!</definedName>
    <definedName name="_obj32c" localSheetId="2">#REF!</definedName>
    <definedName name="_obj32c">#REF!</definedName>
    <definedName name="_obj32d" localSheetId="5">#REF!</definedName>
    <definedName name="_obj32d" localSheetId="1">#REF!</definedName>
    <definedName name="_obj32d" localSheetId="2">#REF!</definedName>
    <definedName name="_obj32d">#REF!</definedName>
    <definedName name="_obj32e" localSheetId="5">#REF!</definedName>
    <definedName name="_obj32e" localSheetId="1">#REF!</definedName>
    <definedName name="_obj32e" localSheetId="2">#REF!</definedName>
    <definedName name="_obj32e">#REF!</definedName>
    <definedName name="_obj33" localSheetId="5">#REF!</definedName>
    <definedName name="_obj33" localSheetId="1">#REF!</definedName>
    <definedName name="_obj33" localSheetId="2">#REF!</definedName>
    <definedName name="_obj33" localSheetId="7">#REF!</definedName>
    <definedName name="_obj33">#REF!</definedName>
    <definedName name="_obj34" localSheetId="5">#REF!</definedName>
    <definedName name="_obj34" localSheetId="1">#REF!</definedName>
    <definedName name="_obj34" localSheetId="2">#REF!</definedName>
    <definedName name="_obj34" localSheetId="7">#REF!</definedName>
    <definedName name="_obj34">#REF!</definedName>
    <definedName name="_obj35" localSheetId="5">#REF!</definedName>
    <definedName name="_obj35" localSheetId="1">#REF!</definedName>
    <definedName name="_obj35" localSheetId="2">#REF!</definedName>
    <definedName name="_obj35" localSheetId="7">#REF!</definedName>
    <definedName name="_obj35">#REF!</definedName>
    <definedName name="_obj36" localSheetId="5">#REF!</definedName>
    <definedName name="_obj36" localSheetId="1">#REF!</definedName>
    <definedName name="_obj36" localSheetId="2">#REF!</definedName>
    <definedName name="_obj36" localSheetId="7">#REF!</definedName>
    <definedName name="_obj36">#REF!</definedName>
    <definedName name="_obj36a" localSheetId="5">#REF!</definedName>
    <definedName name="_obj36a" localSheetId="1">#REF!</definedName>
    <definedName name="_obj36a" localSheetId="2">#REF!</definedName>
    <definedName name="_obj36a">#REF!</definedName>
    <definedName name="_obj37" localSheetId="5">#REF!</definedName>
    <definedName name="_obj37" localSheetId="1">#REF!</definedName>
    <definedName name="_obj37" localSheetId="2">#REF!</definedName>
    <definedName name="_obj37" localSheetId="7">#REF!</definedName>
    <definedName name="_obj37">#REF!</definedName>
    <definedName name="_obj38" localSheetId="5">#REF!</definedName>
    <definedName name="_obj38" localSheetId="1">#REF!</definedName>
    <definedName name="_obj38" localSheetId="2">#REF!</definedName>
    <definedName name="_obj38" localSheetId="7">#REF!</definedName>
    <definedName name="_obj38">#REF!</definedName>
    <definedName name="_obj39" localSheetId="5">#REF!</definedName>
    <definedName name="_obj39" localSheetId="1">#REF!</definedName>
    <definedName name="_obj39" localSheetId="2">#REF!</definedName>
    <definedName name="_obj39" localSheetId="7">#REF!</definedName>
    <definedName name="_obj39">#REF!</definedName>
    <definedName name="_obj4" localSheetId="5">#REF!</definedName>
    <definedName name="_obj4" localSheetId="1">#REF!</definedName>
    <definedName name="_obj4" localSheetId="2">#REF!</definedName>
    <definedName name="_obj4" localSheetId="7">#REF!</definedName>
    <definedName name="_obj4">#REF!</definedName>
    <definedName name="_obj40" localSheetId="5">#REF!</definedName>
    <definedName name="_obj40" localSheetId="1">#REF!</definedName>
    <definedName name="_obj40" localSheetId="2">#REF!</definedName>
    <definedName name="_obj40" localSheetId="7">#REF!</definedName>
    <definedName name="_obj40">#REF!</definedName>
    <definedName name="_obj40a" localSheetId="5">#REF!</definedName>
    <definedName name="_obj40a" localSheetId="1">#REF!</definedName>
    <definedName name="_obj40a" localSheetId="2">#REF!</definedName>
    <definedName name="_obj40a">#REF!</definedName>
    <definedName name="_obj41" localSheetId="5">#REF!</definedName>
    <definedName name="_obj41" localSheetId="1">#REF!</definedName>
    <definedName name="_obj41" localSheetId="2">#REF!</definedName>
    <definedName name="_obj41" localSheetId="7">#REF!</definedName>
    <definedName name="_obj41">#REF!</definedName>
    <definedName name="_obj42" localSheetId="5">#REF!</definedName>
    <definedName name="_obj42" localSheetId="1">#REF!</definedName>
    <definedName name="_obj42" localSheetId="2">#REF!</definedName>
    <definedName name="_obj42" localSheetId="7">#REF!</definedName>
    <definedName name="_obj42">#REF!</definedName>
    <definedName name="_obj43" localSheetId="5">#REF!</definedName>
    <definedName name="_obj43" localSheetId="1">#REF!</definedName>
    <definedName name="_obj43" localSheetId="2">#REF!</definedName>
    <definedName name="_obj43" localSheetId="7">#REF!</definedName>
    <definedName name="_obj43">#REF!</definedName>
    <definedName name="_obj43a" localSheetId="5">#REF!</definedName>
    <definedName name="_obj43a" localSheetId="1">#REF!</definedName>
    <definedName name="_obj43a" localSheetId="2">#REF!</definedName>
    <definedName name="_obj43a">#REF!</definedName>
    <definedName name="_obj43b" localSheetId="5">#REF!</definedName>
    <definedName name="_obj43b" localSheetId="1">#REF!</definedName>
    <definedName name="_obj43b" localSheetId="2">#REF!</definedName>
    <definedName name="_obj43b">#REF!</definedName>
    <definedName name="_obj43c" localSheetId="5">#REF!</definedName>
    <definedName name="_obj43c" localSheetId="1">#REF!</definedName>
    <definedName name="_obj43c" localSheetId="2">#REF!</definedName>
    <definedName name="_obj43c">#REF!</definedName>
    <definedName name="_obj43d" localSheetId="5">#REF!</definedName>
    <definedName name="_obj43d" localSheetId="1">#REF!</definedName>
    <definedName name="_obj43d" localSheetId="2">#REF!</definedName>
    <definedName name="_obj43d">#REF!</definedName>
    <definedName name="_obj43e" localSheetId="5">#REF!</definedName>
    <definedName name="_obj43e" localSheetId="1">#REF!</definedName>
    <definedName name="_obj43e" localSheetId="2">#REF!</definedName>
    <definedName name="_obj43e">#REF!</definedName>
    <definedName name="_obj43f" localSheetId="5">#REF!</definedName>
    <definedName name="_obj43f" localSheetId="1">#REF!</definedName>
    <definedName name="_obj43f" localSheetId="2">#REF!</definedName>
    <definedName name="_obj43f">#REF!</definedName>
    <definedName name="_obj43g" localSheetId="5">#REF!</definedName>
    <definedName name="_obj43g" localSheetId="1">#REF!</definedName>
    <definedName name="_obj43g" localSheetId="2">#REF!</definedName>
    <definedName name="_obj43g">#REF!</definedName>
    <definedName name="_obj44" localSheetId="5">#REF!</definedName>
    <definedName name="_obj44" localSheetId="1">#REF!</definedName>
    <definedName name="_obj44" localSheetId="2">#REF!</definedName>
    <definedName name="_obj44" localSheetId="7">#REF!</definedName>
    <definedName name="_obj44">#REF!</definedName>
    <definedName name="_obj45" localSheetId="5">#REF!</definedName>
    <definedName name="_obj45" localSheetId="1">#REF!</definedName>
    <definedName name="_obj45" localSheetId="2">#REF!</definedName>
    <definedName name="_obj45" localSheetId="7">#REF!</definedName>
    <definedName name="_obj45">#REF!</definedName>
    <definedName name="_obj46" localSheetId="5">#REF!</definedName>
    <definedName name="_obj46" localSheetId="1">#REF!</definedName>
    <definedName name="_obj46" localSheetId="2">#REF!</definedName>
    <definedName name="_obj46" localSheetId="7">#REF!</definedName>
    <definedName name="_obj46">#REF!</definedName>
    <definedName name="_obj47" localSheetId="5">#REF!</definedName>
    <definedName name="_obj47" localSheetId="1">#REF!</definedName>
    <definedName name="_obj47" localSheetId="2">#REF!</definedName>
    <definedName name="_obj47" localSheetId="7">#REF!</definedName>
    <definedName name="_obj47">#REF!</definedName>
    <definedName name="_obj48" localSheetId="5">#REF!</definedName>
    <definedName name="_obj48" localSheetId="1">#REF!</definedName>
    <definedName name="_obj48" localSheetId="2">#REF!</definedName>
    <definedName name="_obj48" localSheetId="7">#REF!</definedName>
    <definedName name="_obj48">#REF!</definedName>
    <definedName name="_obj49" localSheetId="5">#REF!</definedName>
    <definedName name="_obj49" localSheetId="1">#REF!</definedName>
    <definedName name="_obj49" localSheetId="2">#REF!</definedName>
    <definedName name="_obj49" localSheetId="7">#REF!</definedName>
    <definedName name="_obj49">#REF!</definedName>
    <definedName name="_obj5" localSheetId="5">#REF!</definedName>
    <definedName name="_obj5" localSheetId="1">#REF!</definedName>
    <definedName name="_obj5" localSheetId="2">#REF!</definedName>
    <definedName name="_obj5" localSheetId="7">#REF!</definedName>
    <definedName name="_obj5">#REF!</definedName>
    <definedName name="_obj50" localSheetId="5">#REF!</definedName>
    <definedName name="_obj50" localSheetId="1">#REF!</definedName>
    <definedName name="_obj50" localSheetId="2">#REF!</definedName>
    <definedName name="_obj50" localSheetId="7">#REF!</definedName>
    <definedName name="_obj50">#REF!</definedName>
    <definedName name="_obj6" localSheetId="5">#REF!</definedName>
    <definedName name="_obj6" localSheetId="1">#REF!</definedName>
    <definedName name="_obj6" localSheetId="2">#REF!</definedName>
    <definedName name="_obj6" localSheetId="7">#REF!</definedName>
    <definedName name="_obj6">#REF!</definedName>
    <definedName name="_obj7" localSheetId="5">#REF!</definedName>
    <definedName name="_obj7" localSheetId="1">#REF!</definedName>
    <definedName name="_obj7" localSheetId="2">#REF!</definedName>
    <definedName name="_obj7" localSheetId="7">#REF!</definedName>
    <definedName name="_obj7">#REF!</definedName>
    <definedName name="_obj8" localSheetId="5">#REF!</definedName>
    <definedName name="_obj8" localSheetId="1">#REF!</definedName>
    <definedName name="_obj8" localSheetId="2">#REF!</definedName>
    <definedName name="_obj8" localSheetId="7">#REF!</definedName>
    <definedName name="_obj8">#REF!</definedName>
    <definedName name="_obj8a" localSheetId="5">#REF!</definedName>
    <definedName name="_obj8a" localSheetId="1">#REF!</definedName>
    <definedName name="_obj8a" localSheetId="2">#REF!</definedName>
    <definedName name="_obj8a">#REF!</definedName>
    <definedName name="_obj8b" localSheetId="5">#REF!</definedName>
    <definedName name="_obj8b" localSheetId="1">#REF!</definedName>
    <definedName name="_obj8b" localSheetId="2">#REF!</definedName>
    <definedName name="_obj8b">#REF!</definedName>
    <definedName name="_obj8c" localSheetId="5">#REF!</definedName>
    <definedName name="_obj8c" localSheetId="1">#REF!</definedName>
    <definedName name="_obj8c" localSheetId="2">#REF!</definedName>
    <definedName name="_obj8c">#REF!</definedName>
    <definedName name="_obj8d" localSheetId="5">#REF!</definedName>
    <definedName name="_obj8d" localSheetId="1">#REF!</definedName>
    <definedName name="_obj8d" localSheetId="2">#REF!</definedName>
    <definedName name="_obj8d">#REF!</definedName>
    <definedName name="_obj8e" localSheetId="5">#REF!</definedName>
    <definedName name="_obj8e" localSheetId="1">#REF!</definedName>
    <definedName name="_obj8e" localSheetId="2">#REF!</definedName>
    <definedName name="_obj8e">#REF!</definedName>
    <definedName name="_obj8f" localSheetId="5">#REF!</definedName>
    <definedName name="_obj8f" localSheetId="1">#REF!</definedName>
    <definedName name="_obj8f" localSheetId="2">#REF!</definedName>
    <definedName name="_obj8f">#REF!</definedName>
    <definedName name="_obj8g" localSheetId="5">#REF!</definedName>
    <definedName name="_obj8g" localSheetId="1">#REF!</definedName>
    <definedName name="_obj8g" localSheetId="2">#REF!</definedName>
    <definedName name="_obj8g">#REF!</definedName>
    <definedName name="_obj8h" localSheetId="5">#REF!</definedName>
    <definedName name="_obj8h" localSheetId="1">#REF!</definedName>
    <definedName name="_obj8h" localSheetId="2">#REF!</definedName>
    <definedName name="_obj8h">#REF!</definedName>
    <definedName name="_obj9" localSheetId="5">#REF!</definedName>
    <definedName name="_obj9" localSheetId="1">Lighting!$B$1488</definedName>
    <definedName name="_obj9" localSheetId="2">#REF!</definedName>
    <definedName name="_obj9" localSheetId="7">#REF!</definedName>
    <definedName name="_obj9">#REF!</definedName>
    <definedName name="_pol1" localSheetId="5">#REF!</definedName>
    <definedName name="_pol1" localSheetId="1">#REF!</definedName>
    <definedName name="_pol1" localSheetId="2">#REF!</definedName>
    <definedName name="_pol1" localSheetId="7">#REF!</definedName>
    <definedName name="_pol1">#REF!</definedName>
    <definedName name="_pol10" localSheetId="5">#REF!</definedName>
    <definedName name="_pol10" localSheetId="1">#REF!</definedName>
    <definedName name="_pol10" localSheetId="2">#REF!</definedName>
    <definedName name="_pol10" localSheetId="7">#REF!</definedName>
    <definedName name="_pol10">#REF!</definedName>
    <definedName name="_pol11" localSheetId="5">#REF!</definedName>
    <definedName name="_pol11" localSheetId="1">#REF!</definedName>
    <definedName name="_pol11" localSheetId="2">#REF!</definedName>
    <definedName name="_pol11" localSheetId="7">#REF!</definedName>
    <definedName name="_pol11">#REF!</definedName>
    <definedName name="_pol12" localSheetId="5">#REF!</definedName>
    <definedName name="_pol12" localSheetId="1">#REF!</definedName>
    <definedName name="_pol12" localSheetId="2">#REF!</definedName>
    <definedName name="_pol12" localSheetId="7">#REF!</definedName>
    <definedName name="_pol12">#REF!</definedName>
    <definedName name="_pol13" localSheetId="5">#REF!</definedName>
    <definedName name="_pol13" localSheetId="1">#REF!</definedName>
    <definedName name="_pol13" localSheetId="2">#REF!</definedName>
    <definedName name="_pol13" localSheetId="7">#REF!</definedName>
    <definedName name="_pol13">#REF!</definedName>
    <definedName name="_pol14" localSheetId="5">#REF!</definedName>
    <definedName name="_pol14" localSheetId="1">#REF!</definedName>
    <definedName name="_pol14" localSheetId="2">#REF!</definedName>
    <definedName name="_pol14" localSheetId="7">#REF!</definedName>
    <definedName name="_pol14">#REF!</definedName>
    <definedName name="_pol15" localSheetId="5">#REF!</definedName>
    <definedName name="_pol15" localSheetId="1">#REF!</definedName>
    <definedName name="_pol15" localSheetId="2">#REF!</definedName>
    <definedName name="_pol15" localSheetId="7">#REF!</definedName>
    <definedName name="_pol15">#REF!</definedName>
    <definedName name="_pol16" localSheetId="5">#REF!</definedName>
    <definedName name="_pol16" localSheetId="1">#REF!</definedName>
    <definedName name="_pol16" localSheetId="2">#REF!</definedName>
    <definedName name="_pol16" localSheetId="7">#REF!</definedName>
    <definedName name="_pol16">#REF!</definedName>
    <definedName name="_pol17" localSheetId="5">#REF!</definedName>
    <definedName name="_pol17" localSheetId="1">#REF!</definedName>
    <definedName name="_pol17" localSheetId="2">#REF!</definedName>
    <definedName name="_pol17" localSheetId="7">#REF!</definedName>
    <definedName name="_pol17">#REF!</definedName>
    <definedName name="_pol18" localSheetId="5">#REF!</definedName>
    <definedName name="_pol18" localSheetId="1">#REF!</definedName>
    <definedName name="_pol18" localSheetId="2">#REF!</definedName>
    <definedName name="_pol18" localSheetId="7">#REF!</definedName>
    <definedName name="_pol18">#REF!</definedName>
    <definedName name="_pol19" localSheetId="5">#REF!</definedName>
    <definedName name="_pol19" localSheetId="1">#REF!</definedName>
    <definedName name="_pol19" localSheetId="2">#REF!</definedName>
    <definedName name="_pol19" localSheetId="7">#REF!</definedName>
    <definedName name="_pol19">#REF!</definedName>
    <definedName name="_pol2" localSheetId="5">#REF!</definedName>
    <definedName name="_pol2" localSheetId="1">#REF!</definedName>
    <definedName name="_pol2" localSheetId="2">#REF!</definedName>
    <definedName name="_pol2" localSheetId="7">#REF!</definedName>
    <definedName name="_pol2">#REF!</definedName>
    <definedName name="_pol20" localSheetId="5">#REF!</definedName>
    <definedName name="_pol20" localSheetId="1">#REF!</definedName>
    <definedName name="_pol20" localSheetId="2">#REF!</definedName>
    <definedName name="_pol20" localSheetId="7">#REF!</definedName>
    <definedName name="_pol20">#REF!</definedName>
    <definedName name="_pol21" localSheetId="5">#REF!</definedName>
    <definedName name="_pol21" localSheetId="1">#REF!</definedName>
    <definedName name="_pol21" localSheetId="2">#REF!</definedName>
    <definedName name="_pol21" localSheetId="7">#REF!</definedName>
    <definedName name="_pol21">#REF!</definedName>
    <definedName name="_pol22" localSheetId="5">#REF!</definedName>
    <definedName name="_pol22" localSheetId="1">#REF!</definedName>
    <definedName name="_pol22" localSheetId="2">#REF!</definedName>
    <definedName name="_pol22" localSheetId="7">#REF!</definedName>
    <definedName name="_pol22">#REF!</definedName>
    <definedName name="_pol23" localSheetId="5">#REF!</definedName>
    <definedName name="_pol23" localSheetId="1">#REF!</definedName>
    <definedName name="_pol23" localSheetId="2">#REF!</definedName>
    <definedName name="_pol23" localSheetId="7">#REF!</definedName>
    <definedName name="_pol23">#REF!</definedName>
    <definedName name="_pol24" localSheetId="5">#REF!</definedName>
    <definedName name="_pol24" localSheetId="1">#REF!</definedName>
    <definedName name="_pol24" localSheetId="2">#REF!</definedName>
    <definedName name="_pol24" localSheetId="7">#REF!</definedName>
    <definedName name="_pol24">#REF!</definedName>
    <definedName name="_pol3" localSheetId="5">#REF!</definedName>
    <definedName name="_pol3" localSheetId="1">#REF!</definedName>
    <definedName name="_pol3" localSheetId="2">#REF!</definedName>
    <definedName name="_pol3" localSheetId="7">#REF!</definedName>
    <definedName name="_pol3">#REF!</definedName>
    <definedName name="_pol4" localSheetId="5">#REF!</definedName>
    <definedName name="_pol4" localSheetId="1">#REF!</definedName>
    <definedName name="_pol4" localSheetId="2">#REF!</definedName>
    <definedName name="_pol4" localSheetId="7">#REF!</definedName>
    <definedName name="_pol4">#REF!</definedName>
    <definedName name="_pol5" localSheetId="5">#REF!</definedName>
    <definedName name="_pol5" localSheetId="1">#REF!</definedName>
    <definedName name="_pol5" localSheetId="2">#REF!</definedName>
    <definedName name="_pol5" localSheetId="7">#REF!</definedName>
    <definedName name="_pol5">#REF!</definedName>
    <definedName name="_pol6" localSheetId="5">#REF!</definedName>
    <definedName name="_pol6" localSheetId="1">#REF!</definedName>
    <definedName name="_pol6" localSheetId="2">#REF!</definedName>
    <definedName name="_pol6" localSheetId="7">#REF!</definedName>
    <definedName name="_pol6">#REF!</definedName>
    <definedName name="_pol7" localSheetId="5">#REF!</definedName>
    <definedName name="_pol7" localSheetId="1">#REF!</definedName>
    <definedName name="_pol7" localSheetId="2">#REF!</definedName>
    <definedName name="_pol7" localSheetId="7">#REF!</definedName>
    <definedName name="_pol7">#REF!</definedName>
    <definedName name="_pol8" localSheetId="5">#REF!</definedName>
    <definedName name="_pol8" localSheetId="1">#REF!</definedName>
    <definedName name="_pol8" localSheetId="2">#REF!</definedName>
    <definedName name="_pol8" localSheetId="7">#REF!</definedName>
    <definedName name="_pol8">#REF!</definedName>
    <definedName name="_pol9" localSheetId="5">#REF!</definedName>
    <definedName name="_pol9" localSheetId="1">#REF!</definedName>
    <definedName name="_pol9" localSheetId="2">#REF!</definedName>
    <definedName name="_pol9" localSheetId="7">#REF!</definedName>
    <definedName name="_pol9">#REF!</definedName>
    <definedName name="_poltjoy" localSheetId="5">#REF!</definedName>
    <definedName name="_poltjoy" localSheetId="1">#REF!</definedName>
    <definedName name="_poltjoy" localSheetId="2">#REF!</definedName>
    <definedName name="_poltjoy" localSheetId="7">#REF!</definedName>
    <definedName name="_poltjoy">#REF!</definedName>
    <definedName name="_prat1" localSheetId="5">#REF!</definedName>
    <definedName name="_prat1">#REF!</definedName>
    <definedName name="_prat10" localSheetId="5">#REF!</definedName>
    <definedName name="_prat10">#REF!</definedName>
    <definedName name="_prat11" localSheetId="5">#REF!</definedName>
    <definedName name="_prat11">#REF!</definedName>
    <definedName name="_prat2" localSheetId="5">#REF!</definedName>
    <definedName name="_prat2">#REF!</definedName>
    <definedName name="_prat3" localSheetId="5">#REF!</definedName>
    <definedName name="_prat3">#REF!</definedName>
    <definedName name="_prat4" localSheetId="5">#REF!</definedName>
    <definedName name="_prat4">#REF!</definedName>
    <definedName name="_prat5" localSheetId="5">#REF!</definedName>
    <definedName name="_prat5">#REF!</definedName>
    <definedName name="_prat6" localSheetId="5">#REF!</definedName>
    <definedName name="_prat6">#REF!</definedName>
    <definedName name="_prat7" localSheetId="5">#REF!</definedName>
    <definedName name="_prat7">#REF!</definedName>
    <definedName name="_prat8" localSheetId="5">#REF!</definedName>
    <definedName name="_prat8">#REF!</definedName>
    <definedName name="_prat9" localSheetId="5">#REF!</definedName>
    <definedName name="_prat9">#REF!</definedName>
    <definedName name="_prima" localSheetId="5">#REF!</definedName>
    <definedName name="_prima" localSheetId="1">#REF!</definedName>
    <definedName name="_prima" localSheetId="2">#REF!</definedName>
    <definedName name="_prima" localSheetId="7">#REF!</definedName>
    <definedName name="_prima">#REF!</definedName>
    <definedName name="_primabr" localSheetId="5">#REF!</definedName>
    <definedName name="_primabr" localSheetId="1">#REF!</definedName>
    <definedName name="_primabr" localSheetId="2">#REF!</definedName>
    <definedName name="_primabr" localSheetId="7">#REF!</definedName>
    <definedName name="_primabr">#REF!</definedName>
    <definedName name="_puf1" localSheetId="5">#REF!</definedName>
    <definedName name="_puf1" localSheetId="1">#REF!</definedName>
    <definedName name="_puf1" localSheetId="2">#REF!</definedName>
    <definedName name="_puf1" localSheetId="7">#REF!</definedName>
    <definedName name="_puf1">#REF!</definedName>
    <definedName name="_puf2" localSheetId="5">#REF!</definedName>
    <definedName name="_puf2" localSheetId="1">#REF!</definedName>
    <definedName name="_puf2" localSheetId="2">#REF!</definedName>
    <definedName name="_puf2" localSheetId="7">#REF!</definedName>
    <definedName name="_puf2">#REF!</definedName>
    <definedName name="_puf3" localSheetId="5">#REF!</definedName>
    <definedName name="_puf3" localSheetId="1">#REF!</definedName>
    <definedName name="_puf3" localSheetId="2">#REF!</definedName>
    <definedName name="_puf3" localSheetId="7">#REF!</definedName>
    <definedName name="_puf3">#REF!</definedName>
    <definedName name="_rack1" localSheetId="5">#REF!</definedName>
    <definedName name="_rack1">#REF!</definedName>
    <definedName name="_rack2" localSheetId="5">#REF!</definedName>
    <definedName name="_rack2">#REF!</definedName>
    <definedName name="_rack3" localSheetId="5">#REF!</definedName>
    <definedName name="_rack3">#REF!</definedName>
    <definedName name="_rack4" localSheetId="5">#REF!</definedName>
    <definedName name="_rack4">#REF!</definedName>
    <definedName name="_rack5" localSheetId="5">#REF!</definedName>
    <definedName name="_rack5">#REF!</definedName>
    <definedName name="_rack6" localSheetId="5">#REF!</definedName>
    <definedName name="_rack6">#REF!</definedName>
    <definedName name="_saer1" localSheetId="5">#REF!</definedName>
    <definedName name="_saer1" localSheetId="7">#REF!</definedName>
    <definedName name="_saer1">#REF!</definedName>
    <definedName name="_saer10" localSheetId="5">#REF!</definedName>
    <definedName name="_saer10" localSheetId="7">#REF!</definedName>
    <definedName name="_saer10">#REF!</definedName>
    <definedName name="_saer11" localSheetId="5">#REF!</definedName>
    <definedName name="_saer11" localSheetId="7">#REF!</definedName>
    <definedName name="_saer11">#REF!</definedName>
    <definedName name="_saer12" localSheetId="5">#REF!</definedName>
    <definedName name="_saer12" localSheetId="7">#REF!</definedName>
    <definedName name="_saer12">#REF!</definedName>
    <definedName name="_saer13" localSheetId="5">#REF!</definedName>
    <definedName name="_saer13" localSheetId="7">#REF!</definedName>
    <definedName name="_saer13">#REF!</definedName>
    <definedName name="_saer14" localSheetId="5">#REF!</definedName>
    <definedName name="_saer14" localSheetId="7">#REF!</definedName>
    <definedName name="_saer14">#REF!</definedName>
    <definedName name="_saer15" localSheetId="5">#REF!</definedName>
    <definedName name="_saer15" localSheetId="7">#REF!</definedName>
    <definedName name="_saer15">#REF!</definedName>
    <definedName name="_saer16" localSheetId="5">#REF!</definedName>
    <definedName name="_saer16" localSheetId="7">#REF!</definedName>
    <definedName name="_saer16">#REF!</definedName>
    <definedName name="_saer17" localSheetId="5">#REF!</definedName>
    <definedName name="_saer17" localSheetId="7">#REF!</definedName>
    <definedName name="_saer17">#REF!</definedName>
    <definedName name="_saer18" localSheetId="5">#REF!</definedName>
    <definedName name="_saer18" localSheetId="7">#REF!</definedName>
    <definedName name="_saer18">#REF!</definedName>
    <definedName name="_saer2" localSheetId="5">#REF!</definedName>
    <definedName name="_saer2" localSheetId="7">#REF!</definedName>
    <definedName name="_saer2">#REF!</definedName>
    <definedName name="_saer3" localSheetId="5">#REF!</definedName>
    <definedName name="_saer3" localSheetId="7">#REF!</definedName>
    <definedName name="_saer3">#REF!</definedName>
    <definedName name="_saer4" localSheetId="5">#REF!</definedName>
    <definedName name="_saer4" localSheetId="7">#REF!</definedName>
    <definedName name="_saer4">#REF!</definedName>
    <definedName name="_saer5" localSheetId="5">#REF!</definedName>
    <definedName name="_saer5" localSheetId="7">#REF!</definedName>
    <definedName name="_saer5">#REF!</definedName>
    <definedName name="_saer6" localSheetId="5">#REF!</definedName>
    <definedName name="_saer6" localSheetId="7">#REF!</definedName>
    <definedName name="_saer6">#REF!</definedName>
    <definedName name="_saer7" localSheetId="5">#REF!</definedName>
    <definedName name="_saer7" localSheetId="7">#REF!</definedName>
    <definedName name="_saer7">#REF!</definedName>
    <definedName name="_saer8" localSheetId="5">#REF!</definedName>
    <definedName name="_saer8" localSheetId="7">#REF!</definedName>
    <definedName name="_saer8">#REF!</definedName>
    <definedName name="_saer9" localSheetId="5">#REF!</definedName>
    <definedName name="_saer9" localSheetId="7">#REF!</definedName>
    <definedName name="_saer9">#REF!</definedName>
    <definedName name="_sap1" localSheetId="5">#REF!</definedName>
    <definedName name="_sap1" localSheetId="7">#REF!</definedName>
    <definedName name="_sap1">#REF!</definedName>
    <definedName name="_sap2" localSheetId="5">#REF!</definedName>
    <definedName name="_sap2" localSheetId="7">#REF!</definedName>
    <definedName name="_sap2">#REF!</definedName>
    <definedName name="_sbanq1" localSheetId="5">#REF!</definedName>
    <definedName name="_sbanq1" localSheetId="1">#REF!</definedName>
    <definedName name="_sbanq1" localSheetId="2">#REF!</definedName>
    <definedName name="_sbanq1" localSheetId="7">#REF!</definedName>
    <definedName name="_sbanq1">#REF!</definedName>
    <definedName name="_sbanq2" localSheetId="5">#REF!</definedName>
    <definedName name="_sbanq2" localSheetId="1">#REF!</definedName>
    <definedName name="_sbanq2" localSheetId="2">#REF!</definedName>
    <definedName name="_sbanq2" localSheetId="7">#REF!</definedName>
    <definedName name="_sbanq2">#REF!</definedName>
    <definedName name="_sbanq3" localSheetId="5">#REF!</definedName>
    <definedName name="_sbanq3" localSheetId="1">#REF!</definedName>
    <definedName name="_sbanq3" localSheetId="2">#REF!</definedName>
    <definedName name="_sbanq3" localSheetId="7">#REF!</definedName>
    <definedName name="_sbanq3">#REF!</definedName>
    <definedName name="_sbanq4" localSheetId="5">#REF!</definedName>
    <definedName name="_sbanq4" localSheetId="1">#REF!</definedName>
    <definedName name="_sbanq4" localSheetId="2">#REF!</definedName>
    <definedName name="_sbanq4" localSheetId="7">#REF!</definedName>
    <definedName name="_sbanq4">#REF!</definedName>
    <definedName name="_sbanq5" localSheetId="5">#REF!</definedName>
    <definedName name="_sbanq5" localSheetId="1">#REF!</definedName>
    <definedName name="_sbanq5" localSheetId="2">#REF!</definedName>
    <definedName name="_sbanq5" localSheetId="7">#REF!</definedName>
    <definedName name="_sbanq5">#REF!</definedName>
    <definedName name="_sbco1" localSheetId="5">#REF!</definedName>
    <definedName name="_sbco1" localSheetId="1">#REF!</definedName>
    <definedName name="_sbco1" localSheetId="2">#REF!</definedName>
    <definedName name="_sbco1" localSheetId="7">#REF!</definedName>
    <definedName name="_sbco1">#REF!</definedName>
    <definedName name="_sbco2" localSheetId="5">#REF!</definedName>
    <definedName name="_sbco2" localSheetId="7">#REF!</definedName>
    <definedName name="_sbco2">#REF!</definedName>
    <definedName name="_sbco3" localSheetId="5">#REF!</definedName>
    <definedName name="_sbco3" localSheetId="7">#REF!</definedName>
    <definedName name="_sbco3">#REF!</definedName>
    <definedName name="_sbco4" localSheetId="5">#REF!</definedName>
    <definedName name="_sbco4" localSheetId="7">#REF!</definedName>
    <definedName name="_sbco4">#REF!</definedName>
    <definedName name="_sbco5" localSheetId="5">#REF!</definedName>
    <definedName name="_sbco5" localSheetId="7">#REF!</definedName>
    <definedName name="_sbco5">#REF!</definedName>
    <definedName name="_sbj1" localSheetId="5">#REF!</definedName>
    <definedName name="_sbj1" localSheetId="1">#REF!</definedName>
    <definedName name="_sbj1" localSheetId="2">#REF!</definedName>
    <definedName name="_sbj1" localSheetId="7">#REF!</definedName>
    <definedName name="_sbj1">#REF!</definedName>
    <definedName name="_sbj2" localSheetId="5">#REF!</definedName>
    <definedName name="_sbj2" localSheetId="1">#REF!</definedName>
    <definedName name="_sbj2" localSheetId="2">#REF!</definedName>
    <definedName name="_sbj2" localSheetId="7">#REF!</definedName>
    <definedName name="_sbj2">#REF!</definedName>
    <definedName name="_sbj3" localSheetId="5">#REF!</definedName>
    <definedName name="_sbj3" localSheetId="1">#REF!</definedName>
    <definedName name="_sbj3" localSheetId="2">#REF!</definedName>
    <definedName name="_sbj3" localSheetId="7">#REF!</definedName>
    <definedName name="_sbj3">#REF!</definedName>
    <definedName name="_sbj4" localSheetId="5">#REF!</definedName>
    <definedName name="_sbj4" localSheetId="1">#REF!</definedName>
    <definedName name="_sbj4" localSheetId="2">#REF!</definedName>
    <definedName name="_sbj4" localSheetId="7">#REF!</definedName>
    <definedName name="_sbj4">#REF!</definedName>
    <definedName name="_sbj5" localSheetId="5">#REF!</definedName>
    <definedName name="_sbj5" localSheetId="1">#REF!</definedName>
    <definedName name="_sbj5" localSheetId="2">#REF!</definedName>
    <definedName name="_sbj5" localSheetId="7">#REF!</definedName>
    <definedName name="_sbj5">#REF!</definedName>
    <definedName name="_sbj6" localSheetId="5">#REF!</definedName>
    <definedName name="_sbj6" localSheetId="1">#REF!</definedName>
    <definedName name="_sbj6" localSheetId="2">#REF!</definedName>
    <definedName name="_sbj6" localSheetId="7">#REF!</definedName>
    <definedName name="_sbj6">#REF!</definedName>
    <definedName name="_sbuff1" localSheetId="5">#REF!</definedName>
    <definedName name="_sbuff1" localSheetId="7">#REF!</definedName>
    <definedName name="_sbuff1">#REF!</definedName>
    <definedName name="_scad1" localSheetId="5">#REF!</definedName>
    <definedName name="_scad1" localSheetId="1">#REF!</definedName>
    <definedName name="_scad1" localSheetId="2">#REF!</definedName>
    <definedName name="_scad1" localSheetId="7">#REF!</definedName>
    <definedName name="_scad1">#REF!</definedName>
    <definedName name="_scad10" localSheetId="5">#REF!</definedName>
    <definedName name="_scad10" localSheetId="1">#REF!</definedName>
    <definedName name="_scad10" localSheetId="2">#REF!</definedName>
    <definedName name="_scad10" localSheetId="7">#REF!</definedName>
    <definedName name="_scad10">#REF!</definedName>
    <definedName name="_scad11" localSheetId="5">#REF!</definedName>
    <definedName name="_scad11" localSheetId="1">#REF!</definedName>
    <definedName name="_scad11" localSheetId="2">#REF!</definedName>
    <definedName name="_scad11" localSheetId="7">#REF!</definedName>
    <definedName name="_scad11">#REF!</definedName>
    <definedName name="_scad12" localSheetId="5">#REF!</definedName>
    <definedName name="_scad12" localSheetId="1">#REF!</definedName>
    <definedName name="_scad12" localSheetId="2">#REF!</definedName>
    <definedName name="_scad12" localSheetId="7">#REF!</definedName>
    <definedName name="_scad12">#REF!</definedName>
    <definedName name="_scad12a" localSheetId="5">#REF!</definedName>
    <definedName name="_scad12a" localSheetId="1">#REF!</definedName>
    <definedName name="_scad12a" localSheetId="2">#REF!</definedName>
    <definedName name="_scad12a" localSheetId="7">#REF!</definedName>
    <definedName name="_scad12a">#REF!</definedName>
    <definedName name="_scad12b" localSheetId="5">#REF!</definedName>
    <definedName name="_scad12b" localSheetId="1">#REF!</definedName>
    <definedName name="_scad12b" localSheetId="2">#REF!</definedName>
    <definedName name="_scad12b" localSheetId="7">#REF!</definedName>
    <definedName name="_scad12b">#REF!</definedName>
    <definedName name="_scad12c" localSheetId="5">#REF!</definedName>
    <definedName name="_scad12c" localSheetId="1">#REF!</definedName>
    <definedName name="_scad12c" localSheetId="2">#REF!</definedName>
    <definedName name="_scad12c" localSheetId="7">#REF!</definedName>
    <definedName name="_scad12c">#REF!</definedName>
    <definedName name="_scad13" localSheetId="5">#REF!</definedName>
    <definedName name="_scad13" localSheetId="1">#REF!</definedName>
    <definedName name="_scad13" localSheetId="2">#REF!</definedName>
    <definedName name="_scad13" localSheetId="7">#REF!</definedName>
    <definedName name="_scad13">#REF!</definedName>
    <definedName name="_scad14" localSheetId="5">#REF!</definedName>
    <definedName name="_scad14" localSheetId="1">#REF!</definedName>
    <definedName name="_scad14" localSheetId="2">#REF!</definedName>
    <definedName name="_scad14" localSheetId="7">#REF!</definedName>
    <definedName name="_scad14">#REF!</definedName>
    <definedName name="_scad15" localSheetId="5">#REF!</definedName>
    <definedName name="_scad15" localSheetId="1">#REF!</definedName>
    <definedName name="_scad15" localSheetId="2">#REF!</definedName>
    <definedName name="_scad15" localSheetId="7">#REF!</definedName>
    <definedName name="_scad15">#REF!</definedName>
    <definedName name="_scad16" localSheetId="5">#REF!</definedName>
    <definedName name="_scad16" localSheetId="1">#REF!</definedName>
    <definedName name="_scad16" localSheetId="2">#REF!</definedName>
    <definedName name="_scad16" localSheetId="7">#REF!</definedName>
    <definedName name="_scad16">#REF!</definedName>
    <definedName name="_scad16a" localSheetId="5">#REF!</definedName>
    <definedName name="_scad16a" localSheetId="1">#REF!</definedName>
    <definedName name="_scad16a" localSheetId="2">#REF!</definedName>
    <definedName name="_scad16a" localSheetId="7">#REF!</definedName>
    <definedName name="_scad16a">#REF!</definedName>
    <definedName name="_scad16b" localSheetId="5">#REF!</definedName>
    <definedName name="_scad16b" localSheetId="1">#REF!</definedName>
    <definedName name="_scad16b" localSheetId="2">#REF!</definedName>
    <definedName name="_scad16b" localSheetId="7">#REF!</definedName>
    <definedName name="_scad16b">#REF!</definedName>
    <definedName name="_scad16c" localSheetId="5">#REF!</definedName>
    <definedName name="_scad16c" localSheetId="1">#REF!</definedName>
    <definedName name="_scad16c" localSheetId="2">#REF!</definedName>
    <definedName name="_scad16c" localSheetId="7">#REF!</definedName>
    <definedName name="_scad16c">#REF!</definedName>
    <definedName name="_scad17" localSheetId="5">#REF!</definedName>
    <definedName name="_scad17" localSheetId="1">#REF!</definedName>
    <definedName name="_scad17" localSheetId="2">#REF!</definedName>
    <definedName name="_scad17" localSheetId="7">#REF!</definedName>
    <definedName name="_scad17">#REF!</definedName>
    <definedName name="_scad18" localSheetId="5">#REF!</definedName>
    <definedName name="_scad18" localSheetId="1">#REF!</definedName>
    <definedName name="_scad18" localSheetId="2">#REF!</definedName>
    <definedName name="_scad18" localSheetId="7">#REF!</definedName>
    <definedName name="_scad18">#REF!</definedName>
    <definedName name="_scad19" localSheetId="5">#REF!</definedName>
    <definedName name="_scad19" localSheetId="1">#REF!</definedName>
    <definedName name="_scad19" localSheetId="2">#REF!</definedName>
    <definedName name="_scad19" localSheetId="7">#REF!</definedName>
    <definedName name="_scad19">#REF!</definedName>
    <definedName name="_scad2" localSheetId="5">#REF!</definedName>
    <definedName name="_scad2" localSheetId="1">#REF!</definedName>
    <definedName name="_scad2" localSheetId="2">#REF!</definedName>
    <definedName name="_scad2" localSheetId="7">#REF!</definedName>
    <definedName name="_scad2">#REF!</definedName>
    <definedName name="_scad20" localSheetId="5">#REF!</definedName>
    <definedName name="_scad20" localSheetId="1">#REF!</definedName>
    <definedName name="_scad20" localSheetId="2">#REF!</definedName>
    <definedName name="_scad20" localSheetId="7">#REF!</definedName>
    <definedName name="_scad20">#REF!</definedName>
    <definedName name="_scad20a" localSheetId="5">#REF!</definedName>
    <definedName name="_scad20a" localSheetId="1">#REF!</definedName>
    <definedName name="_scad20a" localSheetId="2">#REF!</definedName>
    <definedName name="_scad20a" localSheetId="7">#REF!</definedName>
    <definedName name="_scad20a">#REF!</definedName>
    <definedName name="_scad20b" localSheetId="5">#REF!</definedName>
    <definedName name="_scad20b" localSheetId="1">#REF!</definedName>
    <definedName name="_scad20b" localSheetId="2">#REF!</definedName>
    <definedName name="_scad20b" localSheetId="7">#REF!</definedName>
    <definedName name="_scad20b">#REF!</definedName>
    <definedName name="_scad20c" localSheetId="5">#REF!</definedName>
    <definedName name="_scad20c" localSheetId="1">#REF!</definedName>
    <definedName name="_scad20c" localSheetId="2">#REF!</definedName>
    <definedName name="_scad20c" localSheetId="7">#REF!</definedName>
    <definedName name="_scad20c">#REF!</definedName>
    <definedName name="_scad21" localSheetId="5">#REF!</definedName>
    <definedName name="_scad21" localSheetId="1">#REF!</definedName>
    <definedName name="_scad21" localSheetId="2">#REF!</definedName>
    <definedName name="_scad21" localSheetId="7">#REF!</definedName>
    <definedName name="_scad21">#REF!</definedName>
    <definedName name="_scad22" localSheetId="5">#REF!</definedName>
    <definedName name="_scad22" localSheetId="1">#REF!</definedName>
    <definedName name="_scad22" localSheetId="2">#REF!</definedName>
    <definedName name="_scad22" localSheetId="7">#REF!</definedName>
    <definedName name="_scad22">#REF!</definedName>
    <definedName name="_scad23" localSheetId="5">#REF!</definedName>
    <definedName name="_scad23" localSheetId="1">#REF!</definedName>
    <definedName name="_scad23" localSheetId="2">#REF!</definedName>
    <definedName name="_scad23" localSheetId="7">#REF!</definedName>
    <definedName name="_scad23">#REF!</definedName>
    <definedName name="_scad24" localSheetId="5">#REF!</definedName>
    <definedName name="_scad24" localSheetId="1">#REF!</definedName>
    <definedName name="_scad24" localSheetId="2">#REF!</definedName>
    <definedName name="_scad24" localSheetId="7">#REF!</definedName>
    <definedName name="_scad24">#REF!</definedName>
    <definedName name="_scad25" localSheetId="5">#REF!</definedName>
    <definedName name="_scad25" localSheetId="1">#REF!</definedName>
    <definedName name="_scad25" localSheetId="2">#REF!</definedName>
    <definedName name="_scad25" localSheetId="7">#REF!</definedName>
    <definedName name="_scad25">#REF!</definedName>
    <definedName name="_scad26" localSheetId="5">#REF!</definedName>
    <definedName name="_scad26" localSheetId="1">#REF!</definedName>
    <definedName name="_scad26" localSheetId="2">#REF!</definedName>
    <definedName name="_scad26" localSheetId="7">#REF!</definedName>
    <definedName name="_scad26">#REF!</definedName>
    <definedName name="_scad27" localSheetId="5">#REF!</definedName>
    <definedName name="_scad27" localSheetId="1">#REF!</definedName>
    <definedName name="_scad27" localSheetId="2">#REF!</definedName>
    <definedName name="_scad27" localSheetId="7">#REF!</definedName>
    <definedName name="_scad27">#REF!</definedName>
    <definedName name="_scad28" localSheetId="5">#REF!</definedName>
    <definedName name="_scad28" localSheetId="1">#REF!</definedName>
    <definedName name="_scad28" localSheetId="2">#REF!</definedName>
    <definedName name="_scad28" localSheetId="7">#REF!</definedName>
    <definedName name="_scad28">#REF!</definedName>
    <definedName name="_scad29" localSheetId="5">#REF!</definedName>
    <definedName name="_scad29" localSheetId="1">#REF!</definedName>
    <definedName name="_scad29" localSheetId="2">#REF!</definedName>
    <definedName name="_scad29" localSheetId="7">#REF!</definedName>
    <definedName name="_scad29">#REF!</definedName>
    <definedName name="_scad3" localSheetId="5">#REF!</definedName>
    <definedName name="_scad3" localSheetId="1">#REF!</definedName>
    <definedName name="_scad3" localSheetId="2">#REF!</definedName>
    <definedName name="_scad3" localSheetId="7">#REF!</definedName>
    <definedName name="_scad3">#REF!</definedName>
    <definedName name="_scad30" localSheetId="5">#REF!</definedName>
    <definedName name="_scad30" localSheetId="1">#REF!</definedName>
    <definedName name="_scad30" localSheetId="2">#REF!</definedName>
    <definedName name="_scad30" localSheetId="7">#REF!</definedName>
    <definedName name="_scad30">#REF!</definedName>
    <definedName name="_scad31" localSheetId="5">#REF!</definedName>
    <definedName name="_scad31" localSheetId="1">#REF!</definedName>
    <definedName name="_scad31" localSheetId="2">#REF!</definedName>
    <definedName name="_scad31" localSheetId="7">#REF!</definedName>
    <definedName name="_scad31">#REF!</definedName>
    <definedName name="_scad32" localSheetId="5">#REF!</definedName>
    <definedName name="_scad32" localSheetId="1">#REF!</definedName>
    <definedName name="_scad32" localSheetId="2">#REF!</definedName>
    <definedName name="_scad32" localSheetId="7">#REF!</definedName>
    <definedName name="_scad32">#REF!</definedName>
    <definedName name="_scad33" localSheetId="5">#REF!</definedName>
    <definedName name="_scad33" localSheetId="1">#REF!</definedName>
    <definedName name="_scad33" localSheetId="2">#REF!</definedName>
    <definedName name="_scad33" localSheetId="7">#REF!</definedName>
    <definedName name="_scad33">#REF!</definedName>
    <definedName name="_scad34" localSheetId="5">#REF!</definedName>
    <definedName name="_scad34" localSheetId="1">#REF!</definedName>
    <definedName name="_scad34" localSheetId="2">#REF!</definedName>
    <definedName name="_scad34" localSheetId="7">#REF!</definedName>
    <definedName name="_scad34">#REF!</definedName>
    <definedName name="_scad35" localSheetId="5">#REF!</definedName>
    <definedName name="_scad35" localSheetId="1">#REF!</definedName>
    <definedName name="_scad35" localSheetId="2">#REF!</definedName>
    <definedName name="_scad35" localSheetId="7">#REF!</definedName>
    <definedName name="_scad35">#REF!</definedName>
    <definedName name="_scad4" localSheetId="5">#REF!</definedName>
    <definedName name="_scad4" localSheetId="1">#REF!</definedName>
    <definedName name="_scad4" localSheetId="2">#REF!</definedName>
    <definedName name="_scad4" localSheetId="7">#REF!</definedName>
    <definedName name="_scad4">#REF!</definedName>
    <definedName name="_scad4a" localSheetId="5">#REF!</definedName>
    <definedName name="_scad4a" localSheetId="1">#REF!</definedName>
    <definedName name="_scad4a" localSheetId="2">#REF!</definedName>
    <definedName name="_scad4a" localSheetId="7">#REF!</definedName>
    <definedName name="_scad4a">#REF!</definedName>
    <definedName name="_scad4b" localSheetId="5">#REF!</definedName>
    <definedName name="_scad4b" localSheetId="1">#REF!</definedName>
    <definedName name="_scad4b" localSheetId="2">#REF!</definedName>
    <definedName name="_scad4b" localSheetId="7">#REF!</definedName>
    <definedName name="_scad4b">#REF!</definedName>
    <definedName name="_scad4c" localSheetId="5">#REF!</definedName>
    <definedName name="_scad4c" localSheetId="1">#REF!</definedName>
    <definedName name="_scad4c" localSheetId="2">#REF!</definedName>
    <definedName name="_scad4c" localSheetId="7">#REF!</definedName>
    <definedName name="_scad4c">#REF!</definedName>
    <definedName name="_scad4d" localSheetId="5">#REF!</definedName>
    <definedName name="_scad4d" localSheetId="1">#REF!</definedName>
    <definedName name="_scad4d" localSheetId="2">#REF!</definedName>
    <definedName name="_scad4d" localSheetId="7">#REF!</definedName>
    <definedName name="_scad4d">#REF!</definedName>
    <definedName name="_scad5" localSheetId="5">#REF!</definedName>
    <definedName name="_scad5" localSheetId="1">#REF!</definedName>
    <definedName name="_scad5" localSheetId="2">#REF!</definedName>
    <definedName name="_scad5" localSheetId="7">#REF!</definedName>
    <definedName name="_scad5">#REF!</definedName>
    <definedName name="_scad6" localSheetId="5">#REF!</definedName>
    <definedName name="_scad6" localSheetId="1">#REF!</definedName>
    <definedName name="_scad6" localSheetId="2">#REF!</definedName>
    <definedName name="_scad6" localSheetId="7">#REF!</definedName>
    <definedName name="_scad6">#REF!</definedName>
    <definedName name="_scad7" localSheetId="5">#REF!</definedName>
    <definedName name="_scad7" localSheetId="1">#REF!</definedName>
    <definedName name="_scad7" localSheetId="2">#REF!</definedName>
    <definedName name="_scad7" localSheetId="7">#REF!</definedName>
    <definedName name="_scad7">#REF!</definedName>
    <definedName name="_scad8" localSheetId="5">#REF!</definedName>
    <definedName name="_scad8" localSheetId="1">#REF!</definedName>
    <definedName name="_scad8" localSheetId="2">#REF!</definedName>
    <definedName name="_scad8" localSheetId="7">#REF!</definedName>
    <definedName name="_scad8">#REF!</definedName>
    <definedName name="_scad8a" localSheetId="5">#REF!</definedName>
    <definedName name="_scad8a" localSheetId="1">#REF!</definedName>
    <definedName name="_scad8a" localSheetId="2">#REF!</definedName>
    <definedName name="_scad8a" localSheetId="7">#REF!</definedName>
    <definedName name="_scad8a">#REF!</definedName>
    <definedName name="_scad8b" localSheetId="5">#REF!</definedName>
    <definedName name="_scad8b" localSheetId="1">#REF!</definedName>
    <definedName name="_scad8b" localSheetId="2">#REF!</definedName>
    <definedName name="_scad8b" localSheetId="7">#REF!</definedName>
    <definedName name="_scad8b">#REF!</definedName>
    <definedName name="_scad8c" localSheetId="5">#REF!</definedName>
    <definedName name="_scad8c" localSheetId="1">#REF!</definedName>
    <definedName name="_scad8c" localSheetId="2">#REF!</definedName>
    <definedName name="_scad8c" localSheetId="7">#REF!</definedName>
    <definedName name="_scad8c">#REF!</definedName>
    <definedName name="_scad9" localSheetId="5">#REF!</definedName>
    <definedName name="_scad9" localSheetId="1">#REF!</definedName>
    <definedName name="_scad9" localSheetId="2">#REF!</definedName>
    <definedName name="_scad9" localSheetId="7">#REF!</definedName>
    <definedName name="_scad9">#REF!</definedName>
    <definedName name="_smc1" localSheetId="5">#REF!</definedName>
    <definedName name="_smc1" localSheetId="7">#REF!</definedName>
    <definedName name="_smc1">#REF!</definedName>
    <definedName name="_smc2" localSheetId="5">#REF!</definedName>
    <definedName name="_smc2" localSheetId="7">#REF!</definedName>
    <definedName name="_smc2">#REF!</definedName>
    <definedName name="_smc3" localSheetId="5">#REF!</definedName>
    <definedName name="_smc3" localSheetId="7">#REF!</definedName>
    <definedName name="_smc3">#REF!</definedName>
    <definedName name="_smc4" localSheetId="5">#REF!</definedName>
    <definedName name="_smc4" localSheetId="7">#REF!</definedName>
    <definedName name="_smc4">#REF!</definedName>
    <definedName name="_smc5" localSheetId="5">#REF!</definedName>
    <definedName name="_smc5" localSheetId="7">#REF!</definedName>
    <definedName name="_smc5">#REF!</definedName>
    <definedName name="_smc6" localSheetId="5">#REF!</definedName>
    <definedName name="_smc6" localSheetId="7">#REF!</definedName>
    <definedName name="_smc6">#REF!</definedName>
    <definedName name="_smj1" localSheetId="5">#REF!</definedName>
    <definedName name="_smj1" localSheetId="1">#REF!</definedName>
    <definedName name="_smj1" localSheetId="2">#REF!</definedName>
    <definedName name="_smj1" localSheetId="7">#REF!</definedName>
    <definedName name="_smj1">#REF!</definedName>
    <definedName name="_smj10" localSheetId="5">#REF!</definedName>
    <definedName name="_smj10" localSheetId="1">#REF!</definedName>
    <definedName name="_smj10" localSheetId="2">#REF!</definedName>
    <definedName name="_smj10" localSheetId="7">#REF!</definedName>
    <definedName name="_smj10">#REF!</definedName>
    <definedName name="_smj11" localSheetId="5">#REF!</definedName>
    <definedName name="_smj11" localSheetId="1">#REF!</definedName>
    <definedName name="_smj11" localSheetId="2">#REF!</definedName>
    <definedName name="_smj11" localSheetId="7">#REF!</definedName>
    <definedName name="_smj11">#REF!</definedName>
    <definedName name="_smj2" localSheetId="5">#REF!</definedName>
    <definedName name="_smj2" localSheetId="1">#REF!</definedName>
    <definedName name="_smj2" localSheetId="2">#REF!</definedName>
    <definedName name="_smj2" localSheetId="7">#REF!</definedName>
    <definedName name="_smj2">#REF!</definedName>
    <definedName name="_smj3" localSheetId="5">#REF!</definedName>
    <definedName name="_smj3" localSheetId="1">#REF!</definedName>
    <definedName name="_smj3" localSheetId="2">#REF!</definedName>
    <definedName name="_smj3" localSheetId="7">#REF!</definedName>
    <definedName name="_smj3">#REF!</definedName>
    <definedName name="_smj4" localSheetId="5">#REF!</definedName>
    <definedName name="_smj4" localSheetId="1">#REF!</definedName>
    <definedName name="_smj4" localSheetId="2">#REF!</definedName>
    <definedName name="_smj4" localSheetId="7">#REF!</definedName>
    <definedName name="_smj4">#REF!</definedName>
    <definedName name="_smj5" localSheetId="5">#REF!</definedName>
    <definedName name="_smj5" localSheetId="1">#REF!</definedName>
    <definedName name="_smj5" localSheetId="2">#REF!</definedName>
    <definedName name="_smj5" localSheetId="7">#REF!</definedName>
    <definedName name="_smj5">#REF!</definedName>
    <definedName name="_smj6" localSheetId="5">#REF!</definedName>
    <definedName name="_smj6" localSheetId="1">#REF!</definedName>
    <definedName name="_smj6" localSheetId="2">#REF!</definedName>
    <definedName name="_smj6" localSheetId="7">#REF!</definedName>
    <definedName name="_smj6">#REF!</definedName>
    <definedName name="_smj7" localSheetId="5">#REF!</definedName>
    <definedName name="_smj7" localSheetId="1">#REF!</definedName>
    <definedName name="_smj7" localSheetId="2">#REF!</definedName>
    <definedName name="_smj7" localSheetId="7">#REF!</definedName>
    <definedName name="_smj7">#REF!</definedName>
    <definedName name="_smj8" localSheetId="5">#REF!</definedName>
    <definedName name="_smj8" localSheetId="1">#REF!</definedName>
    <definedName name="_smj8" localSheetId="2">#REF!</definedName>
    <definedName name="_smj8" localSheetId="7">#REF!</definedName>
    <definedName name="_smj8">#REF!</definedName>
    <definedName name="_smj9" localSheetId="5">#REF!</definedName>
    <definedName name="_smj9" localSheetId="1">#REF!</definedName>
    <definedName name="_smj9" localSheetId="2">#REF!</definedName>
    <definedName name="_smj9" localSheetId="7">#REF!</definedName>
    <definedName name="_smj9">#REF!</definedName>
    <definedName name="_sml1" localSheetId="5">#REF!</definedName>
    <definedName name="_sml1" localSheetId="7">#REF!</definedName>
    <definedName name="_sml1">#REF!</definedName>
    <definedName name="_sml2" localSheetId="5">#REF!</definedName>
    <definedName name="_sml2" localSheetId="7">#REF!</definedName>
    <definedName name="_sml2">#REF!</definedName>
    <definedName name="_sml3" localSheetId="5">#REF!</definedName>
    <definedName name="_sml3" localSheetId="7">#REF!</definedName>
    <definedName name="_sml3">#REF!</definedName>
    <definedName name="_sml4" localSheetId="5">#REF!</definedName>
    <definedName name="_sml4" localSheetId="7">#REF!</definedName>
    <definedName name="_sml4">#REF!</definedName>
    <definedName name="_sml5" localSheetId="5">#REF!</definedName>
    <definedName name="_sml5" localSheetId="7">#REF!</definedName>
    <definedName name="_sml5">#REF!</definedName>
    <definedName name="_sof1" localSheetId="5">#REF!</definedName>
    <definedName name="_sof1" localSheetId="1">#REF!</definedName>
    <definedName name="_sof1" localSheetId="2">#REF!</definedName>
    <definedName name="_sof1" localSheetId="7">#REF!</definedName>
    <definedName name="_sof1">#REF!</definedName>
    <definedName name="_sof10" localSheetId="5">#REF!</definedName>
    <definedName name="_sof10" localSheetId="1">#REF!</definedName>
    <definedName name="_sof10" localSheetId="2">#REF!</definedName>
    <definedName name="_sof10" localSheetId="7">#REF!</definedName>
    <definedName name="_sof10">#REF!</definedName>
    <definedName name="_sof11" localSheetId="5">#REF!</definedName>
    <definedName name="_sof11" localSheetId="1">#REF!</definedName>
    <definedName name="_sof11" localSheetId="2">#REF!</definedName>
    <definedName name="_sof11" localSheetId="7">#REF!</definedName>
    <definedName name="_sof11">#REF!</definedName>
    <definedName name="_sof12" localSheetId="5">#REF!</definedName>
    <definedName name="_sof12" localSheetId="1">#REF!</definedName>
    <definedName name="_sof12" localSheetId="2">#REF!</definedName>
    <definedName name="_sof12" localSheetId="7">#REF!</definedName>
    <definedName name="_sof12">#REF!</definedName>
    <definedName name="_sof13" localSheetId="5">#REF!</definedName>
    <definedName name="_sof13" localSheetId="1">#REF!</definedName>
    <definedName name="_sof13" localSheetId="2">#REF!</definedName>
    <definedName name="_sof13" localSheetId="7">#REF!</definedName>
    <definedName name="_sof13">#REF!</definedName>
    <definedName name="_sof14" localSheetId="5">#REF!</definedName>
    <definedName name="_sof14" localSheetId="1">#REF!</definedName>
    <definedName name="_sof14" localSheetId="2">#REF!</definedName>
    <definedName name="_sof14" localSheetId="7">#REF!</definedName>
    <definedName name="_sof14">#REF!</definedName>
    <definedName name="_sof15" localSheetId="5">#REF!</definedName>
    <definedName name="_sof15" localSheetId="1">#REF!</definedName>
    <definedName name="_sof15" localSheetId="2">#REF!</definedName>
    <definedName name="_sof15" localSheetId="7">#REF!</definedName>
    <definedName name="_sof15">#REF!</definedName>
    <definedName name="_sof16" localSheetId="5">#REF!</definedName>
    <definedName name="_sof16" localSheetId="1">#REF!</definedName>
    <definedName name="_sof16" localSheetId="2">#REF!</definedName>
    <definedName name="_sof16" localSheetId="7">#REF!</definedName>
    <definedName name="_sof16">#REF!</definedName>
    <definedName name="_sof17" localSheetId="5">#REF!</definedName>
    <definedName name="_sof17" localSheetId="1">#REF!</definedName>
    <definedName name="_sof17" localSheetId="2">#REF!</definedName>
    <definedName name="_sof17" localSheetId="7">#REF!</definedName>
    <definedName name="_sof17">#REF!</definedName>
    <definedName name="_sof18" localSheetId="5">#REF!</definedName>
    <definedName name="_sof18" localSheetId="1">#REF!</definedName>
    <definedName name="_sof18" localSheetId="2">#REF!</definedName>
    <definedName name="_sof18" localSheetId="7">#REF!</definedName>
    <definedName name="_sof18">#REF!</definedName>
    <definedName name="_sof19" localSheetId="5">#REF!</definedName>
    <definedName name="_sof19" localSheetId="1">#REF!</definedName>
    <definedName name="_sof19" localSheetId="2">#REF!</definedName>
    <definedName name="_sof19" localSheetId="7">#REF!</definedName>
    <definedName name="_sof19">#REF!</definedName>
    <definedName name="_sof2" localSheetId="5">#REF!</definedName>
    <definedName name="_sof2" localSheetId="1">#REF!</definedName>
    <definedName name="_sof2" localSheetId="2">#REF!</definedName>
    <definedName name="_sof2" localSheetId="7">#REF!</definedName>
    <definedName name="_sof2">#REF!</definedName>
    <definedName name="_sof3" localSheetId="5">#REF!</definedName>
    <definedName name="_sof3" localSheetId="1">#REF!</definedName>
    <definedName name="_sof3" localSheetId="2">#REF!</definedName>
    <definedName name="_sof3" localSheetId="7">#REF!</definedName>
    <definedName name="_sof3">#REF!</definedName>
    <definedName name="_sof4" localSheetId="5">#REF!</definedName>
    <definedName name="_sof4" localSheetId="1">#REF!</definedName>
    <definedName name="_sof4" localSheetId="2">#REF!</definedName>
    <definedName name="_sof4" localSheetId="7">#REF!</definedName>
    <definedName name="_sof4">#REF!</definedName>
    <definedName name="_sof5" localSheetId="5">#REF!</definedName>
    <definedName name="_sof5" localSheetId="1">#REF!</definedName>
    <definedName name="_sof5" localSheetId="2">#REF!</definedName>
    <definedName name="_sof5" localSheetId="7">#REF!</definedName>
    <definedName name="_sof5">#REF!</definedName>
    <definedName name="_sof6" localSheetId="5">#REF!</definedName>
    <definedName name="_sof6" localSheetId="1">#REF!</definedName>
    <definedName name="_sof6" localSheetId="2">#REF!</definedName>
    <definedName name="_sof6" localSheetId="7">#REF!</definedName>
    <definedName name="_sof6">#REF!</definedName>
    <definedName name="_sof7" localSheetId="5">#REF!</definedName>
    <definedName name="_sof7" localSheetId="1">#REF!</definedName>
    <definedName name="_sof7" localSheetId="2">#REF!</definedName>
    <definedName name="_sof7" localSheetId="7">#REF!</definedName>
    <definedName name="_sof7">#REF!</definedName>
    <definedName name="_sof8" localSheetId="5">#REF!</definedName>
    <definedName name="_sof8" localSheetId="1">#REF!</definedName>
    <definedName name="_sof8" localSheetId="2">#REF!</definedName>
    <definedName name="_sof8" localSheetId="7">#REF!</definedName>
    <definedName name="_sof8">#REF!</definedName>
    <definedName name="_sof9" localSheetId="5">#REF!</definedName>
    <definedName name="_sof9" localSheetId="1">#REF!</definedName>
    <definedName name="_sof9" localSheetId="2">#REF!</definedName>
    <definedName name="_sof9" localSheetId="7">#REF!</definedName>
    <definedName name="_sof9">#REF!</definedName>
    <definedName name="_spolt1" localSheetId="5">#REF!</definedName>
    <definedName name="_spolt1" localSheetId="1">#REF!</definedName>
    <definedName name="_spolt1" localSheetId="2">#REF!</definedName>
    <definedName name="_spolt1" localSheetId="7">#REF!</definedName>
    <definedName name="_spolt1">#REF!</definedName>
    <definedName name="_spolt10" localSheetId="5">#REF!</definedName>
    <definedName name="_spolt10" localSheetId="1">#REF!</definedName>
    <definedName name="_spolt10" localSheetId="2">#REF!</definedName>
    <definedName name="_spolt10" localSheetId="7">#REF!</definedName>
    <definedName name="_spolt10">#REF!</definedName>
    <definedName name="_spolt11" localSheetId="5">#REF!</definedName>
    <definedName name="_spolt11" localSheetId="1">#REF!</definedName>
    <definedName name="_spolt11" localSheetId="2">#REF!</definedName>
    <definedName name="_spolt11" localSheetId="7">#REF!</definedName>
    <definedName name="_spolt11">#REF!</definedName>
    <definedName name="_spolt12" localSheetId="5">#REF!</definedName>
    <definedName name="_spolt12" localSheetId="1">#REF!</definedName>
    <definedName name="_spolt12" localSheetId="2">#REF!</definedName>
    <definedName name="_spolt12" localSheetId="7">#REF!</definedName>
    <definedName name="_spolt12">#REF!</definedName>
    <definedName name="_spolt13" localSheetId="5">#REF!</definedName>
    <definedName name="_spolt13" localSheetId="1">#REF!</definedName>
    <definedName name="_spolt13" localSheetId="2">#REF!</definedName>
    <definedName name="_spolt13" localSheetId="7">#REF!</definedName>
    <definedName name="_spolt13">#REF!</definedName>
    <definedName name="_spolt14" localSheetId="5">#REF!</definedName>
    <definedName name="_spolt14" localSheetId="1">#REF!</definedName>
    <definedName name="_spolt14" localSheetId="2">#REF!</definedName>
    <definedName name="_spolt14" localSheetId="7">#REF!</definedName>
    <definedName name="_spolt14">#REF!</definedName>
    <definedName name="_spolt15" localSheetId="5">#REF!</definedName>
    <definedName name="_spolt15" localSheetId="1">#REF!</definedName>
    <definedName name="_spolt15" localSheetId="2">#REF!</definedName>
    <definedName name="_spolt15" localSheetId="7">#REF!</definedName>
    <definedName name="_spolt15">#REF!</definedName>
    <definedName name="_spolt16" localSheetId="5">#REF!</definedName>
    <definedName name="_spolt16" localSheetId="1">#REF!</definedName>
    <definedName name="_spolt16" localSheetId="2">#REF!</definedName>
    <definedName name="_spolt16" localSheetId="7">#REF!</definedName>
    <definedName name="_spolt16">#REF!</definedName>
    <definedName name="_spolt17" localSheetId="5">#REF!</definedName>
    <definedName name="_spolt17" localSheetId="1">#REF!</definedName>
    <definedName name="_spolt17" localSheetId="2">#REF!</definedName>
    <definedName name="_spolt17" localSheetId="7">#REF!</definedName>
    <definedName name="_spolt17">#REF!</definedName>
    <definedName name="_spolt18" localSheetId="5">#REF!</definedName>
    <definedName name="_spolt18" localSheetId="1">#REF!</definedName>
    <definedName name="_spolt18" localSheetId="2">#REF!</definedName>
    <definedName name="_spolt18" localSheetId="7">#REF!</definedName>
    <definedName name="_spolt18">#REF!</definedName>
    <definedName name="_spolt19" localSheetId="5">#REF!</definedName>
    <definedName name="_spolt19" localSheetId="1">#REF!</definedName>
    <definedName name="_spolt19" localSheetId="2">#REF!</definedName>
    <definedName name="_spolt19" localSheetId="7">#REF!</definedName>
    <definedName name="_spolt19">#REF!</definedName>
    <definedName name="_spolt2" localSheetId="5">#REF!</definedName>
    <definedName name="_spolt2" localSheetId="1">#REF!</definedName>
    <definedName name="_spolt2" localSheetId="2">#REF!</definedName>
    <definedName name="_spolt2" localSheetId="7">#REF!</definedName>
    <definedName name="_spolt2">#REF!</definedName>
    <definedName name="_spolt20" localSheetId="5">#REF!</definedName>
    <definedName name="_spolt20" localSheetId="1">#REF!</definedName>
    <definedName name="_spolt20" localSheetId="2">#REF!</definedName>
    <definedName name="_spolt20" localSheetId="7">#REF!</definedName>
    <definedName name="_spolt20">#REF!</definedName>
    <definedName name="_spolt3" localSheetId="5">#REF!</definedName>
    <definedName name="_spolt3" localSheetId="1">#REF!</definedName>
    <definedName name="_spolt3" localSheetId="2">#REF!</definedName>
    <definedName name="_spolt3" localSheetId="7">#REF!</definedName>
    <definedName name="_spolt3">#REF!</definedName>
    <definedName name="_spolt4" localSheetId="5">#REF!</definedName>
    <definedName name="_spolt4" localSheetId="1">#REF!</definedName>
    <definedName name="_spolt4" localSheetId="2">#REF!</definedName>
    <definedName name="_spolt4" localSheetId="7">#REF!</definedName>
    <definedName name="_spolt4">#REF!</definedName>
    <definedName name="_spolt5" localSheetId="5">#REF!</definedName>
    <definedName name="_spolt5" localSheetId="1">#REF!</definedName>
    <definedName name="_spolt5" localSheetId="2">#REF!</definedName>
    <definedName name="_spolt5" localSheetId="7">#REF!</definedName>
    <definedName name="_spolt5">#REF!</definedName>
    <definedName name="_spolt6" localSheetId="5">#REF!</definedName>
    <definedName name="_spolt6" localSheetId="1">#REF!</definedName>
    <definedName name="_spolt6" localSheetId="2">#REF!</definedName>
    <definedName name="_spolt6" localSheetId="7">#REF!</definedName>
    <definedName name="_spolt6">#REF!</definedName>
    <definedName name="_spolt7" localSheetId="5">#REF!</definedName>
    <definedName name="_spolt7" localSheetId="1">#REF!</definedName>
    <definedName name="_spolt7" localSheetId="2">#REF!</definedName>
    <definedName name="_spolt7" localSheetId="7">#REF!</definedName>
    <definedName name="_spolt7">#REF!</definedName>
    <definedName name="_spolt8" localSheetId="5">#REF!</definedName>
    <definedName name="_spolt8" localSheetId="1">#REF!</definedName>
    <definedName name="_spolt8" localSheetId="2">#REF!</definedName>
    <definedName name="_spolt8" localSheetId="7">#REF!</definedName>
    <definedName name="_spolt8">#REF!</definedName>
    <definedName name="_spolt9" localSheetId="5">#REF!</definedName>
    <definedName name="_spolt9" localSheetId="1">#REF!</definedName>
    <definedName name="_spolt9" localSheetId="2">#REF!</definedName>
    <definedName name="_spolt9" localSheetId="7">#REF!</definedName>
    <definedName name="_spolt9">#REF!</definedName>
    <definedName name="_sprat1" localSheetId="5">#REF!</definedName>
    <definedName name="_sprat1" localSheetId="7">#REF!</definedName>
    <definedName name="_sprat1">#REF!</definedName>
    <definedName name="_sprat2" localSheetId="5">#REF!</definedName>
    <definedName name="_sprat2" localSheetId="7">#REF!</definedName>
    <definedName name="_sprat2">#REF!</definedName>
    <definedName name="_sprat3" localSheetId="5">#REF!</definedName>
    <definedName name="_sprat3" localSheetId="7">#REF!</definedName>
    <definedName name="_sprat3">#REF!</definedName>
    <definedName name="_sprat4" localSheetId="5">#REF!</definedName>
    <definedName name="_sprat4" localSheetId="7">#REF!</definedName>
    <definedName name="_sprat4">#REF!</definedName>
    <definedName name="_spuff1" localSheetId="5">#REF!</definedName>
    <definedName name="_spuff1" localSheetId="1">#REF!</definedName>
    <definedName name="_spuff1" localSheetId="2">#REF!</definedName>
    <definedName name="_spuff1" localSheetId="7">#REF!</definedName>
    <definedName name="_spuff1">#REF!</definedName>
    <definedName name="_spuff2" localSheetId="5">#REF!</definedName>
    <definedName name="_spuff2" localSheetId="1">#REF!</definedName>
    <definedName name="_spuff2" localSheetId="2">#REF!</definedName>
    <definedName name="_spuff2" localSheetId="7">#REF!</definedName>
    <definedName name="_spuff2">#REF!</definedName>
    <definedName name="_spuff3" localSheetId="5">#REF!</definedName>
    <definedName name="_spuff3" localSheetId="1">#REF!</definedName>
    <definedName name="_spuff3" localSheetId="2">#REF!</definedName>
    <definedName name="_spuff3" localSheetId="7">#REF!</definedName>
    <definedName name="_spuff3">#REF!</definedName>
    <definedName name="_spuff4" localSheetId="5">#REF!</definedName>
    <definedName name="_spuff4" localSheetId="1">#REF!</definedName>
    <definedName name="_spuff4" localSheetId="2">#REF!</definedName>
    <definedName name="_spuff4" localSheetId="7">#REF!</definedName>
    <definedName name="_spuff4">#REF!</definedName>
    <definedName name="_spuff5" localSheetId="5">#REF!</definedName>
    <definedName name="_spuff5" localSheetId="1">#REF!</definedName>
    <definedName name="_spuff5" localSheetId="2">#REF!</definedName>
    <definedName name="_spuff5" localSheetId="7">#REF!</definedName>
    <definedName name="_spuff5">#REF!</definedName>
    <definedName name="_srack1" localSheetId="5">#REF!</definedName>
    <definedName name="_srack1" localSheetId="7">#REF!</definedName>
    <definedName name="_srack1">#REF!</definedName>
    <definedName name="_srack2" localSheetId="5">#REF!</definedName>
    <definedName name="_srack2" localSheetId="7">#REF!</definedName>
    <definedName name="_srack2">#REF!</definedName>
    <definedName name="_srack3" localSheetId="5">#REF!</definedName>
    <definedName name="_srack3" localSheetId="7">#REF!</definedName>
    <definedName name="_srack3">#REF!</definedName>
    <definedName name="_srack4" localSheetId="5">#REF!</definedName>
    <definedName name="_srack4" localSheetId="7">#REF!</definedName>
    <definedName name="_srack4">#REF!</definedName>
    <definedName name="_srack5" localSheetId="5">#REF!</definedName>
    <definedName name="_srack5" localSheetId="7">#REF!</definedName>
    <definedName name="_srack5">#REF!</definedName>
    <definedName name="_srack6" localSheetId="5">#REF!</definedName>
    <definedName name="_srack6" localSheetId="7">#REF!</definedName>
    <definedName name="_srack6">#REF!</definedName>
    <definedName name="_srack7" localSheetId="5">#REF!</definedName>
    <definedName name="_srack7" localSheetId="7">#REF!</definedName>
    <definedName name="_srack7">#REF!</definedName>
    <definedName name="_srack8" localSheetId="5">#REF!</definedName>
    <definedName name="_srack8" localSheetId="7">#REF!</definedName>
    <definedName name="_srack8">#REF!</definedName>
    <definedName name="_tarjale" localSheetId="5">#REF!</definedName>
    <definedName name="_tarjale" localSheetId="1">#REF!</definedName>
    <definedName name="_tarjale" localSheetId="2">#REF!</definedName>
    <definedName name="_tarjale" localSheetId="7">#REF!</definedName>
    <definedName name="_tarjale">#REF!</definedName>
    <definedName name="_vic" localSheetId="5">#REF!</definedName>
    <definedName name="_vic" localSheetId="1">#REF!</definedName>
    <definedName name="_vic" localSheetId="2">#REF!</definedName>
    <definedName name="_vic" localSheetId="7">#REF!</definedName>
    <definedName name="_vic">#REF!</definedName>
    <definedName name="ad_mjb" localSheetId="5">#REF!</definedName>
    <definedName name="ad_mjb" localSheetId="7">#REF!</definedName>
    <definedName name="ad_mjb">#REF!</definedName>
    <definedName name="adendo_01" localSheetId="5">#REF!</definedName>
    <definedName name="adendo_01">#REF!</definedName>
    <definedName name="adendo_02" localSheetId="5">#REF!</definedName>
    <definedName name="adendo_02">#REF!</definedName>
    <definedName name="adendo_03" localSheetId="5">#REF!</definedName>
    <definedName name="adendo_03">#REF!</definedName>
    <definedName name="ALMOFADAS" localSheetId="5">#REF!</definedName>
    <definedName name="ALMOFADAS" localSheetId="7">#REF!</definedName>
    <definedName name="ALMOFADAS">#REF!</definedName>
    <definedName name="BANCO_BEAM" localSheetId="5">#REF!</definedName>
    <definedName name="BANCO_BEAM">#REF!</definedName>
    <definedName name="BANCO_BLADE" localSheetId="5">#REF!</definedName>
    <definedName name="BANCO_BLADE">#REF!</definedName>
    <definedName name="BANCO_CHEIG" localSheetId="5">#REF!</definedName>
    <definedName name="BANCO_CHEIG">#REF!</definedName>
    <definedName name="BANCO_EASY" localSheetId="5">#REF!</definedName>
    <definedName name="BANCO_EASY">#REF!</definedName>
    <definedName name="BANCO_JULIA" localSheetId="5">#REF!</definedName>
    <definedName name="BANCO_JULIA">#REF!</definedName>
    <definedName name="BANCO_JULIA_CORK" localSheetId="5">#REF!</definedName>
    <definedName name="BANCO_JULIA_CORK" localSheetId="7">#REF!</definedName>
    <definedName name="BANCO_JULIA_CORK">#REF!</definedName>
    <definedName name="BANCO_JULIA_FIBRA" localSheetId="5">#REF!</definedName>
    <definedName name="BANCO_JULIA_FIBRA" localSheetId="7">#REF!</definedName>
    <definedName name="BANCO_JULIA_FIBRA">#REF!</definedName>
    <definedName name="BANCO_JULIA_MADEIRA" localSheetId="5">#REF!</definedName>
    <definedName name="BANCO_JULIA_MADEIRA" localSheetId="7">#REF!</definedName>
    <definedName name="BANCO_JULIA_MADEIRA">#REF!</definedName>
    <definedName name="BANCO_MARK" localSheetId="5">#REF!</definedName>
    <definedName name="BANCO_MARK">#REF!</definedName>
    <definedName name="BANCO_MASS" localSheetId="5">#REF!</definedName>
    <definedName name="BANCO_MASS">#REF!</definedName>
    <definedName name="BANCO_MASS_CORK" localSheetId="5">#REF!</definedName>
    <definedName name="BANCO_MASS_CORK" localSheetId="7">#REF!</definedName>
    <definedName name="BANCO_MASS_CORK">#REF!</definedName>
    <definedName name="BANCO_MASS_FIBRA" localSheetId="5">#REF!</definedName>
    <definedName name="BANCO_MASS_FIBRA" localSheetId="7">#REF!</definedName>
    <definedName name="BANCO_MASS_FIBRA">#REF!</definedName>
    <definedName name="BANCO_MASS_MADEIRA" localSheetId="5">#REF!</definedName>
    <definedName name="BANCO_MASS_MADEIRA" localSheetId="7">#REF!</definedName>
    <definedName name="BANCO_MASS_MADEIRA">#REF!</definedName>
    <definedName name="BANCO_MATRIX" localSheetId="5">#REF!</definedName>
    <definedName name="BANCO_MATRIX">#REF!</definedName>
    <definedName name="BANCO_MATRIZ" localSheetId="5">#REF!</definedName>
    <definedName name="BANCO_MATRIZ">#REF!</definedName>
    <definedName name="BANCO_PEAO_FIBRA" localSheetId="5">#REF!</definedName>
    <definedName name="BANCO_PEAO_FIBRA" localSheetId="7">#REF!</definedName>
    <definedName name="BANCO_PEAO_FIBRA">#REF!</definedName>
    <definedName name="BANCO_PEAO_MADEIRA" localSheetId="5">#REF!</definedName>
    <definedName name="BANCO_PEAO_MADEIRA" localSheetId="7">#REF!</definedName>
    <definedName name="BANCO_PEAO_MADEIRA">#REF!</definedName>
    <definedName name="BANCO_PHILLIPS" localSheetId="5">#REF!</definedName>
    <definedName name="BANCO_PHILLIPS">#REF!</definedName>
    <definedName name="BANCO_U" localSheetId="5">#REF!</definedName>
    <definedName name="BANCO_U">#REF!</definedName>
    <definedName name="BANCOS">#REF!</definedName>
    <definedName name="bank20" localSheetId="5">#REF!</definedName>
    <definedName name="bank20" localSheetId="7">#REF!</definedName>
    <definedName name="bank20">#REF!</definedName>
    <definedName name="cirk" localSheetId="5">#REF!</definedName>
    <definedName name="cirk">#REF!</definedName>
    <definedName name="dora" localSheetId="5">#REF!</definedName>
    <definedName name="dora" localSheetId="7">#REF!</definedName>
    <definedName name="dora">#REF!</definedName>
    <definedName name="easy" localSheetId="5">#REF!</definedName>
    <definedName name="easy" localSheetId="7">#REF!</definedName>
    <definedName name="easy">#REF!</definedName>
    <definedName name="gio_alta" localSheetId="5">#REF!</definedName>
    <definedName name="gio_alta" localSheetId="7">#REF!</definedName>
    <definedName name="gio_alta">#REF!</definedName>
    <definedName name="ipanema_2" localSheetId="5">#REF!</definedName>
    <definedName name="ipanema_2" localSheetId="7">#REF!</definedName>
    <definedName name="ipanema_2">#REF!</definedName>
    <definedName name="lia" localSheetId="5">#REF!</definedName>
    <definedName name="lia" localSheetId="7">#REF!</definedName>
    <definedName name="lia">#REF!</definedName>
    <definedName name="lia_arredondada" localSheetId="5">#REF!</definedName>
    <definedName name="lia_arredondada" localSheetId="7">#REF!</definedName>
    <definedName name="lia_arredondada">#REF!</definedName>
    <definedName name="lodd" localSheetId="5">#REF!</definedName>
    <definedName name="lodd">#REF!</definedName>
    <definedName name="lodd_base" localSheetId="5">#REF!</definedName>
    <definedName name="lodd_base">#REF!</definedName>
    <definedName name="lodd_marmore" localSheetId="5">#REF!</definedName>
    <definedName name="lodd_marmore">#REF!</definedName>
    <definedName name="mark_up" localSheetId="5">#REF!</definedName>
    <definedName name="mark_up">'CAPA Lighting'!$W$8</definedName>
    <definedName name="MKC">#REF!</definedName>
    <definedName name="namoradeira_dora" localSheetId="5">#REF!</definedName>
    <definedName name="namoradeira_dora" localSheetId="7">#REF!</definedName>
    <definedName name="namoradeira_dora">#REF!</definedName>
    <definedName name="namoradeira_isa" localSheetId="5">#REF!</definedName>
    <definedName name="namoradeira_isa" localSheetId="7">#REF!</definedName>
    <definedName name="namoradeira_isa">#REF!</definedName>
    <definedName name="norma_e2" localSheetId="5">#REF!</definedName>
    <definedName name="norma_e2" localSheetId="7">#REF!</definedName>
    <definedName name="norma_e2">#REF!</definedName>
    <definedName name="poltrona_clad" localSheetId="5">#REF!</definedName>
    <definedName name="poltrona_clad" localSheetId="7">#REF!</definedName>
    <definedName name="poltrona_clad">#REF!</definedName>
    <definedName name="SOFA_BASIC_1" localSheetId="5">#REF!</definedName>
    <definedName name="SOFA_BASIC_1" localSheetId="7">#REF!</definedName>
    <definedName name="SOFA_BASIC_1">#REF!</definedName>
    <definedName name="SOFA_BASIC_2" localSheetId="5">#REF!</definedName>
    <definedName name="SOFA_BASIC_2" localSheetId="7">#REF!</definedName>
    <definedName name="SOFA_BASIC_2">#REF!</definedName>
    <definedName name="SOFA_BASIC_3" localSheetId="5">#REF!</definedName>
    <definedName name="SOFA_BASIC_3" localSheetId="7">#REF!</definedName>
    <definedName name="SOFA_BASIC_3">#REF!</definedName>
    <definedName name="SOFA_BASIC_4" localSheetId="5">#REF!</definedName>
    <definedName name="SOFA_BASIC_4" localSheetId="7">#REF!</definedName>
    <definedName name="SOFA_BASIC_4">#REF!</definedName>
    <definedName name="star" localSheetId="5">#REF!</definedName>
    <definedName name="star" localSheetId="7">#REF!</definedName>
    <definedName name="star">#REF!</definedName>
    <definedName name="star_latao" localSheetId="5">#REF!</definedName>
    <definedName name="star_latao" localSheetId="7">#REF!</definedName>
    <definedName name="star_latao">#REF!</definedName>
  </definedNames>
  <calcPr calcId="191029"/>
</workbook>
</file>

<file path=xl/calcChain.xml><?xml version="1.0" encoding="utf-8"?>
<calcChain xmlns="http://schemas.openxmlformats.org/spreadsheetml/2006/main">
  <c r="G40" i="4" l="1"/>
  <c r="I40" i="4" s="1"/>
  <c r="G13" i="4"/>
  <c r="I13" i="4" s="1"/>
  <c r="G347" i="3"/>
  <c r="G320" i="3"/>
  <c r="G288" i="3"/>
  <c r="I225" i="3"/>
  <c r="G198" i="3"/>
  <c r="G196" i="3"/>
  <c r="G161" i="3"/>
  <c r="G159" i="3"/>
  <c r="G135" i="3"/>
  <c r="G133" i="3"/>
  <c r="G105" i="3"/>
  <c r="G103" i="3"/>
  <c r="G78" i="3"/>
  <c r="G76" i="3"/>
  <c r="G44" i="3"/>
  <c r="G42" i="3"/>
  <c r="G16" i="3"/>
  <c r="G14" i="3"/>
  <c r="M3001" i="2"/>
  <c r="G2980" i="2"/>
  <c r="G2965" i="2"/>
  <c r="I2965" i="2" s="1"/>
  <c r="G2953" i="2"/>
  <c r="G2940" i="2"/>
  <c r="G2895" i="2"/>
  <c r="G2879" i="2"/>
  <c r="G2852" i="2"/>
  <c r="I2852" i="2" s="1"/>
  <c r="G2824" i="2"/>
  <c r="I2824" i="2" s="1"/>
  <c r="I2778" i="2"/>
  <c r="G2778" i="2"/>
  <c r="G2717" i="2"/>
  <c r="K2717" i="2" s="1"/>
  <c r="G2654" i="2"/>
  <c r="O2654" i="2" s="1"/>
  <c r="G2594" i="2"/>
  <c r="M2594" i="2" s="1"/>
  <c r="G2532" i="2"/>
  <c r="I2532" i="2" s="1"/>
  <c r="G2491" i="2"/>
  <c r="G2475" i="2"/>
  <c r="G2457" i="2"/>
  <c r="I2457" i="2" s="1"/>
  <c r="G2426" i="2"/>
  <c r="I2426" i="2" s="1"/>
  <c r="G2397" i="2"/>
  <c r="I2397" i="2" s="1"/>
  <c r="G2368" i="2"/>
  <c r="G2349" i="2"/>
  <c r="I2332" i="2"/>
  <c r="G2332" i="2"/>
  <c r="G2303" i="2"/>
  <c r="G2275" i="2"/>
  <c r="G2247" i="2"/>
  <c r="G2228" i="2"/>
  <c r="G2210" i="2"/>
  <c r="G2189" i="2"/>
  <c r="G2176" i="2"/>
  <c r="G2163" i="2"/>
  <c r="G2149" i="2"/>
  <c r="G1983" i="2"/>
  <c r="G1937" i="2"/>
  <c r="G1910" i="2"/>
  <c r="G1875" i="2"/>
  <c r="G1849" i="2"/>
  <c r="G1820" i="2"/>
  <c r="G1800" i="2"/>
  <c r="G1782" i="2"/>
  <c r="G1759" i="2"/>
  <c r="M1741" i="2"/>
  <c r="G1723" i="2"/>
  <c r="G1695" i="2"/>
  <c r="I1695" i="2" s="1"/>
  <c r="G1667" i="2"/>
  <c r="I1667" i="2" s="1"/>
  <c r="G1637" i="2"/>
  <c r="G1617" i="2"/>
  <c r="G1599" i="2"/>
  <c r="G1571" i="2"/>
  <c r="M1543" i="2"/>
  <c r="O1543" i="2" s="1"/>
  <c r="M1511" i="2"/>
  <c r="O1511" i="2" s="1"/>
  <c r="G1495" i="2"/>
  <c r="G1477" i="2"/>
  <c r="G1452" i="2"/>
  <c r="Q1433" i="2"/>
  <c r="M1433" i="2" s="1"/>
  <c r="K1433" i="2" s="1"/>
  <c r="Q1416" i="2"/>
  <c r="M1416" i="2" s="1"/>
  <c r="O1416" i="2"/>
  <c r="G1377" i="2"/>
  <c r="Q1357" i="2"/>
  <c r="M1357" i="2" s="1"/>
  <c r="K1357" i="2" s="1"/>
  <c r="G1318" i="2"/>
  <c r="G1298" i="2"/>
  <c r="G1261" i="2"/>
  <c r="G1236" i="2"/>
  <c r="G1206" i="2"/>
  <c r="G1178" i="2"/>
  <c r="G1143" i="2"/>
  <c r="G1115" i="2"/>
  <c r="G1081" i="2"/>
  <c r="G1053" i="2"/>
  <c r="G1019" i="2"/>
  <c r="G994" i="2"/>
  <c r="G991" i="2"/>
  <c r="G988" i="2"/>
  <c r="G959" i="2"/>
  <c r="G965" i="2" s="1"/>
  <c r="G945" i="2"/>
  <c r="G926" i="2"/>
  <c r="G903" i="2"/>
  <c r="G884" i="2"/>
  <c r="G865" i="2"/>
  <c r="G841" i="2"/>
  <c r="G823" i="2"/>
  <c r="K823" i="2" s="1"/>
  <c r="G805" i="2"/>
  <c r="Q805" i="2" s="1"/>
  <c r="G780" i="2"/>
  <c r="M780" i="2" s="1"/>
  <c r="Q762" i="2"/>
  <c r="O762" i="2" s="1"/>
  <c r="M762" i="2"/>
  <c r="Q743" i="2"/>
  <c r="O743" i="2" s="1"/>
  <c r="Q719" i="2"/>
  <c r="M719" i="2" s="1"/>
  <c r="Q702" i="2"/>
  <c r="O702" i="2" s="1"/>
  <c r="G683" i="2"/>
  <c r="G640" i="2"/>
  <c r="K640" i="2" s="1"/>
  <c r="G578" i="2"/>
  <c r="O578" i="2" s="1"/>
  <c r="M532" i="2"/>
  <c r="O532" i="2" s="1"/>
  <c r="G442" i="2"/>
  <c r="G440" i="2"/>
  <c r="G411" i="2"/>
  <c r="G409" i="2"/>
  <c r="G383" i="2"/>
  <c r="G381" i="2"/>
  <c r="G334" i="2"/>
  <c r="G332" i="2"/>
  <c r="G285" i="2"/>
  <c r="G283" i="2"/>
  <c r="G258" i="2"/>
  <c r="G256" i="2"/>
  <c r="G226" i="2"/>
  <c r="G199" i="2"/>
  <c r="G172" i="2"/>
  <c r="G154" i="2"/>
  <c r="I154" i="2" s="1"/>
  <c r="G135" i="2"/>
  <c r="G110" i="2"/>
  <c r="G92" i="2"/>
  <c r="G72" i="2"/>
  <c r="G49" i="2"/>
  <c r="G30" i="2"/>
  <c r="G11" i="2"/>
  <c r="O719" i="2" l="1"/>
  <c r="Q640" i="2"/>
  <c r="O1357" i="2"/>
  <c r="I578" i="2"/>
  <c r="K805" i="2"/>
  <c r="I2594" i="2"/>
  <c r="I2654" i="2"/>
  <c r="Q2654" i="2"/>
  <c r="K578" i="2"/>
  <c r="I640" i="2"/>
  <c r="M702" i="2"/>
  <c r="M805" i="2"/>
  <c r="O1433" i="2"/>
  <c r="K2594" i="2"/>
  <c r="K2654" i="2"/>
  <c r="M2717" i="2"/>
  <c r="Q578" i="2"/>
  <c r="M578" i="2"/>
  <c r="M640" i="2"/>
  <c r="M2654" i="2"/>
  <c r="O780" i="2"/>
  <c r="O640" i="2"/>
  <c r="I780" i="2"/>
  <c r="Q780" i="2"/>
  <c r="I823" i="2"/>
  <c r="M743" i="2"/>
  <c r="K780" i="2"/>
  <c r="O805" i="2"/>
  <c r="G962" i="2"/>
  <c r="I2717" i="2"/>
  <c r="I805" i="2"/>
</calcChain>
</file>

<file path=xl/sharedStrings.xml><?xml version="1.0" encoding="utf-8"?>
<sst xmlns="http://schemas.openxmlformats.org/spreadsheetml/2006/main" count="4331" uniqueCount="1103">
  <si>
    <t>MARK-UP</t>
  </si>
  <si>
    <t>Digite o Mark-Up Desejado:</t>
  </si>
  <si>
    <t>Mark-Up "1,00" = Preço de Compra</t>
  </si>
  <si>
    <t>Lighting Multimarcas - T032025-01 v14.0</t>
  </si>
  <si>
    <t xml:space="preserve"> </t>
  </si>
  <si>
    <t>Lighting</t>
  </si>
  <si>
    <t>Foto</t>
  </si>
  <si>
    <t>Referência</t>
  </si>
  <si>
    <t>Dimensões</t>
  </si>
  <si>
    <t>Tecido</t>
  </si>
  <si>
    <t>Preço Fábrica</t>
  </si>
  <si>
    <t>Madeiras 
Classe 01</t>
  </si>
  <si>
    <t>Madeiras 
Classe 02</t>
  </si>
  <si>
    <t>Pinturas Especiais</t>
  </si>
  <si>
    <t>Lacas
Padrões</t>
  </si>
  <si>
    <t>Lâminas  Classe 01</t>
  </si>
  <si>
    <t>Lâminas  Classe 02</t>
  </si>
  <si>
    <t>Descrição</t>
  </si>
  <si>
    <t>L</t>
  </si>
  <si>
    <t>LUMINÁRIA PONTO INDIRETA</t>
  </si>
  <si>
    <t>40 x 20 x 240</t>
  </si>
  <si>
    <t>•</t>
  </si>
  <si>
    <t>Base em aço carbono pintado de preto epóxi microtextura.</t>
  </si>
  <si>
    <t>Haste latão escovado fosco.</t>
  </si>
  <si>
    <t>Acompanha lâmpadas LED G9 3000K, não dimerizável (bivolt).</t>
  </si>
  <si>
    <t>—</t>
  </si>
  <si>
    <t>Interruptor de pé preto para acendimento.</t>
  </si>
  <si>
    <t>Cód: 100707 
NCM: 94054900</t>
  </si>
  <si>
    <t>LUMINÁRIA GHOST 
(modelo P)</t>
  </si>
  <si>
    <t>Ø 43 x 45</t>
  </si>
  <si>
    <t>Estrutura em aço carbono pintado de preto ou areia microtextura.</t>
  </si>
  <si>
    <t>Cúpula de vidro leitoso.</t>
  </si>
  <si>
    <t>Anel em latão brilho na base.</t>
  </si>
  <si>
    <t>Base em pedra sabão brilho.</t>
  </si>
  <si>
    <t>Acompanha lâmpada Led 4,8w Bolinha (Bivolt).</t>
  </si>
  <si>
    <t>Interruptor de mão preto para acendimento.</t>
  </si>
  <si>
    <t>Acompanha 1,2m de cabo preto.</t>
  </si>
  <si>
    <t>Cód: 100648 
NCM: 94052900</t>
  </si>
  <si>
    <t>LUMINÁRIA GHOST 
(modelo G)</t>
  </si>
  <si>
    <t>Ø 60 x 60</t>
  </si>
  <si>
    <t>Acompanha lâmpada Led 11w 2700k (Bivolt).</t>
  </si>
  <si>
    <t>Acompanha 1,5m de cabo preto.</t>
  </si>
  <si>
    <t>Cód: 100721 
NCM: 94052900</t>
  </si>
  <si>
    <t>T032025-01 v14.0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</si>
  <si>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</si>
  <si>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PLATTE
(modelo P)</t>
  </si>
  <si>
    <t>30 x 30 x 29</t>
  </si>
  <si>
    <t>Pés aço carbono pintado de preto microtextura.</t>
  </si>
  <si>
    <t>Base em mármore côncavo. Apenas os mármores: carrara e nero marquina.</t>
  </si>
  <si>
    <t>Cúpula de vidro transparente (jateado no topo).</t>
  </si>
  <si>
    <t xml:space="preserve">Cilindro interno em vidro leitoso. </t>
  </si>
  <si>
    <t>Lâmpada Led Dicroica 7w (Bivolt).</t>
  </si>
  <si>
    <t>Interruptor de mão transparente.</t>
  </si>
  <si>
    <t>Acompanha 1,2m de cabo de energia transparente.</t>
  </si>
  <si>
    <t>Cód: 100572 
NCM: 94052900</t>
  </si>
  <si>
    <t>LUMINÁRIA PLATTE 
(modelo G)</t>
  </si>
  <si>
    <t>39 x39 x 45</t>
  </si>
  <si>
    <t>Base em mármore côncavo. Apenas os mármores: carrara e nero márquina.</t>
  </si>
  <si>
    <t>Lâmpada LED AR70 4.8W Dimerizável (Bivolt).</t>
  </si>
  <si>
    <t>Cód: 100637 
NCM: 94052900</t>
  </si>
  <si>
    <t>LUMINÁRIA NOR</t>
  </si>
  <si>
    <t>Ø 30 x 72</t>
  </si>
  <si>
    <t>Base pintado de laca preta fosca.</t>
  </si>
  <si>
    <t>Topo da luminária em aço carbono pintado de laca preta fosca.</t>
  </si>
  <si>
    <t>Aletas em lâmina de carvalho, nogueira ou pintadas de preto microtextura.</t>
  </si>
  <si>
    <t>Acompanha lâmpada Fita Led 6W/M Evo 12V, fornecimento exclusivo da fábrica (110v ou 220v).</t>
  </si>
  <si>
    <t>Acompanha 1,5m de cabo de energia transparente.</t>
  </si>
  <si>
    <t>Cód: 100714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</si>
  <si>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</si>
  <si>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 
LUMINÁRIA PAN</t>
  </si>
  <si>
    <t>Ø 52 x 45</t>
  </si>
  <si>
    <t>Base em mármore nero marquina ou carrara.</t>
  </si>
  <si>
    <t>Tubo de vidro transparente (jateado na base e topo).</t>
  </si>
  <si>
    <t xml:space="preserve">Tubo interior em vidro leitoso. </t>
  </si>
  <si>
    <t>Suporte interno da cúpula em inox escovado.</t>
  </si>
  <si>
    <t>Cúpula em acrílico semi leitoso de 3mm.</t>
  </si>
  <si>
    <t>Acompanha lâmpada Led AR70 8w dimerizável (Bivolt).</t>
  </si>
  <si>
    <t>Interruptor de mão transparente para acendimento.</t>
  </si>
  <si>
    <t>Cód: 100650 
NCM: 94052900</t>
  </si>
  <si>
    <t>LUMINÁRIA
TUBE</t>
  </si>
  <si>
    <t>Ø 25 x 160</t>
  </si>
  <si>
    <t>Base em mármore nero marquina e  carrara.</t>
  </si>
  <si>
    <t>Tubo em aço carbono disponível em metalizado bronze, metalizado bronze envelhecido, branco microtextura ou preto microtextura.</t>
  </si>
  <si>
    <t>Metalizado</t>
  </si>
  <si>
    <t>Lâmpada LED PAR 30, dimerizável (Bivolt).</t>
  </si>
  <si>
    <t>Interruptor de pé para acendimento.</t>
  </si>
  <si>
    <t>Cód: 100713 
NCM: 94052900</t>
  </si>
  <si>
    <t>LUMINÁRIA MUSH</t>
  </si>
  <si>
    <t>Ø27 X 16</t>
  </si>
  <si>
    <t>Base em cork claro. Cúpula em vidro leitoso.</t>
  </si>
  <si>
    <t>Acompanha dimmer e lâmpada LED G9, dimerizável (110v ou 220v).</t>
  </si>
  <si>
    <t>Acompanha 1,2m de cabo de energia na cor preta.</t>
  </si>
  <si>
    <t>Cód: 100570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</si>
  <si>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</si>
  <si>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LUMINÁRIA
SOHO
(piso) </t>
  </si>
  <si>
    <t>Ø 20 x 152,8</t>
  </si>
  <si>
    <t>Estrutura em aço carbono pintado de preto microtextura.</t>
  </si>
  <si>
    <t>Tubo em vidro leitoso.</t>
  </si>
  <si>
    <t xml:space="preserve">Acompanha dimmer e lâmpada tubo LED, fornecimento exclusiva da Fábrica (110V ou 220V).  </t>
  </si>
  <si>
    <t>Acompanha fonte 12 VDC de 30w no interior da base.</t>
  </si>
  <si>
    <t>Interruptor através de dimmer na lateral da base.</t>
  </si>
  <si>
    <t>Acompanha 1,5m de cabo PP com revestimento de tecido preto.</t>
  </si>
  <si>
    <t>Cód: 100711 
NCM: 94054900</t>
  </si>
  <si>
    <t xml:space="preserve">LUMINÁRIA
SOHO
(mesa) </t>
  </si>
  <si>
    <t>35 x 16 x 27</t>
  </si>
  <si>
    <t xml:space="preserve">Acompanha dimmer e lâmpada Fita Led 6W/M Evo 12v, fornecimento exclusiva da Fábrica (110v ou 220v).  </t>
  </si>
  <si>
    <t>Fonte 10 volts.</t>
  </si>
  <si>
    <t>Cód: 100538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</si>
  <si>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</si>
  <si>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GRAPE MODELO 01 (borda inclinada)</t>
  </si>
  <si>
    <t>Estrutura em preto ou areia microtextura.</t>
  </si>
  <si>
    <t>Cúpula em vidro leitoso.</t>
  </si>
  <si>
    <t>Acompanha 1,5m de cabo de energia PP com revestimento em tecido preto.</t>
  </si>
  <si>
    <t>Disponível para área externa e interna, informar no pedido de compra.</t>
  </si>
  <si>
    <t>(P) - Ø 21 x 26</t>
  </si>
  <si>
    <t>(G) - Ø 26 x 30</t>
  </si>
  <si>
    <t>Quando ambiente externo não acompanha plug de tomada e interruptor para acendimento.</t>
  </si>
  <si>
    <t xml:space="preserve">Com bateria: lâmpada em Led AC/DC 12V 1W G4 
Spinn </t>
  </si>
  <si>
    <t>MODELO P
Cód: 100665
NCM: 94052900</t>
  </si>
  <si>
    <t>MODELO G
Cód: 100652
NCM: 94052900</t>
  </si>
  <si>
    <t>LUMINÁRIA GRAPE MODELO 02 (borda reta)</t>
  </si>
  <si>
    <t>Modelo P: BULBO LED G45 E27 (Bivolt).</t>
  </si>
  <si>
    <t>Modelo G: BULBO LED A60 E27 (110v ou 220v).</t>
  </si>
  <si>
    <t>MODELO P 
Cód: 100665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</si>
  <si>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</si>
  <si>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GRAPE MODELO 01 COM BATERIA
(borda inclinada)</t>
  </si>
  <si>
    <t>Acompanha 2m de cabo para carregamento da bateria.</t>
  </si>
  <si>
    <t>Acompanha lâmpada LED SMD G4 W1 (Bivolt).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</si>
  <si>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</si>
  <si>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Interruptor touch dimmer.</t>
  </si>
  <si>
    <t>Interruptor de segurança na parte inferior.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</si>
  <si>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</si>
  <si>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GRAPE MODELO 02
COM BATERIA
 (borda reta)</t>
  </si>
  <si>
    <t>Acompanha 2m de cabo de energia para carregamento da bateria.</t>
  </si>
  <si>
    <t>Acompanha lâmpada LED SMD 1W G4 (Bivolt).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</si>
  <si>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</si>
  <si>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LUMINÁRIA GRAPE MODELO 03 (borda reta)</t>
  </si>
  <si>
    <t>Acompanha 1,5m de cabo de energia PP revestido em tecido preto.</t>
  </si>
  <si>
    <r>
      <rPr>
        <sz val="10"/>
        <color theme="1"/>
        <rFont val="Calibri"/>
      </rPr>
      <t>Modelo P:</t>
    </r>
    <r>
      <rPr>
        <sz val="10"/>
        <color theme="1"/>
        <rFont val="Calibri"/>
      </rPr>
      <t xml:space="preserve"> BULBO LED G45 E27 (Bivolt).</t>
    </r>
  </si>
  <si>
    <t>(P) - Ø 34 x 72</t>
  </si>
  <si>
    <t>(G) - Ø 44 x 127</t>
  </si>
  <si>
    <t>MODELO P
Cód: 100723
NCM: 94052900</t>
  </si>
  <si>
    <t>MODELO G
Cód: 100971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</si>
  <si>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</si>
  <si>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GRAPE MODELO 03
COM BATERIA
 (borda reta)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</si>
  <si>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</si>
  <si>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 xml:space="preserve">Acompanha lâmpada LED DC 12V 1W G4 (Bivolt).
</t>
  </si>
  <si>
    <t>LUMINÁRIA DE PISO GRAPE CUBB</t>
  </si>
  <si>
    <t>30 x 30 x 71</t>
  </si>
  <si>
    <t>Estrutura aço carbono, pintado em preto ou areia microtextura.</t>
  </si>
  <si>
    <t>Lâmpada: BULBO LED A60 E27 (110v ou 220v).</t>
  </si>
  <si>
    <t>Aço Carbono Pintado</t>
  </si>
  <si>
    <t>Aço Inox Pintado</t>
  </si>
  <si>
    <t>Sob Consulta</t>
  </si>
  <si>
    <t>Cód: 104490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</si>
  <si>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</si>
  <si>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PISO GRAPE CUBB - COM BATERIA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</si>
  <si>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de uso).</t>
    </r>
  </si>
  <si>
    <t>Acompanha lâmpada LED DC 12V 1W G4 (Bivolt).</t>
  </si>
  <si>
    <t>LUMINÁRIA DUOMO</t>
  </si>
  <si>
    <t>Estrutura em latão brilho, latão escovado fosco ou aço carbono pintado de preto textura.</t>
  </si>
  <si>
    <t>Parte central da fixação da parede em preto textura.</t>
  </si>
  <si>
    <t>Valores sem lâmpadas. Recomenda-se L007 ou L003.</t>
  </si>
  <si>
    <t>Preto Texturizado</t>
  </si>
  <si>
    <t>Latão</t>
  </si>
  <si>
    <t>Acompanha 2m de cabo de energia na cor preta.</t>
  </si>
  <si>
    <t>140 x 140 X 85</t>
  </si>
  <si>
    <t>Interruptor de mão preto p/ acendimento.</t>
  </si>
  <si>
    <t>Cód: 100693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</si>
  <si>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</si>
  <si>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MUSH PISO (modelo M)</t>
  </si>
  <si>
    <t>Ø 38 x 52</t>
  </si>
  <si>
    <t>Estrutura em metalizados, latão brilho, latão escovado fosco ou aço carbono pintado de preto textura.</t>
  </si>
  <si>
    <t>Quando em metalizados, disponível em ônix, ônix II ou latão champagne II.</t>
  </si>
  <si>
    <t>Cúpula em vidro transparente ou fumê.</t>
  </si>
  <si>
    <t>Quando sem lâmpada recomenda-se a utilização da lâmpada L007.</t>
  </si>
  <si>
    <t>Quando com lâmpada será L008 (110v ou 220v informar voltagem no pedido).</t>
  </si>
  <si>
    <t>Quando com globo será em vidro leitoso ou jateado fumê de Ø12cm acompanhando lâmpada LED G9, dimerizável (110v ou 220v informar voltagem no pedido).</t>
  </si>
  <si>
    <t>Sem Lâmpada</t>
  </si>
  <si>
    <t>Com Lâmpada</t>
  </si>
  <si>
    <t>Com Globo</t>
  </si>
  <si>
    <t>Latão | Metalizados</t>
  </si>
  <si>
    <t>Acompanha 1,5m de cabo transparente.</t>
  </si>
  <si>
    <t>Interruptor de pé transparente.</t>
  </si>
  <si>
    <t>Esta peça pode sofrer variações (espessura, altura) do vidro, de até 2cm tanto para mais quanto para menos, devido a técnica de vidro soprado.</t>
  </si>
  <si>
    <t>Cód: 100715
NCM: 94054900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</si>
  <si>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</si>
  <si>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r>
      <rPr>
        <sz val="10"/>
        <color theme="1"/>
        <rFont val="Calibri"/>
      </rPr>
      <t xml:space="preserve">
LUMINÁRIA MUSH PISO</t>
    </r>
    <r>
      <rPr>
        <sz val="8"/>
        <color theme="1"/>
        <rFont val="Calibri"/>
      </rPr>
      <t xml:space="preserve"> </t>
    </r>
    <r>
      <rPr>
        <sz val="9"/>
        <color theme="1"/>
        <rFont val="Calibri"/>
      </rPr>
      <t xml:space="preserve">
</t>
    </r>
    <r>
      <rPr>
        <sz val="10"/>
        <color theme="1"/>
        <rFont val="Calibri"/>
      </rPr>
      <t>(modelo G)</t>
    </r>
  </si>
  <si>
    <t>Ø 46 x 63</t>
  </si>
  <si>
    <t>Cúpula em vidro transparente.</t>
  </si>
  <si>
    <t>Latão |
Metalizados</t>
  </si>
  <si>
    <t>Esta peça pode sofrer variações de espessura e altura do vidro, de até 2cm tanto para mais quanto para menos, devido a técnica de vidro soprado.</t>
  </si>
  <si>
    <t>Cód: 100718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</si>
  <si>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</si>
  <si>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TOWER (piso)</t>
  </si>
  <si>
    <t>23 x 10 x 120</t>
  </si>
  <si>
    <t>Cúpula, haste e base em preto fosco, detalhes em latão natural.</t>
  </si>
  <si>
    <t>Parte interna da cúpula em metal.</t>
  </si>
  <si>
    <t>Acompanha lâmpada led G9 3000K (Bivolt).</t>
  </si>
  <si>
    <t>Acompanha 1,5m de cabo de energia na cor preta.</t>
  </si>
  <si>
    <t>Interruptor de pé preto.</t>
  </si>
  <si>
    <t>Cód: 100704
NCM: 94052900</t>
  </si>
  <si>
    <t>LUMINÁRIA BUNI 180</t>
  </si>
  <si>
    <t>60 x 60 x 180</t>
  </si>
  <si>
    <t>Estrutura em madeira pré composta tingida e cúpula em lâmina natural ou tingida.</t>
  </si>
  <si>
    <t>Não acompanha lâmpada. Recomenda-se a utilização da lâmpada Led 11w 2700k (Bivolt).</t>
  </si>
  <si>
    <t>Acompanha 1,5m de cabo de energia na cor preta, interruptor de pé preto.</t>
  </si>
  <si>
    <t>Cód: 100720
NCM: 94052900</t>
  </si>
  <si>
    <t>LUMINÁRIA BUNI 070</t>
  </si>
  <si>
    <t>40 x 40 x 70</t>
  </si>
  <si>
    <t>Acompanha 1,2m de cabo de energia na cor preta, interruptor de pé preto.</t>
  </si>
  <si>
    <t>Cód: 100645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</si>
  <si>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</si>
  <si>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VIC 180</t>
  </si>
  <si>
    <t>Não acompanha lâmpada. Recomenda-se a utilização da lâmpada BULBO LED A60 E27.</t>
  </si>
  <si>
    <t>Acompanha 1,5m de cabo de energia na cor preta,interruptor de pé preto.</t>
  </si>
  <si>
    <t>Cód: 100722
NCM: 94052900</t>
  </si>
  <si>
    <t>LUMINÁRIA VIC 070</t>
  </si>
  <si>
    <t>Cód: 100647
NCM: 94052900</t>
  </si>
  <si>
    <t>LUMINÁRIA JARDIM</t>
  </si>
  <si>
    <t>Ø 13  x 46</t>
  </si>
  <si>
    <t>Haste e cúpula em aço carbono pintado, latão brilho ou metalizado.</t>
  </si>
  <si>
    <t>Latão/Base Preto Text.</t>
  </si>
  <si>
    <t>Metalizado/ Base Preto Text.</t>
  </si>
  <si>
    <t>Quando em metalizados, disponível em ônix, bronze, bronze envelhecido ou gray envelhecido.</t>
  </si>
  <si>
    <t>Pinturas                Especiais</t>
  </si>
  <si>
    <t>Toda Metalizado</t>
  </si>
  <si>
    <t>Toda latão</t>
  </si>
  <si>
    <t>Acompanha lâmpada led G9 dimerizavel (110v ou 220v).</t>
  </si>
  <si>
    <t>Acompanha 1,2m de cabo na cor transparente.</t>
  </si>
  <si>
    <t>Interruptor de acionamento com a mão.</t>
  </si>
  <si>
    <t>Cód: 100560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</si>
  <si>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</si>
  <si>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MESA JARDIM (bateria)</t>
  </si>
  <si>
    <t>Quando em metalizados, disponível em ônix, bronze ou bronze envelhecido.</t>
  </si>
  <si>
    <t>Acompanha lâmpada led LED SMD 1w G4 (Bivolt).</t>
  </si>
  <si>
    <t>Bateria recarregável com autonomia de aproximadamente 8 horas.</t>
  </si>
  <si>
    <t>Cód: 103578
NCM: 94052900</t>
  </si>
  <si>
    <t>LUMINARIA DE MESA BOTTON</t>
  </si>
  <si>
    <t>Ø20x20,5cm</t>
  </si>
  <si>
    <t>Estrutura e cúpula em aço carbono ou latão brilho.</t>
  </si>
  <si>
    <t>Quando em aço carbono, disponível em preto microtextura ou metalizados: bronze, bronze envelhecido ou ônix.</t>
  </si>
  <si>
    <t>Cód: 103475
NCM: 94052900</t>
  </si>
  <si>
    <t>LUMINÁRIA JARDIM CÚPULA TECIDO MESA (modelo 01)</t>
  </si>
  <si>
    <t>∅35 x 55</t>
  </si>
  <si>
    <t>Cúpula revestida em tecido cru.</t>
  </si>
  <si>
    <t>Haste latão brilho ou escovado fosco.</t>
  </si>
  <si>
    <t>Base preto textura.</t>
  </si>
  <si>
    <t>Acompanha 1,2m de cabo transparente.</t>
  </si>
  <si>
    <t>Acompanha lâmpada bulbo LED A60 E27 11W (Bivolt).</t>
  </si>
  <si>
    <t>Cód: 100576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</si>
  <si>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</si>
  <si>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JARDIM CÚPULA TECIDO MESA (modelo 02)</t>
  </si>
  <si>
    <t xml:space="preserve">Bandeja em madeira de nogueira ou carvalho natural. </t>
  </si>
  <si>
    <t>Cód: 100578
NCM: 94052900</t>
  </si>
  <si>
    <t>LUMINÁRIA JARDIM CÚPULA TECIDO MESA (modelo 03)</t>
  </si>
  <si>
    <t>Bandeja em mármore côncavo. Apenas os mármores: carrara e nero marquina.</t>
  </si>
  <si>
    <t>Cód: 100579
NCM: 94052900</t>
  </si>
  <si>
    <t xml:space="preserve">LUMINÁRIA JARDIM CÚPULA TECIDO PISO
(modelo 01) </t>
  </si>
  <si>
    <t>∅40 x 145</t>
  </si>
  <si>
    <t>Acompanha 1,5m de cabo de energia na cor preta. Interruptor de pé preto.</t>
  </si>
  <si>
    <t>Cód: 100716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</si>
  <si>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</si>
  <si>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LUMINÁRIA JARDIM CÚPULA TECIDO PISO
(modelo 02)   </t>
  </si>
  <si>
    <t>∅25 x 120</t>
  </si>
  <si>
    <t>Acompanha 1,5m de cabo na cor preta. Interruptor de pé preto.</t>
  </si>
  <si>
    <t>Lâmpada Fita Led 6W/M Evo 12V, fornecimento exclusivo pela fábrica (110v ou 220v).</t>
  </si>
  <si>
    <t>Cód: 100712
NCM: 94052900</t>
  </si>
  <si>
    <t xml:space="preserve">LUMINÁRIA JARDIM CÚPULA TECIDO PISO
(modelo 03) </t>
  </si>
  <si>
    <t>Mesa de apoio no centro da haste em madeira côncava de nogueira natural.</t>
  </si>
  <si>
    <t>Madeira Nogueira</t>
  </si>
  <si>
    <t>Cód: 100717
NCM: 94052900</t>
  </si>
  <si>
    <t>LUMINÁRIA JARDIM CÚPULA TECIDO PISO (mod. lanterna)</t>
  </si>
  <si>
    <t>∅ 27 x 40</t>
  </si>
  <si>
    <t>Disponível em 02 modelos (formatos).</t>
  </si>
  <si>
    <t>∅ 32 x 50</t>
  </si>
  <si>
    <t>∅ 27 x 40: Lâmpada BULBO LED G45 E27 4,8w (Bivolt).</t>
  </si>
  <si>
    <t>∅ 42 x 60</t>
  </si>
  <si>
    <t>∅ 32 x 50: Lâmpada BULBO LED A60 E27 11w (Bivolt).</t>
  </si>
  <si>
    <t>∅ 42 x 60: Lâmpada BULBO LED A60 E27 11w (Bivolt).</t>
  </si>
  <si>
    <t>Cód: 100724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</si>
  <si>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</si>
  <si>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Disponível em 01 modelo (formato).</t>
  </si>
  <si>
    <t>25 x 25 x 40</t>
  </si>
  <si>
    <t>25 x 25 x 40: Lâmpada BULBO LED G45 E27 4,8w (Bivolt).</t>
  </si>
  <si>
    <t>30 x 30 x 50</t>
  </si>
  <si>
    <t>30 x 30 x 50: Lâmpada BULBO LED A60 E27 11w (Bivolt).</t>
  </si>
  <si>
    <t>40 x 40 x 60</t>
  </si>
  <si>
    <t>40 x 40 x 60: Lâmpada BULBO LED A60 E27 11w (Bivolt).</t>
  </si>
  <si>
    <t>LUMINÁRIA
MEMORY
(mesa II)</t>
  </si>
  <si>
    <t>32 x 18 x 45</t>
  </si>
  <si>
    <t>Haste e base em aço carbono pintado de preto textura.</t>
  </si>
  <si>
    <t>Madeira da cúpula em nogueira natural.</t>
  </si>
  <si>
    <t>Acompanha lâmpada de LED VEGA 2,5W (Bivolt).</t>
  </si>
  <si>
    <t>Manipulo de regulagem da cúpula em latão envelhecido.</t>
  </si>
  <si>
    <t>Cód: 100529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</si>
  <si>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</si>
  <si>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MEMORY
(mesa)</t>
  </si>
  <si>
    <t>86 x 18 x 66</t>
  </si>
  <si>
    <t>Estrutura em madeira de nogueira natural.</t>
  </si>
  <si>
    <t>Manipulo de regulagem da haste horizontal em latão brilho.</t>
  </si>
  <si>
    <t>Anel em latão brilho.</t>
  </si>
  <si>
    <t>Manipulo de regulagem da cupula em latão envelhecido.</t>
  </si>
  <si>
    <t>Base preto textura</t>
  </si>
  <si>
    <t>Junção da haste em latão envelhecido.</t>
  </si>
  <si>
    <t>Base em aço carbono pintado de preto textura.</t>
  </si>
  <si>
    <t>Cúpula com posição regulável de até 180°.</t>
  </si>
  <si>
    <t>Acompanha lâmpada LED VEGA 2,5W (Bivolt).</t>
  </si>
  <si>
    <t>Cód: 100559
NCM: 94052900</t>
  </si>
  <si>
    <t>Manipulo de regulagem da haste horizontal em latão envelhecido fosco.</t>
  </si>
  <si>
    <t>Anel em latão envelhecido fosco.</t>
  </si>
  <si>
    <t>Manipulo de regulagem da cupula em latão envelhecido fosco.</t>
  </si>
  <si>
    <t>Base latão envelhecido fosco</t>
  </si>
  <si>
    <t>Junção da haste em latão envelhecido fosco.</t>
  </si>
  <si>
    <t>Base em latão envelhecido fosco.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</si>
  <si>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</si>
  <si>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Estrutura em madeira de carvalho natural.</t>
  </si>
  <si>
    <t>Manipulo de regulagem da cupula em latão brilho.</t>
  </si>
  <si>
    <t>Manipulo de regulagem da haste horizontal em latão brilho</t>
  </si>
  <si>
    <t>Junção das hastes em latão brilho.</t>
  </si>
  <si>
    <t>Anel em latão brilho</t>
  </si>
  <si>
    <t>Base em latão brilho.</t>
  </si>
  <si>
    <t>LUMINÁRIA
MEMORY
(piso)</t>
  </si>
  <si>
    <t>86 x 25 x 120</t>
  </si>
  <si>
    <t>Interruptor de acionamento com o pé na cor preta.</t>
  </si>
  <si>
    <t>Cód: 100710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</si>
  <si>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</si>
  <si>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</si>
  <si>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PISO
MEMORY (modelo 02)</t>
  </si>
  <si>
    <t>35 x 21 x 115</t>
  </si>
  <si>
    <t>Cúpula em madeira de nogueira natural.</t>
  </si>
  <si>
    <t>Cód: 100706
NCM: 94052900</t>
  </si>
  <si>
    <t>LUMINÁRIA DE PAREDE
MEMORY (modelo 01)</t>
  </si>
  <si>
    <t>9 x 55 x 44</t>
  </si>
  <si>
    <t>Estrutura e cúpula em madeira de nogueira.</t>
  </si>
  <si>
    <t>Haste e suporte de parede em latão envelhecido</t>
  </si>
  <si>
    <t>Acendimento por toque</t>
  </si>
  <si>
    <t>Amplitude de giro de 180°.</t>
  </si>
  <si>
    <t>Braço com posição regulável.</t>
  </si>
  <si>
    <t>Sensor de toque Bivolt.</t>
  </si>
  <si>
    <t>Cód: 100700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</si>
  <si>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</si>
  <si>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PAREDE
MEMORY (modelo 02)</t>
  </si>
  <si>
    <t>106 x 13 x 106</t>
  </si>
  <si>
    <t>Estrutura e Cúpulas em madeira de nogueira natural.</t>
  </si>
  <si>
    <t>Manipulos de regulagem das cúpulas em latão envelhecido.</t>
  </si>
  <si>
    <t>Hastes e suporte de parede em latão envelhecido</t>
  </si>
  <si>
    <t>Acendimento por toque independente.</t>
  </si>
  <si>
    <t>Braços com posições reguláveis e independentes.</t>
  </si>
  <si>
    <t>Braços com amplitude de giro de 180°.</t>
  </si>
  <si>
    <t>2 sensores de toque.</t>
  </si>
  <si>
    <t>Cód: 100689
NCM: 94052900</t>
  </si>
  <si>
    <t>LUMINÁRIA
MEMORY PENDULO</t>
  </si>
  <si>
    <t>30 x 65 x 65</t>
  </si>
  <si>
    <t>Cúpula e apoio inferior em madeira de nogueira natural.</t>
  </si>
  <si>
    <t xml:space="preserve">Estrutura em latão envelhecido, detalhes em latão natural. </t>
  </si>
  <si>
    <t xml:space="preserve">Acompanha 1,2m de cabo de energia na preta. Interruptor de mão preto. </t>
  </si>
  <si>
    <t>Cód: 100528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</si>
  <si>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</si>
  <si>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TOTO</t>
  </si>
  <si>
    <t>Ø17 x 34</t>
  </si>
  <si>
    <t>Estrutura em madeira pré composta tingida ou pintada. Cúpula em lâmina ou pintada.</t>
  </si>
  <si>
    <t>Não acompanha lâmpada. Recomenda-se a utilização da lâmpada Led 4,8w Bolinha</t>
  </si>
  <si>
    <t>Cód: 100562
NCM: 94052900</t>
  </si>
  <si>
    <t>LUMINÁRIA
TÓKIO</t>
  </si>
  <si>
    <t>Ø30 x 30</t>
  </si>
  <si>
    <t>Estrutura em latão brilho ou escovado fosco, cúpula de vidro leitoso e base em cork claro.</t>
  </si>
  <si>
    <t>Não acompanha lâmpada. Recomenda-se a utilização de lâmpada BULBO LED A60 E27.</t>
  </si>
  <si>
    <t>Cód: 100574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</si>
  <si>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</si>
  <si>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CODE</t>
  </si>
  <si>
    <t>40 x 15 X 16</t>
  </si>
  <si>
    <t>Estrutura em aço carbono laminada ou pintada.</t>
  </si>
  <si>
    <t>Não acompanha lâmpada. Recomenda-se lâmpadas: BULBO  DE VIDRO G125 E27.</t>
  </si>
  <si>
    <t>Cód: 100539
NCM: 94052900</t>
  </si>
  <si>
    <t>LUMINÁRIA
RAD</t>
  </si>
  <si>
    <t>25 x 25 X 22</t>
  </si>
  <si>
    <t>Cúpula laminada ou pintada.</t>
  </si>
  <si>
    <t>Não acompanha lâmpada. Recomenda-se a utilização de lâmpada BULBO LED G45.</t>
  </si>
  <si>
    <t>Cód: 100527
NCM: 94052900</t>
  </si>
  <si>
    <t>LUMINÁRIA
ARCH</t>
  </si>
  <si>
    <t>76 x 174 x 73</t>
  </si>
  <si>
    <t>Estrutura em aço carbono pintado de preto textura.</t>
  </si>
  <si>
    <t>Rodas em madeira de imbuia natural.</t>
  </si>
  <si>
    <t>Interno da cúpula laca branca fosca.</t>
  </si>
  <si>
    <t xml:space="preserve">Pino de entrada do cabo de energia na cúpula em latão brilho.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</si>
  <si>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Não acompanha lâmpada. Recomenda-se a utilização de lâmpada Led 11w 2700k (Bivolt).</t>
  </si>
  <si>
    <t>Cód: 100709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</si>
  <si>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</si>
  <si>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ALBERT
(latão ou metalizados)</t>
  </si>
  <si>
    <t>Ø18 x 30</t>
  </si>
  <si>
    <t>Estrutura em latão brilho ou aço carbono metalizado.</t>
  </si>
  <si>
    <t>Quando em metalizados, disponível em ônix, ônix II, bronze envelhecido ou gray envelhecido.</t>
  </si>
  <si>
    <t>Fiação e interruptor transparentes.</t>
  </si>
  <si>
    <t>Acompanha lâmpada BULBO DE VIDRO G125 E27 (110v ou 220v).</t>
  </si>
  <si>
    <t>Acompanha 1,2m de cabo de energia com revestimento transparente.</t>
  </si>
  <si>
    <t>Cód: 100564
NCM: 94052900</t>
  </si>
  <si>
    <t>LUMINÁRIA
LUX
(latão ou metalizados)</t>
  </si>
  <si>
    <t>Ø20 x 20</t>
  </si>
  <si>
    <t>Estrutura em latão brilho ou metalizados</t>
  </si>
  <si>
    <t>Cód: 100566
NCM: 94052900</t>
  </si>
  <si>
    <t>Possui interruptor de mão transparente.</t>
  </si>
  <si>
    <t>LUMINÁRIA
GRAMP</t>
  </si>
  <si>
    <t>65 x 4 X 65</t>
  </si>
  <si>
    <t>Estrutura em latão brilho ou aço carbono em preto textura ou metalizados.</t>
  </si>
  <si>
    <t>Latão | Metalizado</t>
  </si>
  <si>
    <t>Valores sem lâmpadas. Recomenda-se L008, L007 ou L003.</t>
  </si>
  <si>
    <t>Cód: 100555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</si>
  <si>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</si>
  <si>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GRAMP
(modelo 02 - versão com globo)</t>
  </si>
  <si>
    <t>Com globo leitoso ou jateado fumê de  Ø100mm.</t>
  </si>
  <si>
    <t>Acompanha lâmpada de LED G9 dimerizável - informar voltagem no pedido.</t>
  </si>
  <si>
    <t>Ajustar espaçamento</t>
  </si>
  <si>
    <t>Cód: 100557
NCM: 94052900</t>
  </si>
  <si>
    <t>LUMINÁRIA
DUTY
altura:
máx: 2m
mín: 1,6m</t>
  </si>
  <si>
    <t>Ø 5 x 200</t>
  </si>
  <si>
    <t>Base e estrutura em aço carbono pintado de laca preta fosca. Suporte em latão brilho.</t>
  </si>
  <si>
    <t>Não acompanha lâmpada. Recomenda-se a utilização de lâmpada Led 4,8W Bolinha (Bivolt).</t>
  </si>
  <si>
    <t>Cód: 100719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</si>
  <si>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</si>
  <si>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ASTI
(mesa)</t>
  </si>
  <si>
    <t>35 x 25 x 45</t>
  </si>
  <si>
    <t>Cúpula parte externa em latão escurecido, interno da cúpula em latão natural e detalhes de fixação (parafusos) em latão envelhecido. Estrutura em aço carbono pintado de preto textura.</t>
  </si>
  <si>
    <t>Preto</t>
  </si>
  <si>
    <t>Acompanha lâmpada Led 4,8w Bolinha (Bivolt)</t>
  </si>
  <si>
    <t>Acompanha 1,2m de cabo de energia na cor preta. Interruptor de acionamento com a mão na cor preta.</t>
  </si>
  <si>
    <t>Cód: 100531
NCM: 94052900</t>
  </si>
  <si>
    <t>LUMINÁRIA
ASTI
(piso)</t>
  </si>
  <si>
    <t>53 x 50 x135</t>
  </si>
  <si>
    <t>Cód: 100708
NCM: 94052900</t>
  </si>
  <si>
    <t>LUMINÁRIA PAN             (piso)</t>
  </si>
  <si>
    <t>Ø 50 x 68</t>
  </si>
  <si>
    <t>Estrutura em aço carbono disponível em preto textura.</t>
  </si>
  <si>
    <t>Aletas de acrílico leitoso.</t>
  </si>
  <si>
    <t>Acompanha duas lâmpadas Led Dicroica 7w (Bivolt).</t>
  </si>
  <si>
    <t>CÓD: 103376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</si>
  <si>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</si>
  <si>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REFLEX 
(parede - arandela)</t>
  </si>
  <si>
    <t>∅ 10 x 19</t>
  </si>
  <si>
    <t>Estrutura em latão escovado fosco ou preto textura.</t>
  </si>
  <si>
    <r>
      <rPr>
        <b/>
        <sz val="10"/>
        <color theme="1"/>
        <rFont val="Calibri"/>
      </rPr>
      <t>Opcional:</t>
    </r>
    <r>
      <rPr>
        <sz val="10"/>
        <color theme="1"/>
        <rFont val="Calibri"/>
      </rPr>
      <t xml:space="preserve"> com ou sem dimmer.</t>
    </r>
  </si>
  <si>
    <r>
      <rPr>
        <sz val="10"/>
        <color theme="1"/>
        <rFont val="Calibri"/>
      </rPr>
      <t xml:space="preserve">Quando </t>
    </r>
    <r>
      <rPr>
        <b/>
        <sz val="10"/>
        <color theme="1"/>
        <rFont val="Calibri"/>
      </rPr>
      <t>com dimer</t>
    </r>
    <r>
      <rPr>
        <sz val="10"/>
        <color theme="1"/>
        <rFont val="Calibri"/>
      </rPr>
      <t xml:space="preserve"> acompanha lâmpada Led AR70 8w dimerizável (110v ou 220v) , quando </t>
    </r>
    <r>
      <rPr>
        <b/>
        <sz val="10"/>
        <color theme="1"/>
        <rFont val="Calibri"/>
      </rPr>
      <t>sem dimer</t>
    </r>
    <r>
      <rPr>
        <sz val="10"/>
        <color theme="1"/>
        <rFont val="Calibri"/>
      </rPr>
      <t xml:space="preserve"> acompanha lâmpada Led AR70 8w dimerizável (Bivolt). </t>
    </r>
  </si>
  <si>
    <t>Sem 
Dimmer</t>
  </si>
  <si>
    <t>Com
Dimmer</t>
  </si>
  <si>
    <t>Acompanha 0,5m de cabo na coloração preta.</t>
  </si>
  <si>
    <t>Quando com dimmer irá acompanhar 1,2m de cabo de energia com revestimento em tecido preto, distância entre o centro da base da arandela ao centro do dimmer.</t>
  </si>
  <si>
    <t>Para medidas intermediarias entre o dimmer e o centro da arandela deverá ser consultado projeto com a indústria.</t>
  </si>
  <si>
    <t>Cód: 100701
NCM: 94052900</t>
  </si>
  <si>
    <t>LUMINÁRIA REFLEX 
(piso)</t>
  </si>
  <si>
    <t>Toda a estrutura em latão escovado fosco ou preto textura.</t>
  </si>
  <si>
    <t>Disco reflexivo em latão fosco, apoio em madeira de nogueira.</t>
  </si>
  <si>
    <t>Prato e Refletor</t>
  </si>
  <si>
    <t>Apenas Refletor</t>
  </si>
  <si>
    <t>PRATO: Ø50</t>
  </si>
  <si>
    <t>REFLETOR: 10x28</t>
  </si>
  <si>
    <t>Cód: 100703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</si>
  <si>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</si>
  <si>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REFLEX 
(teto)</t>
  </si>
  <si>
    <t>∅ 10 x 22,5</t>
  </si>
  <si>
    <t>Acompanha lâmpada LED AR70 4,8W (Bivolt).</t>
  </si>
  <si>
    <t>Cód: 102177
NCM: 94054900</t>
  </si>
  <si>
    <t>LUMINÁRIA
TENT</t>
  </si>
  <si>
    <t>253 x 158 x 47</t>
  </si>
  <si>
    <t>Base em aço carbono em preto textura.</t>
  </si>
  <si>
    <t>Haste em latão brilho ou preto textura.</t>
  </si>
  <si>
    <t>Não acompanha lâmpadas. Recomenda-se lâmpadas BULBO LED G95.</t>
  </si>
  <si>
    <t>Acompanha 0,7m de cabo na coloração preta.</t>
  </si>
  <si>
    <t>Cód: 104899
NCM: 94052900</t>
  </si>
  <si>
    <t>LUMINÁRIA DOCC 
(modelo P)</t>
  </si>
  <si>
    <t>∅ 26 x 36</t>
  </si>
  <si>
    <t xml:space="preserve">Base em mármore carrara e nero marquina </t>
  </si>
  <si>
    <t>Haste em latão brilho ou metalizados.</t>
  </si>
  <si>
    <t>Acompanha lâmpada Led 4,8W Bolinha (Bivolt).</t>
  </si>
  <si>
    <t>Acompanha cabo transparente de 1,2m. Interruptor de mão transparente.</t>
  </si>
  <si>
    <t>Cód: 100568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</si>
  <si>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</si>
  <si>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DOCC 
(modelo G)</t>
  </si>
  <si>
    <t>∅ 38 x 49</t>
  </si>
  <si>
    <t>Cód: 100581 
NCM: 94052900</t>
  </si>
  <si>
    <t>LUMINÁRIA PINN
PAREDE 
(modelo 03)</t>
  </si>
  <si>
    <t>12 x 15 x 90</t>
  </si>
  <si>
    <t>Estrutura em aço carbono pintado de preto texturizado.</t>
  </si>
  <si>
    <t>Devido a estrutura ser produzida em material fundido ela terá um aspecto de poros abertos.</t>
  </si>
  <si>
    <t>Globo de vidro leitoso ou jateado fumê de Ø10cm . Acompanha lâmpada LED G9 dimerizável - (110V ou 220V).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</si>
  <si>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</si>
  <si>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100690 
NCM: 94052900</t>
  </si>
  <si>
    <t>LUMINÁRIA PINN
PAREDE
(modelo 05)</t>
  </si>
  <si>
    <t>64 x 44 x 98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</si>
  <si>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</si>
  <si>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100698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</si>
  <si>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</si>
  <si>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
PINN 
PAREDE 
(modelo 06)</t>
  </si>
  <si>
    <t>101 x 16 x 112</t>
  </si>
  <si>
    <t>Globo de vidro leitoso ou jateado fumê de Ø10cm. Acompanha lâmpada LED G9 dimerizável - (110V ou 220V).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</si>
  <si>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</si>
  <si>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100687 
NCM: 94052900</t>
  </si>
  <si>
    <t>LUMINÁRIA 
PINN 
PAREDE 
(modelo 07)</t>
  </si>
  <si>
    <t>101 x 39 x 106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</si>
  <si>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</si>
  <si>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100688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</si>
  <si>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</si>
  <si>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 PINN 
(modelo 01)</t>
  </si>
  <si>
    <t>79 x 12 x 185</t>
  </si>
  <si>
    <t>Globo de vidro leitoso ou jateado fumê de Ø12cm. Acompanha lâmpada LED G9 dimerizável - (110V ou 220V).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</si>
  <si>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</si>
  <si>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100561 
NCM: 94052900</t>
  </si>
  <si>
    <t>PENDENTE PINN 
(modelo 04)</t>
  </si>
  <si>
    <t>340 x 12 x 165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</si>
  <si>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</si>
  <si>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100563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</si>
  <si>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</si>
  <si>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 PINN 
(modelo 08)</t>
  </si>
  <si>
    <t>308 x 80 x 122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</si>
  <si>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</si>
  <si>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Saída de energia em apenas um ponto de fixação (A ou B). Informar no pedido.</t>
  </si>
  <si>
    <t>Cód: 100565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</si>
  <si>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</si>
  <si>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INFORMAÇÕES TÉCNICAS - LINHA PINN</t>
  </si>
  <si>
    <t>PENDENTE PINN - MODELO 01</t>
  </si>
  <si>
    <t>LUMINÁRIA PINN - MODELO 03</t>
  </si>
  <si>
    <t>PENDENTE PINN - MODELO 04</t>
  </si>
  <si>
    <t>LUMINÁRIA PINN - MODELO 05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</si>
  <si>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</si>
  <si>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PINN - MODELO 06</t>
  </si>
  <si>
    <t>LUMINÁRIA PINN - MODELO 07</t>
  </si>
  <si>
    <t>PENDENTE PINN - MODELO 08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</si>
  <si>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</si>
  <si>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MEMORY</t>
  </si>
  <si>
    <t>98 x 98 x h</t>
  </si>
  <si>
    <t>Suporte de teto em aço carbono pintado de preto microtextura.</t>
  </si>
  <si>
    <t>Hastes em latão envelhecido.</t>
  </si>
  <si>
    <t>Tamanho total vai de: 1,0m à 2,0m, informar no pedido medida desejada.</t>
  </si>
  <si>
    <t>Bocais em madeira de nogueira natural.</t>
  </si>
  <si>
    <t>Braço e cúpulas com posição regulável de até 90°.</t>
  </si>
  <si>
    <t>Cód: 100532
NCM: 94052900</t>
  </si>
  <si>
    <t>PENDENTE MEMORY MODELO 02</t>
  </si>
  <si>
    <t>Ø 7,6 x 21</t>
  </si>
  <si>
    <t>Bocal em madeira de nogueira natural.</t>
  </si>
  <si>
    <t>Fechamento de teto: Sino em preto textura.</t>
  </si>
  <si>
    <t>Ponteira em latão envelhecido.</t>
  </si>
  <si>
    <t>Acompanha 3m de cabo de energia preto.</t>
  </si>
  <si>
    <t>Cód: 103382
NCM: 94052900</t>
  </si>
  <si>
    <t>PENDENTE BIS
(vertical)</t>
  </si>
  <si>
    <t>9 x 9 x 152</t>
  </si>
  <si>
    <t>Todo em preto texturizado.</t>
  </si>
  <si>
    <t>Fechamento de teto: canopla, segue acabamento da luminária.</t>
  </si>
  <si>
    <t>Acompanha lâmpada LED Bipino G9 (110v 220v).</t>
  </si>
  <si>
    <t>Acompanha 3m de cabo preto e 3m de cabo de aço.</t>
  </si>
  <si>
    <t>Cód: 100504
NCM: 94052900</t>
  </si>
  <si>
    <t>PENDENTE BIS
(horizontal)</t>
  </si>
  <si>
    <t>150 x 9 x 9</t>
  </si>
  <si>
    <t>Acompanha lâmpada LED Bipino G9 (110v ou 220v).</t>
  </si>
  <si>
    <t>Acompanha 50cm de cabo preto.</t>
  </si>
  <si>
    <t>Medida total da altura do pendente é de 162cm, caso houver necessidade de aumentar ou diminuir, deve ser consultado com a fábrica.</t>
  </si>
  <si>
    <t>Cód: 100502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</si>
  <si>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</si>
  <si>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PHI (modelo 01)</t>
  </si>
  <si>
    <t>∅15 x 14</t>
  </si>
  <si>
    <t>Parafusos de fixação da cúpula  e suporte em latão natural (oxidará com o passar do tempo).</t>
  </si>
  <si>
    <t>Acompanha lâmpada LED G9 (110v ou 220v).</t>
  </si>
  <si>
    <t>Acompanha 3m de cabo na coloração preta.</t>
  </si>
  <si>
    <t>Fechamento de teto: latão escovado fosco.</t>
  </si>
  <si>
    <t>Cód: 100554 
NCM: 94052900</t>
  </si>
  <si>
    <t>PENDENTE
PHI (modelo 02)</t>
  </si>
  <si>
    <t>∅10 x 18</t>
  </si>
  <si>
    <t>Cód: 100556 
NCM: 94052900</t>
  </si>
  <si>
    <t>PENDENTE
PHI (modelo 03)</t>
  </si>
  <si>
    <t>∅16 x 17</t>
  </si>
  <si>
    <t>Fechamento de teto: latão escovado fosco</t>
  </si>
  <si>
    <t>Cód: 100558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</si>
  <si>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</si>
  <si>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PENDENTE
LUX                                                   </t>
  </si>
  <si>
    <t>20 x 20 x 30</t>
  </si>
  <si>
    <t>Estrutura em latão brilho ou aço carbono pintado de metalizados.</t>
  </si>
  <si>
    <t>Quando em metalizados, disponível em ônix brilho, bronze envelhecido ou gray envelhecido.</t>
  </si>
  <si>
    <t>Fechamento de teto sininho, segue acabamento da estrutura.</t>
  </si>
  <si>
    <t>Não acompanha lâmpada. Recomenda-se BULBO DE VIDRO T45 E27 ou BULBO DE VIDRO G95.</t>
  </si>
  <si>
    <t>Acompanha 3m de cabo de energia na cor preta.</t>
  </si>
  <si>
    <t>Cód: 100530 
NCM: 94052900</t>
  </si>
  <si>
    <t>PENDENTE PONTO CHANDELLIER</t>
  </si>
  <si>
    <t>55 x 55 x h</t>
  </si>
  <si>
    <t>Estrutura em metal com acabamento metalizado ou pintura preto microtextura.</t>
  </si>
  <si>
    <t>Quando em metalizados, disponível em ônix brilho, bronze, bronze envelhecido ou gray envelhecido.</t>
  </si>
  <si>
    <t>Vidro extra clear jateado, ambos os lados com borda em latão oxidada.</t>
  </si>
  <si>
    <t xml:space="preserve">Altura total pode ser de 108cm a 170cm apenas aumentando a haste entre o vidro e suporte de teto. Informar no pedido a altura total. </t>
  </si>
  <si>
    <t>Acompanha lampada LED Bipino G9 (110v ou 220v).</t>
  </si>
  <si>
    <t>Cód: 102832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</si>
  <si>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</si>
  <si>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 PONTO</t>
  </si>
  <si>
    <t>∅ 2 x 17,4</t>
  </si>
  <si>
    <t>Estrutura em latão escovado fosco ou metalizado.</t>
  </si>
  <si>
    <t>Quando em metalizados, disponível em Ônix Brilho, bronze, bronze envelhecido, Titânio Brilho ou gray envelhecido.</t>
  </si>
  <si>
    <t>Latão / Metalizados</t>
  </si>
  <si>
    <t>Metalizado Titânio</t>
  </si>
  <si>
    <t>Acompanha 3m de cabo de energia na coloração preta.</t>
  </si>
  <si>
    <t>Fechamento de teto (6cm): sininho, segue acabamento da luminária.</t>
  </si>
  <si>
    <t>Cód: 100569
NCM: 94052900</t>
  </si>
  <si>
    <t>PENDENTE PONTO DE PAREDE</t>
  </si>
  <si>
    <t>∅ 2 x 17,4 - Profundidade da parede até o final da haste é de 16,5</t>
  </si>
  <si>
    <t>Estrutura em latão brilho ou metalizado.</t>
  </si>
  <si>
    <t>Quando em metalizados, disponível em Ônix Brilho, bronze, bronze envelhecido.</t>
  </si>
  <si>
    <t>Acompanha lâmpada LED Bipino G9  (110v ou 220v).</t>
  </si>
  <si>
    <t>Fixador de parede segue acabamento do pendente.</t>
  </si>
  <si>
    <t>Cód: 104653
NCM: 94052900</t>
  </si>
  <si>
    <t>PENDENTE
TRAY</t>
  </si>
  <si>
    <t>Detalhes, peso e externo da cúpula em latão escurecido, interno da cúpula em pintura ouro rosa fosca.</t>
  </si>
  <si>
    <t>Bandeja em madeira de tauari tingida ebanizado.</t>
  </si>
  <si>
    <t>Cúpula</t>
  </si>
  <si>
    <t>Linha de nylon 10m que poderá ser ajustada no local.</t>
  </si>
  <si>
    <t>Ø49 x 33</t>
  </si>
  <si>
    <t>Bandeja</t>
  </si>
  <si>
    <t>Não acompanha lâmpada. Recomenda-se lâmpada BULBO LED A60 E27 (Bivolt).</t>
  </si>
  <si>
    <t>Ø60</t>
  </si>
  <si>
    <t>Acompanha 3m de cabo preto.</t>
  </si>
  <si>
    <t>Cód: 100586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</si>
  <si>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</si>
  <si>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DINN</t>
  </si>
  <si>
    <t>10 x 10 x 12</t>
  </si>
  <si>
    <t>Estrutura em latão escovado fosco, latão brilho ou aço carbono pintado de preto textura.</t>
  </si>
  <si>
    <t>Fechamento de teto tipo sininho na cor preta ou em latão.</t>
  </si>
  <si>
    <t>Não acompanha lâmpada. Recomenda-se: BULBO DE VIDRO G95 (bivolt) ou L007 (110v ou 220v).</t>
  </si>
  <si>
    <t>Cód: 100508 
NCM: 94052900</t>
  </si>
  <si>
    <t>PENDENTE
PENN</t>
  </si>
  <si>
    <t>165x21x140</t>
  </si>
  <si>
    <t xml:space="preserve">Estrutura em latão brilho ou aço carbono disponível em preto microtextura ou metalizado. </t>
  </si>
  <si>
    <t xml:space="preserve">Acompanha 0,5m de cabo de energia para instalação. </t>
  </si>
  <si>
    <t>Medida total da altura do pendente é de 140cm, caso houver necessidade de aumentar ou diminuir, deve ser consultado com a fábrica.</t>
  </si>
  <si>
    <t>Cód: 100552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</si>
  <si>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</si>
  <si>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r>
      <rPr>
        <sz val="10"/>
        <color theme="1"/>
        <rFont val="Calibri"/>
      </rPr>
      <t xml:space="preserve">PENDENTE
PENN 
</t>
    </r>
    <r>
      <rPr>
        <sz val="9"/>
        <color theme="1"/>
        <rFont val="Calibri"/>
      </rPr>
      <t>(modelo 02 - versão com globo)</t>
    </r>
  </si>
  <si>
    <t>Estrutura em latão brilho ou aço carbono disponível em preto microtextura ou metalizados.</t>
  </si>
  <si>
    <t>Com globo leitoso ou jateado fumê de Ø12cm. Acomp. lâmpada LED G9 (110v ou 220v).</t>
  </si>
  <si>
    <t>Cód: 100553
NCM: 94052900</t>
  </si>
  <si>
    <t>LUMINÁRIA DE PAREDE PENN</t>
  </si>
  <si>
    <t>162x102x93</t>
  </si>
  <si>
    <t>Acompanha 0,5 metro de cabo elétrico para instalação.</t>
  </si>
  <si>
    <t>Cód: 100496 
NCM: 94052900</t>
  </si>
  <si>
    <t>LUMINÁRIA DE PAREDE PENN
(modelo 02 - versão com globo)</t>
  </si>
  <si>
    <t>Com globo leitoso ou jateado fumê de Ø12cm. Acompanha lâmpada LED G9 (110v ou 220v).</t>
  </si>
  <si>
    <t>Cód: 100498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</si>
  <si>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</si>
  <si>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PENN DUPLO (versão com globo)</t>
  </si>
  <si>
    <t>196,5 x 20 x h</t>
  </si>
  <si>
    <t>Estrutura em latão brilho, latão escovado fosco, aço carbono pintado de preto textura ou metalizados.</t>
  </si>
  <si>
    <t>Quando metalizados, disponível em ônix, oxidação negra, latão champagne fosco, latão oxidado, bronze envelhecido ou gray envelhecido.</t>
  </si>
  <si>
    <t>Altura mínima de 100cm e máxima de 180cm, informar no pedido a altura necessária.</t>
  </si>
  <si>
    <t>Acompanha 3m de cabo de energia preto e 3m de cabo de aço.</t>
  </si>
  <si>
    <t>Cód: 102186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</si>
  <si>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</si>
  <si>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MUSH
(modelo P)</t>
  </si>
  <si>
    <t>Estrutura em latão brilho ou aço carbono disponível em preto textura ou metalizado.</t>
  </si>
  <si>
    <t>Fechamento de teto: Canopla, segue acabamento da estrutura.</t>
  </si>
  <si>
    <t>Cúpula de vidro fumê ou transparente.</t>
  </si>
  <si>
    <t>Quando com globo será em vidro leitoso ou jateado fumê de Ø10cm acompanhando lâmpada LED G9 dimerizável - (110v ou 220v).</t>
  </si>
  <si>
    <t>Quando com lâmpada será lâmpada BULBO LED VINTAGE G45 - (Bivolt).</t>
  </si>
  <si>
    <t>∅ 27 x 46</t>
  </si>
  <si>
    <t>Poderá haver variações na espessura do vidro, bem como na altura, podendo variar até 2cm para mais ou para menos, devido a técnica de vidro soprado.</t>
  </si>
  <si>
    <t>Cód: 100540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</si>
  <si>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</si>
  <si>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MUSH 
(modelo M)</t>
  </si>
  <si>
    <t>Ø 38 x 65</t>
  </si>
  <si>
    <t>Estrutura em latão brilho ou aço carbono disponível em preto textura ou metalizados.</t>
  </si>
  <si>
    <t>Quando com lâmpada será lâmpada BULBO LED VINTAGE G95  - (Bivolt).</t>
  </si>
  <si>
    <t>Quando com globo será em vidro leitoso ou jateado fumê de Ø10cm acompanhando lâmpada LED G9 3,5w dimerizável (110v ou 220v).</t>
  </si>
  <si>
    <t>Cód: 100536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</si>
  <si>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</si>
  <si>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MUSH 
(modelo G)</t>
  </si>
  <si>
    <t>∅  49 x 82</t>
  </si>
  <si>
    <t>Cúpula de vidro transparente.</t>
  </si>
  <si>
    <t>Quando com globo será em vidro leitoso ou jateado fumê de Ø10cm acompanhando lâmpada LED G9 dimerizável - (110V ou 220V).</t>
  </si>
  <si>
    <t>Quando com lâmpada será lâmpada BULBO LED VINTAGE G125 - (Bivolt).</t>
  </si>
  <si>
    <t>Cód: 100534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</si>
  <si>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</si>
  <si>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 MINI MUSH -            VERSÃO 02</t>
  </si>
  <si>
    <t>Ø 16,5 x 29,5</t>
  </si>
  <si>
    <t>Estrutura em latão brilho ou aço carbono disponível em preto textura ou metalizado ônix.</t>
  </si>
  <si>
    <t>Fechamento de teto: Sino, segue acabamento da estrutura.</t>
  </si>
  <si>
    <t>Lâmpada G9 2500K.</t>
  </si>
  <si>
    <t>Aço carbono</t>
  </si>
  <si>
    <t>Cód: 104134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</si>
  <si>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</si>
  <si>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NUTT
(modelo 01)</t>
  </si>
  <si>
    <t>Ø13 x 12</t>
  </si>
  <si>
    <t>Sino e fechamento de teto em preto textura ou metalizados.</t>
  </si>
  <si>
    <t>Cúpula em vidro fumê ou vidro jateado.</t>
  </si>
  <si>
    <t>Material do suporte externo e parafusos em latão brilho ou aço carbono metalizado.</t>
  </si>
  <si>
    <t>Preto e Detalhes Latão</t>
  </si>
  <si>
    <t>Metalizados</t>
  </si>
  <si>
    <t>Suporte da lâmpada em latão brilho.</t>
  </si>
  <si>
    <t>Acompanha entre 3m e 5m de cabo de energia na cor preta.</t>
  </si>
  <si>
    <t>Cód: 100550
NCM: 94052900</t>
  </si>
  <si>
    <t>Modelo 01 possui lâmpada não dimerizável com invólucro de latão.</t>
  </si>
  <si>
    <t>PENDENTE
NUTT
(modelo 02)</t>
  </si>
  <si>
    <t>Modelo 02 possui lâmpada dimerizável (Dimmer não incluso), com corpo aparente.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</si>
  <si>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</si>
  <si>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PENDENTE PAN </t>
  </si>
  <si>
    <t>Ø 50 x 65,5</t>
  </si>
  <si>
    <t>Cód:  103379
NCM: 94052900</t>
  </si>
  <si>
    <t>PENDENTE PAN</t>
  </si>
  <si>
    <t>Ø 90 x 108</t>
  </si>
  <si>
    <t>Acompanha duas lâmpadas LED AR70 4.8W (Bivolt).</t>
  </si>
  <si>
    <t>Cód: 103379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</si>
  <si>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</si>
  <si>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LÂMPADA
L003</t>
  </si>
  <si>
    <t>40W - 110V - 220V.</t>
  </si>
  <si>
    <t>Cód: 100481
NCM: 85395200</t>
  </si>
  <si>
    <t>LÂMPADA
L007</t>
  </si>
  <si>
    <t>Cód: 100483
NCM: 85395200</t>
  </si>
  <si>
    <t>LÂMPADA
L008</t>
  </si>
  <si>
    <t>100W - 110V - 220V.</t>
  </si>
  <si>
    <t>Disponível na versão em LED ou FILAMENTO.</t>
  </si>
  <si>
    <t>LED</t>
  </si>
  <si>
    <t>FILAMENTO</t>
  </si>
  <si>
    <t>Cód: 100485
NCM: 85394900</t>
  </si>
  <si>
    <t>LÂMPADA
L009</t>
  </si>
  <si>
    <t>6W - 110V - 220V LED.</t>
  </si>
  <si>
    <t>Cód: 100487
NCM: 85395200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</si>
  <si>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</si>
  <si>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Cabo de Energia</t>
  </si>
  <si>
    <t>CABO DE ENERGIA PARA PENDENTES</t>
  </si>
  <si>
    <t>ML</t>
  </si>
  <si>
    <t>Cabo de energia na coloração preta.</t>
  </si>
  <si>
    <t>Vendido por metro linear (ML).</t>
  </si>
  <si>
    <t>Acompanha cabo de aço, se necessário.</t>
  </si>
  <si>
    <t>Cód: 100475
NCM: 85444900</t>
  </si>
  <si>
    <r>
      <rPr>
        <b/>
        <u/>
        <sz val="14"/>
        <color theme="1"/>
        <rFont val="Calibri"/>
      </rPr>
      <t>Atenção:</t>
    </r>
    <r>
      <rPr>
        <sz val="12"/>
        <color theme="1"/>
        <rFont val="Calibri"/>
      </rPr>
      <t xml:space="preserve">
 - Com a atual regulamentação federal, o valor do IPI cobrado para lâmpadas, luminárias e lustres (pendentes) é de 15%, porém, pode ser reajustado a qualquer momento conforme determinação do governo federal. Portanto, é importante salientar que o IPI será cobrado conforme a sua porcentagem no dia da emissão da nota fiscal.    
-</t>
    </r>
    <r>
      <rPr>
        <sz val="12"/>
        <color rgb="FFFF0000"/>
        <rFont val="Calibri"/>
      </rPr>
      <t xml:space="preserve"> </t>
    </r>
    <r>
      <rPr>
        <sz val="12"/>
        <color theme="1"/>
        <rFont val="Calibri"/>
      </rPr>
      <t xml:space="preserve">Qualquer mudança na legislação no ano corrente envolvendo novas tributações será repassado por e-mail.
- Os valores das lâmpadas importadas poderão sofrer acréscimos caso a variação cambial do dólar ultrapasse R$ 4,80.                                                                                                        </t>
    </r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</si>
  <si>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</si>
  <si>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Luminárias Outdoor</t>
  </si>
  <si>
    <t>Estrutura em pintura eletrostática semi brilho a pó anticorrosão, na cor preta ou areia.</t>
  </si>
  <si>
    <t>Cúpula em vidro leitoso soprado.</t>
  </si>
  <si>
    <t>Acompanha 1,5m de cabo de energia preto.</t>
  </si>
  <si>
    <t>Não acompanha plug de tomada e interruptor para acendimento.</t>
  </si>
  <si>
    <r>
      <rPr>
        <sz val="10"/>
        <color theme="1"/>
        <rFont val="Calibri"/>
      </rPr>
      <t>Modelo P:</t>
    </r>
    <r>
      <rPr>
        <sz val="10"/>
        <color theme="1"/>
        <rFont val="Calibri"/>
      </rPr>
      <t xml:space="preserve"> BULBO LED G45 E27 (Bivolt).</t>
    </r>
  </si>
  <si>
    <t>Modelo G: BULBO LED A60 E27 (Bivolt).</t>
  </si>
  <si>
    <t>MODELO G                  
Cód: 100652                  NCM: 94052900</t>
  </si>
  <si>
    <r>
      <rPr>
        <sz val="10"/>
        <color theme="1"/>
        <rFont val="Calibri"/>
      </rPr>
      <t>Modelo P:</t>
    </r>
    <r>
      <rPr>
        <sz val="10"/>
        <color theme="1"/>
        <rFont val="Calibri"/>
      </rPr>
      <t xml:space="preserve"> BULBO LED G45 E27 (Bivolt).</t>
    </r>
  </si>
  <si>
    <t>MODELO P 
Cód: 100665                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</si>
  <si>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</si>
  <si>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Acompanha 2m cabo para recarregar a bateria.</t>
  </si>
  <si>
    <t>Acompanha lâmpada LED SMD 1W G4 (Bivolt).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</si>
  <si>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</si>
  <si>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MODELO P                      Cód: 100665                  NCM: 94052900</t>
  </si>
  <si>
    <t>MODELO G                         Cód: 100652                  NCM: 94052900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</si>
  <si>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</si>
  <si>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MODELO P 
Cód: 100665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</si>
  <si>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</si>
  <si>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Parafusos em metal pintado da cor da estrutura.</t>
  </si>
  <si>
    <r>
      <rPr>
        <sz val="10"/>
        <color theme="1"/>
        <rFont val="Calibri"/>
      </rPr>
      <t>Modelo P:</t>
    </r>
    <r>
      <rPr>
        <sz val="10"/>
        <color theme="1"/>
        <rFont val="Calibri"/>
      </rPr>
      <t xml:space="preserve"> BULBO LED G45 E27 (Bivolt).</t>
    </r>
  </si>
  <si>
    <t>MODELO P 
Cód: 100723
NCM: 94052900</t>
  </si>
  <si>
    <t>MODELO G                     Cód: 100971                  NCM:94052900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</si>
  <si>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</si>
  <si>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MODELO G
Cód: 100971
NCM:94052900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</si>
  <si>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</si>
  <si>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 GRAPE</t>
  </si>
  <si>
    <t xml:space="preserve">Estrutura em pintura eletrostática semi brilho preto e areia textura brilho. </t>
  </si>
  <si>
    <t>Modelo P: acompanha lâmpada BULBO LED G45 E27 (Bivolt).</t>
  </si>
  <si>
    <t>(P) - Ø 21 x 62</t>
  </si>
  <si>
    <t>Modelo G: acompanha lâmpada BULBO LED A60 E27 (Bivolt).</t>
  </si>
  <si>
    <t>(G) - Ø 26 x 66</t>
  </si>
  <si>
    <t>MODELO P
Cód: 100523
NCM: 94052900</t>
  </si>
  <si>
    <t>MODELO G
Cód: 100972
NCM: 94052900</t>
  </si>
  <si>
    <t>LUMINÁRIA DE PISO GRAPE CUBB OUTDOOR</t>
  </si>
  <si>
    <t>Estrutura aço carbono ou aço inox, ambos em pintura eletrostática semi brilho a pó anticorrosão, na cor preta ou areia.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</si>
  <si>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</si>
  <si>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PISO GRAPE CUBB OUTDOOR - COM BATERIA</t>
  </si>
  <si>
    <r>
      <rPr>
        <sz val="10"/>
        <color theme="1"/>
        <rFont val="Calibri, Arial"/>
      </rPr>
      <t xml:space="preserve">Possui bateria recarregável. </t>
    </r>
    <r>
      <rPr>
        <b/>
        <sz val="10"/>
        <color theme="1"/>
        <rFont val="Calibri, Arial"/>
      </rPr>
      <t>(autonomia  de 9hrs de uso).</t>
    </r>
  </si>
  <si>
    <t xml:space="preserve">LUMINÁRIA GHOST OUTDOOR (modelo P) </t>
  </si>
  <si>
    <t>Estrutura em aço carbono com pintura eletrostática semi brilho a pó anticorrosão, na cor preta e areia.</t>
  </si>
  <si>
    <t>Base em pedra sabão brilho com anel em metal pintado na mesma cor da estrutura.</t>
  </si>
  <si>
    <t>Acompanha lâmpada BULBO LED TBL 40, não dimerizável (Bivolt).</t>
  </si>
  <si>
    <t>Cód: 102532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</si>
  <si>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</si>
  <si>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LUMINÁRIA GHOST OUTDOOR (modelo G) </t>
  </si>
  <si>
    <t>Acompanha lâmpada Bulbo Led A60 E27 dimerizável (Bivolt).</t>
  </si>
  <si>
    <t>Cód: 102534 
NCM: 94052900</t>
  </si>
  <si>
    <t xml:space="preserve">PENDENTE
FULL 
OUTDOOR </t>
  </si>
  <si>
    <t>Ø 83 x 112</t>
  </si>
  <si>
    <t>Estrutura em metal revestida de corda náutica Off White.</t>
  </si>
  <si>
    <t>Externo revestido em tecido claro.</t>
  </si>
  <si>
    <t>Estrutura interna e fechamento de teto em aço carbono com pintura eletrostática semi brilho areia.</t>
  </si>
  <si>
    <t xml:space="preserve">Acompanha lâmpada Led 11w 2700k (Bivolt). </t>
  </si>
  <si>
    <t>Cód: 101651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</si>
  <si>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</si>
  <si>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Acessórios</t>
  </si>
  <si>
    <t xml:space="preserve">RECIPIENTE
MUSH     </t>
  </si>
  <si>
    <t>38 x 38 x 45</t>
  </si>
  <si>
    <t>Estrutura em metalizados, latão brilho, latão envelhecido ou aço carbono pintado de preto microtextura.</t>
  </si>
  <si>
    <t>Quando em metalizados, disponível em ônix, ônix II, latão champagne fosco ou latão champagne II.</t>
  </si>
  <si>
    <t>Latão|
Metalizado</t>
  </si>
  <si>
    <t>Recipiente em vidro transparente, fumê, dark ou âmbar.</t>
  </si>
  <si>
    <t>Lembrando que esta peça pode sofrer variações na espessura do vidro, bem como na altura, podendo variar até 2cm tanto para mais quanto para menos, devido a técnica de vidro soprado.</t>
  </si>
  <si>
    <t>Cód: 100194
NCM: 70200090</t>
  </si>
  <si>
    <t xml:space="preserve">RECIPIENTE
MUSH
(vidro jateado)  </t>
  </si>
  <si>
    <t xml:space="preserve">Estrutura em metalizados, latão brilho, latão envelhecido ou aço carbono pintado de preto microtextura. </t>
  </si>
  <si>
    <t xml:space="preserve">Recipiente em vidro jateado, disponível em 03 variações (jateado transparente, jateado transparente gradiente e jateado preto gradiente). </t>
  </si>
  <si>
    <t>Quando em acabamento gradiente o padrão será escuro embaixo e clareado do meio para cima.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</si>
  <si>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</si>
  <si>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Componentes</t>
  </si>
  <si>
    <t>Valores</t>
  </si>
  <si>
    <t>VIDRO GLOBO</t>
  </si>
  <si>
    <t>-</t>
  </si>
  <si>
    <t>Disponível em vidro jateado fumê ou vidro leitoso.</t>
  </si>
  <si>
    <t>Tamanhos: 
- Vidro globo Ø10cm
- Vidro globo Ø12cm</t>
  </si>
  <si>
    <t>Sob consulta</t>
  </si>
  <si>
    <t>sob consulta</t>
  </si>
  <si>
    <t>Cód: 104631
NCM: 94054900</t>
  </si>
  <si>
    <t>VIDRO MUSH</t>
  </si>
  <si>
    <t>Disponível em vidro fumê ou vidro transparente.</t>
  </si>
  <si>
    <t>Tamanhos: 
- Vidro Mush P
- Vidro Mush M
- Vidro Mush G</t>
  </si>
  <si>
    <t>Quando luminária mush G e pendente mush G, apenas vidro transparente.</t>
  </si>
  <si>
    <t>Cód: 104657
NCM: 94054900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</si>
  <si>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</si>
  <si>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LÂMPADA PADRÃO</t>
  </si>
  <si>
    <t>Lâmpadas disponíveis com voltagens de 110v, 220v ou bivolt.</t>
  </si>
  <si>
    <t>Cód: 104780
NCM: 85395200</t>
  </si>
  <si>
    <t>CÚPULA DE TECIDO</t>
  </si>
  <si>
    <t>Cúpulas de tecido para os itens:
- Jardim Lanterna (Mod. 01, 02 e 04)
- Jardim Mesa (Mod. 01, 02 e 03)
- Jardim Piso (Mod. 01, 02 e 03)
- Pendente Jardim (Mod. 01, 02 e 03)</t>
  </si>
  <si>
    <t>Cód: 104791
NCM: 94059900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</si>
  <si>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</si>
  <si>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Acabamentos Indoor</t>
  </si>
  <si>
    <t>Lâminas Naturais Especiais</t>
  </si>
  <si>
    <t>• Tingimentos em madeira (tauari, carvalho)</t>
  </si>
  <si>
    <t>Tingimentos Lâmina (carvalho)</t>
  </si>
  <si>
    <t>*</t>
  </si>
  <si>
    <t>Lâminas Classe 01</t>
  </si>
  <si>
    <t>Cores Classe 01</t>
  </si>
  <si>
    <t>- Areia Estonado Queimado</t>
  </si>
  <si>
    <t>- Natural</t>
  </si>
  <si>
    <t>- Carbono Liso</t>
  </si>
  <si>
    <t>- Black Yellow Estonado</t>
  </si>
  <si>
    <t>- Cor 01</t>
  </si>
  <si>
    <t>- Carbono Maquinado</t>
  </si>
  <si>
    <t>- Black Yellow Estonado Queimado</t>
  </si>
  <si>
    <t>- Whisky/Cor 02</t>
  </si>
  <si>
    <t>- Brown Maquinado</t>
  </si>
  <si>
    <t>Cores Classe 02</t>
  </si>
  <si>
    <t>- Cor 102</t>
  </si>
  <si>
    <t>- Lavado Maquinado</t>
  </si>
  <si>
    <t>- Albanizado (Branco)</t>
  </si>
  <si>
    <t>- Nogueira</t>
  </si>
  <si>
    <t>- Lavado Liso</t>
  </si>
  <si>
    <t>- Ebanizado/Cor 05 (Preto)</t>
  </si>
  <si>
    <t>- Nogueira 02</t>
  </si>
  <si>
    <t>- Light Gris</t>
  </si>
  <si>
    <t>- Nogueira Estonado</t>
  </si>
  <si>
    <t>- Brown</t>
  </si>
  <si>
    <t>- Red</t>
  </si>
  <si>
    <t>- Fendi</t>
  </si>
  <si>
    <t>- Nogueira Estonado Queimado</t>
  </si>
  <si>
    <t>- Imbuia Mel/Cor 03</t>
  </si>
  <si>
    <t xml:space="preserve">- Blue </t>
  </si>
  <si>
    <t>- Loro Preto</t>
  </si>
  <si>
    <t>- Griss</t>
  </si>
  <si>
    <t>- Imbuia Negra/Cor 04</t>
  </si>
  <si>
    <t>- Canyon</t>
  </si>
  <si>
    <t>- Riscada</t>
  </si>
  <si>
    <t>- Ônix</t>
  </si>
  <si>
    <t>- Frost</t>
  </si>
  <si>
    <t>- Pau Ferro</t>
  </si>
  <si>
    <t>- Black Yellow</t>
  </si>
  <si>
    <t>Lâminas Classe 02</t>
  </si>
  <si>
    <t>- Canyon Dark</t>
  </si>
  <si>
    <t>- Ebanizado (Preto)</t>
  </si>
  <si>
    <t>- Carvalho Natural</t>
  </si>
  <si>
    <t>- Brown Estonado</t>
  </si>
  <si>
    <t>- Areia 02</t>
  </si>
  <si>
    <t>- Carvalho Tingido</t>
  </si>
  <si>
    <t>- Brown Estonado Queimado</t>
  </si>
  <si>
    <t>- Loro Freijó</t>
  </si>
  <si>
    <t>- Cinza</t>
  </si>
  <si>
    <t>- Feu</t>
  </si>
  <si>
    <t>Tingimentos podem ser aplicados somente na Madeira de Tauari ou na Madeira de Carvalho.</t>
  </si>
  <si>
    <t>- Ash Natural</t>
  </si>
  <si>
    <t>- Feu II</t>
  </si>
  <si>
    <t>- Feu II Estonado</t>
  </si>
  <si>
    <t>Madeira/Lâmina Riscada</t>
  </si>
  <si>
    <t>- Feu II Estonado Queimado</t>
  </si>
  <si>
    <t>Revestimentos</t>
  </si>
  <si>
    <t>- Areia</t>
  </si>
  <si>
    <t>- Tingimento Bege</t>
  </si>
  <si>
    <t>- Ônix Estonado</t>
  </si>
  <si>
    <t>- Flame Steel</t>
  </si>
  <si>
    <t>- Tingimento Feu II</t>
  </si>
  <si>
    <t>- Ônix Estonado Queimado</t>
  </si>
  <si>
    <t>- Lava</t>
  </si>
  <si>
    <t>- Tingimento Frost</t>
  </si>
  <si>
    <t>Revestimento lava apenas no aéreo stone. Flame steel tem caracteristicas iguais ao aço cru, pode aparecer imperfeições, riscos e demais detalhes.</t>
  </si>
  <si>
    <t>- Tingimento Ebanizado (Preto)</t>
  </si>
  <si>
    <t>- Areia Estonado</t>
  </si>
  <si>
    <t>Acabamentos "Riscados" disponíveis apenas para lâmina riscada. Para madeira riscada consultar com a fábrica sua disponibilidade.</t>
  </si>
  <si>
    <t>- truffle Estonado</t>
  </si>
  <si>
    <t>Tingimentos podem ser aplicados somente na Lâmina de Carvalho.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</si>
  <si>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</si>
  <si>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Lacas Padrões</t>
  </si>
  <si>
    <t>Tramas de Papel</t>
  </si>
  <si>
    <t>Mármores / Pedras</t>
  </si>
  <si>
    <t xml:space="preserve">- Laca Branca </t>
  </si>
  <si>
    <t>- Fio de Papel Bege</t>
  </si>
  <si>
    <t>Classe 01</t>
  </si>
  <si>
    <t>Marmo Bene</t>
  </si>
  <si>
    <t xml:space="preserve">- Laca Preta </t>
  </si>
  <si>
    <t>- Fio de Papel Natural</t>
  </si>
  <si>
    <t xml:space="preserve"> - Carrara</t>
  </si>
  <si>
    <t>- Marmo Bene Rosa</t>
  </si>
  <si>
    <t>- Laca Verde Musgo</t>
  </si>
  <si>
    <t xml:space="preserve"> - Nero Marquina</t>
  </si>
  <si>
    <t>- Marmo Bene Carrara</t>
  </si>
  <si>
    <t>Cordas</t>
  </si>
  <si>
    <t>- Laca M155 (sayerlack)</t>
  </si>
  <si>
    <t xml:space="preserve"> - Emperador</t>
  </si>
  <si>
    <t>- Marmo Bene Nero Marquina</t>
  </si>
  <si>
    <t>- Preta</t>
  </si>
  <si>
    <t>- Nude Gradiente</t>
  </si>
  <si>
    <t xml:space="preserve"> - Verde</t>
  </si>
  <si>
    <t>- Marmo Bene Verde</t>
  </si>
  <si>
    <t>- Branca</t>
  </si>
  <si>
    <t>- Preto Microtextura</t>
  </si>
  <si>
    <t xml:space="preserve"> - Pedra Victória Falls</t>
  </si>
  <si>
    <t>- Marmo Bene Branco</t>
  </si>
  <si>
    <t>- Algodão Cru</t>
  </si>
  <si>
    <t>- Branco Microtextura</t>
  </si>
  <si>
    <t xml:space="preserve"> - Travertino Titanium Fos.</t>
  </si>
  <si>
    <t>* Marmo bene é uma possibilidade de variação do mármore padrão, sendo apresentada de forma mais fina e leve. Disponível apenas para algumas peças em linha.</t>
  </si>
  <si>
    <t>- Areia Microtextura</t>
  </si>
  <si>
    <t>Madeiras Naturais</t>
  </si>
  <si>
    <t xml:space="preserve"> - Gris Armani</t>
  </si>
  <si>
    <t>- Laca Clay</t>
  </si>
  <si>
    <t>- Tauari Natural</t>
  </si>
  <si>
    <t xml:space="preserve"> - Pedra Ancian</t>
  </si>
  <si>
    <t>- Laca Clay Gradiente</t>
  </si>
  <si>
    <t>- Carvalho Natural (sob consulta)</t>
  </si>
  <si>
    <t xml:space="preserve"> - Pedra Sabão</t>
  </si>
  <si>
    <t>Lacas possuem a possibilidade de serem feitas brilho ou fosca. Lacas (Sayerlack) terão acréscimo de 8% sobre o valor base.</t>
  </si>
  <si>
    <t>- Carvalho Tingido (sob consulta)</t>
  </si>
  <si>
    <t>Classe 02</t>
  </si>
  <si>
    <t>Mármore Blend</t>
  </si>
  <si>
    <t>- Nogueira (sob consulta)</t>
  </si>
  <si>
    <t xml:space="preserve"> - Mármore Vogue Fosco</t>
  </si>
  <si>
    <t>- Claro</t>
  </si>
  <si>
    <t>- Cerejeira (sob consulta)</t>
  </si>
  <si>
    <t xml:space="preserve"> - Mármore Branco</t>
  </si>
  <si>
    <t>- Escuro</t>
  </si>
  <si>
    <t xml:space="preserve"> - Mármore Rosa</t>
  </si>
  <si>
    <t>* Mármore exclusivo para alguns itens.</t>
  </si>
  <si>
    <t>Vidros</t>
  </si>
  <si>
    <t>Pedras Levigadas</t>
  </si>
  <si>
    <t>* Mármores e pedras terão como padrão a aplicação de verniz de proteção, sendo possível brilho ou fosco. Exceção a pedra Travertino Titanium e o mármore Vogue, que serão possíveis apenas no verniz fosco.</t>
  </si>
  <si>
    <t>- Jateado Transparente</t>
  </si>
  <si>
    <t>Quartzitos</t>
  </si>
  <si>
    <t xml:space="preserve"> - Pedra Rosa levigada</t>
  </si>
  <si>
    <t>- Jateado Transparente Gradiente</t>
  </si>
  <si>
    <t xml:space="preserve"> - Santorini</t>
  </si>
  <si>
    <t xml:space="preserve"> - Pedra Branca levigada</t>
  </si>
  <si>
    <t>- Jateado Preto Gradiente</t>
  </si>
  <si>
    <t xml:space="preserve"> - Santorini Levigado</t>
  </si>
  <si>
    <t xml:space="preserve"> - Pedra Sabão levigada</t>
  </si>
  <si>
    <t xml:space="preserve"> - Fossil Brown</t>
  </si>
  <si>
    <t>* Pedra Santorine Levigado, Pedra Ônix Bamboo Levigado, Pedra Sabão Levigado, Pedra Rosa levigado e pedra Branco levigado disponíveis apenas ao natural, sem verniz de proteção.</t>
  </si>
  <si>
    <t xml:space="preserve"> - Fossil Brown Levigado</t>
  </si>
  <si>
    <t xml:space="preserve"> - Ônix Bambu</t>
  </si>
  <si>
    <t xml:space="preserve"> - Ônix Bambu Levigado</t>
  </si>
  <si>
    <t>* Pedra Sabão Levigada com espessura máxima de 4cm.</t>
  </si>
  <si>
    <t xml:space="preserve"> - Nero Marinace</t>
  </si>
  <si>
    <t xml:space="preserve"> - Nero Marinace Levigado</t>
  </si>
  <si>
    <t>Quartzitos disponíveis em quantidades limitadas, favor consultar á fábrica.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</si>
  <si>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</si>
  <si>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Palhas:</t>
  </si>
  <si>
    <t>Metais</t>
  </si>
  <si>
    <t xml:space="preserve"> - Latão Champagne Fosco</t>
  </si>
  <si>
    <t>Palhas de Rattan:</t>
  </si>
  <si>
    <t xml:space="preserve"> - Aço Carbono</t>
  </si>
  <si>
    <t xml:space="preserve"> - Latão Oxidado Fosco</t>
  </si>
  <si>
    <t>- Champagne Fosco</t>
  </si>
  <si>
    <t xml:space="preserve"> - Aço Inox Brilho</t>
  </si>
  <si>
    <t xml:space="preserve"> - Ônix Brilho</t>
  </si>
  <si>
    <t>- Imbuia Mel</t>
  </si>
  <si>
    <t>- Ônix fosco e brilho</t>
  </si>
  <si>
    <t xml:space="preserve"> - Latão Brilho</t>
  </si>
  <si>
    <t xml:space="preserve"> - Oxidação Negra Brilho</t>
  </si>
  <si>
    <t>- Envelhecido</t>
  </si>
  <si>
    <t>- Ônix textura</t>
  </si>
  <si>
    <t xml:space="preserve"> - Latão Escurecido Brilho</t>
  </si>
  <si>
    <t xml:space="preserve"> - Latão Champagne II</t>
  </si>
  <si>
    <t>- Feu II Envelhecido</t>
  </si>
  <si>
    <t>- Ouro Rosa fosco e brilho</t>
  </si>
  <si>
    <t xml:space="preserve"> - Latão Envelhecido Brilho</t>
  </si>
  <si>
    <t xml:space="preserve"> - Bronze</t>
  </si>
  <si>
    <t>- Black Yellow Envelhecido</t>
  </si>
  <si>
    <t>- Ônix Slot Fosco</t>
  </si>
  <si>
    <t xml:space="preserve"> - Latão Escovado Fosco</t>
  </si>
  <si>
    <t xml:space="preserve"> - Bronze Envelhecido </t>
  </si>
  <si>
    <t>Palhas de Aramida:</t>
  </si>
  <si>
    <t>- Latão Slot Fosco</t>
  </si>
  <si>
    <t xml:space="preserve"> - Latão Gradiente Brilho/Fosco</t>
  </si>
  <si>
    <t xml:space="preserve"> - Gray Envelhecido</t>
  </si>
  <si>
    <t>- Ebanizada</t>
  </si>
  <si>
    <t>Gane</t>
  </si>
  <si>
    <t xml:space="preserve"> - Cobre Brilho</t>
  </si>
  <si>
    <t xml:space="preserve"> - Ônix II</t>
  </si>
  <si>
    <t>- Bronze</t>
  </si>
  <si>
    <t>- Gane LP 903</t>
  </si>
  <si>
    <t xml:space="preserve"> - Metal</t>
  </si>
  <si>
    <t xml:space="preserve"> - Titânio Brilho</t>
  </si>
  <si>
    <t>Palhas de Algodão:</t>
  </si>
  <si>
    <t>- Gane OX 819</t>
  </si>
  <si>
    <t>Carved (Esculpido)</t>
  </si>
  <si>
    <t>Metalizado titânio brilho é exclusivo do pendente ponto.</t>
  </si>
  <si>
    <t xml:space="preserve"> - Tingimento Coal</t>
  </si>
  <si>
    <t>- Whisky</t>
  </si>
  <si>
    <t xml:space="preserve"> - Tingimento Ebanizado</t>
  </si>
  <si>
    <t>Cortiças</t>
  </si>
  <si>
    <t xml:space="preserve"> - Tingimento Feu II</t>
  </si>
  <si>
    <t>- Imbuia Negra</t>
  </si>
  <si>
    <t xml:space="preserve"> - Claro</t>
  </si>
  <si>
    <t xml:space="preserve"> - Tingimento Areia</t>
  </si>
  <si>
    <t>- Ebanizado</t>
  </si>
  <si>
    <t>Únicos tingimentos disponíveis para Carved.</t>
  </si>
  <si>
    <t>Produtos que não tem valor de madeiras importadas (Carvalho e nogueira) em tabela , deverá ser consultado os preços junto á fábrica.</t>
  </si>
  <si>
    <t xml:space="preserve">Obs.: peças feitas em cortiça, madeiras maciças importadas (nogueira ou carvalho), com valor determinado em tabela, poderão sofrer acréscimos caso a variação cambial do dólar ultrapasse R$ 6,00. 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</si>
  <si>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</si>
  <si>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Acabamentos IN &amp; OUT</t>
  </si>
  <si>
    <t>Madeiras</t>
  </si>
  <si>
    <t>Cordas Náuticas</t>
  </si>
  <si>
    <t>Pinturas Eletrostática</t>
  </si>
  <si>
    <t>- Pedra Branca Natural</t>
  </si>
  <si>
    <t>- Teca</t>
  </si>
  <si>
    <t>- Azul Escuro</t>
  </si>
  <si>
    <t>- Areia Semi Brilho</t>
  </si>
  <si>
    <t>- Pedra Rosa Natural</t>
  </si>
  <si>
    <t>- Bege</t>
  </si>
  <si>
    <t>- Azul Escuro Semi Brilho</t>
  </si>
  <si>
    <t>Tingimentos (Teca)</t>
  </si>
  <si>
    <t>- Pedra Ancian Natural</t>
  </si>
  <si>
    <t>- Branco Semi Brilho</t>
  </si>
  <si>
    <t>- Pedra Café Imperial Levigado Nat.</t>
  </si>
  <si>
    <t>- Champagne</t>
  </si>
  <si>
    <t>- Camel Semi Brilho</t>
  </si>
  <si>
    <t>- Café</t>
  </si>
  <si>
    <t>- Pedra Café Imperial Natural</t>
  </si>
  <si>
    <t>- Cinza Claro</t>
  </si>
  <si>
    <t>- Marrom Semi Brilho</t>
  </si>
  <si>
    <t>- Chocolate</t>
  </si>
  <si>
    <t>- Pedra Preto Absoluto Natural</t>
  </si>
  <si>
    <t>- Cinza Escuro</t>
  </si>
  <si>
    <t>- Nude Semi Brilho</t>
  </si>
  <si>
    <t>- Cloud</t>
  </si>
  <si>
    <t>- Pedra Sabão Levigado Natural</t>
  </si>
  <si>
    <t>- Coral</t>
  </si>
  <si>
    <t>- Preto Semi Brilho</t>
  </si>
  <si>
    <t>- Ice</t>
  </si>
  <si>
    <t>- Pedra Sabão Natural</t>
  </si>
  <si>
    <t>- Creme</t>
  </si>
  <si>
    <t>- Silck Semi Brilho</t>
  </si>
  <si>
    <t>- Lavado</t>
  </si>
  <si>
    <t xml:space="preserve">Mármores e pedras disponíveis apenas ao natural, sem aplicação de verniz de proteção, apenas uso de 
impermeabilizante. </t>
  </si>
  <si>
    <t>- Gold</t>
  </si>
  <si>
    <t>- Vermelho Semi Brilho</t>
  </si>
  <si>
    <t>- Pistache</t>
  </si>
  <si>
    <t>- Laranja</t>
  </si>
  <si>
    <t>- Verde Musgo Semi Brilho</t>
  </si>
  <si>
    <t>- Preto</t>
  </si>
  <si>
    <t>- Off White</t>
  </si>
  <si>
    <t>- Cinza Escuro Semi Brilho</t>
  </si>
  <si>
    <t>- Preto Microtextura Fosco</t>
  </si>
  <si>
    <t>* Pedra Sabão Levigada natural com espessura máxima de 4cm.</t>
  </si>
  <si>
    <t>Tingimento lavado não recebe verniz de preteção.</t>
  </si>
  <si>
    <t>- Silver</t>
  </si>
  <si>
    <t>Pintura Preto Microtextura Fosco será somente possível nas luminárias.</t>
  </si>
  <si>
    <t>- Verde</t>
  </si>
  <si>
    <t>Pinturas / Lacas</t>
  </si>
  <si>
    <t>- Verde Oliva</t>
  </si>
  <si>
    <t>- Laca Branca Brilho</t>
  </si>
  <si>
    <t>Cordão</t>
  </si>
  <si>
    <t>- Aço Carbono</t>
  </si>
  <si>
    <t>- Vermelho</t>
  </si>
  <si>
    <t>- Laca Creme Brilho</t>
  </si>
  <si>
    <t>- Cordão Sintético Graphite</t>
  </si>
  <si>
    <t>- Inox Escovado</t>
  </si>
  <si>
    <t>- Laca Preta Brilho</t>
  </si>
  <si>
    <t>- Cordão Sintético Madri</t>
  </si>
  <si>
    <t>- Inox Polido</t>
  </si>
  <si>
    <t>- Laca Verde Musgo Brilho</t>
  </si>
  <si>
    <t>Fita</t>
  </si>
  <si>
    <t>- Cordão Sintético Preto</t>
  </si>
  <si>
    <t>- Alumínio</t>
  </si>
  <si>
    <t>- Pintura Preto Semi Brilho</t>
  </si>
  <si>
    <t>- Fita Sintética Graphite</t>
  </si>
  <si>
    <t>- Cordão Sintético Areia</t>
  </si>
  <si>
    <t>- Alumínio Escovado</t>
  </si>
  <si>
    <t>Lacas para área externa serão possíveis aplicadar apenas na fibra. Pintura Preto Semi Brilho apenas disponível em peças de Alumínio.</t>
  </si>
  <si>
    <t>- Fita Sintética Madri</t>
  </si>
  <si>
    <t>- Cordão Sintético Cinza</t>
  </si>
  <si>
    <t>Telas</t>
  </si>
  <si>
    <t>- Fita Sintética Preta</t>
  </si>
  <si>
    <t>- Cordão Sintético Cinza Escuro</t>
  </si>
  <si>
    <t>- Tela Expandida</t>
  </si>
  <si>
    <t>- Cordão Sintético Verde Bambú</t>
  </si>
  <si>
    <t>- Cordão Sintético Bege</t>
  </si>
  <si>
    <t>- Cordão Sintético Gagino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</si>
  <si>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</si>
  <si>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Política de Pagamento</t>
  </si>
  <si>
    <t>• Prazo de pagamento e descontos conforme informado em circular comercial.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</si>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</sst>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"/>
    <numFmt numFmtId="166" formatCode="&quot;R$&quot;\ #,##0.00"/>
    <numFmt numFmtId="167" formatCode="_-[$R$-416]\ * #,##0.00_-;\-[$R$-416]\ * #,##0.00_-;_-[$R$-416]\ * &quot;-&quot;??_-;_-@"/>
    <numFmt numFmtId="168" formatCode="_-* #,##0.00\ &quot;€&quot;_-;\-* #,##0.00\ &quot;€&quot;_-;_-* &quot;-&quot;??\ &quot;€&quot;_-;_-@"/>
  </numFmts>
  <fonts count="65">
    <font>
      <sz val="11"/>
      <color theme="1"/>
      <name val="Calibri"/>
      <scheme val="minor"/>
    </font>
    <font>
      <b/>
      <sz val="12"/>
      <color theme="1"/>
      <name val="Calibri"/>
    </font>
    <font>
      <sz val="14"/>
      <color theme="1"/>
      <name val="Arial"/>
    </font>
    <font>
      <sz val="11"/>
      <name val="Calibri"/>
    </font>
    <font>
      <i/>
      <sz val="28"/>
      <color theme="1"/>
      <name val="Bell MT"/>
    </font>
    <font>
      <sz val="8"/>
      <color theme="1"/>
      <name val="Calibri"/>
    </font>
    <font>
      <sz val="11"/>
      <color theme="1"/>
      <name val="Calibri"/>
    </font>
    <font>
      <b/>
      <sz val="24"/>
      <color theme="1"/>
      <name val="Calibri"/>
    </font>
    <font>
      <sz val="12"/>
      <color theme="1"/>
      <name val="Calibri"/>
    </font>
    <font>
      <b/>
      <u/>
      <sz val="16"/>
      <color theme="1"/>
      <name val="Calibri"/>
    </font>
    <font>
      <b/>
      <u/>
      <sz val="16"/>
      <color theme="1"/>
      <name val="Calibri"/>
    </font>
    <font>
      <sz val="12"/>
      <color rgb="FFFF0000"/>
      <name val="Arial"/>
    </font>
    <font>
      <sz val="8"/>
      <color rgb="FFFF0000"/>
      <name val="Arial"/>
    </font>
    <font>
      <b/>
      <sz val="22"/>
      <color theme="1"/>
      <name val="Calibri"/>
    </font>
    <font>
      <b/>
      <sz val="12"/>
      <color rgb="FFFF0000"/>
      <name val="Arial"/>
    </font>
    <font>
      <b/>
      <sz val="36"/>
      <color rgb="FF595959"/>
      <name val="Arial"/>
    </font>
    <font>
      <sz val="28"/>
      <color rgb="FF595959"/>
      <name val="Trebuchet MS"/>
    </font>
    <font>
      <sz val="10"/>
      <color theme="1"/>
      <name val="Calibri"/>
    </font>
    <font>
      <sz val="16"/>
      <color theme="1"/>
      <name val="Calibri"/>
    </font>
    <font>
      <sz val="8"/>
      <color theme="1"/>
      <name val="Arial"/>
    </font>
    <font>
      <sz val="11"/>
      <color theme="1"/>
      <name val="Calibri"/>
      <scheme val="minor"/>
    </font>
    <font>
      <b/>
      <sz val="8"/>
      <color theme="1"/>
      <name val="Arial"/>
    </font>
    <font>
      <sz val="30"/>
      <color theme="1"/>
      <name val="Arial"/>
    </font>
    <font>
      <b/>
      <i/>
      <sz val="19"/>
      <color rgb="FF3F3F3F"/>
      <name val="Arimo"/>
    </font>
    <font>
      <sz val="9"/>
      <color rgb="FF3F3F3F"/>
      <name val="Eras medium itc"/>
    </font>
    <font>
      <b/>
      <sz val="9"/>
      <color rgb="FF3F3F3F"/>
      <name val="Eras medium itc"/>
    </font>
    <font>
      <sz val="20"/>
      <color rgb="FF7F7F7F"/>
      <name val="Arial"/>
    </font>
    <font>
      <sz val="14"/>
      <color theme="1"/>
      <name val="Calibri"/>
    </font>
    <font>
      <b/>
      <sz val="8"/>
      <color rgb="FFFF0000"/>
      <name val="Calibri"/>
    </font>
    <font>
      <sz val="11"/>
      <color theme="1"/>
      <name val="Calibri"/>
    </font>
    <font>
      <sz val="7"/>
      <color theme="1"/>
      <name val="Calibri"/>
    </font>
    <font>
      <sz val="10"/>
      <color theme="1"/>
      <name val="Arial"/>
    </font>
    <font>
      <b/>
      <sz val="8"/>
      <color theme="1"/>
      <name val="Calibri"/>
    </font>
    <font>
      <sz val="9"/>
      <color rgb="FF3F3F3F"/>
      <name val="Arial"/>
    </font>
    <font>
      <sz val="14"/>
      <color rgb="FF000000"/>
      <name val="Calibri"/>
    </font>
    <font>
      <sz val="11"/>
      <color rgb="FF000000"/>
      <name val="Calibri"/>
    </font>
    <font>
      <b/>
      <sz val="11"/>
      <color theme="1"/>
      <name val="Arial"/>
    </font>
    <font>
      <b/>
      <sz val="10"/>
      <color theme="1"/>
      <name val="Calibri"/>
    </font>
    <font>
      <sz val="18"/>
      <color rgb="FF000000"/>
      <name val="Arial"/>
    </font>
    <font>
      <sz val="8"/>
      <color rgb="FF000000"/>
      <name val="Calibri"/>
    </font>
    <font>
      <b/>
      <sz val="8"/>
      <color rgb="FF0070C0"/>
      <name val="Calibri"/>
    </font>
    <font>
      <sz val="9"/>
      <color theme="1"/>
      <name val="Calibri"/>
    </font>
    <font>
      <sz val="7"/>
      <color rgb="FF000000"/>
      <name val="Docs-Calibri"/>
    </font>
    <font>
      <b/>
      <sz val="9"/>
      <color theme="1"/>
      <name val="Calibri"/>
    </font>
    <font>
      <b/>
      <u/>
      <sz val="16"/>
      <color rgb="FF3F3F3F"/>
      <name val="Eras medium itc"/>
    </font>
    <font>
      <sz val="14"/>
      <color rgb="FF953734"/>
      <name val="Calibri"/>
    </font>
    <font>
      <sz val="7"/>
      <color theme="1"/>
      <name val="Battambang"/>
    </font>
    <font>
      <sz val="10"/>
      <color rgb="FFFF0000"/>
      <name val="Calibri"/>
    </font>
    <font>
      <sz val="12"/>
      <color rgb="FF000000"/>
      <name val="Arial"/>
    </font>
    <font>
      <sz val="8"/>
      <color rgb="FFFF0000"/>
      <name val="Calibri"/>
    </font>
    <font>
      <sz val="11"/>
      <color rgb="FF3F3F3F"/>
      <name val="Calibri"/>
    </font>
    <font>
      <b/>
      <sz val="14"/>
      <color theme="1"/>
      <name val="Calibri"/>
    </font>
    <font>
      <b/>
      <sz val="11"/>
      <color theme="1"/>
      <name val="Calibri"/>
    </font>
    <font>
      <i/>
      <sz val="10"/>
      <color theme="1"/>
      <name val="Calibri"/>
    </font>
    <font>
      <b/>
      <i/>
      <sz val="8"/>
      <color theme="1"/>
      <name val="Calibri"/>
    </font>
    <font>
      <i/>
      <sz val="9"/>
      <color theme="1"/>
      <name val="Calibri"/>
    </font>
    <font>
      <i/>
      <sz val="11"/>
      <color theme="1"/>
      <name val="Calibri"/>
    </font>
    <font>
      <sz val="12"/>
      <color rgb="FF3F3F3F"/>
      <name val="Calibri"/>
    </font>
    <font>
      <b/>
      <sz val="12"/>
      <color rgb="FF3F3F3F"/>
      <name val="Calibri"/>
    </font>
    <font>
      <b/>
      <sz val="18"/>
      <color theme="1"/>
      <name val="Calibri"/>
    </font>
    <font>
      <sz val="8"/>
      <color theme="1"/>
      <name val="Wingdings"/>
    </font>
    <font>
      <b/>
      <u/>
      <sz val="14"/>
      <color theme="1"/>
      <name val="Calibri"/>
    </font>
    <font>
      <sz val="12"/>
      <color rgb="FFFF0000"/>
      <name val="Calibri"/>
    </font>
    <font>
      <sz val="10"/>
      <color theme="1"/>
      <name val="Calibri, Arial"/>
    </font>
    <font>
      <b/>
      <sz val="10"/>
      <color theme="1"/>
      <name val="Calibri, Arial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8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3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0" xfId="0" applyFont="1" applyFill="1"/>
    <xf numFmtId="0" fontId="2" fillId="0" borderId="3" xfId="0" applyFont="1" applyBorder="1"/>
    <xf numFmtId="0" fontId="7" fillId="2" borderId="0" xfId="0" applyFont="1" applyFill="1" applyAlignment="1">
      <alignment horizontal="center"/>
    </xf>
    <xf numFmtId="0" fontId="2" fillId="0" borderId="0" xfId="0" applyFont="1"/>
    <xf numFmtId="0" fontId="8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1" xfId="0" applyFont="1" applyFill="1" applyBorder="1"/>
    <xf numFmtId="0" fontId="12" fillId="3" borderId="14" xfId="0" applyFont="1" applyFill="1" applyBorder="1"/>
    <xf numFmtId="0" fontId="12" fillId="3" borderId="1" xfId="0" applyFont="1" applyFill="1" applyBorder="1"/>
    <xf numFmtId="0" fontId="12" fillId="3" borderId="17" xfId="0" applyFont="1" applyFill="1" applyBorder="1"/>
    <xf numFmtId="0" fontId="12" fillId="2" borderId="0" xfId="0" applyFont="1" applyFill="1"/>
    <xf numFmtId="49" fontId="1" fillId="3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14" fillId="2" borderId="25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49" fontId="15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2" fillId="0" borderId="0" xfId="0" applyFont="1"/>
    <xf numFmtId="164" fontId="18" fillId="0" borderId="0" xfId="0" applyNumberFormat="1" applyFont="1" applyAlignment="1">
      <alignment vertical="center"/>
    </xf>
    <xf numFmtId="0" fontId="5" fillId="0" borderId="0" xfId="0" applyFont="1"/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19" fillId="0" borderId="0" xfId="0" applyFont="1"/>
    <xf numFmtId="0" fontId="20" fillId="2" borderId="0" xfId="0" applyFont="1" applyFill="1"/>
    <xf numFmtId="0" fontId="21" fillId="2" borderId="0" xfId="0" applyFont="1" applyFill="1" applyAlignment="1">
      <alignment horizontal="left" vertical="center"/>
    </xf>
    <xf numFmtId="0" fontId="22" fillId="4" borderId="2" xfId="0" applyFont="1" applyFill="1" applyBorder="1" applyAlignment="1">
      <alignment horizontal="left"/>
    </xf>
    <xf numFmtId="0" fontId="6" fillId="2" borderId="26" xfId="0" applyFont="1" applyFill="1" applyBorder="1"/>
    <xf numFmtId="0" fontId="24" fillId="4" borderId="27" xfId="0" applyFont="1" applyFill="1" applyBorder="1" applyAlignment="1">
      <alignment horizontal="center" vertical="center"/>
    </xf>
    <xf numFmtId="0" fontId="25" fillId="4" borderId="27" xfId="0" applyFont="1" applyFill="1" applyBorder="1" applyAlignment="1">
      <alignment horizontal="center" vertical="center" wrapText="1"/>
    </xf>
    <xf numFmtId="0" fontId="24" fillId="4" borderId="2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12" fillId="4" borderId="3" xfId="0" applyFont="1" applyFill="1" applyBorder="1"/>
    <xf numFmtId="0" fontId="5" fillId="4" borderId="3" xfId="0" applyFont="1" applyFill="1" applyBorder="1" applyAlignment="1">
      <alignment vertical="center"/>
    </xf>
    <xf numFmtId="165" fontId="5" fillId="4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164" fontId="27" fillId="4" borderId="0" xfId="0" applyNumberFormat="1" applyFont="1" applyFill="1" applyAlignment="1">
      <alignment horizontal="center"/>
    </xf>
    <xf numFmtId="0" fontId="17" fillId="5" borderId="0" xfId="0" applyFont="1" applyFill="1" applyAlignment="1">
      <alignment vertical="center" wrapText="1"/>
    </xf>
    <xf numFmtId="0" fontId="12" fillId="4" borderId="0" xfId="0" applyFont="1" applyFill="1"/>
    <xf numFmtId="0" fontId="12" fillId="4" borderId="0" xfId="0" applyFont="1" applyFill="1" applyAlignment="1">
      <alignment horizontal="center"/>
    </xf>
    <xf numFmtId="165" fontId="5" fillId="4" borderId="0" xfId="0" applyNumberFormat="1" applyFont="1" applyFill="1" applyAlignment="1">
      <alignment horizontal="center" vertical="center" wrapText="1"/>
    </xf>
    <xf numFmtId="165" fontId="5" fillId="4" borderId="31" xfId="0" applyNumberFormat="1" applyFont="1" applyFill="1" applyBorder="1" applyAlignment="1">
      <alignment horizontal="center" vertical="center" wrapText="1"/>
    </xf>
    <xf numFmtId="0" fontId="5" fillId="4" borderId="0" xfId="0" applyFont="1" applyFill="1"/>
    <xf numFmtId="0" fontId="19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20" fillId="5" borderId="0" xfId="0" applyFont="1" applyFill="1"/>
    <xf numFmtId="0" fontId="29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17" fillId="5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vertical="center"/>
    </xf>
    <xf numFmtId="0" fontId="12" fillId="4" borderId="2" xfId="0" applyFont="1" applyFill="1" applyBorder="1"/>
    <xf numFmtId="164" fontId="5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12" fillId="4" borderId="1" xfId="0" applyFont="1" applyFill="1" applyBorder="1"/>
    <xf numFmtId="0" fontId="12" fillId="4" borderId="26" xfId="0" applyFont="1" applyFill="1" applyBorder="1"/>
    <xf numFmtId="0" fontId="5" fillId="4" borderId="1" xfId="0" applyFont="1" applyFill="1" applyBorder="1"/>
    <xf numFmtId="164" fontId="27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 wrapText="1"/>
    </xf>
    <xf numFmtId="164" fontId="28" fillId="4" borderId="1" xfId="0" applyNumberFormat="1" applyFont="1" applyFill="1" applyBorder="1" applyAlignment="1">
      <alignment vertical="center"/>
    </xf>
    <xf numFmtId="0" fontId="20" fillId="4" borderId="0" xfId="0" applyFont="1" applyFill="1"/>
    <xf numFmtId="0" fontId="8" fillId="4" borderId="0" xfId="0" applyFont="1" applyFill="1" applyAlignment="1">
      <alignment horizontal="center" vertical="center"/>
    </xf>
    <xf numFmtId="0" fontId="5" fillId="2" borderId="35" xfId="0" applyFont="1" applyFill="1" applyBorder="1"/>
    <xf numFmtId="165" fontId="5" fillId="4" borderId="3" xfId="0" applyNumberFormat="1" applyFont="1" applyFill="1" applyBorder="1" applyAlignment="1">
      <alignment vertical="center" wrapText="1"/>
    </xf>
    <xf numFmtId="165" fontId="5" fillId="4" borderId="3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vertical="center" wrapText="1"/>
    </xf>
    <xf numFmtId="0" fontId="20" fillId="0" borderId="2" xfId="0" applyFont="1" applyBorder="1"/>
    <xf numFmtId="165" fontId="5" fillId="4" borderId="3" xfId="0" applyNumberFormat="1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vertical="top"/>
    </xf>
    <xf numFmtId="164" fontId="5" fillId="4" borderId="3" xfId="0" applyNumberFormat="1" applyFont="1" applyFill="1" applyBorder="1" applyAlignment="1">
      <alignment horizontal="center" vertical="center"/>
    </xf>
    <xf numFmtId="0" fontId="26" fillId="4" borderId="0" xfId="0" applyFont="1" applyFill="1" applyAlignment="1">
      <alignment vertical="top"/>
    </xf>
    <xf numFmtId="165" fontId="32" fillId="4" borderId="0" xfId="0" applyNumberFormat="1" applyFont="1" applyFill="1" applyAlignment="1">
      <alignment horizontal="center" vertical="center" wrapText="1"/>
    </xf>
    <xf numFmtId="0" fontId="17" fillId="4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center"/>
    </xf>
    <xf numFmtId="165" fontId="5" fillId="4" borderId="2" xfId="0" applyNumberFormat="1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vertical="top"/>
    </xf>
    <xf numFmtId="164" fontId="27" fillId="5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9" fillId="4" borderId="3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164" fontId="28" fillId="4" borderId="0" xfId="0" applyNumberFormat="1" applyFont="1" applyFill="1" applyAlignment="1">
      <alignment vertical="center"/>
    </xf>
    <xf numFmtId="0" fontId="26" fillId="4" borderId="0" xfId="0" applyFont="1" applyFill="1" applyAlignment="1">
      <alignment horizontal="center"/>
    </xf>
    <xf numFmtId="0" fontId="20" fillId="5" borderId="0" xfId="0" applyFont="1" applyFill="1" applyAlignment="1">
      <alignment vertical="center"/>
    </xf>
    <xf numFmtId="0" fontId="26" fillId="4" borderId="2" xfId="0" applyFont="1" applyFill="1" applyBorder="1" applyAlignment="1">
      <alignment horizontal="left" vertical="top"/>
    </xf>
    <xf numFmtId="0" fontId="24" fillId="4" borderId="33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vertical="center"/>
    </xf>
    <xf numFmtId="165" fontId="32" fillId="4" borderId="0" xfId="0" applyNumberFormat="1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164" fontId="5" fillId="4" borderId="0" xfId="0" applyNumberFormat="1" applyFont="1" applyFill="1" applyAlignment="1">
      <alignment vertical="center"/>
    </xf>
    <xf numFmtId="0" fontId="12" fillId="4" borderId="0" xfId="0" applyFont="1" applyFill="1" applyAlignment="1">
      <alignment wrapText="1"/>
    </xf>
    <xf numFmtId="0" fontId="20" fillId="0" borderId="0" xfId="0" applyFont="1" applyAlignment="1">
      <alignment vertical="center"/>
    </xf>
    <xf numFmtId="0" fontId="33" fillId="4" borderId="27" xfId="0" applyFont="1" applyFill="1" applyBorder="1" applyAlignment="1">
      <alignment horizontal="center" vertical="center"/>
    </xf>
    <xf numFmtId="0" fontId="24" fillId="4" borderId="38" xfId="0" applyFont="1" applyFill="1" applyBorder="1" applyAlignment="1">
      <alignment horizontal="center" vertical="center"/>
    </xf>
    <xf numFmtId="0" fontId="25" fillId="4" borderId="33" xfId="0" applyFont="1" applyFill="1" applyBorder="1" applyAlignment="1">
      <alignment horizontal="center" vertical="center" wrapText="1"/>
    </xf>
    <xf numFmtId="0" fontId="24" fillId="4" borderId="33" xfId="0" applyFont="1" applyFill="1" applyBorder="1" applyAlignment="1">
      <alignment horizontal="center" vertical="center" wrapText="1"/>
    </xf>
    <xf numFmtId="0" fontId="6" fillId="4" borderId="0" xfId="0" applyFont="1" applyFill="1"/>
    <xf numFmtId="0" fontId="26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center" vertical="center"/>
    </xf>
    <xf numFmtId="0" fontId="24" fillId="4" borderId="39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12" fillId="2" borderId="37" xfId="0" applyFont="1" applyFill="1" applyBorder="1"/>
    <xf numFmtId="0" fontId="17" fillId="0" borderId="0" xfId="0" applyFont="1" applyAlignment="1">
      <alignment vertical="center"/>
    </xf>
    <xf numFmtId="0" fontId="20" fillId="4" borderId="2" xfId="0" applyFont="1" applyFill="1" applyBorder="1"/>
    <xf numFmtId="0" fontId="20" fillId="5" borderId="2" xfId="0" applyFont="1" applyFill="1" applyBorder="1" applyAlignment="1">
      <alignment vertical="center"/>
    </xf>
    <xf numFmtId="0" fontId="12" fillId="4" borderId="3" xfId="0" applyFont="1" applyFill="1" applyBorder="1" applyAlignment="1">
      <alignment horizontal="center"/>
    </xf>
    <xf numFmtId="0" fontId="17" fillId="2" borderId="37" xfId="0" applyFont="1" applyFill="1" applyBorder="1" applyAlignment="1">
      <alignment vertical="center" wrapText="1"/>
    </xf>
    <xf numFmtId="0" fontId="12" fillId="4" borderId="0" xfId="0" applyFont="1" applyFill="1" applyAlignment="1">
      <alignment vertical="center"/>
    </xf>
    <xf numFmtId="0" fontId="5" fillId="4" borderId="32" xfId="0" applyFont="1" applyFill="1" applyBorder="1"/>
    <xf numFmtId="0" fontId="5" fillId="4" borderId="42" xfId="0" applyFont="1" applyFill="1" applyBorder="1"/>
    <xf numFmtId="0" fontId="5" fillId="4" borderId="32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29" fillId="0" borderId="0" xfId="0" applyFont="1"/>
    <xf numFmtId="165" fontId="5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horizontal="center" vertical="center"/>
    </xf>
    <xf numFmtId="0" fontId="26" fillId="0" borderId="3" xfId="0" applyFont="1" applyBorder="1" applyAlignment="1">
      <alignment vertical="top"/>
    </xf>
    <xf numFmtId="0" fontId="6" fillId="5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5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27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6" fillId="0" borderId="32" xfId="0" applyFont="1" applyBorder="1" applyAlignment="1">
      <alignment vertical="center"/>
    </xf>
    <xf numFmtId="165" fontId="5" fillId="5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horizontal="center" vertical="center" wrapText="1"/>
    </xf>
    <xf numFmtId="165" fontId="6" fillId="0" borderId="32" xfId="0" applyNumberFormat="1" applyFont="1" applyBorder="1" applyAlignment="1">
      <alignment vertical="center"/>
    </xf>
    <xf numFmtId="0" fontId="6" fillId="5" borderId="32" xfId="0" applyFont="1" applyFill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164" fontId="6" fillId="5" borderId="2" xfId="0" applyNumberFormat="1" applyFont="1" applyFill="1" applyBorder="1" applyAlignment="1">
      <alignment vertical="center"/>
    </xf>
    <xf numFmtId="167" fontId="5" fillId="4" borderId="0" xfId="0" applyNumberFormat="1" applyFont="1" applyFill="1" applyAlignment="1">
      <alignment horizontal="center" vertical="center" wrapText="1"/>
    </xf>
    <xf numFmtId="165" fontId="5" fillId="4" borderId="32" xfId="0" applyNumberFormat="1" applyFont="1" applyFill="1" applyBorder="1" applyAlignment="1">
      <alignment vertical="center" wrapText="1"/>
    </xf>
    <xf numFmtId="0" fontId="26" fillId="4" borderId="0" xfId="0" applyFont="1" applyFill="1" applyAlignment="1">
      <alignment vertical="center"/>
    </xf>
    <xf numFmtId="0" fontId="26" fillId="4" borderId="2" xfId="0" applyFont="1" applyFill="1" applyBorder="1" applyAlignment="1">
      <alignment horizontal="center"/>
    </xf>
    <xf numFmtId="0" fontId="26" fillId="4" borderId="2" xfId="0" applyFont="1" applyFill="1" applyBorder="1" applyAlignment="1">
      <alignment vertical="center"/>
    </xf>
    <xf numFmtId="0" fontId="24" fillId="6" borderId="34" xfId="0" applyFont="1" applyFill="1" applyBorder="1" applyAlignment="1">
      <alignment horizontal="center" vertical="center"/>
    </xf>
    <xf numFmtId="0" fontId="25" fillId="6" borderId="34" xfId="0" applyFont="1" applyFill="1" applyBorder="1" applyAlignment="1">
      <alignment horizontal="center" vertical="center" wrapText="1"/>
    </xf>
    <xf numFmtId="0" fontId="24" fillId="6" borderId="34" xfId="0" applyFont="1" applyFill="1" applyBorder="1" applyAlignment="1">
      <alignment horizontal="center" vertical="center" wrapText="1"/>
    </xf>
    <xf numFmtId="167" fontId="5" fillId="4" borderId="3" xfId="0" applyNumberFormat="1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/>
    </xf>
    <xf numFmtId="167" fontId="5" fillId="4" borderId="3" xfId="0" applyNumberFormat="1" applyFont="1" applyFill="1" applyBorder="1" applyAlignment="1">
      <alignment vertical="center"/>
    </xf>
    <xf numFmtId="167" fontId="5" fillId="4" borderId="3" xfId="0" applyNumberFormat="1" applyFont="1" applyFill="1" applyBorder="1" applyAlignment="1">
      <alignment horizontal="center" vertical="center"/>
    </xf>
    <xf numFmtId="167" fontId="5" fillId="4" borderId="3" xfId="0" applyNumberFormat="1" applyFont="1" applyFill="1" applyBorder="1" applyAlignment="1">
      <alignment vertical="center" wrapText="1"/>
    </xf>
    <xf numFmtId="167" fontId="5" fillId="4" borderId="0" xfId="0" applyNumberFormat="1" applyFont="1" applyFill="1" applyAlignment="1">
      <alignment vertical="center"/>
    </xf>
    <xf numFmtId="167" fontId="5" fillId="4" borderId="0" xfId="0" applyNumberFormat="1" applyFont="1" applyFill="1" applyAlignment="1">
      <alignment horizontal="center" vertical="center"/>
    </xf>
    <xf numFmtId="167" fontId="5" fillId="4" borderId="0" xfId="0" applyNumberFormat="1" applyFont="1" applyFill="1" applyAlignment="1">
      <alignment vertical="center" wrapText="1"/>
    </xf>
    <xf numFmtId="164" fontId="35" fillId="0" borderId="0" xfId="0" applyNumberFormat="1" applyFont="1"/>
    <xf numFmtId="0" fontId="24" fillId="6" borderId="43" xfId="0" applyFont="1" applyFill="1" applyBorder="1" applyAlignment="1">
      <alignment horizontal="center" vertical="center"/>
    </xf>
    <xf numFmtId="0" fontId="25" fillId="6" borderId="43" xfId="0" applyFont="1" applyFill="1" applyBorder="1" applyAlignment="1">
      <alignment horizontal="center" vertical="center" wrapText="1"/>
    </xf>
    <xf numFmtId="0" fontId="24" fillId="6" borderId="43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vertical="top"/>
    </xf>
    <xf numFmtId="0" fontId="26" fillId="0" borderId="2" xfId="0" applyFont="1" applyBorder="1" applyAlignment="1">
      <alignment vertical="top"/>
    </xf>
    <xf numFmtId="0" fontId="6" fillId="2" borderId="1" xfId="0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29" fillId="4" borderId="0" xfId="0" applyFont="1" applyFill="1"/>
    <xf numFmtId="0" fontId="19" fillId="4" borderId="0" xfId="0" applyFont="1" applyFill="1" applyAlignment="1">
      <alignment horizontal="center"/>
    </xf>
    <xf numFmtId="0" fontId="17" fillId="5" borderId="0" xfId="0" applyFont="1" applyFill="1" applyAlignment="1">
      <alignment horizontal="center" vertical="center" wrapText="1"/>
    </xf>
    <xf numFmtId="0" fontId="20" fillId="0" borderId="3" xfId="0" applyFont="1" applyBorder="1"/>
    <xf numFmtId="164" fontId="5" fillId="4" borderId="0" xfId="0" applyNumberFormat="1" applyFont="1" applyFill="1" applyAlignment="1">
      <alignment vertical="center" wrapText="1"/>
    </xf>
    <xf numFmtId="164" fontId="28" fillId="4" borderId="32" xfId="0" applyNumberFormat="1" applyFont="1" applyFill="1" applyBorder="1" applyAlignment="1">
      <alignment vertical="center"/>
    </xf>
    <xf numFmtId="0" fontId="26" fillId="5" borderId="3" xfId="0" applyFont="1" applyFill="1" applyBorder="1" applyAlignment="1">
      <alignment vertical="top"/>
    </xf>
    <xf numFmtId="0" fontId="19" fillId="5" borderId="3" xfId="0" applyFont="1" applyFill="1" applyBorder="1" applyAlignment="1">
      <alignment horizontal="center" vertical="center"/>
    </xf>
    <xf numFmtId="165" fontId="6" fillId="5" borderId="0" xfId="0" applyNumberFormat="1" applyFont="1" applyFill="1" applyAlignment="1">
      <alignment vertical="center"/>
    </xf>
    <xf numFmtId="165" fontId="6" fillId="5" borderId="32" xfId="0" applyNumberFormat="1" applyFont="1" applyFill="1" applyBorder="1" applyAlignment="1">
      <alignment vertical="center"/>
    </xf>
    <xf numFmtId="164" fontId="6" fillId="5" borderId="32" xfId="0" applyNumberFormat="1" applyFont="1" applyFill="1" applyBorder="1" applyAlignment="1">
      <alignment vertical="center"/>
    </xf>
    <xf numFmtId="165" fontId="6" fillId="4" borderId="0" xfId="0" applyNumberFormat="1" applyFont="1" applyFill="1" applyAlignment="1">
      <alignment vertical="center"/>
    </xf>
    <xf numFmtId="165" fontId="6" fillId="4" borderId="32" xfId="0" applyNumberFormat="1" applyFont="1" applyFill="1" applyBorder="1" applyAlignment="1">
      <alignment vertical="center"/>
    </xf>
    <xf numFmtId="49" fontId="6" fillId="5" borderId="0" xfId="0" applyNumberFormat="1" applyFont="1" applyFill="1" applyAlignment="1">
      <alignment vertical="center"/>
    </xf>
    <xf numFmtId="0" fontId="26" fillId="5" borderId="2" xfId="0" applyFont="1" applyFill="1" applyBorder="1" applyAlignment="1">
      <alignment vertical="top"/>
    </xf>
    <xf numFmtId="164" fontId="32" fillId="4" borderId="0" xfId="0" applyNumberFormat="1" applyFont="1" applyFill="1" applyAlignment="1">
      <alignment vertical="center"/>
    </xf>
    <xf numFmtId="0" fontId="6" fillId="4" borderId="3" xfId="0" applyFont="1" applyFill="1" applyBorder="1"/>
    <xf numFmtId="0" fontId="30" fillId="2" borderId="1" xfId="0" applyFont="1" applyFill="1" applyBorder="1" applyAlignment="1">
      <alignment horizontal="center" vertical="center" wrapText="1"/>
    </xf>
    <xf numFmtId="0" fontId="6" fillId="5" borderId="0" xfId="0" applyFont="1" applyFill="1"/>
    <xf numFmtId="0" fontId="29" fillId="0" borderId="2" xfId="0" applyFont="1" applyBorder="1"/>
    <xf numFmtId="0" fontId="6" fillId="2" borderId="37" xfId="0" applyFont="1" applyFill="1" applyBorder="1"/>
    <xf numFmtId="0" fontId="12" fillId="5" borderId="0" xfId="0" applyFont="1" applyFill="1"/>
    <xf numFmtId="165" fontId="5" fillId="5" borderId="31" xfId="0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19" fillId="5" borderId="0" xfId="0" applyFont="1" applyFill="1" applyAlignment="1">
      <alignment vertical="center"/>
    </xf>
    <xf numFmtId="0" fontId="20" fillId="5" borderId="3" xfId="0" applyFont="1" applyFill="1" applyBorder="1"/>
    <xf numFmtId="164" fontId="28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8" fillId="2" borderId="37" xfId="0" applyFont="1" applyFill="1" applyBorder="1" applyAlignment="1">
      <alignment horizontal="center" vertical="center"/>
    </xf>
    <xf numFmtId="0" fontId="37" fillId="5" borderId="0" xfId="0" applyFont="1" applyFill="1" applyAlignment="1">
      <alignment horizontal="left" vertical="center" wrapText="1"/>
    </xf>
    <xf numFmtId="0" fontId="6" fillId="5" borderId="3" xfId="0" applyFont="1" applyFill="1" applyBorder="1"/>
    <xf numFmtId="0" fontId="5" fillId="5" borderId="0" xfId="0" applyFont="1" applyFill="1" applyAlignment="1">
      <alignment vertical="center"/>
    </xf>
    <xf numFmtId="0" fontId="40" fillId="4" borderId="0" xfId="0" applyFont="1" applyFill="1"/>
    <xf numFmtId="0" fontId="6" fillId="4" borderId="31" xfId="0" applyFont="1" applyFill="1" applyBorder="1"/>
    <xf numFmtId="0" fontId="12" fillId="4" borderId="0" xfId="0" applyFont="1" applyFill="1" applyAlignment="1">
      <alignment horizontal="center" vertical="center"/>
    </xf>
    <xf numFmtId="164" fontId="27" fillId="4" borderId="0" xfId="0" applyNumberFormat="1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 wrapText="1"/>
    </xf>
    <xf numFmtId="164" fontId="5" fillId="5" borderId="0" xfId="0" applyNumberFormat="1" applyFont="1" applyFill="1" applyAlignment="1">
      <alignment vertical="center"/>
    </xf>
    <xf numFmtId="165" fontId="6" fillId="5" borderId="3" xfId="0" applyNumberFormat="1" applyFont="1" applyFill="1" applyBorder="1" applyAlignment="1">
      <alignment vertical="center"/>
    </xf>
    <xf numFmtId="165" fontId="5" fillId="0" borderId="31" xfId="0" applyNumberFormat="1" applyFont="1" applyBorder="1" applyAlignment="1">
      <alignment horizontal="center" vertical="center" wrapText="1"/>
    </xf>
    <xf numFmtId="165" fontId="6" fillId="0" borderId="31" xfId="0" applyNumberFormat="1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7" xfId="0" applyFont="1" applyFill="1" applyBorder="1"/>
    <xf numFmtId="0" fontId="6" fillId="4" borderId="1" xfId="0" applyFont="1" applyFill="1" applyBorder="1"/>
    <xf numFmtId="165" fontId="5" fillId="4" borderId="46" xfId="0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165" fontId="17" fillId="4" borderId="0" xfId="0" applyNumberFormat="1" applyFont="1" applyFill="1" applyAlignment="1">
      <alignment vertical="center" wrapText="1"/>
    </xf>
    <xf numFmtId="165" fontId="17" fillId="4" borderId="0" xfId="0" applyNumberFormat="1" applyFont="1" applyFill="1" applyAlignment="1">
      <alignment horizontal="center" vertical="center" wrapText="1"/>
    </xf>
    <xf numFmtId="165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165" fontId="32" fillId="4" borderId="3" xfId="0" applyNumberFormat="1" applyFont="1" applyFill="1" applyBorder="1" applyAlignment="1">
      <alignment wrapText="1"/>
    </xf>
    <xf numFmtId="165" fontId="32" fillId="4" borderId="3" xfId="0" applyNumberFormat="1" applyFont="1" applyFill="1" applyBorder="1" applyAlignment="1">
      <alignment vertical="center" wrapText="1"/>
    </xf>
    <xf numFmtId="165" fontId="32" fillId="4" borderId="0" xfId="0" applyNumberFormat="1" applyFont="1" applyFill="1" applyAlignment="1">
      <alignment wrapText="1"/>
    </xf>
    <xf numFmtId="0" fontId="6" fillId="4" borderId="2" xfId="0" applyFont="1" applyFill="1" applyBorder="1" applyAlignment="1">
      <alignment horizontal="center"/>
    </xf>
    <xf numFmtId="0" fontId="26" fillId="0" borderId="3" xfId="0" applyFont="1" applyBorder="1" applyAlignment="1">
      <alignment horizontal="left" vertical="top"/>
    </xf>
    <xf numFmtId="0" fontId="12" fillId="0" borderId="3" xfId="0" applyFont="1" applyBorder="1"/>
    <xf numFmtId="0" fontId="19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vertical="center" wrapText="1"/>
    </xf>
    <xf numFmtId="164" fontId="28" fillId="0" borderId="0" xfId="0" applyNumberFormat="1" applyFont="1" applyAlignment="1">
      <alignment vertical="center"/>
    </xf>
    <xf numFmtId="165" fontId="5" fillId="0" borderId="3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165" fontId="5" fillId="0" borderId="3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65" fontId="5" fillId="4" borderId="7" xfId="0" applyNumberFormat="1" applyFont="1" applyFill="1" applyBorder="1" applyAlignment="1">
      <alignment vertical="center"/>
    </xf>
    <xf numFmtId="165" fontId="5" fillId="4" borderId="7" xfId="0" applyNumberFormat="1" applyFont="1" applyFill="1" applyBorder="1" applyAlignment="1">
      <alignment horizontal="center" vertical="center"/>
    </xf>
    <xf numFmtId="165" fontId="5" fillId="4" borderId="7" xfId="0" applyNumberFormat="1" applyFont="1" applyFill="1" applyBorder="1" applyAlignment="1">
      <alignment vertical="center" wrapText="1"/>
    </xf>
    <xf numFmtId="165" fontId="32" fillId="4" borderId="7" xfId="0" applyNumberFormat="1" applyFont="1" applyFill="1" applyBorder="1" applyAlignment="1">
      <alignment vertical="center" wrapText="1"/>
    </xf>
    <xf numFmtId="165" fontId="5" fillId="4" borderId="40" xfId="0" applyNumberFormat="1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0" borderId="3" xfId="0" applyFont="1" applyBorder="1" applyAlignment="1">
      <alignment horizontal="center"/>
    </xf>
    <xf numFmtId="0" fontId="24" fillId="6" borderId="27" xfId="0" applyFont="1" applyFill="1" applyBorder="1" applyAlignment="1">
      <alignment horizontal="center" vertical="center"/>
    </xf>
    <xf numFmtId="0" fontId="25" fillId="6" borderId="27" xfId="0" applyFont="1" applyFill="1" applyBorder="1" applyAlignment="1">
      <alignment horizontal="center" vertical="center" wrapText="1"/>
    </xf>
    <xf numFmtId="0" fontId="24" fillId="6" borderId="27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/>
    </xf>
    <xf numFmtId="164" fontId="27" fillId="4" borderId="46" xfId="0" applyNumberFormat="1" applyFont="1" applyFill="1" applyBorder="1" applyAlignment="1">
      <alignment horizontal="center"/>
    </xf>
    <xf numFmtId="164" fontId="27" fillId="4" borderId="35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5" fillId="0" borderId="0" xfId="0" applyNumberFormat="1" applyFont="1" applyAlignment="1">
      <alignment vertical="center"/>
    </xf>
    <xf numFmtId="0" fontId="42" fillId="5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5" fontId="32" fillId="0" borderId="0" xfId="0" applyNumberFormat="1" applyFont="1" applyAlignment="1">
      <alignment horizontal="center" vertical="center" wrapText="1"/>
    </xf>
    <xf numFmtId="165" fontId="32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center"/>
    </xf>
    <xf numFmtId="164" fontId="32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5" borderId="31" xfId="0" applyFont="1" applyFill="1" applyBorder="1"/>
    <xf numFmtId="0" fontId="12" fillId="5" borderId="3" xfId="0" applyFont="1" applyFill="1" applyBorder="1"/>
    <xf numFmtId="0" fontId="27" fillId="5" borderId="0" xfId="0" applyFont="1" applyFill="1" applyAlignment="1">
      <alignment horizontal="center"/>
    </xf>
    <xf numFmtId="165" fontId="5" fillId="5" borderId="32" xfId="0" applyNumberFormat="1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left" vertical="top"/>
    </xf>
    <xf numFmtId="164" fontId="5" fillId="0" borderId="0" xfId="0" applyNumberFormat="1" applyFont="1" applyAlignment="1">
      <alignment vertical="center"/>
    </xf>
    <xf numFmtId="0" fontId="24" fillId="6" borderId="33" xfId="0" applyFont="1" applyFill="1" applyBorder="1" applyAlignment="1">
      <alignment horizontal="center" vertical="center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7" fillId="5" borderId="2" xfId="0" applyFont="1" applyFill="1" applyBorder="1" applyAlignment="1">
      <alignment horizontal="left" vertical="center" wrapText="1"/>
    </xf>
    <xf numFmtId="165" fontId="5" fillId="5" borderId="0" xfId="0" applyNumberFormat="1" applyFont="1" applyFill="1" applyAlignment="1">
      <alignment vertical="center" wrapText="1"/>
    </xf>
    <xf numFmtId="167" fontId="5" fillId="5" borderId="0" xfId="0" applyNumberFormat="1" applyFont="1" applyFill="1" applyAlignment="1">
      <alignment horizontal="center" vertical="center" wrapText="1"/>
    </xf>
    <xf numFmtId="167" fontId="5" fillId="5" borderId="3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/>
    <xf numFmtId="0" fontId="20" fillId="5" borderId="2" xfId="0" applyFont="1" applyFill="1" applyBorder="1"/>
    <xf numFmtId="167" fontId="5" fillId="0" borderId="0" xfId="0" applyNumberFormat="1" applyFont="1" applyAlignment="1">
      <alignment vertical="center" wrapText="1"/>
    </xf>
    <xf numFmtId="167" fontId="5" fillId="0" borderId="32" xfId="0" applyNumberFormat="1" applyFont="1" applyBorder="1" applyAlignment="1">
      <alignment vertical="center" wrapText="1"/>
    </xf>
    <xf numFmtId="0" fontId="19" fillId="4" borderId="39" xfId="0" applyFont="1" applyFill="1" applyBorder="1" applyAlignment="1">
      <alignment horizontal="center"/>
    </xf>
    <xf numFmtId="0" fontId="6" fillId="0" borderId="3" xfId="0" applyFont="1" applyBorder="1"/>
    <xf numFmtId="165" fontId="5" fillId="0" borderId="3" xfId="0" applyNumberFormat="1" applyFont="1" applyBorder="1" applyAlignment="1">
      <alignment vertical="center" wrapText="1"/>
    </xf>
    <xf numFmtId="0" fontId="29" fillId="0" borderId="2" xfId="0" applyFont="1" applyBorder="1" applyAlignment="1">
      <alignment horizontal="center"/>
    </xf>
    <xf numFmtId="0" fontId="20" fillId="4" borderId="3" xfId="0" applyFont="1" applyFill="1" applyBorder="1"/>
    <xf numFmtId="0" fontId="17" fillId="0" borderId="2" xfId="0" applyFont="1" applyBorder="1" applyAlignment="1">
      <alignment horizontal="left" vertical="center" wrapText="1"/>
    </xf>
    <xf numFmtId="0" fontId="19" fillId="4" borderId="26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6" fillId="8" borderId="1" xfId="0" applyFont="1" applyFill="1" applyBorder="1" applyAlignment="1">
      <alignment vertical="top"/>
    </xf>
    <xf numFmtId="0" fontId="6" fillId="0" borderId="31" xfId="0" applyFont="1" applyBorder="1"/>
    <xf numFmtId="0" fontId="6" fillId="4" borderId="55" xfId="0" applyFont="1" applyFill="1" applyBorder="1"/>
    <xf numFmtId="0" fontId="6" fillId="0" borderId="56" xfId="0" applyFont="1" applyBorder="1"/>
    <xf numFmtId="0" fontId="6" fillId="0" borderId="57" xfId="0" applyFont="1" applyBorder="1"/>
    <xf numFmtId="0" fontId="6" fillId="0" borderId="31" xfId="0" applyFont="1" applyBorder="1" applyAlignment="1">
      <alignment horizontal="center"/>
    </xf>
    <xf numFmtId="0" fontId="6" fillId="0" borderId="31" xfId="0" applyFont="1" applyBorder="1" applyAlignment="1">
      <alignment vertical="center"/>
    </xf>
    <xf numFmtId="0" fontId="6" fillId="0" borderId="58" xfId="0" applyFont="1" applyBorder="1"/>
    <xf numFmtId="0" fontId="6" fillId="0" borderId="59" xfId="0" applyFont="1" applyBorder="1"/>
    <xf numFmtId="0" fontId="29" fillId="0" borderId="0" xfId="0" applyFont="1" applyAlignment="1">
      <alignment vertical="center"/>
    </xf>
    <xf numFmtId="0" fontId="26" fillId="4" borderId="1" xfId="0" applyFont="1" applyFill="1" applyBorder="1" applyAlignment="1">
      <alignment vertical="top"/>
    </xf>
    <xf numFmtId="0" fontId="6" fillId="0" borderId="58" xfId="0" applyFont="1" applyBorder="1" applyAlignment="1">
      <alignment vertical="top"/>
    </xf>
    <xf numFmtId="0" fontId="26" fillId="0" borderId="59" xfId="0" applyFont="1" applyBorder="1" applyAlignment="1">
      <alignment vertical="top"/>
    </xf>
    <xf numFmtId="0" fontId="26" fillId="0" borderId="58" xfId="0" applyFont="1" applyBorder="1" applyAlignment="1">
      <alignment horizontal="center"/>
    </xf>
    <xf numFmtId="0" fontId="26" fillId="0" borderId="60" xfId="0" applyFont="1" applyBorder="1" applyAlignment="1">
      <alignment vertical="top"/>
    </xf>
    <xf numFmtId="0" fontId="26" fillId="4" borderId="61" xfId="0" applyFont="1" applyFill="1" applyBorder="1" applyAlignment="1">
      <alignment vertical="top"/>
    </xf>
    <xf numFmtId="0" fontId="6" fillId="0" borderId="62" xfId="0" applyFont="1" applyBorder="1" applyAlignment="1">
      <alignment vertical="top"/>
    </xf>
    <xf numFmtId="0" fontId="26" fillId="0" borderId="63" xfId="0" applyFont="1" applyBorder="1" applyAlignment="1">
      <alignment vertical="top"/>
    </xf>
    <xf numFmtId="0" fontId="26" fillId="0" borderId="62" xfId="0" applyFont="1" applyBorder="1" applyAlignment="1">
      <alignment horizontal="center"/>
    </xf>
    <xf numFmtId="0" fontId="26" fillId="0" borderId="6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0" fontId="6" fillId="4" borderId="64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3" xfId="0" applyFont="1" applyBorder="1" applyAlignment="1">
      <alignment horizontal="center"/>
    </xf>
    <xf numFmtId="0" fontId="26" fillId="4" borderId="7" xfId="0" applyFont="1" applyFill="1" applyBorder="1" applyAlignment="1">
      <alignment vertical="top"/>
    </xf>
    <xf numFmtId="0" fontId="26" fillId="4" borderId="26" xfId="0" applyFont="1" applyFill="1" applyBorder="1" applyAlignment="1">
      <alignment vertical="top"/>
    </xf>
    <xf numFmtId="0" fontId="29" fillId="0" borderId="58" xfId="0" applyFont="1" applyBorder="1"/>
    <xf numFmtId="0" fontId="29" fillId="0" borderId="59" xfId="0" applyFont="1" applyBorder="1"/>
    <xf numFmtId="0" fontId="22" fillId="0" borderId="2" xfId="0" applyFont="1" applyBorder="1" applyAlignment="1">
      <alignment horizontal="left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7" fillId="0" borderId="0" xfId="0" applyFont="1" applyAlignment="1">
      <alignment horizontal="center"/>
    </xf>
    <xf numFmtId="165" fontId="28" fillId="0" borderId="31" xfId="0" applyNumberFormat="1" applyFont="1" applyBorder="1" applyAlignment="1">
      <alignment vertical="center" wrapText="1"/>
    </xf>
    <xf numFmtId="165" fontId="28" fillId="0" borderId="32" xfId="0" applyNumberFormat="1" applyFont="1" applyBorder="1" applyAlignment="1">
      <alignment vertical="center" wrapText="1"/>
    </xf>
    <xf numFmtId="0" fontId="6" fillId="2" borderId="0" xfId="0" applyFont="1" applyFill="1"/>
    <xf numFmtId="165" fontId="5" fillId="0" borderId="2" xfId="0" applyNumberFormat="1" applyFont="1" applyBorder="1" applyAlignment="1">
      <alignment vertical="center" wrapText="1"/>
    </xf>
    <xf numFmtId="164" fontId="27" fillId="0" borderId="2" xfId="0" applyNumberFormat="1" applyFont="1" applyBorder="1" applyAlignment="1">
      <alignment horizontal="center"/>
    </xf>
    <xf numFmtId="168" fontId="17" fillId="5" borderId="2" xfId="0" applyNumberFormat="1" applyFont="1" applyFill="1" applyBorder="1" applyAlignment="1">
      <alignment vertical="center" wrapText="1"/>
    </xf>
    <xf numFmtId="0" fontId="29" fillId="5" borderId="0" xfId="0" applyFont="1" applyFill="1"/>
    <xf numFmtId="0" fontId="19" fillId="0" borderId="3" xfId="0" applyFont="1" applyBorder="1" applyAlignment="1">
      <alignment vertical="center"/>
    </xf>
    <xf numFmtId="164" fontId="6" fillId="0" borderId="0" xfId="0" applyNumberFormat="1" applyFont="1"/>
    <xf numFmtId="165" fontId="5" fillId="5" borderId="3" xfId="0" applyNumberFormat="1" applyFont="1" applyFill="1" applyBorder="1" applyAlignment="1">
      <alignment vertical="center"/>
    </xf>
    <xf numFmtId="165" fontId="5" fillId="5" borderId="3" xfId="0" applyNumberFormat="1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vertical="center" wrapText="1"/>
    </xf>
    <xf numFmtId="165" fontId="5" fillId="5" borderId="0" xfId="0" applyNumberFormat="1" applyFont="1" applyFill="1" applyAlignment="1">
      <alignment vertical="center"/>
    </xf>
    <xf numFmtId="165" fontId="5" fillId="5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20" fillId="4" borderId="0" xfId="0" applyFont="1" applyFill="1" applyAlignment="1">
      <alignment vertical="center"/>
    </xf>
    <xf numFmtId="0" fontId="20" fillId="4" borderId="2" xfId="0" applyFont="1" applyFill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165" fontId="6" fillId="4" borderId="3" xfId="0" applyNumberFormat="1" applyFont="1" applyFill="1" applyBorder="1" applyAlignment="1">
      <alignment vertical="center"/>
    </xf>
    <xf numFmtId="164" fontId="6" fillId="4" borderId="0" xfId="0" applyNumberFormat="1" applyFont="1" applyFill="1" applyAlignment="1">
      <alignment vertical="center"/>
    </xf>
    <xf numFmtId="0" fontId="6" fillId="0" borderId="2" xfId="0" applyFont="1" applyBorder="1"/>
    <xf numFmtId="0" fontId="19" fillId="4" borderId="2" xfId="0" applyFont="1" applyFill="1" applyBorder="1" applyAlignment="1">
      <alignment vertical="center"/>
    </xf>
    <xf numFmtId="0" fontId="19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5" fillId="4" borderId="40" xfId="0" applyNumberFormat="1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46" xfId="0" applyNumberFormat="1" applyFont="1" applyFill="1" applyBorder="1" applyAlignment="1">
      <alignment horizontal="center" vertical="center"/>
    </xf>
    <xf numFmtId="164" fontId="5" fillId="4" borderId="41" xfId="0" applyNumberFormat="1" applyFont="1" applyFill="1" applyBorder="1" applyAlignment="1">
      <alignment horizontal="center" vertical="center"/>
    </xf>
    <xf numFmtId="164" fontId="5" fillId="4" borderId="30" xfId="0" applyNumberFormat="1" applyFont="1" applyFill="1" applyBorder="1" applyAlignment="1">
      <alignment horizontal="center" vertical="center"/>
    </xf>
    <xf numFmtId="164" fontId="5" fillId="4" borderId="65" xfId="0" applyNumberFormat="1" applyFont="1" applyFill="1" applyBorder="1" applyAlignment="1">
      <alignment horizontal="center" vertical="center"/>
    </xf>
    <xf numFmtId="164" fontId="5" fillId="4" borderId="66" xfId="0" applyNumberFormat="1" applyFont="1" applyFill="1" applyBorder="1" applyAlignment="1">
      <alignment horizontal="center" vertical="center"/>
    </xf>
    <xf numFmtId="164" fontId="5" fillId="4" borderId="67" xfId="0" applyNumberFormat="1" applyFont="1" applyFill="1" applyBorder="1" applyAlignment="1">
      <alignment horizontal="center" vertical="center"/>
    </xf>
    <xf numFmtId="0" fontId="19" fillId="4" borderId="68" xfId="0" applyFont="1" applyFill="1" applyBorder="1" applyAlignment="1">
      <alignment horizontal="center" vertical="center"/>
    </xf>
    <xf numFmtId="164" fontId="5" fillId="4" borderId="68" xfId="0" applyNumberFormat="1" applyFont="1" applyFill="1" applyBorder="1" applyAlignment="1">
      <alignment horizontal="center" vertical="center"/>
    </xf>
    <xf numFmtId="165" fontId="5" fillId="4" borderId="68" xfId="0" applyNumberFormat="1" applyFont="1" applyFill="1" applyBorder="1" applyAlignment="1">
      <alignment horizontal="center" vertical="center" wrapText="1"/>
    </xf>
    <xf numFmtId="0" fontId="12" fillId="4" borderId="68" xfId="0" applyFont="1" applyFill="1" applyBorder="1" applyAlignment="1">
      <alignment horizontal="center"/>
    </xf>
    <xf numFmtId="0" fontId="12" fillId="5" borderId="68" xfId="0" applyFont="1" applyFill="1" applyBorder="1" applyAlignment="1">
      <alignment vertical="center"/>
    </xf>
    <xf numFmtId="0" fontId="19" fillId="4" borderId="39" xfId="0" applyFont="1" applyFill="1" applyBorder="1" applyAlignment="1">
      <alignment vertical="center"/>
    </xf>
    <xf numFmtId="164" fontId="45" fillId="4" borderId="1" xfId="0" applyNumberFormat="1" applyFont="1" applyFill="1" applyBorder="1" applyAlignment="1">
      <alignment horizontal="center"/>
    </xf>
    <xf numFmtId="164" fontId="5" fillId="4" borderId="1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1" xfId="0" applyNumberFormat="1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/>
    </xf>
    <xf numFmtId="168" fontId="28" fillId="4" borderId="1" xfId="0" applyNumberFormat="1" applyFont="1" applyFill="1" applyBorder="1" applyAlignment="1">
      <alignment horizontal="left" vertical="center" wrapText="1"/>
    </xf>
    <xf numFmtId="0" fontId="33" fillId="6" borderId="27" xfId="0" applyFont="1" applyFill="1" applyBorder="1" applyAlignment="1">
      <alignment horizontal="center" vertical="center"/>
    </xf>
    <xf numFmtId="165" fontId="32" fillId="0" borderId="3" xfId="0" applyNumberFormat="1" applyFont="1" applyBorder="1" applyAlignment="1">
      <alignment vertical="center" wrapText="1"/>
    </xf>
    <xf numFmtId="0" fontId="26" fillId="0" borderId="0" xfId="0" applyFont="1" applyAlignment="1">
      <alignment horizontal="left" vertical="top"/>
    </xf>
    <xf numFmtId="0" fontId="5" fillId="4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left" vertical="top"/>
    </xf>
    <xf numFmtId="164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5" fillId="6" borderId="33" xfId="0" applyFont="1" applyFill="1" applyBorder="1" applyAlignment="1">
      <alignment horizontal="center" vertical="center" wrapText="1"/>
    </xf>
    <xf numFmtId="0" fontId="24" fillId="6" borderId="33" xfId="0" applyFont="1" applyFill="1" applyBorder="1" applyAlignment="1">
      <alignment horizontal="center" vertical="center" wrapText="1"/>
    </xf>
    <xf numFmtId="0" fontId="33" fillId="6" borderId="33" xfId="0" applyFont="1" applyFill="1" applyBorder="1" applyAlignment="1">
      <alignment horizontal="center" vertical="center" wrapText="1"/>
    </xf>
    <xf numFmtId="0" fontId="19" fillId="0" borderId="3" xfId="0" applyFont="1" applyBorder="1"/>
    <xf numFmtId="0" fontId="19" fillId="5" borderId="0" xfId="0" applyFont="1" applyFill="1"/>
    <xf numFmtId="0" fontId="20" fillId="0" borderId="0" xfId="0" applyFont="1" applyAlignment="1">
      <alignment horizontal="center"/>
    </xf>
    <xf numFmtId="0" fontId="26" fillId="5" borderId="2" xfId="0" applyFont="1" applyFill="1" applyBorder="1" applyAlignment="1">
      <alignment horizontal="left" vertical="top"/>
    </xf>
    <xf numFmtId="164" fontId="6" fillId="5" borderId="0" xfId="0" applyNumberFormat="1" applyFont="1" applyFill="1"/>
    <xf numFmtId="165" fontId="32" fillId="5" borderId="3" xfId="0" applyNumberFormat="1" applyFont="1" applyFill="1" applyBorder="1" applyAlignment="1">
      <alignment vertical="center" wrapText="1"/>
    </xf>
    <xf numFmtId="165" fontId="32" fillId="5" borderId="0" xfId="0" applyNumberFormat="1" applyFont="1" applyFill="1" applyAlignment="1">
      <alignment vertical="center" wrapText="1"/>
    </xf>
    <xf numFmtId="0" fontId="5" fillId="2" borderId="37" xfId="0" applyFont="1" applyFill="1" applyBorder="1"/>
    <xf numFmtId="0" fontId="29" fillId="5" borderId="0" xfId="0" applyFont="1" applyFill="1" applyAlignment="1">
      <alignment horizontal="center"/>
    </xf>
    <xf numFmtId="0" fontId="20" fillId="5" borderId="3" xfId="0" applyFont="1" applyFill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8" fontId="17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165" fontId="5" fillId="0" borderId="31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0" fontId="17" fillId="0" borderId="2" xfId="0" applyFont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9" fillId="5" borderId="3" xfId="0" applyFont="1" applyFill="1" applyBorder="1" applyAlignment="1">
      <alignment vertical="center"/>
    </xf>
    <xf numFmtId="0" fontId="26" fillId="5" borderId="0" xfId="0" applyFont="1" applyFill="1" applyAlignment="1">
      <alignment vertical="top"/>
    </xf>
    <xf numFmtId="0" fontId="5" fillId="5" borderId="0" xfId="0" applyFont="1" applyFill="1" applyAlignment="1">
      <alignment vertical="center" wrapText="1"/>
    </xf>
    <xf numFmtId="0" fontId="26" fillId="5" borderId="0" xfId="0" applyFont="1" applyFill="1"/>
    <xf numFmtId="0" fontId="12" fillId="2" borderId="1" xfId="0" applyFont="1" applyFill="1" applyBorder="1" applyAlignment="1">
      <alignment horizontal="center"/>
    </xf>
    <xf numFmtId="0" fontId="12" fillId="2" borderId="35" xfId="0" applyFont="1" applyFill="1" applyBorder="1"/>
    <xf numFmtId="0" fontId="12" fillId="5" borderId="3" xfId="0" applyFont="1" applyFill="1" applyBorder="1" applyAlignment="1">
      <alignment vertical="center"/>
    </xf>
    <xf numFmtId="0" fontId="26" fillId="4" borderId="3" xfId="0" applyFont="1" applyFill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0" xfId="0" applyFont="1" applyFill="1" applyAlignment="1">
      <alignment vertical="center"/>
    </xf>
    <xf numFmtId="164" fontId="27" fillId="5" borderId="0" xfId="0" applyNumberFormat="1" applyFont="1" applyFill="1"/>
    <xf numFmtId="0" fontId="19" fillId="2" borderId="1" xfId="0" applyFont="1" applyFill="1" applyBorder="1"/>
    <xf numFmtId="0" fontId="19" fillId="2" borderId="0" xfId="0" applyFont="1" applyFill="1"/>
    <xf numFmtId="0" fontId="29" fillId="2" borderId="0" xfId="0" applyFont="1" applyFill="1"/>
    <xf numFmtId="0" fontId="12" fillId="5" borderId="2" xfId="0" applyFont="1" applyFill="1" applyBorder="1"/>
    <xf numFmtId="164" fontId="27" fillId="2" borderId="0" xfId="0" applyNumberFormat="1" applyFont="1" applyFill="1" applyAlignment="1">
      <alignment vertical="center"/>
    </xf>
    <xf numFmtId="0" fontId="26" fillId="4" borderId="2" xfId="0" applyFont="1" applyFill="1" applyBorder="1"/>
    <xf numFmtId="164" fontId="27" fillId="2" borderId="1" xfId="0" applyNumberFormat="1" applyFont="1" applyFill="1" applyBorder="1" applyAlignment="1">
      <alignment vertical="center"/>
    </xf>
    <xf numFmtId="164" fontId="27" fillId="5" borderId="0" xfId="0" applyNumberFormat="1" applyFont="1" applyFill="1" applyAlignment="1">
      <alignment vertical="center"/>
    </xf>
    <xf numFmtId="0" fontId="48" fillId="2" borderId="1" xfId="0" applyFont="1" applyFill="1" applyBorder="1"/>
    <xf numFmtId="0" fontId="5" fillId="2" borderId="7" xfId="0" applyFont="1" applyFill="1" applyBorder="1"/>
    <xf numFmtId="0" fontId="8" fillId="2" borderId="7" xfId="0" applyFont="1" applyFill="1" applyBorder="1" applyAlignment="1">
      <alignment horizontal="center" vertical="center"/>
    </xf>
    <xf numFmtId="164" fontId="17" fillId="5" borderId="0" xfId="0" applyNumberFormat="1" applyFont="1" applyFill="1" applyAlignment="1">
      <alignment vertical="center" wrapText="1"/>
    </xf>
    <xf numFmtId="164" fontId="17" fillId="5" borderId="2" xfId="0" applyNumberFormat="1" applyFont="1" applyFill="1" applyBorder="1" applyAlignment="1">
      <alignment vertical="center" wrapText="1"/>
    </xf>
    <xf numFmtId="0" fontId="12" fillId="5" borderId="1" xfId="0" applyFont="1" applyFill="1" applyBorder="1"/>
    <xf numFmtId="0" fontId="5" fillId="5" borderId="1" xfId="0" applyFont="1" applyFill="1" applyBorder="1"/>
    <xf numFmtId="0" fontId="12" fillId="5" borderId="46" xfId="0" applyFont="1" applyFill="1" applyBorder="1"/>
    <xf numFmtId="0" fontId="12" fillId="5" borderId="7" xfId="0" applyFont="1" applyFill="1" applyBorder="1"/>
    <xf numFmtId="164" fontId="27" fillId="5" borderId="0" xfId="0" applyNumberFormat="1" applyFont="1" applyFill="1" applyAlignment="1">
      <alignment wrapText="1"/>
    </xf>
    <xf numFmtId="165" fontId="49" fillId="5" borderId="0" xfId="0" applyNumberFormat="1" applyFont="1" applyFill="1" applyAlignment="1">
      <alignment vertical="center" wrapText="1"/>
    </xf>
    <xf numFmtId="0" fontId="6" fillId="5" borderId="3" xfId="0" applyFont="1" applyFill="1" applyBorder="1" applyAlignment="1">
      <alignment vertical="top"/>
    </xf>
    <xf numFmtId="0" fontId="6" fillId="5" borderId="0" xfId="0" applyFont="1" applyFill="1" applyAlignment="1">
      <alignment vertical="top"/>
    </xf>
    <xf numFmtId="165" fontId="6" fillId="5" borderId="0" xfId="0" applyNumberFormat="1" applyFont="1" applyFill="1"/>
    <xf numFmtId="165" fontId="5" fillId="5" borderId="0" xfId="0" applyNumberFormat="1" applyFont="1" applyFill="1" applyAlignment="1">
      <alignment horizontal="center" wrapText="1"/>
    </xf>
    <xf numFmtId="0" fontId="6" fillId="5" borderId="32" xfId="0" applyFont="1" applyFill="1" applyBorder="1" applyAlignment="1">
      <alignment vertical="top"/>
    </xf>
    <xf numFmtId="165" fontId="6" fillId="5" borderId="32" xfId="0" applyNumberFormat="1" applyFont="1" applyFill="1" applyBorder="1"/>
    <xf numFmtId="0" fontId="6" fillId="5" borderId="2" xfId="0" applyFont="1" applyFill="1" applyBorder="1" applyAlignment="1">
      <alignment vertical="top"/>
    </xf>
    <xf numFmtId="0" fontId="37" fillId="5" borderId="2" xfId="0" applyFont="1" applyFill="1" applyBorder="1" applyAlignment="1">
      <alignment horizontal="left" vertical="center" wrapText="1"/>
    </xf>
    <xf numFmtId="0" fontId="6" fillId="5" borderId="32" xfId="0" applyFont="1" applyFill="1" applyBorder="1"/>
    <xf numFmtId="0" fontId="33" fillId="4" borderId="27" xfId="0" applyFont="1" applyFill="1" applyBorder="1" applyAlignment="1">
      <alignment horizontal="center" vertical="center" wrapText="1"/>
    </xf>
    <xf numFmtId="0" fontId="48" fillId="2" borderId="35" xfId="0" applyFont="1" applyFill="1" applyBorder="1"/>
    <xf numFmtId="165" fontId="6" fillId="5" borderId="31" xfId="0" applyNumberFormat="1" applyFont="1" applyFill="1" applyBorder="1" applyAlignment="1">
      <alignment vertical="center"/>
    </xf>
    <xf numFmtId="0" fontId="8" fillId="2" borderId="35" xfId="0" applyFont="1" applyFill="1" applyBorder="1" applyAlignment="1">
      <alignment horizontal="center" vertical="center"/>
    </xf>
    <xf numFmtId="164" fontId="27" fillId="5" borderId="2" xfId="0" applyNumberFormat="1" applyFont="1" applyFill="1" applyBorder="1" applyAlignment="1">
      <alignment horizontal="center"/>
    </xf>
    <xf numFmtId="0" fontId="22" fillId="0" borderId="0" xfId="0" applyFont="1"/>
    <xf numFmtId="0" fontId="6" fillId="6" borderId="7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50" fillId="2" borderId="1" xfId="0" applyFont="1" applyFill="1" applyBorder="1"/>
    <xf numFmtId="49" fontId="6" fillId="0" borderId="0" xfId="0" applyNumberFormat="1" applyFont="1" applyAlignment="1">
      <alignment vertical="center"/>
    </xf>
    <xf numFmtId="49" fontId="6" fillId="9" borderId="0" xfId="0" applyNumberFormat="1" applyFont="1" applyFill="1" applyAlignment="1">
      <alignment vertical="center"/>
    </xf>
    <xf numFmtId="49" fontId="6" fillId="9" borderId="30" xfId="0" applyNumberFormat="1" applyFont="1" applyFill="1" applyBorder="1" applyAlignment="1">
      <alignment vertical="center"/>
    </xf>
    <xf numFmtId="0" fontId="6" fillId="9" borderId="0" xfId="0" applyFont="1" applyFill="1" applyAlignment="1">
      <alignment vertical="center"/>
    </xf>
    <xf numFmtId="164" fontId="6" fillId="9" borderId="0" xfId="0" applyNumberFormat="1" applyFont="1" applyFill="1" applyAlignment="1">
      <alignment vertical="center"/>
    </xf>
    <xf numFmtId="49" fontId="6" fillId="9" borderId="2" xfId="0" applyNumberFormat="1" applyFont="1" applyFill="1" applyBorder="1" applyAlignment="1">
      <alignment vertical="center"/>
    </xf>
    <xf numFmtId="0" fontId="6" fillId="9" borderId="2" xfId="0" applyFont="1" applyFill="1" applyBorder="1" applyAlignment="1">
      <alignment vertical="center"/>
    </xf>
    <xf numFmtId="49" fontId="6" fillId="9" borderId="0" xfId="0" applyNumberFormat="1" applyFont="1" applyFill="1"/>
    <xf numFmtId="49" fontId="6" fillId="9" borderId="2" xfId="0" applyNumberFormat="1" applyFont="1" applyFill="1" applyBorder="1"/>
    <xf numFmtId="164" fontId="6" fillId="9" borderId="2" xfId="0" applyNumberFormat="1" applyFont="1" applyFill="1" applyBorder="1" applyAlignment="1">
      <alignment vertical="center"/>
    </xf>
    <xf numFmtId="0" fontId="5" fillId="0" borderId="3" xfId="0" applyFont="1" applyBorder="1"/>
    <xf numFmtId="0" fontId="5" fillId="0" borderId="32" xfId="0" applyFont="1" applyBorder="1" applyAlignment="1">
      <alignment horizontal="center"/>
    </xf>
    <xf numFmtId="0" fontId="6" fillId="9" borderId="26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wrapText="1"/>
    </xf>
    <xf numFmtId="0" fontId="5" fillId="2" borderId="35" xfId="0" applyFont="1" applyFill="1" applyBorder="1" applyAlignment="1">
      <alignment wrapText="1"/>
    </xf>
    <xf numFmtId="49" fontId="6" fillId="9" borderId="26" xfId="0" applyNumberFormat="1" applyFont="1" applyFill="1" applyBorder="1" applyAlignment="1">
      <alignment vertical="center"/>
    </xf>
    <xf numFmtId="164" fontId="6" fillId="9" borderId="26" xfId="0" applyNumberFormat="1" applyFont="1" applyFill="1" applyBorder="1" applyAlignment="1">
      <alignment vertical="center"/>
    </xf>
    <xf numFmtId="49" fontId="6" fillId="9" borderId="1" xfId="0" applyNumberFormat="1" applyFont="1" applyFill="1" applyBorder="1" applyAlignment="1">
      <alignment vertical="center"/>
    </xf>
    <xf numFmtId="164" fontId="6" fillId="9" borderId="7" xfId="0" applyNumberFormat="1" applyFont="1" applyFill="1" applyBorder="1" applyAlignment="1">
      <alignment vertical="center"/>
    </xf>
    <xf numFmtId="0" fontId="6" fillId="9" borderId="7" xfId="0" applyFont="1" applyFill="1" applyBorder="1" applyAlignment="1">
      <alignment vertical="center"/>
    </xf>
    <xf numFmtId="49" fontId="6" fillId="9" borderId="7" xfId="0" applyNumberFormat="1" applyFont="1" applyFill="1" applyBorder="1" applyAlignment="1">
      <alignment vertical="center"/>
    </xf>
    <xf numFmtId="0" fontId="6" fillId="9" borderId="68" xfId="0" applyFont="1" applyFill="1" applyBorder="1" applyAlignment="1">
      <alignment vertical="center"/>
    </xf>
    <xf numFmtId="164" fontId="18" fillId="5" borderId="0" xfId="0" applyNumberFormat="1" applyFont="1" applyFill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0" fontId="50" fillId="2" borderId="37" xfId="0" applyFont="1" applyFill="1" applyBorder="1"/>
    <xf numFmtId="0" fontId="57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6" borderId="30" xfId="0" applyFont="1" applyFill="1" applyBorder="1" applyAlignment="1">
      <alignment vertical="center"/>
    </xf>
    <xf numFmtId="0" fontId="6" fillId="6" borderId="67" xfId="0" applyFont="1" applyFill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164" fontId="6" fillId="9" borderId="67" xfId="0" applyNumberFormat="1" applyFont="1" applyFill="1" applyBorder="1" applyAlignment="1">
      <alignment vertical="center"/>
    </xf>
    <xf numFmtId="0" fontId="6" fillId="9" borderId="67" xfId="0" applyFont="1" applyFill="1" applyBorder="1" applyAlignment="1">
      <alignment vertical="center"/>
    </xf>
    <xf numFmtId="49" fontId="6" fillId="9" borderId="67" xfId="0" applyNumberFormat="1" applyFont="1" applyFill="1" applyBorder="1" applyAlignment="1">
      <alignment vertical="center"/>
    </xf>
    <xf numFmtId="0" fontId="6" fillId="9" borderId="47" xfId="0" applyFont="1" applyFill="1" applyBorder="1" applyAlignment="1">
      <alignment vertical="center"/>
    </xf>
    <xf numFmtId="164" fontId="6" fillId="9" borderId="1" xfId="0" applyNumberFormat="1" applyFont="1" applyFill="1" applyBorder="1" applyAlignment="1">
      <alignment vertical="center"/>
    </xf>
    <xf numFmtId="164" fontId="6" fillId="9" borderId="68" xfId="0" applyNumberFormat="1" applyFont="1" applyFill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6" fillId="5" borderId="41" xfId="0" applyFont="1" applyFill="1" applyBorder="1" applyAlignment="1">
      <alignment vertical="center"/>
    </xf>
    <xf numFmtId="0" fontId="6" fillId="5" borderId="30" xfId="0" applyFont="1" applyFill="1" applyBorder="1" applyAlignment="1">
      <alignment vertical="center"/>
    </xf>
    <xf numFmtId="0" fontId="6" fillId="9" borderId="37" xfId="0" applyFont="1" applyFill="1" applyBorder="1" applyAlignment="1">
      <alignment vertical="center"/>
    </xf>
    <xf numFmtId="49" fontId="6" fillId="9" borderId="37" xfId="0" applyNumberFormat="1" applyFont="1" applyFill="1" applyBorder="1" applyAlignment="1">
      <alignment vertical="center"/>
    </xf>
    <xf numFmtId="49" fontId="6" fillId="9" borderId="68" xfId="0" applyNumberFormat="1" applyFont="1" applyFill="1" applyBorder="1" applyAlignment="1">
      <alignment vertical="center"/>
    </xf>
    <xf numFmtId="0" fontId="6" fillId="9" borderId="40" xfId="0" applyFont="1" applyFill="1" applyBorder="1" applyAlignment="1">
      <alignment vertical="center"/>
    </xf>
    <xf numFmtId="49" fontId="6" fillId="9" borderId="11" xfId="0" applyNumberFormat="1" applyFont="1" applyFill="1" applyBorder="1" applyAlignment="1">
      <alignment vertical="center"/>
    </xf>
    <xf numFmtId="49" fontId="6" fillId="9" borderId="49" xfId="0" applyNumberFormat="1" applyFont="1" applyFill="1" applyBorder="1" applyAlignment="1">
      <alignment vertical="center"/>
    </xf>
    <xf numFmtId="0" fontId="6" fillId="5" borderId="65" xfId="0" applyFont="1" applyFill="1" applyBorder="1" applyAlignment="1">
      <alignment vertical="center"/>
    </xf>
    <xf numFmtId="0" fontId="6" fillId="5" borderId="67" xfId="0" applyFont="1" applyFill="1" applyBorder="1" applyAlignment="1">
      <alignment vertical="center"/>
    </xf>
    <xf numFmtId="0" fontId="22" fillId="0" borderId="2" xfId="0" applyFont="1" applyBorder="1"/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9" fontId="58" fillId="0" borderId="0" xfId="0" applyNumberFormat="1" applyFont="1" applyAlignment="1">
      <alignment vertical="center"/>
    </xf>
    <xf numFmtId="49" fontId="57" fillId="0" borderId="0" xfId="0" applyNumberFormat="1" applyFont="1" applyAlignment="1">
      <alignment vertical="center"/>
    </xf>
    <xf numFmtId="164" fontId="18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49" fontId="8" fillId="0" borderId="2" xfId="0" applyNumberFormat="1" applyFont="1" applyBorder="1"/>
    <xf numFmtId="0" fontId="5" fillId="0" borderId="2" xfId="0" applyFont="1" applyBorder="1"/>
    <xf numFmtId="49" fontId="8" fillId="0" borderId="2" xfId="0" applyNumberFormat="1" applyFont="1" applyBorder="1" applyAlignment="1">
      <alignment vertical="center"/>
    </xf>
    <xf numFmtId="0" fontId="31" fillId="2" borderId="1" xfId="0" applyFont="1" applyFill="1" applyBorder="1"/>
    <xf numFmtId="0" fontId="5" fillId="0" borderId="32" xfId="0" applyFont="1" applyBorder="1"/>
    <xf numFmtId="0" fontId="2" fillId="0" borderId="2" xfId="0" applyFont="1" applyBorder="1"/>
    <xf numFmtId="0" fontId="3" fillId="0" borderId="2" xfId="0" applyFont="1" applyBorder="1"/>
    <xf numFmtId="0" fontId="7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9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0" fillId="0" borderId="0" xfId="0"/>
    <xf numFmtId="0" fontId="3" fillId="0" borderId="13" xfId="0" applyFont="1" applyBorder="1"/>
    <xf numFmtId="2" fontId="11" fillId="2" borderId="7" xfId="0" applyNumberFormat="1" applyFont="1" applyFill="1" applyBorder="1" applyAlignment="1">
      <alignment horizontal="center" vertical="center"/>
    </xf>
    <xf numFmtId="2" fontId="13" fillId="3" borderId="15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14" fillId="3" borderId="22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49" fontId="8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49" fontId="16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center" vertical="center"/>
    </xf>
    <xf numFmtId="164" fontId="5" fillId="4" borderId="31" xfId="0" applyNumberFormat="1" applyFont="1" applyFill="1" applyBorder="1" applyAlignment="1">
      <alignment horizontal="center" vertical="center"/>
    </xf>
    <xf numFmtId="0" fontId="3" fillId="0" borderId="32" xfId="0" applyFont="1" applyBorder="1"/>
    <xf numFmtId="166" fontId="5" fillId="4" borderId="3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165" fontId="28" fillId="5" borderId="0" xfId="0" applyNumberFormat="1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vertical="center"/>
    </xf>
    <xf numFmtId="0" fontId="19" fillId="4" borderId="3" xfId="0" applyFont="1" applyFill="1" applyBorder="1" applyAlignment="1">
      <alignment horizontal="center"/>
    </xf>
    <xf numFmtId="0" fontId="31" fillId="4" borderId="3" xfId="0" applyFont="1" applyFill="1" applyBorder="1" applyAlignment="1">
      <alignment horizontal="right"/>
    </xf>
    <xf numFmtId="0" fontId="5" fillId="4" borderId="0" xfId="0" applyFont="1" applyFill="1" applyAlignment="1">
      <alignment horizontal="center"/>
    </xf>
    <xf numFmtId="0" fontId="22" fillId="4" borderId="2" xfId="0" applyFont="1" applyFill="1" applyBorder="1" applyAlignment="1">
      <alignment horizontal="left"/>
    </xf>
    <xf numFmtId="0" fontId="23" fillId="4" borderId="2" xfId="0" applyFont="1" applyFill="1" applyBorder="1" applyAlignment="1">
      <alignment horizontal="right"/>
    </xf>
    <xf numFmtId="0" fontId="24" fillId="4" borderId="28" xfId="0" applyFont="1" applyFill="1" applyBorder="1" applyAlignment="1">
      <alignment horizontal="center" vertical="center"/>
    </xf>
    <xf numFmtId="0" fontId="3" fillId="0" borderId="29" xfId="0" applyFont="1" applyBorder="1"/>
    <xf numFmtId="164" fontId="27" fillId="5" borderId="3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164" fontId="27" fillId="5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 wrapText="1"/>
    </xf>
    <xf numFmtId="167" fontId="5" fillId="4" borderId="0" xfId="0" applyNumberFormat="1" applyFont="1" applyFill="1" applyAlignment="1">
      <alignment horizontal="center" vertical="center" wrapText="1"/>
    </xf>
    <xf numFmtId="165" fontId="28" fillId="4" borderId="31" xfId="0" applyNumberFormat="1" applyFont="1" applyFill="1" applyBorder="1" applyAlignment="1">
      <alignment horizontal="center" vertical="center" wrapText="1"/>
    </xf>
    <xf numFmtId="165" fontId="5" fillId="4" borderId="31" xfId="0" applyNumberFormat="1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/>
    </xf>
    <xf numFmtId="164" fontId="27" fillId="4" borderId="0" xfId="0" applyNumberFormat="1" applyFont="1" applyFill="1" applyAlignment="1">
      <alignment horizontal="center"/>
    </xf>
    <xf numFmtId="0" fontId="36" fillId="4" borderId="0" xfId="0" applyFont="1" applyFill="1" applyAlignment="1">
      <alignment horizontal="center" vertical="center"/>
    </xf>
    <xf numFmtId="0" fontId="5" fillId="4" borderId="31" xfId="0" applyFont="1" applyFill="1" applyBorder="1" applyAlignment="1">
      <alignment horizontal="center"/>
    </xf>
    <xf numFmtId="0" fontId="3" fillId="0" borderId="31" xfId="0" applyFont="1" applyBorder="1"/>
    <xf numFmtId="0" fontId="17" fillId="5" borderId="0" xfId="0" applyFont="1" applyFill="1" applyAlignment="1">
      <alignment horizontal="left" vertical="center" wrapText="1"/>
    </xf>
    <xf numFmtId="0" fontId="17" fillId="0" borderId="0" xfId="0" applyFont="1" applyAlignment="1">
      <alignment vertical="center"/>
    </xf>
    <xf numFmtId="164" fontId="27" fillId="4" borderId="3" xfId="0" applyNumberFormat="1" applyFont="1" applyFill="1" applyBorder="1" applyAlignment="1">
      <alignment horizontal="center"/>
    </xf>
    <xf numFmtId="0" fontId="17" fillId="4" borderId="3" xfId="0" applyFont="1" applyFill="1" applyBorder="1" applyAlignment="1">
      <alignment horizontal="left" vertical="center" wrapText="1"/>
    </xf>
    <xf numFmtId="0" fontId="30" fillId="2" borderId="40" xfId="0" applyFont="1" applyFill="1" applyBorder="1" applyAlignment="1">
      <alignment horizontal="center" vertical="center" wrapText="1"/>
    </xf>
    <xf numFmtId="0" fontId="3" fillId="0" borderId="41" xfId="0" applyFont="1" applyBorder="1"/>
    <xf numFmtId="0" fontId="30" fillId="2" borderId="7" xfId="0" applyFont="1" applyFill="1" applyBorder="1" applyAlignment="1">
      <alignment horizontal="center" vertical="center" wrapText="1"/>
    </xf>
    <xf numFmtId="165" fontId="5" fillId="4" borderId="0" xfId="0" applyNumberFormat="1" applyFont="1" applyFill="1" applyAlignment="1">
      <alignment horizontal="center" wrapText="1"/>
    </xf>
    <xf numFmtId="165" fontId="5" fillId="5" borderId="0" xfId="0" applyNumberFormat="1" applyFont="1" applyFill="1" applyAlignment="1">
      <alignment horizontal="center" vertical="center" wrapText="1"/>
    </xf>
    <xf numFmtId="165" fontId="39" fillId="5" borderId="0" xfId="0" applyNumberFormat="1" applyFont="1" applyFill="1" applyAlignment="1">
      <alignment horizontal="center" wrapText="1"/>
    </xf>
    <xf numFmtId="49" fontId="17" fillId="5" borderId="0" xfId="0" applyNumberFormat="1" applyFont="1" applyFill="1" applyAlignment="1">
      <alignment vertical="center" wrapText="1"/>
    </xf>
    <xf numFmtId="165" fontId="6" fillId="4" borderId="0" xfId="0" applyNumberFormat="1" applyFont="1" applyFill="1" applyAlignment="1">
      <alignment vertical="center"/>
    </xf>
    <xf numFmtId="164" fontId="27" fillId="5" borderId="0" xfId="0" applyNumberFormat="1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165" fontId="6" fillId="5" borderId="0" xfId="0" applyNumberFormat="1" applyFont="1" applyFill="1" applyAlignment="1">
      <alignment vertical="center"/>
    </xf>
    <xf numFmtId="0" fontId="17" fillId="5" borderId="0" xfId="0" applyFont="1" applyFill="1" applyAlignment="1">
      <alignment vertical="center" wrapText="1"/>
    </xf>
    <xf numFmtId="0" fontId="26" fillId="4" borderId="3" xfId="0" applyFont="1" applyFill="1" applyBorder="1" applyAlignment="1">
      <alignment horizontal="left" vertical="top"/>
    </xf>
    <xf numFmtId="0" fontId="17" fillId="5" borderId="3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17" fillId="5" borderId="31" xfId="0" applyFont="1" applyFill="1" applyBorder="1" applyAlignment="1">
      <alignment vertical="center" wrapText="1"/>
    </xf>
    <xf numFmtId="0" fontId="30" fillId="5" borderId="0" xfId="0" applyFont="1" applyFill="1" applyAlignment="1">
      <alignment horizontal="center" vertical="center" wrapText="1"/>
    </xf>
    <xf numFmtId="164" fontId="27" fillId="4" borderId="7" xfId="0" applyNumberFormat="1" applyFont="1" applyFill="1" applyBorder="1" applyAlignment="1">
      <alignment horizontal="center"/>
    </xf>
    <xf numFmtId="0" fontId="17" fillId="5" borderId="30" xfId="0" applyFont="1" applyFill="1" applyBorder="1" applyAlignment="1">
      <alignment vertical="center" wrapText="1"/>
    </xf>
    <xf numFmtId="0" fontId="17" fillId="5" borderId="3" xfId="0" applyFont="1" applyFill="1" applyBorder="1" applyAlignment="1">
      <alignment vertical="center" wrapText="1"/>
    </xf>
    <xf numFmtId="0" fontId="17" fillId="5" borderId="34" xfId="0" applyFont="1" applyFill="1" applyBorder="1" applyAlignment="1">
      <alignment vertical="center" wrapText="1"/>
    </xf>
    <xf numFmtId="0" fontId="31" fillId="4" borderId="0" xfId="0" applyFont="1" applyFill="1" applyAlignment="1">
      <alignment horizontal="right"/>
    </xf>
    <xf numFmtId="165" fontId="5" fillId="4" borderId="3" xfId="0" applyNumberFormat="1" applyFont="1" applyFill="1" applyBorder="1" applyAlignment="1">
      <alignment horizontal="center" vertical="center" wrapText="1"/>
    </xf>
    <xf numFmtId="165" fontId="32" fillId="4" borderId="0" xfId="0" applyNumberFormat="1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vertical="center" wrapText="1"/>
    </xf>
    <xf numFmtId="0" fontId="36" fillId="4" borderId="44" xfId="0" applyFont="1" applyFill="1" applyBorder="1" applyAlignment="1">
      <alignment horizontal="center" vertical="center"/>
    </xf>
    <xf numFmtId="0" fontId="3" fillId="0" borderId="44" xfId="0" applyFont="1" applyBorder="1"/>
    <xf numFmtId="167" fontId="5" fillId="4" borderId="44" xfId="0" applyNumberFormat="1" applyFont="1" applyFill="1" applyBorder="1" applyAlignment="1">
      <alignment horizontal="center" vertical="center" wrapText="1"/>
    </xf>
    <xf numFmtId="0" fontId="3" fillId="0" borderId="45" xfId="0" applyFont="1" applyBorder="1"/>
    <xf numFmtId="167" fontId="5" fillId="4" borderId="31" xfId="0" applyNumberFormat="1" applyFont="1" applyFill="1" applyBorder="1" applyAlignment="1">
      <alignment horizontal="center" vertical="center" wrapText="1"/>
    </xf>
    <xf numFmtId="0" fontId="24" fillId="6" borderId="29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0" fontId="3" fillId="0" borderId="36" xfId="0" applyFont="1" applyBorder="1"/>
    <xf numFmtId="0" fontId="26" fillId="4" borderId="33" xfId="0" applyFont="1" applyFill="1" applyBorder="1" applyAlignment="1">
      <alignment horizontal="left" vertical="top"/>
    </xf>
    <xf numFmtId="0" fontId="5" fillId="5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left" vertical="top"/>
    </xf>
    <xf numFmtId="0" fontId="5" fillId="5" borderId="3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/>
    </xf>
    <xf numFmtId="167" fontId="5" fillId="4" borderId="3" xfId="0" applyNumberFormat="1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left" vertical="center"/>
    </xf>
    <xf numFmtId="0" fontId="17" fillId="4" borderId="3" xfId="0" applyFont="1" applyFill="1" applyBorder="1" applyAlignment="1">
      <alignment vertical="center" wrapText="1"/>
    </xf>
    <xf numFmtId="164" fontId="34" fillId="0" borderId="0" xfId="0" applyNumberFormat="1" applyFont="1" applyAlignment="1">
      <alignment horizontal="center"/>
    </xf>
    <xf numFmtId="0" fontId="37" fillId="4" borderId="0" xfId="0" applyFont="1" applyFill="1" applyAlignment="1">
      <alignment horizontal="left" vertical="center" wrapText="1"/>
    </xf>
    <xf numFmtId="49" fontId="17" fillId="5" borderId="3" xfId="0" applyNumberFormat="1" applyFont="1" applyFill="1" applyBorder="1" applyAlignment="1">
      <alignment vertical="center" wrapText="1"/>
    </xf>
    <xf numFmtId="0" fontId="17" fillId="5" borderId="0" xfId="0" applyFont="1" applyFill="1" applyAlignment="1">
      <alignment horizontal="left" vertical="top" wrapText="1"/>
    </xf>
    <xf numFmtId="0" fontId="37" fillId="4" borderId="0" xfId="0" applyFont="1" applyFill="1" applyAlignment="1">
      <alignment vertical="center" wrapText="1"/>
    </xf>
    <xf numFmtId="0" fontId="37" fillId="5" borderId="0" xfId="0" applyFont="1" applyFill="1" applyAlignment="1">
      <alignment horizontal="left" vertical="center" wrapText="1"/>
    </xf>
    <xf numFmtId="164" fontId="27" fillId="5" borderId="3" xfId="0" applyNumberFormat="1" applyFont="1" applyFill="1" applyBorder="1" applyAlignment="1">
      <alignment horizontal="center"/>
    </xf>
    <xf numFmtId="0" fontId="37" fillId="5" borderId="0" xfId="0" applyFont="1" applyFill="1" applyAlignment="1">
      <alignment vertical="center" wrapText="1"/>
    </xf>
    <xf numFmtId="164" fontId="27" fillId="4" borderId="0" xfId="0" applyNumberFormat="1" applyFont="1" applyFill="1" applyAlignment="1">
      <alignment horizontal="center" vertical="center"/>
    </xf>
    <xf numFmtId="164" fontId="27" fillId="4" borderId="3" xfId="0" applyNumberFormat="1" applyFont="1" applyFill="1" applyBorder="1" applyAlignment="1">
      <alignment horizontal="center" vertical="center"/>
    </xf>
    <xf numFmtId="165" fontId="28" fillId="5" borderId="31" xfId="0" applyNumberFormat="1" applyFont="1" applyFill="1" applyBorder="1" applyAlignment="1">
      <alignment horizontal="center" vertical="center" wrapText="1"/>
    </xf>
    <xf numFmtId="165" fontId="5" fillId="5" borderId="31" xfId="0" applyNumberFormat="1" applyFont="1" applyFill="1" applyBorder="1" applyAlignment="1">
      <alignment horizontal="center" vertical="center" wrapText="1"/>
    </xf>
    <xf numFmtId="166" fontId="40" fillId="4" borderId="31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5" fontId="5" fillId="0" borderId="31" xfId="0" applyNumberFormat="1" applyFont="1" applyBorder="1" applyAlignment="1">
      <alignment horizontal="center" vertical="center" wrapText="1"/>
    </xf>
    <xf numFmtId="165" fontId="6" fillId="0" borderId="31" xfId="0" applyNumberFormat="1" applyFont="1" applyBorder="1" applyAlignment="1">
      <alignment vertical="center"/>
    </xf>
    <xf numFmtId="0" fontId="19" fillId="5" borderId="3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vertical="top"/>
    </xf>
    <xf numFmtId="165" fontId="28" fillId="4" borderId="0" xfId="0" applyNumberFormat="1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165" fontId="5" fillId="5" borderId="3" xfId="0" applyNumberFormat="1" applyFont="1" applyFill="1" applyBorder="1" applyAlignment="1">
      <alignment horizontal="center" vertical="center" wrapText="1"/>
    </xf>
    <xf numFmtId="0" fontId="26" fillId="0" borderId="3" xfId="0" applyFont="1" applyBorder="1" applyAlignment="1">
      <alignment vertical="top"/>
    </xf>
    <xf numFmtId="0" fontId="26" fillId="4" borderId="0" xfId="0" applyFont="1" applyFill="1" applyAlignment="1">
      <alignment vertical="top"/>
    </xf>
    <xf numFmtId="0" fontId="26" fillId="4" borderId="3" xfId="0" applyFont="1" applyFill="1" applyBorder="1" applyAlignment="1">
      <alignment vertical="top"/>
    </xf>
    <xf numFmtId="165" fontId="28" fillId="4" borderId="0" xfId="0" applyNumberFormat="1" applyFont="1" applyFill="1" applyAlignment="1">
      <alignment horizontal="center" vertical="center"/>
    </xf>
    <xf numFmtId="165" fontId="5" fillId="4" borderId="46" xfId="0" applyNumberFormat="1" applyFont="1" applyFill="1" applyBorder="1" applyAlignment="1">
      <alignment horizontal="center" vertical="center" wrapText="1"/>
    </xf>
    <xf numFmtId="0" fontId="3" fillId="0" borderId="47" xfId="0" applyFont="1" applyBorder="1"/>
    <xf numFmtId="164" fontId="32" fillId="4" borderId="31" xfId="0" applyNumberFormat="1" applyFont="1" applyFill="1" applyBorder="1" applyAlignment="1">
      <alignment horizontal="center" vertical="center"/>
    </xf>
    <xf numFmtId="164" fontId="28" fillId="4" borderId="31" xfId="0" applyNumberFormat="1" applyFont="1" applyFill="1" applyBorder="1" applyAlignment="1">
      <alignment horizontal="center" vertical="center"/>
    </xf>
    <xf numFmtId="165" fontId="28" fillId="0" borderId="3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164" fontId="27" fillId="0" borderId="0" xfId="0" applyNumberFormat="1" applyFont="1" applyAlignment="1">
      <alignment horizontal="center"/>
    </xf>
    <xf numFmtId="0" fontId="19" fillId="0" borderId="3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24" fillId="6" borderId="28" xfId="0" applyFont="1" applyFill="1" applyBorder="1" applyAlignment="1">
      <alignment horizontal="center" vertical="center"/>
    </xf>
    <xf numFmtId="164" fontId="27" fillId="0" borderId="3" xfId="0" applyNumberFormat="1" applyFont="1" applyBorder="1" applyAlignment="1">
      <alignment horizontal="center"/>
    </xf>
    <xf numFmtId="0" fontId="5" fillId="5" borderId="0" xfId="0" applyFont="1" applyFill="1" applyAlignment="1">
      <alignment horizontal="left" vertical="center" wrapText="1"/>
    </xf>
    <xf numFmtId="164" fontId="27" fillId="4" borderId="46" xfId="0" applyNumberFormat="1" applyFont="1" applyFill="1" applyBorder="1" applyAlignment="1">
      <alignment horizontal="center"/>
    </xf>
    <xf numFmtId="0" fontId="17" fillId="5" borderId="7" xfId="0" applyFont="1" applyFill="1" applyBorder="1" applyAlignment="1">
      <alignment horizontal="left" vertical="center" wrapText="1"/>
    </xf>
    <xf numFmtId="167" fontId="5" fillId="0" borderId="0" xfId="0" applyNumberFormat="1" applyFont="1" applyAlignment="1">
      <alignment horizontal="center" vertical="center" wrapText="1"/>
    </xf>
    <xf numFmtId="0" fontId="5" fillId="7" borderId="0" xfId="0" applyFont="1" applyFill="1" applyAlignment="1">
      <alignment vertical="center"/>
    </xf>
    <xf numFmtId="164" fontId="27" fillId="4" borderId="34" xfId="0" applyNumberFormat="1" applyFont="1" applyFill="1" applyBorder="1" applyAlignment="1">
      <alignment horizontal="center"/>
    </xf>
    <xf numFmtId="0" fontId="41" fillId="5" borderId="33" xfId="0" applyFont="1" applyFill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27" fillId="0" borderId="3" xfId="0" applyFont="1" applyBorder="1" applyAlignment="1">
      <alignment horizontal="center"/>
    </xf>
    <xf numFmtId="167" fontId="5" fillId="0" borderId="31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27" fillId="4" borderId="33" xfId="0" applyFont="1" applyFill="1" applyBorder="1" applyAlignment="1">
      <alignment horizontal="center"/>
    </xf>
    <xf numFmtId="0" fontId="27" fillId="4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left" vertical="center" wrapText="1"/>
    </xf>
    <xf numFmtId="164" fontId="27" fillId="4" borderId="33" xfId="0" applyNumberFormat="1" applyFont="1" applyFill="1" applyBorder="1" applyAlignment="1">
      <alignment horizontal="center"/>
    </xf>
    <xf numFmtId="0" fontId="17" fillId="5" borderId="33" xfId="0" applyFont="1" applyFill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4" fillId="6" borderId="69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5" borderId="0" xfId="0" applyFont="1" applyFill="1" applyAlignment="1">
      <alignment horizontal="center"/>
    </xf>
    <xf numFmtId="0" fontId="26" fillId="0" borderId="3" xfId="0" applyFont="1" applyBorder="1" applyAlignment="1">
      <alignment horizontal="left" vertical="top"/>
    </xf>
    <xf numFmtId="0" fontId="26" fillId="5" borderId="3" xfId="0" applyFont="1" applyFill="1" applyBorder="1" applyAlignment="1">
      <alignment horizontal="left" vertical="top"/>
    </xf>
    <xf numFmtId="0" fontId="26" fillId="5" borderId="0" xfId="0" applyFont="1" applyFill="1" applyAlignment="1">
      <alignment horizontal="left" vertical="top"/>
    </xf>
    <xf numFmtId="0" fontId="6" fillId="5" borderId="0" xfId="0" applyFont="1" applyFill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 wrapText="1"/>
    </xf>
    <xf numFmtId="0" fontId="3" fillId="0" borderId="49" xfId="0" applyFont="1" applyBorder="1"/>
    <xf numFmtId="0" fontId="3" fillId="0" borderId="53" xfId="0" applyFont="1" applyBorder="1"/>
    <xf numFmtId="167" fontId="5" fillId="0" borderId="53" xfId="0" applyNumberFormat="1" applyFont="1" applyBorder="1" applyAlignment="1">
      <alignment horizontal="center" vertical="center" wrapText="1"/>
    </xf>
    <xf numFmtId="0" fontId="3" fillId="0" borderId="54" xfId="0" applyFont="1" applyBorder="1"/>
    <xf numFmtId="165" fontId="5" fillId="4" borderId="33" xfId="0" applyNumberFormat="1" applyFont="1" applyFill="1" applyBorder="1" applyAlignment="1">
      <alignment horizontal="center" vertical="center" wrapText="1"/>
    </xf>
    <xf numFmtId="0" fontId="26" fillId="0" borderId="34" xfId="0" applyFont="1" applyBorder="1" applyAlignment="1">
      <alignment horizontal="left" vertical="top"/>
    </xf>
    <xf numFmtId="0" fontId="26" fillId="4" borderId="33" xfId="0" applyFont="1" applyFill="1" applyBorder="1" applyAlignment="1">
      <alignment vertical="top"/>
    </xf>
    <xf numFmtId="0" fontId="26" fillId="0" borderId="0" xfId="0" applyFont="1" applyAlignment="1">
      <alignment horizontal="left" vertical="top"/>
    </xf>
    <xf numFmtId="0" fontId="26" fillId="0" borderId="0" xfId="0" applyFont="1" applyAlignment="1">
      <alignment vertical="top"/>
    </xf>
    <xf numFmtId="0" fontId="17" fillId="4" borderId="3" xfId="0" applyFont="1" applyFill="1" applyBorder="1" applyAlignment="1">
      <alignment horizontal="center" vertical="center" wrapText="1"/>
    </xf>
    <xf numFmtId="0" fontId="46" fillId="5" borderId="0" xfId="0" applyFont="1" applyFill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7" fontId="5" fillId="5" borderId="31" xfId="0" applyNumberFormat="1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/>
    </xf>
    <xf numFmtId="0" fontId="27" fillId="5" borderId="3" xfId="0" applyFont="1" applyFill="1" applyBorder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167" fontId="5" fillId="5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165" fontId="28" fillId="4" borderId="31" xfId="0" applyNumberFormat="1" applyFont="1" applyFill="1" applyBorder="1" applyAlignment="1">
      <alignment horizontal="center" vertical="center"/>
    </xf>
    <xf numFmtId="165" fontId="6" fillId="4" borderId="31" xfId="0" applyNumberFormat="1" applyFont="1" applyFill="1" applyBorder="1" applyAlignment="1">
      <alignment vertical="center"/>
    </xf>
    <xf numFmtId="164" fontId="27" fillId="0" borderId="3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23" fillId="0" borderId="2" xfId="0" applyFont="1" applyBorder="1" applyAlignment="1">
      <alignment horizontal="right"/>
    </xf>
    <xf numFmtId="0" fontId="24" fillId="6" borderId="28" xfId="0" applyFont="1" applyFill="1" applyBorder="1" applyAlignment="1">
      <alignment horizontal="center"/>
    </xf>
    <xf numFmtId="0" fontId="8" fillId="9" borderId="40" xfId="0" applyFont="1" applyFill="1" applyBorder="1" applyAlignment="1">
      <alignment horizontal="left" vertical="top" wrapText="1"/>
    </xf>
    <xf numFmtId="165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left" vertical="center"/>
    </xf>
    <xf numFmtId="165" fontId="17" fillId="4" borderId="0" xfId="0" applyNumberFormat="1" applyFont="1" applyFill="1" applyAlignment="1">
      <alignment horizontal="center" vertical="center" wrapText="1"/>
    </xf>
    <xf numFmtId="165" fontId="5" fillId="4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165" fontId="5" fillId="4" borderId="3" xfId="0" applyNumberFormat="1" applyFont="1" applyFill="1" applyBorder="1" applyAlignment="1">
      <alignment horizontal="center" vertical="center"/>
    </xf>
    <xf numFmtId="168" fontId="17" fillId="5" borderId="0" xfId="0" applyNumberFormat="1" applyFont="1" applyFill="1" applyAlignment="1">
      <alignment horizontal="left" vertical="center" wrapText="1"/>
    </xf>
    <xf numFmtId="0" fontId="6" fillId="8" borderId="50" xfId="0" applyFont="1" applyFill="1" applyBorder="1" applyAlignment="1">
      <alignment horizontal="center" vertical="top"/>
    </xf>
    <xf numFmtId="0" fontId="3" fillId="0" borderId="51" xfId="0" applyFont="1" applyBorder="1"/>
    <xf numFmtId="0" fontId="43" fillId="0" borderId="0" xfId="0" applyFont="1" applyAlignment="1">
      <alignment horizontal="left" vertical="center" wrapText="1"/>
    </xf>
    <xf numFmtId="0" fontId="44" fillId="6" borderId="28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horizontal="center" vertical="top"/>
    </xf>
    <xf numFmtId="0" fontId="6" fillId="8" borderId="5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/>
    </xf>
    <xf numFmtId="168" fontId="17" fillId="0" borderId="0" xfId="0" applyNumberFormat="1" applyFont="1" applyAlignment="1">
      <alignment vertical="center" wrapText="1"/>
    </xf>
    <xf numFmtId="164" fontId="27" fillId="2" borderId="7" xfId="0" applyNumberFormat="1" applyFont="1" applyFill="1" applyBorder="1" applyAlignment="1">
      <alignment horizontal="center" vertical="center"/>
    </xf>
    <xf numFmtId="168" fontId="17" fillId="2" borderId="7" xfId="0" applyNumberFormat="1" applyFont="1" applyFill="1" applyBorder="1" applyAlignment="1">
      <alignment vertical="top" wrapText="1"/>
    </xf>
    <xf numFmtId="0" fontId="19" fillId="5" borderId="0" xfId="0" applyFont="1" applyFill="1" applyAlignment="1">
      <alignment horizontal="center" vertical="center"/>
    </xf>
    <xf numFmtId="166" fontId="5" fillId="5" borderId="31" xfId="0" applyNumberFormat="1" applyFont="1" applyFill="1" applyBorder="1" applyAlignment="1">
      <alignment horizontal="center" vertical="center"/>
    </xf>
    <xf numFmtId="164" fontId="5" fillId="5" borderId="31" xfId="0" applyNumberFormat="1" applyFont="1" applyFill="1" applyBorder="1" applyAlignment="1">
      <alignment horizontal="center" vertical="center"/>
    </xf>
    <xf numFmtId="164" fontId="27" fillId="5" borderId="3" xfId="0" applyNumberFormat="1" applyFont="1" applyFill="1" applyBorder="1" applyAlignment="1">
      <alignment horizontal="left" wrapText="1"/>
    </xf>
    <xf numFmtId="164" fontId="27" fillId="5" borderId="0" xfId="0" applyNumberFormat="1" applyFont="1" applyFill="1" applyAlignment="1">
      <alignment horizontal="left" wrapText="1"/>
    </xf>
    <xf numFmtId="164" fontId="17" fillId="5" borderId="0" xfId="0" applyNumberFormat="1" applyFont="1" applyFill="1" applyAlignment="1">
      <alignment vertical="center" wrapText="1"/>
    </xf>
    <xf numFmtId="165" fontId="5" fillId="5" borderId="0" xfId="0" applyNumberFormat="1" applyFont="1" applyFill="1" applyAlignment="1">
      <alignment horizontal="center" wrapText="1"/>
    </xf>
    <xf numFmtId="165" fontId="28" fillId="5" borderId="0" xfId="0" applyNumberFormat="1" applyFont="1" applyFill="1" applyAlignment="1">
      <alignment horizontal="center" vertical="center" wrapText="1"/>
    </xf>
    <xf numFmtId="0" fontId="24" fillId="4" borderId="69" xfId="0" applyFont="1" applyFill="1" applyBorder="1" applyAlignment="1">
      <alignment horizontal="center" vertical="center"/>
    </xf>
    <xf numFmtId="49" fontId="8" fillId="9" borderId="40" xfId="0" applyNumberFormat="1" applyFont="1" applyFill="1" applyBorder="1" applyAlignment="1">
      <alignment vertical="center"/>
    </xf>
    <xf numFmtId="0" fontId="3" fillId="0" borderId="46" xfId="0" applyFont="1" applyBorder="1"/>
    <xf numFmtId="0" fontId="3" fillId="0" borderId="65" xfId="0" applyFont="1" applyBorder="1"/>
    <xf numFmtId="0" fontId="3" fillId="0" borderId="67" xfId="0" applyFont="1" applyBorder="1"/>
    <xf numFmtId="49" fontId="53" fillId="9" borderId="0" xfId="0" applyNumberFormat="1" applyFont="1" applyFill="1" applyAlignment="1">
      <alignment vertical="center" wrapText="1"/>
    </xf>
    <xf numFmtId="164" fontId="18" fillId="3" borderId="0" xfId="0" applyNumberFormat="1" applyFont="1" applyFill="1" applyAlignment="1">
      <alignment horizontal="center" vertical="center"/>
    </xf>
    <xf numFmtId="49" fontId="1" fillId="3" borderId="53" xfId="0" applyNumberFormat="1" applyFont="1" applyFill="1" applyBorder="1" applyAlignment="1">
      <alignment vertical="center"/>
    </xf>
    <xf numFmtId="49" fontId="8" fillId="9" borderId="41" xfId="0" applyNumberFormat="1" applyFont="1" applyFill="1" applyBorder="1" applyAlignment="1">
      <alignment vertical="center"/>
    </xf>
    <xf numFmtId="164" fontId="56" fillId="9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vertical="center"/>
    </xf>
    <xf numFmtId="49" fontId="8" fillId="9" borderId="0" xfId="0" applyNumberFormat="1" applyFont="1" applyFill="1" applyAlignment="1">
      <alignment vertical="center"/>
    </xf>
    <xf numFmtId="0" fontId="3" fillId="0" borderId="66" xfId="0" applyFont="1" applyBorder="1"/>
    <xf numFmtId="49" fontId="52" fillId="9" borderId="0" xfId="0" applyNumberFormat="1" applyFont="1" applyFill="1" applyAlignment="1">
      <alignment vertical="center"/>
    </xf>
    <xf numFmtId="49" fontId="51" fillId="9" borderId="11" xfId="0" applyNumberFormat="1" applyFont="1" applyFill="1" applyBorder="1" applyAlignment="1">
      <alignment horizontal="center" vertical="center"/>
    </xf>
    <xf numFmtId="0" fontId="3" fillId="0" borderId="26" xfId="0" applyFont="1" applyBorder="1"/>
    <xf numFmtId="49" fontId="51" fillId="9" borderId="0" xfId="0" applyNumberFormat="1" applyFont="1" applyFill="1" applyAlignment="1">
      <alignment horizontal="center" vertical="center"/>
    </xf>
    <xf numFmtId="49" fontId="52" fillId="9" borderId="11" xfId="0" applyNumberFormat="1" applyFont="1" applyFill="1" applyBorder="1" applyAlignment="1">
      <alignment vertical="center"/>
    </xf>
    <xf numFmtId="0" fontId="3" fillId="0" borderId="71" xfId="0" applyFont="1" applyBorder="1"/>
    <xf numFmtId="0" fontId="31" fillId="0" borderId="3" xfId="0" applyFont="1" applyBorder="1" applyAlignment="1">
      <alignment horizontal="right"/>
    </xf>
    <xf numFmtId="49" fontId="8" fillId="9" borderId="0" xfId="0" applyNumberFormat="1" applyFont="1" applyFill="1"/>
    <xf numFmtId="49" fontId="55" fillId="9" borderId="0" xfId="0" applyNumberFormat="1" applyFont="1" applyFill="1" applyAlignment="1">
      <alignment wrapText="1"/>
    </xf>
    <xf numFmtId="49" fontId="6" fillId="9" borderId="0" xfId="0" applyNumberFormat="1" applyFont="1" applyFill="1" applyAlignment="1">
      <alignment vertical="center"/>
    </xf>
    <xf numFmtId="164" fontId="51" fillId="9" borderId="0" xfId="0" applyNumberFormat="1" applyFont="1" applyFill="1" applyAlignment="1">
      <alignment horizontal="center" vertical="center"/>
    </xf>
    <xf numFmtId="164" fontId="17" fillId="9" borderId="0" xfId="0" applyNumberFormat="1" applyFont="1" applyFill="1" applyAlignment="1">
      <alignment vertical="center" wrapText="1"/>
    </xf>
    <xf numFmtId="164" fontId="18" fillId="9" borderId="72" xfId="0" applyNumberFormat="1" applyFont="1" applyFill="1" applyBorder="1" applyAlignment="1">
      <alignment horizontal="center" vertical="center"/>
    </xf>
    <xf numFmtId="164" fontId="18" fillId="9" borderId="7" xfId="0" applyNumberFormat="1" applyFont="1" applyFill="1" applyBorder="1" applyAlignment="1">
      <alignment horizontal="center" vertical="center"/>
    </xf>
    <xf numFmtId="49" fontId="6" fillId="9" borderId="30" xfId="0" applyNumberFormat="1" applyFont="1" applyFill="1" applyBorder="1" applyAlignment="1">
      <alignment vertical="center"/>
    </xf>
    <xf numFmtId="49" fontId="8" fillId="9" borderId="30" xfId="0" applyNumberFormat="1" applyFont="1" applyFill="1" applyBorder="1" applyAlignment="1">
      <alignment vertical="center"/>
    </xf>
    <xf numFmtId="49" fontId="54" fillId="9" borderId="0" xfId="0" applyNumberFormat="1" applyFont="1" applyFill="1" applyAlignment="1">
      <alignment vertical="center" wrapText="1"/>
    </xf>
    <xf numFmtId="164" fontId="6" fillId="9" borderId="7" xfId="0" applyNumberFormat="1" applyFont="1" applyFill="1" applyBorder="1" applyAlignment="1">
      <alignment vertical="center"/>
    </xf>
    <xf numFmtId="49" fontId="6" fillId="9" borderId="7" xfId="0" applyNumberFormat="1" applyFont="1" applyFill="1" applyBorder="1" applyAlignment="1">
      <alignment vertical="center"/>
    </xf>
    <xf numFmtId="164" fontId="51" fillId="9" borderId="7" xfId="0" applyNumberFormat="1" applyFont="1" applyFill="1" applyBorder="1" applyAlignment="1">
      <alignment horizontal="right" vertical="center"/>
    </xf>
    <xf numFmtId="164" fontId="18" fillId="3" borderId="0" xfId="0" applyNumberFormat="1" applyFont="1" applyFill="1" applyAlignment="1">
      <alignment horizontal="center"/>
    </xf>
    <xf numFmtId="164" fontId="18" fillId="3" borderId="30" xfId="0" applyNumberFormat="1" applyFont="1" applyFill="1" applyBorder="1" applyAlignment="1">
      <alignment horizontal="center" vertical="center"/>
    </xf>
    <xf numFmtId="0" fontId="3" fillId="0" borderId="70" xfId="0" applyFont="1" applyBorder="1"/>
    <xf numFmtId="49" fontId="53" fillId="9" borderId="40" xfId="0" applyNumberFormat="1" applyFont="1" applyFill="1" applyBorder="1" applyAlignment="1">
      <alignment vertical="center" wrapText="1"/>
    </xf>
    <xf numFmtId="49" fontId="1" fillId="3" borderId="0" xfId="0" applyNumberFormat="1" applyFont="1" applyFill="1"/>
    <xf numFmtId="49" fontId="51" fillId="9" borderId="3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8" fillId="9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164" fontId="6" fillId="3" borderId="30" xfId="0" applyNumberFormat="1" applyFont="1" applyFill="1" applyBorder="1" applyAlignment="1">
      <alignment vertical="center"/>
    </xf>
    <xf numFmtId="49" fontId="1" fillId="3" borderId="0" xfId="0" applyNumberFormat="1" applyFont="1" applyFill="1" applyAlignment="1">
      <alignment horizontal="center" vertical="center"/>
    </xf>
    <xf numFmtId="49" fontId="52" fillId="9" borderId="30" xfId="0" applyNumberFormat="1" applyFont="1" applyFill="1" applyBorder="1" applyAlignment="1">
      <alignment vertical="center"/>
    </xf>
    <xf numFmtId="164" fontId="27" fillId="9" borderId="30" xfId="0" applyNumberFormat="1" applyFont="1" applyFill="1" applyBorder="1" applyAlignment="1">
      <alignment horizontal="center" vertical="center"/>
    </xf>
    <xf numFmtId="49" fontId="52" fillId="9" borderId="50" xfId="0" applyNumberFormat="1" applyFont="1" applyFill="1" applyBorder="1" applyAlignment="1">
      <alignment vertical="center"/>
    </xf>
    <xf numFmtId="49" fontId="52" fillId="9" borderId="40" xfId="0" applyNumberFormat="1" applyFont="1" applyFill="1" applyBorder="1" applyAlignment="1">
      <alignment vertical="center" wrapText="1"/>
    </xf>
    <xf numFmtId="164" fontId="18" fillId="3" borderId="73" xfId="0" applyNumberFormat="1" applyFont="1" applyFill="1" applyBorder="1" applyAlignment="1">
      <alignment horizontal="center" vertical="center"/>
    </xf>
    <xf numFmtId="0" fontId="3" fillId="0" borderId="75" xfId="0" applyFont="1" applyBorder="1"/>
    <xf numFmtId="49" fontId="1" fillId="3" borderId="74" xfId="0" applyNumberFormat="1" applyFont="1" applyFill="1" applyBorder="1" applyAlignment="1">
      <alignment vertical="center"/>
    </xf>
    <xf numFmtId="0" fontId="3" fillId="0" borderId="77" xfId="0" applyFont="1" applyBorder="1"/>
    <xf numFmtId="49" fontId="8" fillId="9" borderId="7" xfId="0" applyNumberFormat="1" applyFont="1" applyFill="1" applyBorder="1" applyAlignment="1">
      <alignment vertical="center"/>
    </xf>
    <xf numFmtId="164" fontId="51" fillId="9" borderId="0" xfId="0" applyNumberFormat="1" applyFont="1" applyFill="1" applyAlignment="1">
      <alignment horizontal="right" vertical="center"/>
    </xf>
    <xf numFmtId="49" fontId="1" fillId="3" borderId="50" xfId="0" applyNumberFormat="1" applyFont="1" applyFill="1" applyBorder="1" applyAlignment="1">
      <alignment vertical="center"/>
    </xf>
    <xf numFmtId="0" fontId="3" fillId="0" borderId="76" xfId="0" applyFont="1" applyBorder="1"/>
    <xf numFmtId="0" fontId="3" fillId="0" borderId="78" xfId="0" applyFont="1" applyBorder="1"/>
    <xf numFmtId="164" fontId="53" fillId="9" borderId="7" xfId="0" applyNumberFormat="1" applyFont="1" applyFill="1" applyBorder="1" applyAlignment="1">
      <alignment vertical="center" wrapText="1"/>
    </xf>
    <xf numFmtId="49" fontId="8" fillId="9" borderId="11" xfId="0" applyNumberFormat="1" applyFont="1" applyFill="1" applyBorder="1" applyAlignment="1">
      <alignment vertical="center"/>
    </xf>
    <xf numFmtId="164" fontId="18" fillId="3" borderId="79" xfId="0" applyNumberFormat="1" applyFont="1" applyFill="1" applyBorder="1" applyAlignment="1">
      <alignment horizontal="center" vertical="center"/>
    </xf>
    <xf numFmtId="49" fontId="1" fillId="3" borderId="41" xfId="0" applyNumberFormat="1" applyFont="1" applyFill="1" applyBorder="1" applyAlignment="1">
      <alignment vertical="center"/>
    </xf>
    <xf numFmtId="164" fontId="18" fillId="2" borderId="7" xfId="0" applyNumberFormat="1" applyFont="1" applyFill="1" applyBorder="1" applyAlignment="1">
      <alignment horizontal="center" vertical="center"/>
    </xf>
    <xf numFmtId="0" fontId="22" fillId="0" borderId="2" xfId="0" applyFont="1" applyBorder="1"/>
    <xf numFmtId="0" fontId="2" fillId="6" borderId="28" xfId="0" applyFont="1" applyFill="1" applyBorder="1" applyAlignment="1">
      <alignment horizontal="center"/>
    </xf>
    <xf numFmtId="164" fontId="59" fillId="0" borderId="0" xfId="0" applyNumberFormat="1" applyFont="1" applyAlignment="1">
      <alignment horizontal="left" vertical="center" wrapText="1"/>
    </xf>
    <xf numFmtId="49" fontId="8" fillId="2" borderId="40" xfId="0" applyNumberFormat="1" applyFont="1" applyFill="1" applyBorder="1" applyAlignment="1">
      <alignment horizontal="left" vertical="center"/>
    </xf>
    <xf numFmtId="49" fontId="1" fillId="2" borderId="40" xfId="0" applyNumberFormat="1" applyFont="1" applyFill="1" applyBorder="1" applyAlignment="1">
      <alignment horizontal="left" vertical="center"/>
    </xf>
    <xf numFmtId="49" fontId="8" fillId="2" borderId="37" xfId="0" applyNumberFormat="1" applyFont="1" applyFill="1" applyBorder="1" applyAlignment="1">
      <alignment horizontal="left" vertical="center"/>
    </xf>
    <xf numFmtId="0" fontId="3" fillId="0" borderId="80" xfId="0" applyFont="1" applyBorder="1"/>
    <xf numFmtId="49" fontId="8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117" Type="http://schemas.openxmlformats.org/officeDocument/2006/relationships/image" Target="../media/image120.png"/><Relationship Id="rId21" Type="http://schemas.openxmlformats.org/officeDocument/2006/relationships/image" Target="../media/image24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63" Type="http://schemas.openxmlformats.org/officeDocument/2006/relationships/image" Target="../media/image66.png"/><Relationship Id="rId68" Type="http://schemas.openxmlformats.org/officeDocument/2006/relationships/image" Target="../media/image71.png"/><Relationship Id="rId84" Type="http://schemas.openxmlformats.org/officeDocument/2006/relationships/image" Target="../media/image87.png"/><Relationship Id="rId89" Type="http://schemas.openxmlformats.org/officeDocument/2006/relationships/image" Target="../media/image92.png"/><Relationship Id="rId112" Type="http://schemas.openxmlformats.org/officeDocument/2006/relationships/image" Target="../media/image115.png"/><Relationship Id="rId16" Type="http://schemas.openxmlformats.org/officeDocument/2006/relationships/image" Target="../media/image19.png"/><Relationship Id="rId107" Type="http://schemas.openxmlformats.org/officeDocument/2006/relationships/image" Target="../media/image110.jpg"/><Relationship Id="rId11" Type="http://schemas.openxmlformats.org/officeDocument/2006/relationships/image" Target="../media/image14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74" Type="http://schemas.openxmlformats.org/officeDocument/2006/relationships/image" Target="../media/image77.png"/><Relationship Id="rId79" Type="http://schemas.openxmlformats.org/officeDocument/2006/relationships/image" Target="../media/image82.png"/><Relationship Id="rId102" Type="http://schemas.openxmlformats.org/officeDocument/2006/relationships/image" Target="../media/image105.png"/><Relationship Id="rId5" Type="http://schemas.openxmlformats.org/officeDocument/2006/relationships/image" Target="../media/image8.jpg"/><Relationship Id="rId90" Type="http://schemas.openxmlformats.org/officeDocument/2006/relationships/image" Target="../media/image93.png"/><Relationship Id="rId95" Type="http://schemas.openxmlformats.org/officeDocument/2006/relationships/image" Target="../media/image98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64" Type="http://schemas.openxmlformats.org/officeDocument/2006/relationships/image" Target="../media/image67.png"/><Relationship Id="rId69" Type="http://schemas.openxmlformats.org/officeDocument/2006/relationships/image" Target="../media/image72.png"/><Relationship Id="rId113" Type="http://schemas.openxmlformats.org/officeDocument/2006/relationships/image" Target="../media/image116.png"/><Relationship Id="rId118" Type="http://schemas.openxmlformats.org/officeDocument/2006/relationships/image" Target="../media/image121.png"/><Relationship Id="rId80" Type="http://schemas.openxmlformats.org/officeDocument/2006/relationships/image" Target="../media/image83.png"/><Relationship Id="rId85" Type="http://schemas.openxmlformats.org/officeDocument/2006/relationships/image" Target="../media/image88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59" Type="http://schemas.openxmlformats.org/officeDocument/2006/relationships/image" Target="../media/image62.png"/><Relationship Id="rId103" Type="http://schemas.openxmlformats.org/officeDocument/2006/relationships/image" Target="../media/image106.png"/><Relationship Id="rId108" Type="http://schemas.openxmlformats.org/officeDocument/2006/relationships/image" Target="../media/image111.jpg"/><Relationship Id="rId54" Type="http://schemas.openxmlformats.org/officeDocument/2006/relationships/image" Target="../media/image57.png"/><Relationship Id="rId70" Type="http://schemas.openxmlformats.org/officeDocument/2006/relationships/image" Target="../media/image73.png"/><Relationship Id="rId75" Type="http://schemas.openxmlformats.org/officeDocument/2006/relationships/image" Target="../media/image78.png"/><Relationship Id="rId91" Type="http://schemas.openxmlformats.org/officeDocument/2006/relationships/image" Target="../media/image94.png"/><Relationship Id="rId96" Type="http://schemas.openxmlformats.org/officeDocument/2006/relationships/image" Target="../media/image99.pn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49" Type="http://schemas.openxmlformats.org/officeDocument/2006/relationships/image" Target="../media/image52.png"/><Relationship Id="rId114" Type="http://schemas.openxmlformats.org/officeDocument/2006/relationships/image" Target="../media/image117.png"/><Relationship Id="rId119" Type="http://schemas.openxmlformats.org/officeDocument/2006/relationships/image" Target="../media/image122.png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60" Type="http://schemas.openxmlformats.org/officeDocument/2006/relationships/image" Target="../media/image63.png"/><Relationship Id="rId65" Type="http://schemas.openxmlformats.org/officeDocument/2006/relationships/image" Target="../media/image68.png"/><Relationship Id="rId73" Type="http://schemas.openxmlformats.org/officeDocument/2006/relationships/image" Target="../media/image76.png"/><Relationship Id="rId78" Type="http://schemas.openxmlformats.org/officeDocument/2006/relationships/image" Target="../media/image81.png"/><Relationship Id="rId81" Type="http://schemas.openxmlformats.org/officeDocument/2006/relationships/image" Target="../media/image84.png"/><Relationship Id="rId86" Type="http://schemas.openxmlformats.org/officeDocument/2006/relationships/image" Target="../media/image89.png"/><Relationship Id="rId94" Type="http://schemas.openxmlformats.org/officeDocument/2006/relationships/image" Target="../media/image97.png"/><Relationship Id="rId99" Type="http://schemas.openxmlformats.org/officeDocument/2006/relationships/image" Target="../media/image102.png"/><Relationship Id="rId101" Type="http://schemas.openxmlformats.org/officeDocument/2006/relationships/image" Target="../media/image104.png"/><Relationship Id="rId4" Type="http://schemas.openxmlformats.org/officeDocument/2006/relationships/image" Target="../media/image7.jpg"/><Relationship Id="rId9" Type="http://schemas.openxmlformats.org/officeDocument/2006/relationships/image" Target="../media/image12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Relationship Id="rId109" Type="http://schemas.openxmlformats.org/officeDocument/2006/relationships/image" Target="../media/image112.png"/><Relationship Id="rId34" Type="http://schemas.openxmlformats.org/officeDocument/2006/relationships/image" Target="../media/image37.png"/><Relationship Id="rId50" Type="http://schemas.openxmlformats.org/officeDocument/2006/relationships/image" Target="../media/image53.png"/><Relationship Id="rId55" Type="http://schemas.openxmlformats.org/officeDocument/2006/relationships/image" Target="../media/image58.png"/><Relationship Id="rId76" Type="http://schemas.openxmlformats.org/officeDocument/2006/relationships/image" Target="../media/image79.png"/><Relationship Id="rId97" Type="http://schemas.openxmlformats.org/officeDocument/2006/relationships/image" Target="../media/image100.png"/><Relationship Id="rId104" Type="http://schemas.openxmlformats.org/officeDocument/2006/relationships/image" Target="../media/image107.png"/><Relationship Id="rId120" Type="http://schemas.openxmlformats.org/officeDocument/2006/relationships/image" Target="../media/image123.png"/><Relationship Id="rId7" Type="http://schemas.openxmlformats.org/officeDocument/2006/relationships/image" Target="../media/image10.png"/><Relationship Id="rId71" Type="http://schemas.openxmlformats.org/officeDocument/2006/relationships/image" Target="../media/image74.png"/><Relationship Id="rId92" Type="http://schemas.openxmlformats.org/officeDocument/2006/relationships/image" Target="../media/image95.png"/><Relationship Id="rId2" Type="http://schemas.openxmlformats.org/officeDocument/2006/relationships/image" Target="../media/image5.jpg"/><Relationship Id="rId29" Type="http://schemas.openxmlformats.org/officeDocument/2006/relationships/image" Target="../media/image32.png"/><Relationship Id="rId24" Type="http://schemas.openxmlformats.org/officeDocument/2006/relationships/image" Target="../media/image27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66" Type="http://schemas.openxmlformats.org/officeDocument/2006/relationships/image" Target="../media/image69.png"/><Relationship Id="rId87" Type="http://schemas.openxmlformats.org/officeDocument/2006/relationships/image" Target="../media/image90.png"/><Relationship Id="rId110" Type="http://schemas.openxmlformats.org/officeDocument/2006/relationships/image" Target="../media/image113.png"/><Relationship Id="rId115" Type="http://schemas.openxmlformats.org/officeDocument/2006/relationships/image" Target="../media/image118.png"/><Relationship Id="rId61" Type="http://schemas.openxmlformats.org/officeDocument/2006/relationships/image" Target="../media/image64.png"/><Relationship Id="rId82" Type="http://schemas.openxmlformats.org/officeDocument/2006/relationships/image" Target="../media/image85.png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56" Type="http://schemas.openxmlformats.org/officeDocument/2006/relationships/image" Target="../media/image59.png"/><Relationship Id="rId77" Type="http://schemas.openxmlformats.org/officeDocument/2006/relationships/image" Target="../media/image80.png"/><Relationship Id="rId100" Type="http://schemas.openxmlformats.org/officeDocument/2006/relationships/image" Target="../media/image103.png"/><Relationship Id="rId105" Type="http://schemas.openxmlformats.org/officeDocument/2006/relationships/image" Target="../media/image108.jpg"/><Relationship Id="rId8" Type="http://schemas.openxmlformats.org/officeDocument/2006/relationships/image" Target="../media/image11.png"/><Relationship Id="rId51" Type="http://schemas.openxmlformats.org/officeDocument/2006/relationships/image" Target="../media/image54.png"/><Relationship Id="rId72" Type="http://schemas.openxmlformats.org/officeDocument/2006/relationships/image" Target="../media/image75.png"/><Relationship Id="rId93" Type="http://schemas.openxmlformats.org/officeDocument/2006/relationships/image" Target="../media/image96.png"/><Relationship Id="rId98" Type="http://schemas.openxmlformats.org/officeDocument/2006/relationships/image" Target="../media/image101.png"/><Relationship Id="rId3" Type="http://schemas.openxmlformats.org/officeDocument/2006/relationships/image" Target="../media/image6.jpg"/><Relationship Id="rId25" Type="http://schemas.openxmlformats.org/officeDocument/2006/relationships/image" Target="../media/image28.png"/><Relationship Id="rId46" Type="http://schemas.openxmlformats.org/officeDocument/2006/relationships/image" Target="../media/image49.png"/><Relationship Id="rId67" Type="http://schemas.openxmlformats.org/officeDocument/2006/relationships/image" Target="../media/image70.png"/><Relationship Id="rId116" Type="http://schemas.openxmlformats.org/officeDocument/2006/relationships/image" Target="../media/image119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62" Type="http://schemas.openxmlformats.org/officeDocument/2006/relationships/image" Target="../media/image65.png"/><Relationship Id="rId83" Type="http://schemas.openxmlformats.org/officeDocument/2006/relationships/image" Target="../media/image86.png"/><Relationship Id="rId88" Type="http://schemas.openxmlformats.org/officeDocument/2006/relationships/image" Target="../media/image91.png"/><Relationship Id="rId111" Type="http://schemas.openxmlformats.org/officeDocument/2006/relationships/image" Target="../media/image114.png"/><Relationship Id="rId15" Type="http://schemas.openxmlformats.org/officeDocument/2006/relationships/image" Target="../media/image18.png"/><Relationship Id="rId36" Type="http://schemas.openxmlformats.org/officeDocument/2006/relationships/image" Target="../media/image39.png"/><Relationship Id="rId57" Type="http://schemas.openxmlformats.org/officeDocument/2006/relationships/image" Target="../media/image60.png"/><Relationship Id="rId106" Type="http://schemas.openxmlformats.org/officeDocument/2006/relationships/image" Target="../media/image109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1.png"/><Relationship Id="rId3" Type="http://schemas.openxmlformats.org/officeDocument/2006/relationships/image" Target="../media/image126.png"/><Relationship Id="rId7" Type="http://schemas.openxmlformats.org/officeDocument/2006/relationships/image" Target="../media/image130.png"/><Relationship Id="rId2" Type="http://schemas.openxmlformats.org/officeDocument/2006/relationships/image" Target="../media/image125.png"/><Relationship Id="rId1" Type="http://schemas.openxmlformats.org/officeDocument/2006/relationships/image" Target="../media/image124.jpg"/><Relationship Id="rId6" Type="http://schemas.openxmlformats.org/officeDocument/2006/relationships/image" Target="../media/image129.png"/><Relationship Id="rId5" Type="http://schemas.openxmlformats.org/officeDocument/2006/relationships/image" Target="../media/image128.png"/><Relationship Id="rId10" Type="http://schemas.openxmlformats.org/officeDocument/2006/relationships/image" Target="../media/image123.png"/><Relationship Id="rId4" Type="http://schemas.openxmlformats.org/officeDocument/2006/relationships/image" Target="../media/image127.png"/><Relationship Id="rId9" Type="http://schemas.openxmlformats.org/officeDocument/2006/relationships/image" Target="../media/image1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4.png"/><Relationship Id="rId2" Type="http://schemas.openxmlformats.org/officeDocument/2006/relationships/image" Target="../media/image133.png"/><Relationship Id="rId1" Type="http://schemas.openxmlformats.org/officeDocument/2006/relationships/image" Target="../media/image132.png"/><Relationship Id="rId4" Type="http://schemas.openxmlformats.org/officeDocument/2006/relationships/image" Target="../media/image1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7.png"/><Relationship Id="rId2" Type="http://schemas.openxmlformats.org/officeDocument/2006/relationships/image" Target="../media/image136.png"/><Relationship Id="rId1" Type="http://schemas.openxmlformats.org/officeDocument/2006/relationships/image" Target="../media/image135.png"/><Relationship Id="rId4" Type="http://schemas.openxmlformats.org/officeDocument/2006/relationships/image" Target="../media/image12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17</xdr:row>
      <xdr:rowOff>9525</xdr:rowOff>
    </xdr:from>
    <xdr:ext cx="1209675" cy="38481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38</xdr:row>
      <xdr:rowOff>38100</xdr:rowOff>
    </xdr:from>
    <xdr:ext cx="1209675" cy="1819275"/>
    <xdr:pic>
      <xdr:nvPicPr>
        <xdr:cNvPr id="3" name="image2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1994</xdr:row>
      <xdr:rowOff>85725</xdr:rowOff>
    </xdr:from>
    <xdr:ext cx="352425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07888" y="3646650"/>
          <a:ext cx="2762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A</a:t>
          </a:r>
          <a:endParaRPr sz="1400"/>
        </a:p>
      </xdr:txBody>
    </xdr:sp>
    <xdr:clientData fLocksWithSheet="0"/>
  </xdr:oneCellAnchor>
  <xdr:oneCellAnchor>
    <xdr:from>
      <xdr:col>1</xdr:col>
      <xdr:colOff>733425</xdr:colOff>
      <xdr:row>1996</xdr:row>
      <xdr:rowOff>85725</xdr:rowOff>
    </xdr:from>
    <xdr:ext cx="352425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07888" y="3646650"/>
          <a:ext cx="2762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B</a:t>
          </a:r>
          <a:endParaRPr sz="1400"/>
        </a:p>
      </xdr:txBody>
    </xdr:sp>
    <xdr:clientData fLocksWithSheet="0"/>
  </xdr:oneCellAnchor>
  <xdr:oneCellAnchor>
    <xdr:from>
      <xdr:col>1</xdr:col>
      <xdr:colOff>190500</xdr:colOff>
      <xdr:row>1994</xdr:row>
      <xdr:rowOff>76200</xdr:rowOff>
    </xdr:from>
    <xdr:ext cx="457200" cy="3905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120232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723900</xdr:colOff>
      <xdr:row>1996</xdr:row>
      <xdr:rowOff>57150</xdr:rowOff>
    </xdr:from>
    <xdr:ext cx="371475" cy="3905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203125" y="3589500"/>
          <a:ext cx="285750" cy="381000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85725</xdr:colOff>
      <xdr:row>839</xdr:row>
      <xdr:rowOff>47625</xdr:rowOff>
    </xdr:from>
    <xdr:ext cx="838200" cy="838200"/>
    <xdr:pic>
      <xdr:nvPicPr>
        <xdr:cNvPr id="2" name="image18.jp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880</xdr:row>
      <xdr:rowOff>85725</xdr:rowOff>
    </xdr:from>
    <xdr:ext cx="742950" cy="1076325"/>
    <xdr:pic>
      <xdr:nvPicPr>
        <xdr:cNvPr id="7" name="image36.jpg" title="Imagem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1020</xdr:row>
      <xdr:rowOff>85725</xdr:rowOff>
    </xdr:from>
    <xdr:ext cx="819150" cy="1171575"/>
    <xdr:pic>
      <xdr:nvPicPr>
        <xdr:cNvPr id="8" name="image17.jpg" title="Imagem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2185</xdr:row>
      <xdr:rowOff>85725</xdr:rowOff>
    </xdr:from>
    <xdr:ext cx="942975" cy="895350"/>
    <xdr:pic>
      <xdr:nvPicPr>
        <xdr:cNvPr id="9" name="image6.jpg" title="Imagem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2489</xdr:row>
      <xdr:rowOff>28575</xdr:rowOff>
    </xdr:from>
    <xdr:ext cx="971550" cy="971550"/>
    <xdr:pic>
      <xdr:nvPicPr>
        <xdr:cNvPr id="10" name="image23.jpg" title="Imagem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2999</xdr:row>
      <xdr:rowOff>38100</xdr:rowOff>
    </xdr:from>
    <xdr:ext cx="942975" cy="666750"/>
    <xdr:pic>
      <xdr:nvPicPr>
        <xdr:cNvPr id="11" name="image21.jpg" title="Imagem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</xdr:row>
      <xdr:rowOff>85725</xdr:rowOff>
    </xdr:from>
    <xdr:ext cx="581025" cy="1266825"/>
    <xdr:pic>
      <xdr:nvPicPr>
        <xdr:cNvPr id="12" name="image8.png" title="Imagem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29</xdr:row>
      <xdr:rowOff>85725</xdr:rowOff>
    </xdr:from>
    <xdr:ext cx="695325" cy="733425"/>
    <xdr:pic>
      <xdr:nvPicPr>
        <xdr:cNvPr id="13" name="image15.png" title="Imagem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49</xdr:row>
      <xdr:rowOff>47625</xdr:rowOff>
    </xdr:from>
    <xdr:ext cx="742950" cy="771525"/>
    <xdr:pic>
      <xdr:nvPicPr>
        <xdr:cNvPr id="14" name="image15.png" title="Imagem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72</xdr:row>
      <xdr:rowOff>38100</xdr:rowOff>
    </xdr:from>
    <xdr:ext cx="723900" cy="838200"/>
    <xdr:pic>
      <xdr:nvPicPr>
        <xdr:cNvPr id="15" name="image13.png" title="Imagem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88</xdr:row>
      <xdr:rowOff>28575</xdr:rowOff>
    </xdr:from>
    <xdr:ext cx="819150" cy="1123950"/>
    <xdr:pic>
      <xdr:nvPicPr>
        <xdr:cNvPr id="16" name="image24.png" title="Imagem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106</xdr:row>
      <xdr:rowOff>85725</xdr:rowOff>
    </xdr:from>
    <xdr:ext cx="485775" cy="1047750"/>
    <xdr:pic>
      <xdr:nvPicPr>
        <xdr:cNvPr id="17" name="image4.png" title="Imagem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135</xdr:row>
      <xdr:rowOff>38100</xdr:rowOff>
    </xdr:from>
    <xdr:ext cx="866775" cy="781050"/>
    <xdr:pic>
      <xdr:nvPicPr>
        <xdr:cNvPr id="18" name="image12.png" title="Imagem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149</xdr:row>
      <xdr:rowOff>9525</xdr:rowOff>
    </xdr:from>
    <xdr:ext cx="200025" cy="1143000"/>
    <xdr:pic>
      <xdr:nvPicPr>
        <xdr:cNvPr id="19" name="image26.png" title="Imagem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195</xdr:row>
      <xdr:rowOff>57150</xdr:rowOff>
    </xdr:from>
    <xdr:ext cx="428625" cy="1438275"/>
    <xdr:pic>
      <xdr:nvPicPr>
        <xdr:cNvPr id="20" name="image10.png" title="Imagem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232</xdr:row>
      <xdr:rowOff>76200</xdr:rowOff>
    </xdr:from>
    <xdr:ext cx="790575" cy="695325"/>
    <xdr:pic>
      <xdr:nvPicPr>
        <xdr:cNvPr id="21" name="image5.png" title="Imagem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260</xdr:row>
      <xdr:rowOff>85725</xdr:rowOff>
    </xdr:from>
    <xdr:ext cx="676275" cy="847725"/>
    <xdr:pic>
      <xdr:nvPicPr>
        <xdr:cNvPr id="22" name="image11.png" title="Imagem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291</xdr:row>
      <xdr:rowOff>76200</xdr:rowOff>
    </xdr:from>
    <xdr:ext cx="685800" cy="819150"/>
    <xdr:pic>
      <xdr:nvPicPr>
        <xdr:cNvPr id="23" name="image9.png" title="Imagem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352</xdr:row>
      <xdr:rowOff>9525</xdr:rowOff>
    </xdr:from>
    <xdr:ext cx="676275" cy="847725"/>
    <xdr:pic>
      <xdr:nvPicPr>
        <xdr:cNvPr id="24" name="image11.png" title="Imagem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388</xdr:row>
      <xdr:rowOff>76200</xdr:rowOff>
    </xdr:from>
    <xdr:ext cx="685800" cy="819150"/>
    <xdr:pic>
      <xdr:nvPicPr>
        <xdr:cNvPr id="25" name="image9.png" title="Imagem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409</xdr:row>
      <xdr:rowOff>47625</xdr:rowOff>
    </xdr:from>
    <xdr:ext cx="485775" cy="1228725"/>
    <xdr:pic>
      <xdr:nvPicPr>
        <xdr:cNvPr id="26" name="image7.png" title="Imagem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441</xdr:row>
      <xdr:rowOff>38100</xdr:rowOff>
    </xdr:from>
    <xdr:ext cx="533400" cy="1343025"/>
    <xdr:pic>
      <xdr:nvPicPr>
        <xdr:cNvPr id="27" name="image14.png" title="Imagem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595</xdr:row>
      <xdr:rowOff>57150</xdr:rowOff>
    </xdr:from>
    <xdr:ext cx="695325" cy="981075"/>
    <xdr:pic>
      <xdr:nvPicPr>
        <xdr:cNvPr id="28" name="image20.png" title="Imagem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681</xdr:row>
      <xdr:rowOff>95250</xdr:rowOff>
    </xdr:from>
    <xdr:ext cx="266700" cy="895350"/>
    <xdr:pic>
      <xdr:nvPicPr>
        <xdr:cNvPr id="29" name="image16.png" title="Imagem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699</xdr:row>
      <xdr:rowOff>28575</xdr:rowOff>
    </xdr:from>
    <xdr:ext cx="314325" cy="914400"/>
    <xdr:pic>
      <xdr:nvPicPr>
        <xdr:cNvPr id="30" name="image19.png" title="Imagem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720</xdr:row>
      <xdr:rowOff>85725</xdr:rowOff>
    </xdr:from>
    <xdr:ext cx="381000" cy="666750"/>
    <xdr:pic>
      <xdr:nvPicPr>
        <xdr:cNvPr id="31" name="image28.png" title="Imagem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742</xdr:row>
      <xdr:rowOff>38100</xdr:rowOff>
    </xdr:from>
    <xdr:ext cx="371475" cy="952500"/>
    <xdr:pic>
      <xdr:nvPicPr>
        <xdr:cNvPr id="32" name="image22.png" title="Imagem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761</xdr:row>
      <xdr:rowOff>76200</xdr:rowOff>
    </xdr:from>
    <xdr:ext cx="409575" cy="695325"/>
    <xdr:pic>
      <xdr:nvPicPr>
        <xdr:cNvPr id="33" name="image29.png" title="Imagem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782</xdr:row>
      <xdr:rowOff>47625</xdr:rowOff>
    </xdr:from>
    <xdr:ext cx="800100" cy="638175"/>
    <xdr:pic>
      <xdr:nvPicPr>
        <xdr:cNvPr id="34" name="image45.png" title="Imagem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923</xdr:row>
      <xdr:rowOff>9525</xdr:rowOff>
    </xdr:from>
    <xdr:ext cx="276225" cy="1038225"/>
    <xdr:pic>
      <xdr:nvPicPr>
        <xdr:cNvPr id="35" name="image31.png" title="Imagem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940</xdr:row>
      <xdr:rowOff>38100</xdr:rowOff>
    </xdr:from>
    <xdr:ext cx="466725" cy="1066800"/>
    <xdr:pic>
      <xdr:nvPicPr>
        <xdr:cNvPr id="36" name="image37.png" title="Imagem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958</xdr:row>
      <xdr:rowOff>47625</xdr:rowOff>
    </xdr:from>
    <xdr:ext cx="619125" cy="962025"/>
    <xdr:pic>
      <xdr:nvPicPr>
        <xdr:cNvPr id="37" name="image27.png" title="Imagem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967</xdr:row>
      <xdr:rowOff>76200</xdr:rowOff>
    </xdr:from>
    <xdr:ext cx="352425" cy="342900"/>
    <xdr:pic>
      <xdr:nvPicPr>
        <xdr:cNvPr id="38" name="image34.png" title="Imagem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967</xdr:row>
      <xdr:rowOff>47625</xdr:rowOff>
    </xdr:from>
    <xdr:ext cx="352425" cy="409575"/>
    <xdr:pic>
      <xdr:nvPicPr>
        <xdr:cNvPr id="39" name="image43.png" title="Imagem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989</xdr:row>
      <xdr:rowOff>9525</xdr:rowOff>
    </xdr:from>
    <xdr:ext cx="619125" cy="952500"/>
    <xdr:pic>
      <xdr:nvPicPr>
        <xdr:cNvPr id="40" name="image57.png" title="Imagem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998</xdr:row>
      <xdr:rowOff>95250</xdr:rowOff>
    </xdr:from>
    <xdr:ext cx="409575" cy="438150"/>
    <xdr:pic>
      <xdr:nvPicPr>
        <xdr:cNvPr id="41" name="image30.png" title="Imagem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1055</xdr:row>
      <xdr:rowOff>95250</xdr:rowOff>
    </xdr:from>
    <xdr:ext cx="876300" cy="933450"/>
    <xdr:pic>
      <xdr:nvPicPr>
        <xdr:cNvPr id="42" name="image38.png" title="Imagem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1300</xdr:row>
      <xdr:rowOff>38100</xdr:rowOff>
    </xdr:from>
    <xdr:ext cx="904875" cy="781050"/>
    <xdr:pic>
      <xdr:nvPicPr>
        <xdr:cNvPr id="43" name="image33.png" title="Imagem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1237</xdr:row>
      <xdr:rowOff>38100</xdr:rowOff>
    </xdr:from>
    <xdr:ext cx="276225" cy="962025"/>
    <xdr:pic>
      <xdr:nvPicPr>
        <xdr:cNvPr id="44" name="image46.png" title="Imagem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1356</xdr:row>
      <xdr:rowOff>95250</xdr:rowOff>
    </xdr:from>
    <xdr:ext cx="504825" cy="866775"/>
    <xdr:pic>
      <xdr:nvPicPr>
        <xdr:cNvPr id="45" name="image25.png" title="Imagem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1378</xdr:row>
      <xdr:rowOff>95250</xdr:rowOff>
    </xdr:from>
    <xdr:ext cx="561975" cy="742950"/>
    <xdr:pic>
      <xdr:nvPicPr>
        <xdr:cNvPr id="46" name="image32.png" title="Imagem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1415</xdr:row>
      <xdr:rowOff>19050</xdr:rowOff>
    </xdr:from>
    <xdr:ext cx="1047750" cy="609600"/>
    <xdr:pic>
      <xdr:nvPicPr>
        <xdr:cNvPr id="47" name="image39.png" title="Imagem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1429</xdr:row>
      <xdr:rowOff>76200</xdr:rowOff>
    </xdr:from>
    <xdr:ext cx="885825" cy="914400"/>
    <xdr:pic>
      <xdr:nvPicPr>
        <xdr:cNvPr id="48" name="image53.png" title="Imagem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1450</xdr:row>
      <xdr:rowOff>76200</xdr:rowOff>
    </xdr:from>
    <xdr:ext cx="790575" cy="866775"/>
    <xdr:pic>
      <xdr:nvPicPr>
        <xdr:cNvPr id="49" name="image42.png" title="Imagem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1477</xdr:row>
      <xdr:rowOff>19050</xdr:rowOff>
    </xdr:from>
    <xdr:ext cx="466725" cy="742950"/>
    <xdr:pic>
      <xdr:nvPicPr>
        <xdr:cNvPr id="50" name="image44.png" title="Imagem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1493</xdr:row>
      <xdr:rowOff>28575</xdr:rowOff>
    </xdr:from>
    <xdr:ext cx="619125" cy="733425"/>
    <xdr:pic>
      <xdr:nvPicPr>
        <xdr:cNvPr id="51" name="image51.png" title="Imagem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1513</xdr:row>
      <xdr:rowOff>47625</xdr:rowOff>
    </xdr:from>
    <xdr:ext cx="619125" cy="695325"/>
    <xdr:pic>
      <xdr:nvPicPr>
        <xdr:cNvPr id="52" name="image40.png" title="Imagem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1543</xdr:row>
      <xdr:rowOff>104775</xdr:rowOff>
    </xdr:from>
    <xdr:ext cx="762000" cy="1028700"/>
    <xdr:pic>
      <xdr:nvPicPr>
        <xdr:cNvPr id="53" name="image41.png" title="Imagem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1569</xdr:row>
      <xdr:rowOff>47625</xdr:rowOff>
    </xdr:from>
    <xdr:ext cx="409575" cy="1400175"/>
    <xdr:pic>
      <xdr:nvPicPr>
        <xdr:cNvPr id="54" name="image47.png" title="Imagem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1597</xdr:row>
      <xdr:rowOff>47625</xdr:rowOff>
    </xdr:from>
    <xdr:ext cx="723900" cy="857250"/>
    <xdr:pic>
      <xdr:nvPicPr>
        <xdr:cNvPr id="55" name="image52.png" title="Imagem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1610</xdr:row>
      <xdr:rowOff>57150</xdr:rowOff>
    </xdr:from>
    <xdr:ext cx="581025" cy="1314450"/>
    <xdr:pic>
      <xdr:nvPicPr>
        <xdr:cNvPr id="56" name="image35.png" title="Imagem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1698</xdr:row>
      <xdr:rowOff>66675</xdr:rowOff>
    </xdr:from>
    <xdr:ext cx="942975" cy="561975"/>
    <xdr:pic>
      <xdr:nvPicPr>
        <xdr:cNvPr id="57" name="image54.png" title="Imagem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1755</xdr:row>
      <xdr:rowOff>38100</xdr:rowOff>
    </xdr:from>
    <xdr:ext cx="647700" cy="1000125"/>
    <xdr:pic>
      <xdr:nvPicPr>
        <xdr:cNvPr id="58" name="image50.png" title="Imagem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1776</xdr:row>
      <xdr:rowOff>66675</xdr:rowOff>
    </xdr:from>
    <xdr:ext cx="685800" cy="1066800"/>
    <xdr:pic>
      <xdr:nvPicPr>
        <xdr:cNvPr id="59" name="image50.png" title="Imagem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1794</xdr:row>
      <xdr:rowOff>47625</xdr:rowOff>
    </xdr:from>
    <xdr:ext cx="314325" cy="1352550"/>
    <xdr:pic>
      <xdr:nvPicPr>
        <xdr:cNvPr id="60" name="image84.png" title="Imagem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1813</xdr:row>
      <xdr:rowOff>57150</xdr:rowOff>
    </xdr:from>
    <xdr:ext cx="819150" cy="1352550"/>
    <xdr:pic>
      <xdr:nvPicPr>
        <xdr:cNvPr id="61" name="image58.png" title="Imagem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1844</xdr:row>
      <xdr:rowOff>19050</xdr:rowOff>
    </xdr:from>
    <xdr:ext cx="904875" cy="1076325"/>
    <xdr:pic>
      <xdr:nvPicPr>
        <xdr:cNvPr id="62" name="image63.png" title="Imagem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1876</xdr:row>
      <xdr:rowOff>28575</xdr:rowOff>
    </xdr:from>
    <xdr:ext cx="904875" cy="1047750"/>
    <xdr:pic>
      <xdr:nvPicPr>
        <xdr:cNvPr id="63" name="image59.png" title="Imagem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1908</xdr:row>
      <xdr:rowOff>38100</xdr:rowOff>
    </xdr:from>
    <xdr:ext cx="933450" cy="1438275"/>
    <xdr:pic>
      <xdr:nvPicPr>
        <xdr:cNvPr id="64" name="image55.png" title="Imagem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1938</xdr:row>
      <xdr:rowOff>28575</xdr:rowOff>
    </xdr:from>
    <xdr:ext cx="962025" cy="847725"/>
    <xdr:pic>
      <xdr:nvPicPr>
        <xdr:cNvPr id="65" name="image65.png" title="Imagem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2000</xdr:row>
      <xdr:rowOff>19050</xdr:rowOff>
    </xdr:from>
    <xdr:ext cx="1428750" cy="809625"/>
    <xdr:pic>
      <xdr:nvPicPr>
        <xdr:cNvPr id="66" name="image48.png" title="Imagem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2026</xdr:row>
      <xdr:rowOff>9525</xdr:rowOff>
    </xdr:from>
    <xdr:ext cx="2276475" cy="609600"/>
    <xdr:pic>
      <xdr:nvPicPr>
        <xdr:cNvPr id="67" name="image49.png" title="Imagem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2035</xdr:row>
      <xdr:rowOff>19050</xdr:rowOff>
    </xdr:from>
    <xdr:ext cx="1371600" cy="2314575"/>
    <xdr:pic>
      <xdr:nvPicPr>
        <xdr:cNvPr id="68" name="image81.png" title="Imagem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2035</xdr:row>
      <xdr:rowOff>57150</xdr:rowOff>
    </xdr:from>
    <xdr:ext cx="1047750" cy="2266950"/>
    <xdr:pic>
      <xdr:nvPicPr>
        <xdr:cNvPr id="69" name="image61.png" title="Imagem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2025</xdr:row>
      <xdr:rowOff>28575</xdr:rowOff>
    </xdr:from>
    <xdr:ext cx="1428750" cy="676275"/>
    <xdr:pic>
      <xdr:nvPicPr>
        <xdr:cNvPr id="70" name="image56.png" title="Imagem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2033</xdr:row>
      <xdr:rowOff>28575</xdr:rowOff>
    </xdr:from>
    <xdr:ext cx="476250" cy="2495550"/>
    <xdr:pic>
      <xdr:nvPicPr>
        <xdr:cNvPr id="71" name="image66.png" title="Imagem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2032</xdr:row>
      <xdr:rowOff>85725</xdr:rowOff>
    </xdr:from>
    <xdr:ext cx="571500" cy="2552700"/>
    <xdr:pic>
      <xdr:nvPicPr>
        <xdr:cNvPr id="72" name="image60.png" title="Imagem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2024</xdr:row>
      <xdr:rowOff>28575</xdr:rowOff>
    </xdr:from>
    <xdr:ext cx="2476500" cy="238125"/>
    <xdr:pic>
      <xdr:nvPicPr>
        <xdr:cNvPr id="73" name="image86.png" title="Imagem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2027</xdr:row>
      <xdr:rowOff>85725</xdr:rowOff>
    </xdr:from>
    <xdr:ext cx="2476500" cy="1028700"/>
    <xdr:pic>
      <xdr:nvPicPr>
        <xdr:cNvPr id="74" name="image70.png" title="Imagem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2038</xdr:row>
      <xdr:rowOff>66675</xdr:rowOff>
    </xdr:from>
    <xdr:ext cx="942975" cy="1895475"/>
    <xdr:pic>
      <xdr:nvPicPr>
        <xdr:cNvPr id="75" name="image62.png" title="Imagem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2024</xdr:row>
      <xdr:rowOff>28575</xdr:rowOff>
    </xdr:from>
    <xdr:ext cx="1895475" cy="1123950"/>
    <xdr:pic>
      <xdr:nvPicPr>
        <xdr:cNvPr id="76" name="image79.png" title="Imagem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2038</xdr:row>
      <xdr:rowOff>9525</xdr:rowOff>
    </xdr:from>
    <xdr:ext cx="1190625" cy="1619250"/>
    <xdr:pic>
      <xdr:nvPicPr>
        <xdr:cNvPr id="77" name="image75.png" title="Imagem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1133475</xdr:colOff>
      <xdr:row>2036</xdr:row>
      <xdr:rowOff>66675</xdr:rowOff>
    </xdr:from>
    <xdr:ext cx="933450" cy="2057400"/>
    <xdr:pic>
      <xdr:nvPicPr>
        <xdr:cNvPr id="78" name="image68.png" title="Imagem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2085</xdr:row>
      <xdr:rowOff>85725</xdr:rowOff>
    </xdr:from>
    <xdr:ext cx="2371725" cy="504825"/>
    <xdr:pic>
      <xdr:nvPicPr>
        <xdr:cNvPr id="79" name="image76.png" title="Imagem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2095</xdr:row>
      <xdr:rowOff>57150</xdr:rowOff>
    </xdr:from>
    <xdr:ext cx="2476500" cy="2209800"/>
    <xdr:pic>
      <xdr:nvPicPr>
        <xdr:cNvPr id="80" name="image88.png" title="Imagem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2107</xdr:row>
      <xdr:rowOff>76200</xdr:rowOff>
    </xdr:from>
    <xdr:ext cx="342900" cy="2266950"/>
    <xdr:pic>
      <xdr:nvPicPr>
        <xdr:cNvPr id="81" name="image72.png" title="Imagem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2085</xdr:row>
      <xdr:rowOff>38100</xdr:rowOff>
    </xdr:from>
    <xdr:ext cx="2114550" cy="828675"/>
    <xdr:pic>
      <xdr:nvPicPr>
        <xdr:cNvPr id="82" name="image85.png" title="Imagem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2095</xdr:row>
      <xdr:rowOff>19050</xdr:rowOff>
    </xdr:from>
    <xdr:ext cx="2238375" cy="2057400"/>
    <xdr:pic>
      <xdr:nvPicPr>
        <xdr:cNvPr id="83" name="image82.png" title="Imagem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609600</xdr:colOff>
      <xdr:row>2103</xdr:row>
      <xdr:rowOff>76200</xdr:rowOff>
    </xdr:from>
    <xdr:ext cx="628650" cy="2362200"/>
    <xdr:pic>
      <xdr:nvPicPr>
        <xdr:cNvPr id="84" name="image67.png" title="Imagem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104775</xdr:colOff>
      <xdr:row>2085</xdr:row>
      <xdr:rowOff>38100</xdr:rowOff>
    </xdr:from>
    <xdr:ext cx="3981450" cy="1066800"/>
    <xdr:pic>
      <xdr:nvPicPr>
        <xdr:cNvPr id="85" name="image64.png" title="Imagem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161925</xdr:colOff>
      <xdr:row>2096</xdr:row>
      <xdr:rowOff>57150</xdr:rowOff>
    </xdr:from>
    <xdr:ext cx="3981450" cy="1619250"/>
    <xdr:pic>
      <xdr:nvPicPr>
        <xdr:cNvPr id="86" name="image74.png" title="Imagem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2113</xdr:row>
      <xdr:rowOff>57150</xdr:rowOff>
    </xdr:from>
    <xdr:ext cx="1571625" cy="1895475"/>
    <xdr:pic>
      <xdr:nvPicPr>
        <xdr:cNvPr id="87" name="image78.png" title="Imagem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2171</xdr:row>
      <xdr:rowOff>28575</xdr:rowOff>
    </xdr:from>
    <xdr:ext cx="190500" cy="971550"/>
    <xdr:pic>
      <xdr:nvPicPr>
        <xdr:cNvPr id="88" name="image93.png" title="Imagem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2205</xdr:row>
      <xdr:rowOff>47625</xdr:rowOff>
    </xdr:from>
    <xdr:ext cx="762000" cy="914400"/>
    <xdr:pic>
      <xdr:nvPicPr>
        <xdr:cNvPr id="89" name="image89.png" title="Imagem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2225</xdr:row>
      <xdr:rowOff>28575</xdr:rowOff>
    </xdr:from>
    <xdr:ext cx="590550" cy="1028700"/>
    <xdr:pic>
      <xdr:nvPicPr>
        <xdr:cNvPr id="90" name="image95.png" title="Imagem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2244</xdr:row>
      <xdr:rowOff>19050</xdr:rowOff>
    </xdr:from>
    <xdr:ext cx="628650" cy="1038225"/>
    <xdr:pic>
      <xdr:nvPicPr>
        <xdr:cNvPr id="91" name="image73.png" title="Imagem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2274</xdr:row>
      <xdr:rowOff>57150</xdr:rowOff>
    </xdr:from>
    <xdr:ext cx="504825" cy="1171575"/>
    <xdr:pic>
      <xdr:nvPicPr>
        <xdr:cNvPr id="92" name="image83.png" title="Imagem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2329</xdr:row>
      <xdr:rowOff>28575</xdr:rowOff>
    </xdr:from>
    <xdr:ext cx="238125" cy="962025"/>
    <xdr:pic>
      <xdr:nvPicPr>
        <xdr:cNvPr id="93" name="image98.png" title="Imagem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2365</xdr:row>
      <xdr:rowOff>47625</xdr:rowOff>
    </xdr:from>
    <xdr:ext cx="647700" cy="1143000"/>
    <xdr:pic>
      <xdr:nvPicPr>
        <xdr:cNvPr id="94" name="image71.png" title="Imagem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2401</xdr:row>
      <xdr:rowOff>85725</xdr:rowOff>
    </xdr:from>
    <xdr:ext cx="723900" cy="809625"/>
    <xdr:pic>
      <xdr:nvPicPr>
        <xdr:cNvPr id="95" name="image77.png" title="Imagem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2429</xdr:row>
      <xdr:rowOff>76200</xdr:rowOff>
    </xdr:from>
    <xdr:ext cx="1019175" cy="638175"/>
    <xdr:pic>
      <xdr:nvPicPr>
        <xdr:cNvPr id="96" name="image69.png" title="Imagem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2461</xdr:row>
      <xdr:rowOff>76200</xdr:rowOff>
    </xdr:from>
    <xdr:ext cx="971550" cy="438150"/>
    <xdr:pic>
      <xdr:nvPicPr>
        <xdr:cNvPr id="97" name="image80.png" title="Imagem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2601</xdr:row>
      <xdr:rowOff>28575</xdr:rowOff>
    </xdr:from>
    <xdr:ext cx="609600" cy="1390650"/>
    <xdr:pic>
      <xdr:nvPicPr>
        <xdr:cNvPr id="98" name="image91.png" title="Imagem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2602</xdr:row>
      <xdr:rowOff>38100</xdr:rowOff>
    </xdr:from>
    <xdr:ext cx="581025" cy="1362075"/>
    <xdr:pic>
      <xdr:nvPicPr>
        <xdr:cNvPr id="99" name="image87.png" title="Imagem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2664</xdr:row>
      <xdr:rowOff>57150</xdr:rowOff>
    </xdr:from>
    <xdr:ext cx="504825" cy="1000125"/>
    <xdr:pic>
      <xdr:nvPicPr>
        <xdr:cNvPr id="100" name="image91.png" title="Imagem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2670</xdr:row>
      <xdr:rowOff>28575</xdr:rowOff>
    </xdr:from>
    <xdr:ext cx="485775" cy="981075"/>
    <xdr:pic>
      <xdr:nvPicPr>
        <xdr:cNvPr id="101" name="image87.png" title="Imagem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2724</xdr:row>
      <xdr:rowOff>19050</xdr:rowOff>
    </xdr:from>
    <xdr:ext cx="504825" cy="1000125"/>
    <xdr:pic>
      <xdr:nvPicPr>
        <xdr:cNvPr id="102" name="image91.png" title="Imagem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2730</xdr:row>
      <xdr:rowOff>85725</xdr:rowOff>
    </xdr:from>
    <xdr:ext cx="485775" cy="981075"/>
    <xdr:pic>
      <xdr:nvPicPr>
        <xdr:cNvPr id="103" name="image87.png" title="Imagem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2824</xdr:row>
      <xdr:rowOff>28575</xdr:rowOff>
    </xdr:from>
    <xdr:ext cx="466725" cy="1123950"/>
    <xdr:pic>
      <xdr:nvPicPr>
        <xdr:cNvPr id="104" name="image107.png" title="Imagem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2851</xdr:row>
      <xdr:rowOff>104775</xdr:rowOff>
    </xdr:from>
    <xdr:ext cx="561975" cy="1285875"/>
    <xdr:pic>
      <xdr:nvPicPr>
        <xdr:cNvPr id="105" name="image101.png" title="Imagem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2935</xdr:row>
      <xdr:rowOff>95250</xdr:rowOff>
    </xdr:from>
    <xdr:ext cx="371475" cy="885825"/>
    <xdr:pic>
      <xdr:nvPicPr>
        <xdr:cNvPr id="106" name="image105.png" title="Imagem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2948</xdr:row>
      <xdr:rowOff>95250</xdr:rowOff>
    </xdr:from>
    <xdr:ext cx="533400" cy="781050"/>
    <xdr:pic>
      <xdr:nvPicPr>
        <xdr:cNvPr id="107" name="image100.png" title="Imagem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2961</xdr:row>
      <xdr:rowOff>19050</xdr:rowOff>
    </xdr:from>
    <xdr:ext cx="571500" cy="828675"/>
    <xdr:pic>
      <xdr:nvPicPr>
        <xdr:cNvPr id="108" name="image106.png" title="Imagem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2978</xdr:row>
      <xdr:rowOff>47625</xdr:rowOff>
    </xdr:from>
    <xdr:ext cx="571500" cy="828675"/>
    <xdr:pic>
      <xdr:nvPicPr>
        <xdr:cNvPr id="109" name="image90.png" title="Imagem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655</xdr:row>
      <xdr:rowOff>76200</xdr:rowOff>
    </xdr:from>
    <xdr:ext cx="723900" cy="1000125"/>
    <xdr:pic>
      <xdr:nvPicPr>
        <xdr:cNvPr id="110" name="image20.png" title="Imagem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1176</xdr:row>
      <xdr:rowOff>19050</xdr:rowOff>
    </xdr:from>
    <xdr:ext cx="676275" cy="1266825"/>
    <xdr:pic>
      <xdr:nvPicPr>
        <xdr:cNvPr id="111" name="image92.png" title="Imagem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1263</xdr:row>
      <xdr:rowOff>57150</xdr:rowOff>
    </xdr:from>
    <xdr:ext cx="962025" cy="847725"/>
    <xdr:pic>
      <xdr:nvPicPr>
        <xdr:cNvPr id="112" name="image99.png" title="Imagem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1316</xdr:row>
      <xdr:rowOff>28575</xdr:rowOff>
    </xdr:from>
    <xdr:ext cx="552450" cy="695325"/>
    <xdr:pic>
      <xdr:nvPicPr>
        <xdr:cNvPr id="113" name="image96.png" title="Imagem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1721</xdr:row>
      <xdr:rowOff>47625</xdr:rowOff>
    </xdr:from>
    <xdr:ext cx="742950" cy="809625"/>
    <xdr:pic>
      <xdr:nvPicPr>
        <xdr:cNvPr id="114" name="image103.png" title="Imagem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2303</xdr:row>
      <xdr:rowOff>38100</xdr:rowOff>
    </xdr:from>
    <xdr:ext cx="542925" cy="1209675"/>
    <xdr:pic>
      <xdr:nvPicPr>
        <xdr:cNvPr id="115" name="image94.png" title="Imagem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1635</xdr:row>
      <xdr:rowOff>28575</xdr:rowOff>
    </xdr:from>
    <xdr:ext cx="676275" cy="838200"/>
    <xdr:pic>
      <xdr:nvPicPr>
        <xdr:cNvPr id="116" name="image109.png" title="Imagem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2157</xdr:row>
      <xdr:rowOff>85725</xdr:rowOff>
    </xdr:from>
    <xdr:ext cx="190500" cy="1095375"/>
    <xdr:pic>
      <xdr:nvPicPr>
        <xdr:cNvPr id="117" name="image118.png" title="Imagem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2787</xdr:row>
      <xdr:rowOff>76200</xdr:rowOff>
    </xdr:from>
    <xdr:ext cx="552450" cy="1495425"/>
    <xdr:pic>
      <xdr:nvPicPr>
        <xdr:cNvPr id="118" name="image108.png" title="Imagem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531</xdr:row>
      <xdr:rowOff>76200</xdr:rowOff>
    </xdr:from>
    <xdr:ext cx="933450" cy="914400"/>
    <xdr:pic>
      <xdr:nvPicPr>
        <xdr:cNvPr id="119" name="image132.jpg" title="Imagem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861</xdr:row>
      <xdr:rowOff>38100</xdr:rowOff>
    </xdr:from>
    <xdr:ext cx="895350" cy="895350"/>
    <xdr:pic>
      <xdr:nvPicPr>
        <xdr:cNvPr id="120" name="image97.jpg" title="Imagem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47625</xdr:rowOff>
    </xdr:from>
    <xdr:ext cx="1019175" cy="552450"/>
    <xdr:pic>
      <xdr:nvPicPr>
        <xdr:cNvPr id="121" name="image104.jpg" title="Imagem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1671</xdr:row>
      <xdr:rowOff>57150</xdr:rowOff>
    </xdr:from>
    <xdr:ext cx="590550" cy="590550"/>
    <xdr:pic>
      <xdr:nvPicPr>
        <xdr:cNvPr id="122" name="image102.jpg" title="Imagem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2874</xdr:row>
      <xdr:rowOff>9525</xdr:rowOff>
    </xdr:from>
    <xdr:ext cx="590550" cy="895350"/>
    <xdr:pic>
      <xdr:nvPicPr>
        <xdr:cNvPr id="123" name="image111.png" title="Imagem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805</xdr:row>
      <xdr:rowOff>95250</xdr:rowOff>
    </xdr:from>
    <xdr:ext cx="800100" cy="638175"/>
    <xdr:pic>
      <xdr:nvPicPr>
        <xdr:cNvPr id="124" name="image45.png" title="Imagem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821</xdr:row>
      <xdr:rowOff>57150</xdr:rowOff>
    </xdr:from>
    <xdr:ext cx="866775" cy="885825"/>
    <xdr:pic>
      <xdr:nvPicPr>
        <xdr:cNvPr id="125" name="image113.png" title="Imagem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1738</xdr:row>
      <xdr:rowOff>66675</xdr:rowOff>
    </xdr:from>
    <xdr:ext cx="971550" cy="885825"/>
    <xdr:pic>
      <xdr:nvPicPr>
        <xdr:cNvPr id="126" name="image121.png" title="Imagem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464</xdr:row>
      <xdr:rowOff>66675</xdr:rowOff>
    </xdr:from>
    <xdr:ext cx="676275" cy="1228725"/>
    <xdr:pic>
      <xdr:nvPicPr>
        <xdr:cNvPr id="127" name="image123.png" title="Imagem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498</xdr:row>
      <xdr:rowOff>95250</xdr:rowOff>
    </xdr:from>
    <xdr:ext cx="676275" cy="1228725"/>
    <xdr:pic>
      <xdr:nvPicPr>
        <xdr:cNvPr id="128" name="image122.png" title="Imagem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2341</xdr:row>
      <xdr:rowOff>85725</xdr:rowOff>
    </xdr:from>
    <xdr:ext cx="371475" cy="1371600"/>
    <xdr:pic>
      <xdr:nvPicPr>
        <xdr:cNvPr id="129" name="image120.png" title="Imagem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1116</xdr:row>
      <xdr:rowOff>47625</xdr:rowOff>
    </xdr:from>
    <xdr:ext cx="942975" cy="1000125"/>
    <xdr:pic>
      <xdr:nvPicPr>
        <xdr:cNvPr id="130" name="image119.png" title="Imagem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2891</xdr:row>
      <xdr:rowOff>57150</xdr:rowOff>
    </xdr:from>
    <xdr:ext cx="781050" cy="895350"/>
    <xdr:pic>
      <xdr:nvPicPr>
        <xdr:cNvPr id="131" name="image117.png" title="Imagem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1204</xdr:row>
      <xdr:rowOff>57150</xdr:rowOff>
    </xdr:from>
    <xdr:ext cx="676275" cy="1266825"/>
    <xdr:pic>
      <xdr:nvPicPr>
        <xdr:cNvPr id="132" name="image92.png" title="Imagem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1084</xdr:row>
      <xdr:rowOff>28575</xdr:rowOff>
    </xdr:from>
    <xdr:ext cx="876300" cy="933450"/>
    <xdr:pic>
      <xdr:nvPicPr>
        <xdr:cNvPr id="133" name="image38.png" title="Imagem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2142</xdr:row>
      <xdr:rowOff>104775</xdr:rowOff>
    </xdr:from>
    <xdr:ext cx="695325" cy="1266825"/>
    <xdr:pic>
      <xdr:nvPicPr>
        <xdr:cNvPr id="134" name="image110.png" title="Imagem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1140</xdr:row>
      <xdr:rowOff>28575</xdr:rowOff>
    </xdr:from>
    <xdr:ext cx="800100" cy="1257300"/>
    <xdr:pic>
      <xdr:nvPicPr>
        <xdr:cNvPr id="135" name="image112.png" title="Imagem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900</xdr:row>
      <xdr:rowOff>19050</xdr:rowOff>
    </xdr:from>
    <xdr:ext cx="390525" cy="923925"/>
    <xdr:pic>
      <xdr:nvPicPr>
        <xdr:cNvPr id="136" name="image114.png" title="Imagem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2472</xdr:row>
      <xdr:rowOff>85725</xdr:rowOff>
    </xdr:from>
    <xdr:ext cx="971550" cy="781050"/>
    <xdr:pic>
      <xdr:nvPicPr>
        <xdr:cNvPr id="137" name="image115.png" title="Imagem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38" name="image116.pn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39" name="image116.pn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238125"/>
    <xdr:pic>
      <xdr:nvPicPr>
        <xdr:cNvPr id="140" name="image116.pn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238125"/>
    <xdr:pic>
      <xdr:nvPicPr>
        <xdr:cNvPr id="141" name="image116.pn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238125"/>
    <xdr:pic>
      <xdr:nvPicPr>
        <xdr:cNvPr id="142" name="image116.pn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238125"/>
    <xdr:pic>
      <xdr:nvPicPr>
        <xdr:cNvPr id="143" name="image116.pn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952500" cy="238125"/>
    <xdr:pic>
      <xdr:nvPicPr>
        <xdr:cNvPr id="144" name="image116.pn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952500" cy="238125"/>
    <xdr:pic>
      <xdr:nvPicPr>
        <xdr:cNvPr id="145" name="image116.pn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952500" cy="238125"/>
    <xdr:pic>
      <xdr:nvPicPr>
        <xdr:cNvPr id="146" name="image116.pn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952500" cy="238125"/>
    <xdr:pic>
      <xdr:nvPicPr>
        <xdr:cNvPr id="147" name="image116.png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</xdr:row>
      <xdr:rowOff>0</xdr:rowOff>
    </xdr:from>
    <xdr:ext cx="952500" cy="238125"/>
    <xdr:pic>
      <xdr:nvPicPr>
        <xdr:cNvPr id="148" name="image116.pn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952500" cy="238125"/>
    <xdr:pic>
      <xdr:nvPicPr>
        <xdr:cNvPr id="149" name="image116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732</xdr:row>
      <xdr:rowOff>0</xdr:rowOff>
    </xdr:from>
    <xdr:ext cx="952500" cy="238125"/>
    <xdr:pic>
      <xdr:nvPicPr>
        <xdr:cNvPr id="150" name="image116.pn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793</xdr:row>
      <xdr:rowOff>0</xdr:rowOff>
    </xdr:from>
    <xdr:ext cx="952500" cy="238125"/>
    <xdr:pic>
      <xdr:nvPicPr>
        <xdr:cNvPr id="151" name="image116.pn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854</xdr:row>
      <xdr:rowOff>0</xdr:rowOff>
    </xdr:from>
    <xdr:ext cx="952500" cy="238125"/>
    <xdr:pic>
      <xdr:nvPicPr>
        <xdr:cNvPr id="152" name="image116.pn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915</xdr:row>
      <xdr:rowOff>0</xdr:rowOff>
    </xdr:from>
    <xdr:ext cx="952500" cy="238125"/>
    <xdr:pic>
      <xdr:nvPicPr>
        <xdr:cNvPr id="153" name="image116.pn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976</xdr:row>
      <xdr:rowOff>0</xdr:rowOff>
    </xdr:from>
    <xdr:ext cx="952500" cy="238125"/>
    <xdr:pic>
      <xdr:nvPicPr>
        <xdr:cNvPr id="154" name="image116.pn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1037</xdr:row>
      <xdr:rowOff>0</xdr:rowOff>
    </xdr:from>
    <xdr:ext cx="952500" cy="238125"/>
    <xdr:pic>
      <xdr:nvPicPr>
        <xdr:cNvPr id="155" name="image116.pn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1099</xdr:row>
      <xdr:rowOff>0</xdr:rowOff>
    </xdr:from>
    <xdr:ext cx="952500" cy="238125"/>
    <xdr:pic>
      <xdr:nvPicPr>
        <xdr:cNvPr id="156" name="image116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1161</xdr:row>
      <xdr:rowOff>0</xdr:rowOff>
    </xdr:from>
    <xdr:ext cx="952500" cy="238125"/>
    <xdr:pic>
      <xdr:nvPicPr>
        <xdr:cNvPr id="157" name="image116.pn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1222</xdr:row>
      <xdr:rowOff>0</xdr:rowOff>
    </xdr:from>
    <xdr:ext cx="952500" cy="238125"/>
    <xdr:pic>
      <xdr:nvPicPr>
        <xdr:cNvPr id="158" name="image116.pn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1283</xdr:row>
      <xdr:rowOff>0</xdr:rowOff>
    </xdr:from>
    <xdr:ext cx="952500" cy="238125"/>
    <xdr:pic>
      <xdr:nvPicPr>
        <xdr:cNvPr id="159" name="image116.pn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1344</xdr:row>
      <xdr:rowOff>0</xdr:rowOff>
    </xdr:from>
    <xdr:ext cx="952500" cy="238125"/>
    <xdr:pic>
      <xdr:nvPicPr>
        <xdr:cNvPr id="160" name="image116.pn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1405</xdr:row>
      <xdr:rowOff>0</xdr:rowOff>
    </xdr:from>
    <xdr:ext cx="952500" cy="238125"/>
    <xdr:pic>
      <xdr:nvPicPr>
        <xdr:cNvPr id="161" name="image116.pn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1466</xdr:row>
      <xdr:rowOff>0</xdr:rowOff>
    </xdr:from>
    <xdr:ext cx="952500" cy="238125"/>
    <xdr:pic>
      <xdr:nvPicPr>
        <xdr:cNvPr id="162" name="image116.pn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1527</xdr:row>
      <xdr:rowOff>0</xdr:rowOff>
    </xdr:from>
    <xdr:ext cx="952500" cy="238125"/>
    <xdr:pic>
      <xdr:nvPicPr>
        <xdr:cNvPr id="163" name="image116.pn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1589</xdr:row>
      <xdr:rowOff>0</xdr:rowOff>
    </xdr:from>
    <xdr:ext cx="952500" cy="238125"/>
    <xdr:pic>
      <xdr:nvPicPr>
        <xdr:cNvPr id="164" name="image116.pn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1650</xdr:row>
      <xdr:rowOff>0</xdr:rowOff>
    </xdr:from>
    <xdr:ext cx="952500" cy="238125"/>
    <xdr:pic>
      <xdr:nvPicPr>
        <xdr:cNvPr id="165" name="image116.pn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1711</xdr:row>
      <xdr:rowOff>0</xdr:rowOff>
    </xdr:from>
    <xdr:ext cx="952500" cy="238125"/>
    <xdr:pic>
      <xdr:nvPicPr>
        <xdr:cNvPr id="166" name="image116.pn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1772</xdr:row>
      <xdr:rowOff>0</xdr:rowOff>
    </xdr:from>
    <xdr:ext cx="952500" cy="238125"/>
    <xdr:pic>
      <xdr:nvPicPr>
        <xdr:cNvPr id="167" name="image116.pn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1833</xdr:row>
      <xdr:rowOff>0</xdr:rowOff>
    </xdr:from>
    <xdr:ext cx="952500" cy="238125"/>
    <xdr:pic>
      <xdr:nvPicPr>
        <xdr:cNvPr id="168" name="image116.png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1894</xdr:row>
      <xdr:rowOff>0</xdr:rowOff>
    </xdr:from>
    <xdr:ext cx="952500" cy="238125"/>
    <xdr:pic>
      <xdr:nvPicPr>
        <xdr:cNvPr id="169" name="image116.png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1955</xdr:row>
      <xdr:rowOff>0</xdr:rowOff>
    </xdr:from>
    <xdr:ext cx="952500" cy="238125"/>
    <xdr:pic>
      <xdr:nvPicPr>
        <xdr:cNvPr id="170" name="image116.pn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2016</xdr:row>
      <xdr:rowOff>0</xdr:rowOff>
    </xdr:from>
    <xdr:ext cx="952500" cy="238125"/>
    <xdr:pic>
      <xdr:nvPicPr>
        <xdr:cNvPr id="171" name="image116.pn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2077</xdr:row>
      <xdr:rowOff>0</xdr:rowOff>
    </xdr:from>
    <xdr:ext cx="952500" cy="238125"/>
    <xdr:pic>
      <xdr:nvPicPr>
        <xdr:cNvPr id="172" name="image116.pn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2138</xdr:row>
      <xdr:rowOff>0</xdr:rowOff>
    </xdr:from>
    <xdr:ext cx="952500" cy="238125"/>
    <xdr:pic>
      <xdr:nvPicPr>
        <xdr:cNvPr id="173" name="image116.png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2199</xdr:row>
      <xdr:rowOff>0</xdr:rowOff>
    </xdr:from>
    <xdr:ext cx="952500" cy="238125"/>
    <xdr:pic>
      <xdr:nvPicPr>
        <xdr:cNvPr id="174" name="image116.png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2260</xdr:row>
      <xdr:rowOff>0</xdr:rowOff>
    </xdr:from>
    <xdr:ext cx="952500" cy="238125"/>
    <xdr:pic>
      <xdr:nvPicPr>
        <xdr:cNvPr id="175" name="image116.png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2321</xdr:row>
      <xdr:rowOff>0</xdr:rowOff>
    </xdr:from>
    <xdr:ext cx="952500" cy="238125"/>
    <xdr:pic>
      <xdr:nvPicPr>
        <xdr:cNvPr id="176" name="image116.png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2382</xdr:row>
      <xdr:rowOff>0</xdr:rowOff>
    </xdr:from>
    <xdr:ext cx="952500" cy="238125"/>
    <xdr:pic>
      <xdr:nvPicPr>
        <xdr:cNvPr id="177" name="image116.png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2443</xdr:row>
      <xdr:rowOff>0</xdr:rowOff>
    </xdr:from>
    <xdr:ext cx="952500" cy="238125"/>
    <xdr:pic>
      <xdr:nvPicPr>
        <xdr:cNvPr id="178" name="image116.pn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2504</xdr:row>
      <xdr:rowOff>0</xdr:rowOff>
    </xdr:from>
    <xdr:ext cx="952500" cy="238125"/>
    <xdr:pic>
      <xdr:nvPicPr>
        <xdr:cNvPr id="179" name="image116.png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2565</xdr:row>
      <xdr:rowOff>0</xdr:rowOff>
    </xdr:from>
    <xdr:ext cx="952500" cy="238125"/>
    <xdr:pic>
      <xdr:nvPicPr>
        <xdr:cNvPr id="180" name="image116.png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2626</xdr:row>
      <xdr:rowOff>0</xdr:rowOff>
    </xdr:from>
    <xdr:ext cx="952500" cy="238125"/>
    <xdr:pic>
      <xdr:nvPicPr>
        <xdr:cNvPr id="181" name="image116.pn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2687</xdr:row>
      <xdr:rowOff>0</xdr:rowOff>
    </xdr:from>
    <xdr:ext cx="952500" cy="238125"/>
    <xdr:pic>
      <xdr:nvPicPr>
        <xdr:cNvPr id="182" name="image116.pn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2748</xdr:row>
      <xdr:rowOff>0</xdr:rowOff>
    </xdr:from>
    <xdr:ext cx="952500" cy="238125"/>
    <xdr:pic>
      <xdr:nvPicPr>
        <xdr:cNvPr id="183" name="image116.pn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2809</xdr:row>
      <xdr:rowOff>0</xdr:rowOff>
    </xdr:from>
    <xdr:ext cx="952500" cy="238125"/>
    <xdr:pic>
      <xdr:nvPicPr>
        <xdr:cNvPr id="184" name="image116.png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2870</xdr:row>
      <xdr:rowOff>0</xdr:rowOff>
    </xdr:from>
    <xdr:ext cx="952500" cy="238125"/>
    <xdr:pic>
      <xdr:nvPicPr>
        <xdr:cNvPr id="185" name="image116.png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2931</xdr:row>
      <xdr:rowOff>0</xdr:rowOff>
    </xdr:from>
    <xdr:ext cx="952500" cy="238125"/>
    <xdr:pic>
      <xdr:nvPicPr>
        <xdr:cNvPr id="186" name="image116.png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2992</xdr:row>
      <xdr:rowOff>0</xdr:rowOff>
    </xdr:from>
    <xdr:ext cx="952500" cy="238125"/>
    <xdr:pic>
      <xdr:nvPicPr>
        <xdr:cNvPr id="187" name="image116.png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305</xdr:row>
      <xdr:rowOff>0</xdr:rowOff>
    </xdr:from>
    <xdr:ext cx="200025" cy="276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366</xdr:row>
      <xdr:rowOff>0</xdr:rowOff>
    </xdr:from>
    <xdr:ext cx="200025" cy="2762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257175</xdr:colOff>
      <xdr:row>347</xdr:row>
      <xdr:rowOff>9525</xdr:rowOff>
    </xdr:from>
    <xdr:ext cx="704850" cy="1095375"/>
    <xdr:pic>
      <xdr:nvPicPr>
        <xdr:cNvPr id="3" name="image124.jpg" title="Imagem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22</xdr:row>
      <xdr:rowOff>28575</xdr:rowOff>
    </xdr:from>
    <xdr:ext cx="561975" cy="619125"/>
    <xdr:pic>
      <xdr:nvPicPr>
        <xdr:cNvPr id="4" name="image127.png" title="Imagem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48</xdr:row>
      <xdr:rowOff>76200</xdr:rowOff>
    </xdr:from>
    <xdr:ext cx="571500" cy="714375"/>
    <xdr:pic>
      <xdr:nvPicPr>
        <xdr:cNvPr id="5" name="image131.png" title="Imagem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83</xdr:row>
      <xdr:rowOff>66675</xdr:rowOff>
    </xdr:from>
    <xdr:ext cx="571500" cy="714375"/>
    <xdr:pic>
      <xdr:nvPicPr>
        <xdr:cNvPr id="6" name="image130.png" title="Imagem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110</xdr:row>
      <xdr:rowOff>19050</xdr:rowOff>
    </xdr:from>
    <xdr:ext cx="571500" cy="714375"/>
    <xdr:pic>
      <xdr:nvPicPr>
        <xdr:cNvPr id="8" name="image131.png" title="Imagem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135</xdr:row>
      <xdr:rowOff>19050</xdr:rowOff>
    </xdr:from>
    <xdr:ext cx="361950" cy="923925"/>
    <xdr:pic>
      <xdr:nvPicPr>
        <xdr:cNvPr id="9" name="image129.png" title="Imagem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168</xdr:row>
      <xdr:rowOff>76200</xdr:rowOff>
    </xdr:from>
    <xdr:ext cx="361950" cy="923925"/>
    <xdr:pic>
      <xdr:nvPicPr>
        <xdr:cNvPr id="10" name="image129.png" title="Imagem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195</xdr:row>
      <xdr:rowOff>95250</xdr:rowOff>
    </xdr:from>
    <xdr:ext cx="447675" cy="1152525"/>
    <xdr:pic>
      <xdr:nvPicPr>
        <xdr:cNvPr id="11" name="image126.png" title="Imagem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294</xdr:row>
      <xdr:rowOff>38100</xdr:rowOff>
    </xdr:from>
    <xdr:ext cx="647700" cy="619125"/>
    <xdr:pic>
      <xdr:nvPicPr>
        <xdr:cNvPr id="12" name="image125.png" title="Imagem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325</xdr:row>
      <xdr:rowOff>9525</xdr:rowOff>
    </xdr:from>
    <xdr:ext cx="647700" cy="647700"/>
    <xdr:pic>
      <xdr:nvPicPr>
        <xdr:cNvPr id="13" name="image128.png" title="Imagem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225</xdr:row>
      <xdr:rowOff>47625</xdr:rowOff>
    </xdr:from>
    <xdr:ext cx="676275" cy="1228725"/>
    <xdr:pic>
      <xdr:nvPicPr>
        <xdr:cNvPr id="14" name="image122.png" title="Imagem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254</xdr:row>
      <xdr:rowOff>57150</xdr:rowOff>
    </xdr:from>
    <xdr:ext cx="676275" cy="1228725"/>
    <xdr:pic>
      <xdr:nvPicPr>
        <xdr:cNvPr id="15" name="image122.png" title="Imagem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6" name="image116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7" name="image116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238125"/>
    <xdr:pic>
      <xdr:nvPicPr>
        <xdr:cNvPr id="18" name="image116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238125"/>
    <xdr:pic>
      <xdr:nvPicPr>
        <xdr:cNvPr id="19" name="image116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238125"/>
    <xdr:pic>
      <xdr:nvPicPr>
        <xdr:cNvPr id="20" name="image116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238125"/>
    <xdr:pic>
      <xdr:nvPicPr>
        <xdr:cNvPr id="21" name="image116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571500</xdr:colOff>
      <xdr:row>14</xdr:row>
      <xdr:rowOff>38100</xdr:rowOff>
    </xdr:from>
    <xdr:ext cx="542925" cy="695325"/>
    <xdr:pic>
      <xdr:nvPicPr>
        <xdr:cNvPr id="3" name="image135.png" title="Imagem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</xdr:row>
      <xdr:rowOff>9525</xdr:rowOff>
    </xdr:from>
    <xdr:ext cx="581025" cy="714375"/>
    <xdr:pic>
      <xdr:nvPicPr>
        <xdr:cNvPr id="4" name="image133.png" title="Imagem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44</xdr:row>
      <xdr:rowOff>38100</xdr:rowOff>
    </xdr:from>
    <xdr:ext cx="742950" cy="876300"/>
    <xdr:pic>
      <xdr:nvPicPr>
        <xdr:cNvPr id="5" name="image136.png" title="Imagem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6" name="image116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122</xdr:row>
      <xdr:rowOff>0</xdr:rowOff>
    </xdr:from>
    <xdr:ext cx="200025" cy="276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122</xdr:row>
      <xdr:rowOff>0</xdr:rowOff>
    </xdr:from>
    <xdr:ext cx="200025" cy="2762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171450</xdr:colOff>
      <xdr:row>12</xdr:row>
      <xdr:rowOff>9525</xdr:rowOff>
    </xdr:from>
    <xdr:ext cx="1304925" cy="647700"/>
    <xdr:pic>
      <xdr:nvPicPr>
        <xdr:cNvPr id="3" name="image134.png" title="Imagem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34</xdr:row>
      <xdr:rowOff>28575</xdr:rowOff>
    </xdr:from>
    <xdr:ext cx="723900" cy="742950"/>
    <xdr:pic>
      <xdr:nvPicPr>
        <xdr:cNvPr id="4" name="image137.png" title="Imagem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</xdr:row>
      <xdr:rowOff>66675</xdr:rowOff>
    </xdr:from>
    <xdr:ext cx="533400" cy="781050"/>
    <xdr:pic>
      <xdr:nvPicPr>
        <xdr:cNvPr id="5" name="image100.png" title="Image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6" name="image116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8" name="image116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1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4775" cy="19050"/>
    <xdr:pic>
      <xdr:nvPicPr>
        <xdr:cNvPr id="3" name="image116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4775" cy="19050"/>
    <xdr:pic>
      <xdr:nvPicPr>
        <xdr:cNvPr id="4" name="image116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1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142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1000"/>
  <sheetViews>
    <sheetView showGridLines="0" tabSelected="1" topLeftCell="B1" workbookViewId="0">
      <selection activeCell="AW9" sqref="AW9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31" width="3.7109375" hidden="1" customWidth="1"/>
    <col min="32" max="32" width="5" hidden="1" customWidth="1"/>
  </cols>
  <sheetData>
    <row r="1" spans="1:32" ht="61.5" customHeight="1">
      <c r="A1" s="1"/>
      <c r="B1" s="530"/>
      <c r="C1" s="531"/>
      <c r="D1" s="53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4"/>
      <c r="T1" s="5"/>
      <c r="U1" s="6"/>
      <c r="V1" s="6"/>
      <c r="W1" s="6"/>
      <c r="X1" s="6"/>
      <c r="Y1" s="6"/>
      <c r="Z1" s="6"/>
      <c r="AA1" s="5"/>
      <c r="AB1" s="5"/>
      <c r="AC1" s="5"/>
      <c r="AD1" s="5"/>
      <c r="AE1" s="5"/>
      <c r="AF1" s="7"/>
    </row>
    <row r="2" spans="1:32" ht="34.5" customHeight="1">
      <c r="A2" s="1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5"/>
      <c r="U2" s="532" t="s">
        <v>0</v>
      </c>
      <c r="V2" s="533"/>
      <c r="W2" s="533"/>
      <c r="X2" s="533"/>
      <c r="Y2" s="533"/>
      <c r="Z2" s="533"/>
      <c r="AA2" s="533"/>
      <c r="AB2" s="533"/>
      <c r="AC2" s="533"/>
      <c r="AD2" s="533"/>
      <c r="AE2" s="534"/>
      <c r="AF2" s="9"/>
    </row>
    <row r="3" spans="1:32" ht="7.5" customHeight="1">
      <c r="A3" s="535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  <c r="U3" s="537" t="s">
        <v>1</v>
      </c>
      <c r="V3" s="538"/>
      <c r="W3" s="538"/>
      <c r="X3" s="538"/>
      <c r="Y3" s="538"/>
      <c r="Z3" s="538"/>
      <c r="AA3" s="538"/>
      <c r="AB3" s="538"/>
      <c r="AC3" s="538"/>
      <c r="AD3" s="538"/>
      <c r="AE3" s="539"/>
      <c r="AF3" s="12"/>
    </row>
    <row r="4" spans="1:32" ht="7.5" customHeight="1">
      <c r="A4" s="536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540"/>
      <c r="V4" s="541"/>
      <c r="W4" s="541"/>
      <c r="X4" s="541"/>
      <c r="Y4" s="541"/>
      <c r="Z4" s="541"/>
      <c r="AA4" s="541"/>
      <c r="AB4" s="541"/>
      <c r="AC4" s="541"/>
      <c r="AD4" s="541"/>
      <c r="AE4" s="542"/>
      <c r="AF4" s="12"/>
    </row>
    <row r="5" spans="1:32" ht="7.5" customHeight="1">
      <c r="A5" s="543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540"/>
      <c r="V5" s="541"/>
      <c r="W5" s="541"/>
      <c r="X5" s="541"/>
      <c r="Y5" s="541"/>
      <c r="Z5" s="541"/>
      <c r="AA5" s="541"/>
      <c r="AB5" s="541"/>
      <c r="AC5" s="541"/>
      <c r="AD5" s="541"/>
      <c r="AE5" s="542"/>
      <c r="AF5" s="12"/>
    </row>
    <row r="6" spans="1:32" ht="7.5" customHeight="1">
      <c r="A6" s="536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1"/>
      <c r="U6" s="540"/>
      <c r="V6" s="541"/>
      <c r="W6" s="541"/>
      <c r="X6" s="541"/>
      <c r="Y6" s="541"/>
      <c r="Z6" s="541"/>
      <c r="AA6" s="541"/>
      <c r="AB6" s="541"/>
      <c r="AC6" s="541"/>
      <c r="AD6" s="541"/>
      <c r="AE6" s="542"/>
      <c r="AF6" s="12"/>
    </row>
    <row r="7" spans="1:32" ht="7.5" customHeight="1">
      <c r="A7" s="536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3"/>
      <c r="U7" s="540"/>
      <c r="V7" s="541"/>
      <c r="W7" s="541"/>
      <c r="X7" s="541"/>
      <c r="Y7" s="541"/>
      <c r="Z7" s="541"/>
      <c r="AA7" s="541"/>
      <c r="AB7" s="541"/>
      <c r="AC7" s="541"/>
      <c r="AD7" s="541"/>
      <c r="AE7" s="542"/>
      <c r="AF7" s="12"/>
    </row>
    <row r="8" spans="1:32" ht="7.5" customHeight="1">
      <c r="A8" s="1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3"/>
      <c r="U8" s="14"/>
      <c r="V8" s="15"/>
      <c r="W8" s="544">
        <v>4.3899999999999997</v>
      </c>
      <c r="X8" s="545"/>
      <c r="Y8" s="545"/>
      <c r="Z8" s="545"/>
      <c r="AA8" s="545"/>
      <c r="AB8" s="545"/>
      <c r="AC8" s="546"/>
      <c r="AD8" s="15"/>
      <c r="AE8" s="16"/>
      <c r="AF8" s="17"/>
    </row>
    <row r="9" spans="1:32" ht="7.5" customHeight="1">
      <c r="A9" s="558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3"/>
      <c r="U9" s="14"/>
      <c r="V9" s="15"/>
      <c r="W9" s="547"/>
      <c r="X9" s="541"/>
      <c r="Y9" s="541"/>
      <c r="Z9" s="541"/>
      <c r="AA9" s="541"/>
      <c r="AB9" s="541"/>
      <c r="AC9" s="548"/>
      <c r="AD9" s="18"/>
      <c r="AE9" s="16"/>
      <c r="AF9" s="17"/>
    </row>
    <row r="10" spans="1:32" ht="7.5" customHeight="1">
      <c r="A10" s="536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3"/>
      <c r="U10" s="14"/>
      <c r="V10" s="15"/>
      <c r="W10" s="547"/>
      <c r="X10" s="541"/>
      <c r="Y10" s="541"/>
      <c r="Z10" s="541"/>
      <c r="AA10" s="541"/>
      <c r="AB10" s="541"/>
      <c r="AC10" s="548"/>
      <c r="AD10" s="18"/>
      <c r="AE10" s="16"/>
      <c r="AF10" s="17"/>
    </row>
    <row r="11" spans="1:32" ht="7.5" customHeight="1">
      <c r="A11" s="536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3"/>
      <c r="U11" s="14"/>
      <c r="V11" s="15"/>
      <c r="W11" s="549"/>
      <c r="X11" s="531"/>
      <c r="Y11" s="531"/>
      <c r="Z11" s="531"/>
      <c r="AA11" s="531"/>
      <c r="AB11" s="531"/>
      <c r="AC11" s="550"/>
      <c r="AD11" s="19"/>
      <c r="AE11" s="16"/>
      <c r="AF11" s="17"/>
    </row>
    <row r="12" spans="1:32" ht="7.5" customHeight="1">
      <c r="A12" s="536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3"/>
      <c r="U12" s="551" t="s">
        <v>2</v>
      </c>
      <c r="V12" s="552"/>
      <c r="W12" s="552"/>
      <c r="X12" s="552"/>
      <c r="Y12" s="552"/>
      <c r="Z12" s="552"/>
      <c r="AA12" s="552"/>
      <c r="AB12" s="552"/>
      <c r="AC12" s="552"/>
      <c r="AD12" s="552"/>
      <c r="AE12" s="553"/>
      <c r="AF12" s="20"/>
    </row>
    <row r="13" spans="1:32" ht="7.5" customHeight="1">
      <c r="A13" s="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3"/>
      <c r="U13" s="540"/>
      <c r="V13" s="541"/>
      <c r="W13" s="541"/>
      <c r="X13" s="541"/>
      <c r="Y13" s="541"/>
      <c r="Z13" s="541"/>
      <c r="AA13" s="541"/>
      <c r="AB13" s="541"/>
      <c r="AC13" s="541"/>
      <c r="AD13" s="541"/>
      <c r="AE13" s="542"/>
      <c r="AF13" s="20"/>
    </row>
    <row r="14" spans="1:32" ht="7.5" customHeight="1">
      <c r="A14" s="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3"/>
      <c r="U14" s="540"/>
      <c r="V14" s="541"/>
      <c r="W14" s="541"/>
      <c r="X14" s="541"/>
      <c r="Y14" s="541"/>
      <c r="Z14" s="541"/>
      <c r="AA14" s="541"/>
      <c r="AB14" s="541"/>
      <c r="AC14" s="541"/>
      <c r="AD14" s="541"/>
      <c r="AE14" s="542"/>
      <c r="AF14" s="20"/>
    </row>
    <row r="15" spans="1:32" ht="7.5" customHeight="1">
      <c r="A15" s="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3"/>
      <c r="U15" s="540"/>
      <c r="V15" s="541"/>
      <c r="W15" s="541"/>
      <c r="X15" s="541"/>
      <c r="Y15" s="541"/>
      <c r="Z15" s="541"/>
      <c r="AA15" s="541"/>
      <c r="AB15" s="541"/>
      <c r="AC15" s="541"/>
      <c r="AD15" s="541"/>
      <c r="AE15" s="542"/>
      <c r="AF15" s="20"/>
    </row>
    <row r="16" spans="1:32" ht="7.5" customHeight="1">
      <c r="A16" s="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5"/>
      <c r="U16" s="540"/>
      <c r="V16" s="541"/>
      <c r="W16" s="541"/>
      <c r="X16" s="541"/>
      <c r="Y16" s="541"/>
      <c r="Z16" s="541"/>
      <c r="AA16" s="541"/>
      <c r="AB16" s="541"/>
      <c r="AC16" s="541"/>
      <c r="AD16" s="541"/>
      <c r="AE16" s="542"/>
      <c r="AF16" s="20"/>
    </row>
    <row r="17" spans="1:32" ht="7.5" customHeight="1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3"/>
      <c r="U17" s="540"/>
      <c r="V17" s="541"/>
      <c r="W17" s="541"/>
      <c r="X17" s="541"/>
      <c r="Y17" s="541"/>
      <c r="Z17" s="541"/>
      <c r="AA17" s="541"/>
      <c r="AB17" s="541"/>
      <c r="AC17" s="541"/>
      <c r="AD17" s="541"/>
      <c r="AE17" s="542"/>
      <c r="AF17" s="20"/>
    </row>
    <row r="18" spans="1:32" ht="7.5" customHeight="1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2"/>
    </row>
    <row r="19" spans="1:32" ht="7.5" customHeight="1">
      <c r="A19" s="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7"/>
    </row>
    <row r="20" spans="1:32" ht="7.5" customHeight="1">
      <c r="A20" s="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7"/>
    </row>
    <row r="21" spans="1:32" ht="7.5" customHeight="1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7"/>
    </row>
    <row r="22" spans="1:32" ht="7.5" customHeight="1">
      <c r="A22" s="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7"/>
    </row>
    <row r="23" spans="1:32" ht="7.5" customHeight="1">
      <c r="A23" s="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7"/>
    </row>
    <row r="24" spans="1:32" ht="7.5" customHeight="1">
      <c r="A24" s="1"/>
      <c r="B24" s="23"/>
      <c r="C24" s="559" t="s">
        <v>3</v>
      </c>
      <c r="D24" s="541"/>
      <c r="E24" s="541"/>
      <c r="F24" s="541"/>
      <c r="G24" s="541"/>
      <c r="H24" s="541"/>
      <c r="I24" s="541"/>
      <c r="J24" s="541"/>
      <c r="K24" s="541"/>
      <c r="L24" s="541"/>
      <c r="M24" s="541"/>
      <c r="N24" s="541"/>
      <c r="O24" s="541"/>
      <c r="P24" s="541"/>
      <c r="Q24" s="541"/>
      <c r="R24" s="541"/>
      <c r="S24" s="541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7"/>
    </row>
    <row r="25" spans="1:32" ht="7.5" customHeight="1">
      <c r="A25" s="1"/>
      <c r="B25" s="23"/>
      <c r="C25" s="541"/>
      <c r="D25" s="541"/>
      <c r="E25" s="541"/>
      <c r="F25" s="541"/>
      <c r="G25" s="541"/>
      <c r="H25" s="541"/>
      <c r="I25" s="541"/>
      <c r="J25" s="541"/>
      <c r="K25" s="541"/>
      <c r="L25" s="541"/>
      <c r="M25" s="541"/>
      <c r="N25" s="541"/>
      <c r="O25" s="541"/>
      <c r="P25" s="541"/>
      <c r="Q25" s="541"/>
      <c r="R25" s="541"/>
      <c r="S25" s="541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7"/>
    </row>
    <row r="26" spans="1:32" ht="7.5" customHeight="1">
      <c r="A26" s="1"/>
      <c r="B26" s="23"/>
      <c r="C26" s="541"/>
      <c r="D26" s="541"/>
      <c r="E26" s="541"/>
      <c r="F26" s="541"/>
      <c r="G26" s="541"/>
      <c r="H26" s="541"/>
      <c r="I26" s="541"/>
      <c r="J26" s="541"/>
      <c r="K26" s="541"/>
      <c r="L26" s="541"/>
      <c r="M26" s="541"/>
      <c r="N26" s="541"/>
      <c r="O26" s="541"/>
      <c r="P26" s="541"/>
      <c r="Q26" s="541"/>
      <c r="R26" s="541"/>
      <c r="S26" s="541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7"/>
    </row>
    <row r="27" spans="1:32" ht="7.5" customHeight="1">
      <c r="A27" s="1"/>
      <c r="B27" s="23"/>
      <c r="C27" s="541"/>
      <c r="D27" s="541"/>
      <c r="E27" s="541"/>
      <c r="F27" s="541"/>
      <c r="G27" s="541"/>
      <c r="H27" s="541"/>
      <c r="I27" s="541"/>
      <c r="J27" s="541"/>
      <c r="K27" s="541"/>
      <c r="L27" s="541"/>
      <c r="M27" s="541"/>
      <c r="N27" s="541"/>
      <c r="O27" s="541"/>
      <c r="P27" s="541"/>
      <c r="Q27" s="541"/>
      <c r="R27" s="541"/>
      <c r="S27" s="541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7"/>
    </row>
    <row r="28" spans="1:32" ht="7.5" customHeight="1">
      <c r="A28" s="1"/>
      <c r="B28" s="23"/>
      <c r="C28" s="541"/>
      <c r="D28" s="541"/>
      <c r="E28" s="541"/>
      <c r="F28" s="541"/>
      <c r="G28" s="541"/>
      <c r="H28" s="541"/>
      <c r="I28" s="541"/>
      <c r="J28" s="541"/>
      <c r="K28" s="541"/>
      <c r="L28" s="541"/>
      <c r="M28" s="541"/>
      <c r="N28" s="541"/>
      <c r="O28" s="541"/>
      <c r="P28" s="541"/>
      <c r="Q28" s="541"/>
      <c r="R28" s="541"/>
      <c r="S28" s="541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7"/>
    </row>
    <row r="29" spans="1:32" ht="7.5" customHeight="1">
      <c r="A29" s="1"/>
      <c r="B29" s="23"/>
      <c r="C29" s="541"/>
      <c r="D29" s="541"/>
      <c r="E29" s="541"/>
      <c r="F29" s="541"/>
      <c r="G29" s="541"/>
      <c r="H29" s="541"/>
      <c r="I29" s="541"/>
      <c r="J29" s="541"/>
      <c r="K29" s="541"/>
      <c r="L29" s="541"/>
      <c r="M29" s="541"/>
      <c r="N29" s="541"/>
      <c r="O29" s="541"/>
      <c r="P29" s="541"/>
      <c r="Q29" s="541"/>
      <c r="R29" s="541"/>
      <c r="S29" s="541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7"/>
    </row>
    <row r="30" spans="1:32" ht="7.5" customHeight="1">
      <c r="A30" s="1"/>
      <c r="B30" s="24"/>
      <c r="C30" s="541"/>
      <c r="D30" s="541"/>
      <c r="E30" s="541"/>
      <c r="F30" s="541"/>
      <c r="G30" s="541"/>
      <c r="H30" s="541"/>
      <c r="I30" s="541"/>
      <c r="J30" s="541"/>
      <c r="K30" s="541"/>
      <c r="L30" s="541"/>
      <c r="M30" s="541"/>
      <c r="N30" s="541"/>
      <c r="O30" s="541"/>
      <c r="P30" s="541"/>
      <c r="Q30" s="541"/>
      <c r="R30" s="541"/>
      <c r="S30" s="541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7"/>
    </row>
    <row r="31" spans="1:32" ht="7.5" customHeight="1">
      <c r="A31" s="1"/>
      <c r="B31" s="24"/>
      <c r="C31" s="541"/>
      <c r="D31" s="541"/>
      <c r="E31" s="541"/>
      <c r="F31" s="541"/>
      <c r="G31" s="541"/>
      <c r="H31" s="541"/>
      <c r="I31" s="541"/>
      <c r="J31" s="541"/>
      <c r="K31" s="541"/>
      <c r="L31" s="541"/>
      <c r="M31" s="541"/>
      <c r="N31" s="541"/>
      <c r="O31" s="541"/>
      <c r="P31" s="541"/>
      <c r="Q31" s="541"/>
      <c r="R31" s="541"/>
      <c r="S31" s="541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7"/>
    </row>
    <row r="32" spans="1:32" ht="7.5" customHeight="1">
      <c r="A32" s="1"/>
      <c r="B32" s="24"/>
      <c r="C32" s="541"/>
      <c r="D32" s="541"/>
      <c r="E32" s="541"/>
      <c r="F32" s="541"/>
      <c r="G32" s="541"/>
      <c r="H32" s="541"/>
      <c r="I32" s="541"/>
      <c r="J32" s="541"/>
      <c r="K32" s="541"/>
      <c r="L32" s="541"/>
      <c r="M32" s="541"/>
      <c r="N32" s="541"/>
      <c r="O32" s="541"/>
      <c r="P32" s="541"/>
      <c r="Q32" s="541"/>
      <c r="R32" s="541"/>
      <c r="S32" s="541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7"/>
    </row>
    <row r="33" spans="1:32" ht="7.5" customHeight="1">
      <c r="A33" s="1"/>
      <c r="B33" s="25"/>
      <c r="C33" s="541"/>
      <c r="D33" s="541"/>
      <c r="E33" s="541"/>
      <c r="F33" s="541"/>
      <c r="G33" s="541"/>
      <c r="H33" s="541"/>
      <c r="I33" s="541"/>
      <c r="J33" s="541"/>
      <c r="K33" s="541"/>
      <c r="L33" s="541"/>
      <c r="M33" s="541"/>
      <c r="N33" s="541"/>
      <c r="O33" s="541"/>
      <c r="P33" s="541"/>
      <c r="Q33" s="541"/>
      <c r="R33" s="541"/>
      <c r="S33" s="541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7"/>
    </row>
    <row r="34" spans="1:32" ht="7.5" customHeight="1">
      <c r="A34" s="1"/>
      <c r="B34" s="26"/>
      <c r="C34" s="541"/>
      <c r="D34" s="541"/>
      <c r="E34" s="541"/>
      <c r="F34" s="541"/>
      <c r="G34" s="541"/>
      <c r="H34" s="541"/>
      <c r="I34" s="541"/>
      <c r="J34" s="541"/>
      <c r="K34" s="541"/>
      <c r="L34" s="541"/>
      <c r="M34" s="541"/>
      <c r="N34" s="541"/>
      <c r="O34" s="541"/>
      <c r="P34" s="541"/>
      <c r="Q34" s="541"/>
      <c r="R34" s="541"/>
      <c r="S34" s="541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7"/>
    </row>
    <row r="35" spans="1:32" ht="7.5" customHeight="1">
      <c r="A35" s="1"/>
      <c r="B35" s="27"/>
      <c r="C35" s="541"/>
      <c r="D35" s="541"/>
      <c r="E35" s="541"/>
      <c r="F35" s="541"/>
      <c r="G35" s="541"/>
      <c r="H35" s="541"/>
      <c r="I35" s="541"/>
      <c r="J35" s="541"/>
      <c r="K35" s="541"/>
      <c r="L35" s="541"/>
      <c r="M35" s="541"/>
      <c r="N35" s="541"/>
      <c r="O35" s="541"/>
      <c r="P35" s="541"/>
      <c r="Q35" s="541"/>
      <c r="R35" s="541"/>
      <c r="S35" s="541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7"/>
    </row>
    <row r="36" spans="1:32" ht="7.5" customHeight="1">
      <c r="A36" s="1"/>
      <c r="B36" s="27"/>
      <c r="C36" s="541"/>
      <c r="D36" s="541"/>
      <c r="E36" s="541"/>
      <c r="F36" s="541"/>
      <c r="G36" s="541"/>
      <c r="H36" s="541"/>
      <c r="I36" s="541"/>
      <c r="J36" s="541"/>
      <c r="K36" s="541"/>
      <c r="L36" s="541"/>
      <c r="M36" s="541"/>
      <c r="N36" s="541"/>
      <c r="O36" s="541"/>
      <c r="P36" s="541"/>
      <c r="Q36" s="541"/>
      <c r="R36" s="541"/>
      <c r="S36" s="541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7"/>
    </row>
    <row r="37" spans="1:32" ht="7.5" customHeight="1">
      <c r="A37" s="1"/>
      <c r="B37" s="28"/>
      <c r="C37" s="541"/>
      <c r="D37" s="541"/>
      <c r="E37" s="541"/>
      <c r="F37" s="541"/>
      <c r="G37" s="541"/>
      <c r="H37" s="541"/>
      <c r="I37" s="541"/>
      <c r="J37" s="541"/>
      <c r="K37" s="541"/>
      <c r="L37" s="541"/>
      <c r="M37" s="541"/>
      <c r="N37" s="541"/>
      <c r="O37" s="541"/>
      <c r="P37" s="541"/>
      <c r="Q37" s="541"/>
      <c r="R37" s="541"/>
      <c r="S37" s="541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7"/>
    </row>
    <row r="38" spans="1:32" ht="7.5" customHeight="1">
      <c r="A38" s="1"/>
      <c r="B38" s="560"/>
      <c r="C38" s="541"/>
      <c r="D38" s="541"/>
      <c r="E38" s="541"/>
      <c r="F38" s="541"/>
      <c r="G38" s="541"/>
      <c r="H38" s="541"/>
      <c r="I38" s="541"/>
      <c r="J38" s="541"/>
      <c r="K38" s="541"/>
      <c r="L38" s="541"/>
      <c r="M38" s="541"/>
      <c r="N38" s="541"/>
      <c r="O38" s="541"/>
      <c r="P38" s="541"/>
      <c r="Q38" s="541"/>
      <c r="R38" s="541"/>
      <c r="S38" s="541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7"/>
    </row>
    <row r="39" spans="1:32" ht="7.5" customHeight="1">
      <c r="A39" s="1"/>
      <c r="B39" s="541"/>
      <c r="C39" s="541"/>
      <c r="D39" s="541"/>
      <c r="E39" s="541"/>
      <c r="F39" s="541"/>
      <c r="G39" s="541"/>
      <c r="H39" s="541"/>
      <c r="I39" s="541"/>
      <c r="J39" s="541"/>
      <c r="K39" s="541"/>
      <c r="L39" s="541"/>
      <c r="M39" s="541"/>
      <c r="N39" s="541"/>
      <c r="O39" s="541"/>
      <c r="P39" s="541"/>
      <c r="Q39" s="541"/>
      <c r="R39" s="541"/>
      <c r="S39" s="541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7"/>
    </row>
    <row r="40" spans="1:32" ht="7.5" customHeight="1">
      <c r="A40" s="1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7"/>
    </row>
    <row r="41" spans="1:32" ht="7.5" customHeight="1">
      <c r="A41" s="1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7"/>
    </row>
    <row r="42" spans="1:32" ht="7.5" customHeight="1">
      <c r="A42" s="1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7"/>
    </row>
    <row r="43" spans="1:32" ht="7.5" customHeight="1">
      <c r="A43" s="1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7"/>
    </row>
    <row r="44" spans="1:32" ht="7.5" customHeight="1">
      <c r="A44" s="1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7"/>
    </row>
    <row r="45" spans="1:32" ht="7.5" customHeight="1">
      <c r="A45" s="1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7"/>
    </row>
    <row r="46" spans="1:32" ht="7.5" customHeight="1">
      <c r="A46" s="1"/>
      <c r="B46" s="28"/>
      <c r="C46" s="29"/>
      <c r="D46" s="29"/>
      <c r="E46" s="24"/>
      <c r="F46" s="29"/>
      <c r="G46" s="29"/>
      <c r="H46" s="29"/>
      <c r="I46" s="24"/>
      <c r="J46" s="24"/>
      <c r="K46" s="24"/>
      <c r="L46" s="24"/>
      <c r="M46" s="24"/>
      <c r="N46" s="24"/>
      <c r="O46" s="24"/>
      <c r="P46" s="24"/>
      <c r="Q46" s="30"/>
      <c r="R46" s="31"/>
      <c r="S46" s="29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7"/>
    </row>
    <row r="47" spans="1:32" ht="7.5" customHeight="1">
      <c r="A47" s="1"/>
      <c r="B47" s="28"/>
      <c r="C47" s="29"/>
      <c r="D47" s="29"/>
      <c r="E47" s="24"/>
      <c r="F47" s="29"/>
      <c r="G47" s="29"/>
      <c r="H47" s="29"/>
      <c r="I47" s="24"/>
      <c r="J47" s="24"/>
      <c r="K47" s="24"/>
      <c r="L47" s="24"/>
      <c r="M47" s="24"/>
      <c r="N47" s="24"/>
      <c r="O47" s="24"/>
      <c r="P47" s="24"/>
      <c r="Q47" s="30"/>
      <c r="R47" s="31"/>
      <c r="S47" s="29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7"/>
    </row>
    <row r="48" spans="1:32" ht="7.5" customHeight="1">
      <c r="A48" s="1"/>
      <c r="B48" s="28"/>
      <c r="C48" s="29"/>
      <c r="D48" s="29"/>
      <c r="E48" s="24"/>
      <c r="F48" s="29"/>
      <c r="G48" s="29"/>
      <c r="H48" s="29"/>
      <c r="I48" s="24"/>
      <c r="J48" s="24"/>
      <c r="K48" s="24"/>
      <c r="L48" s="24"/>
      <c r="M48" s="24"/>
      <c r="N48" s="24"/>
      <c r="O48" s="24"/>
      <c r="P48" s="24"/>
      <c r="Q48" s="30"/>
      <c r="R48" s="31"/>
      <c r="S48" s="29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7"/>
    </row>
    <row r="49" spans="1:32" ht="7.5" customHeight="1">
      <c r="A49" s="1"/>
      <c r="B49" s="28"/>
      <c r="C49" s="29"/>
      <c r="D49" s="29"/>
      <c r="E49" s="24"/>
      <c r="F49" s="29"/>
      <c r="G49" s="29"/>
      <c r="H49" s="29"/>
      <c r="I49" s="24"/>
      <c r="J49" s="24"/>
      <c r="K49" s="24"/>
      <c r="L49" s="24"/>
      <c r="M49" s="24"/>
      <c r="N49" s="24"/>
      <c r="O49" s="24"/>
      <c r="P49" s="24"/>
      <c r="Q49" s="30"/>
      <c r="R49" s="31"/>
      <c r="S49" s="29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7"/>
    </row>
    <row r="50" spans="1:32" ht="7.5" customHeight="1">
      <c r="A50" s="1"/>
      <c r="B50" s="28"/>
      <c r="C50" s="29"/>
      <c r="D50" s="29"/>
      <c r="E50" s="24"/>
      <c r="F50" s="29"/>
      <c r="G50" s="29"/>
      <c r="H50" s="29"/>
      <c r="I50" s="24"/>
      <c r="J50" s="24"/>
      <c r="K50" s="24"/>
      <c r="L50" s="24"/>
      <c r="M50" s="24"/>
      <c r="N50" s="24"/>
      <c r="O50" s="24"/>
      <c r="P50" s="24"/>
      <c r="Q50" s="30"/>
      <c r="R50" s="31"/>
      <c r="S50" s="29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7"/>
    </row>
    <row r="51" spans="1:32" ht="7.5" customHeight="1">
      <c r="A51" s="1"/>
      <c r="B51" s="28"/>
      <c r="C51" s="557"/>
      <c r="D51" s="541"/>
      <c r="E51" s="557"/>
      <c r="F51" s="556"/>
      <c r="G51" s="541"/>
      <c r="H51" s="541"/>
      <c r="I51" s="557"/>
      <c r="J51" s="24"/>
      <c r="K51" s="24"/>
      <c r="L51" s="24"/>
      <c r="M51" s="24"/>
      <c r="N51" s="24"/>
      <c r="O51" s="24"/>
      <c r="P51" s="24"/>
      <c r="Q51" s="554"/>
      <c r="R51" s="555"/>
      <c r="S51" s="556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7"/>
    </row>
    <row r="52" spans="1:32" ht="7.5" customHeight="1">
      <c r="A52" s="1"/>
      <c r="B52" s="28"/>
      <c r="C52" s="541"/>
      <c r="D52" s="541"/>
      <c r="E52" s="541"/>
      <c r="F52" s="541"/>
      <c r="G52" s="541"/>
      <c r="H52" s="541"/>
      <c r="I52" s="541"/>
      <c r="J52" s="24"/>
      <c r="K52" s="24"/>
      <c r="L52" s="24"/>
      <c r="M52" s="24"/>
      <c r="N52" s="24"/>
      <c r="O52" s="24"/>
      <c r="P52" s="24"/>
      <c r="Q52" s="541"/>
      <c r="R52" s="541"/>
      <c r="S52" s="541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7"/>
    </row>
    <row r="53" spans="1:32" ht="7.5" customHeight="1">
      <c r="A53" s="1"/>
      <c r="B53" s="28"/>
      <c r="C53" s="557"/>
      <c r="D53" s="541"/>
      <c r="E53" s="557"/>
      <c r="F53" s="556"/>
      <c r="G53" s="541"/>
      <c r="H53" s="541"/>
      <c r="I53" s="557"/>
      <c r="J53" s="24"/>
      <c r="K53" s="24"/>
      <c r="L53" s="24"/>
      <c r="M53" s="24"/>
      <c r="N53" s="24"/>
      <c r="O53" s="24"/>
      <c r="P53" s="24"/>
      <c r="Q53" s="554"/>
      <c r="R53" s="555"/>
      <c r="S53" s="556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7"/>
    </row>
    <row r="54" spans="1:32" ht="7.5" customHeight="1">
      <c r="A54" s="1"/>
      <c r="B54" s="28"/>
      <c r="C54" s="541"/>
      <c r="D54" s="541"/>
      <c r="E54" s="541"/>
      <c r="F54" s="541"/>
      <c r="G54" s="541"/>
      <c r="H54" s="541"/>
      <c r="I54" s="541"/>
      <c r="J54" s="24"/>
      <c r="K54" s="24"/>
      <c r="L54" s="24"/>
      <c r="M54" s="24"/>
      <c r="N54" s="24"/>
      <c r="O54" s="24"/>
      <c r="P54" s="24"/>
      <c r="Q54" s="541"/>
      <c r="R54" s="541"/>
      <c r="S54" s="541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7"/>
    </row>
    <row r="55" spans="1:32" ht="7.5" customHeight="1">
      <c r="A55" s="1"/>
      <c r="B55" s="32" t="s">
        <v>4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7"/>
    </row>
    <row r="56" spans="1:32" ht="7.5" customHeight="1">
      <c r="A56" s="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7"/>
    </row>
    <row r="57" spans="1:32" ht="7.5" customHeight="1">
      <c r="A57" s="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7"/>
    </row>
    <row r="58" spans="1:32" ht="7.5" customHeight="1">
      <c r="A58" s="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7"/>
    </row>
    <row r="59" spans="1:32" ht="11.25" customHeight="1">
      <c r="A59" s="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7"/>
    </row>
    <row r="60" spans="1:32" ht="11.25" customHeight="1">
      <c r="A60" s="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7"/>
    </row>
    <row r="61" spans="1:32" ht="11.25" customHeight="1">
      <c r="A61" s="1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7"/>
    </row>
    <row r="62" spans="1:32" ht="15.75" hidden="1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</row>
    <row r="63" spans="1:32" ht="15.75" hidden="1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  <row r="64" spans="1:32" ht="15.75" hidden="1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</row>
    <row r="65" spans="1:32" ht="15.75" hidden="1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</row>
    <row r="66" spans="1:32" ht="15.75" hidden="1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</row>
    <row r="67" spans="1:32" ht="15.75" hidden="1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</row>
    <row r="68" spans="1:32" ht="15.75" hidden="1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</row>
    <row r="69" spans="1:32" ht="15.75" hidden="1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</row>
    <row r="70" spans="1:32" ht="15.75" hidden="1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</row>
    <row r="71" spans="1:32" ht="15.75" hidden="1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</row>
    <row r="72" spans="1:32" ht="15.75" hidden="1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</row>
    <row r="73" spans="1:32" ht="15.75" hidden="1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</row>
    <row r="74" spans="1:32" ht="15.75" hidden="1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</row>
    <row r="75" spans="1:32" ht="15.75" hidden="1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</row>
    <row r="76" spans="1:32" ht="15.75" hidden="1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</row>
    <row r="77" spans="1:32" ht="15.75" hidden="1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</row>
    <row r="78" spans="1:32" ht="15.75" hidden="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</row>
    <row r="79" spans="1:32" ht="15.75" hidden="1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</row>
    <row r="80" spans="1:32" ht="15.75" hidden="1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</row>
    <row r="81" spans="1:32" ht="15.75" hidden="1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 spans="1:32" ht="15.75" hidden="1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</row>
    <row r="83" spans="1:32" ht="15.75" hidden="1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</row>
    <row r="84" spans="1:32" ht="15.75" hidden="1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</row>
    <row r="85" spans="1:32" ht="15.75" hidden="1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</row>
    <row r="86" spans="1:32" ht="15.75" hidden="1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</row>
    <row r="87" spans="1:32" ht="15.75" hidden="1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</row>
    <row r="88" spans="1:32" ht="15.75" hidden="1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</row>
    <row r="89" spans="1:32" ht="15.75" hidden="1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</row>
    <row r="90" spans="1:32" ht="15.75" hidden="1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</row>
    <row r="91" spans="1:32" ht="15.75" hidden="1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</row>
    <row r="92" spans="1:32" ht="15.75" hidden="1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</row>
    <row r="93" spans="1:32" ht="15.75" hidden="1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</row>
    <row r="94" spans="1:32" ht="15.75" hidden="1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</row>
    <row r="95" spans="1:32" ht="15.75" hidden="1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</row>
    <row r="96" spans="1:32" ht="15.75" hidden="1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</row>
    <row r="97" spans="1:32" ht="15.75" hidden="1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</row>
    <row r="98" spans="1:32" ht="15.75" hidden="1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</row>
    <row r="99" spans="1:32" ht="15.75" hidden="1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</row>
    <row r="100" spans="1:32" ht="15.75" hidden="1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</row>
    <row r="101" spans="1:32" ht="15.75" hidden="1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</row>
    <row r="102" spans="1:32" ht="15.75" hidden="1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</row>
    <row r="103" spans="1:32" ht="15.75" hidden="1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</row>
    <row r="104" spans="1:32" ht="15.75" hidden="1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</row>
    <row r="105" spans="1:32" ht="15.75" hidden="1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</row>
    <row r="106" spans="1:32" ht="15.75" hidden="1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</row>
    <row r="107" spans="1:32" ht="15.75" hidden="1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</row>
    <row r="108" spans="1:32" ht="15.75" hidden="1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</row>
    <row r="109" spans="1:32" ht="15.75" hidden="1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</row>
    <row r="110" spans="1:32" ht="15.75" hidden="1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</row>
    <row r="111" spans="1:32" ht="15.75" hidden="1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</row>
    <row r="112" spans="1:32" ht="15.75" hidden="1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</row>
    <row r="113" spans="1:32" ht="15.75" hidden="1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</row>
    <row r="114" spans="1:32" ht="15.75" hidden="1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</row>
    <row r="115" spans="1:32" ht="15.75" hidden="1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</row>
    <row r="116" spans="1:32" ht="15.75" hidden="1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</row>
    <row r="117" spans="1:32" ht="15.75" hidden="1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</row>
    <row r="118" spans="1:32" ht="15.75" hidden="1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</row>
    <row r="119" spans="1:32" ht="15.75" hidden="1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</row>
    <row r="120" spans="1:32" ht="15.75" hidden="1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</row>
    <row r="121" spans="1:32" ht="15.75" hidden="1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</row>
    <row r="122" spans="1:32" ht="15.75" hidden="1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</row>
    <row r="123" spans="1:32" ht="15.75" hidden="1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</row>
    <row r="124" spans="1:32" ht="15.75" hidden="1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</row>
    <row r="125" spans="1:32" ht="15.75" hidden="1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</row>
    <row r="126" spans="1:32" ht="15.75" hidden="1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</row>
    <row r="127" spans="1:32" ht="15.75" hidden="1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</row>
    <row r="128" spans="1:32" ht="15.75" hidden="1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</row>
    <row r="129" spans="1:32" ht="15.75" hidden="1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</row>
    <row r="130" spans="1:32" ht="15.75" hidden="1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</row>
    <row r="131" spans="1:32" ht="15.75" hidden="1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</row>
    <row r="132" spans="1:32" ht="15.75" hidden="1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</row>
    <row r="133" spans="1:32" ht="15.75" hidden="1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</row>
    <row r="134" spans="1:32" ht="15.75" hidden="1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</row>
    <row r="135" spans="1:32" ht="15.75" hidden="1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</row>
    <row r="136" spans="1:32" ht="15.75" hidden="1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</row>
    <row r="137" spans="1:32" ht="15.75" hidden="1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</row>
    <row r="138" spans="1:32" ht="15.75" hidden="1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</row>
    <row r="139" spans="1:32" ht="15.75" hidden="1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</row>
    <row r="140" spans="1:32" ht="15.75" hidden="1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</row>
    <row r="141" spans="1:32" ht="15.75" hidden="1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</row>
    <row r="142" spans="1:32" ht="15.75" hidden="1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</row>
    <row r="143" spans="1:32" ht="15.75" hidden="1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</row>
    <row r="144" spans="1:32" ht="15.75" hidden="1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</row>
    <row r="145" spans="1:32" ht="15.75" hidden="1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</row>
    <row r="146" spans="1:32" ht="15.75" hidden="1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</row>
    <row r="147" spans="1:32" ht="15.75" hidden="1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</row>
    <row r="148" spans="1:32" ht="15.75" hidden="1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</row>
    <row r="149" spans="1:32" ht="15.75" hidden="1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</row>
    <row r="150" spans="1:32" ht="15.75" hidden="1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</row>
    <row r="151" spans="1:32" ht="15.75" hidden="1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</row>
    <row r="152" spans="1:32" ht="15.75" hidden="1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</row>
    <row r="153" spans="1:32" ht="15.75" hidden="1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</row>
    <row r="154" spans="1:32" ht="15.75" hidden="1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</row>
    <row r="155" spans="1:32" ht="15.75" hidden="1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</row>
    <row r="156" spans="1:32" ht="15.75" hidden="1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</row>
    <row r="157" spans="1:32" ht="15.75" hidden="1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</row>
    <row r="158" spans="1:32" ht="15.75" hidden="1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</row>
    <row r="159" spans="1:32" ht="15.75" hidden="1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</row>
    <row r="160" spans="1:32" ht="15.75" hidden="1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</row>
    <row r="161" spans="1:32" ht="15.75" hidden="1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</row>
    <row r="162" spans="1:32" ht="15.75" hidden="1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</row>
    <row r="163" spans="1:32" ht="15.75" hidden="1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</row>
    <row r="164" spans="1:32" ht="15.75" hidden="1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</row>
    <row r="165" spans="1:32" ht="15.75" hidden="1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</row>
    <row r="166" spans="1:32" ht="15.75" hidden="1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</row>
    <row r="167" spans="1:32" ht="15.75" hidden="1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</row>
    <row r="168" spans="1:32" ht="15.75" hidden="1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</row>
    <row r="169" spans="1:32" ht="15.75" hidden="1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</row>
    <row r="170" spans="1:32" ht="15.75" hidden="1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</row>
    <row r="171" spans="1:32" ht="15.75" hidden="1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</row>
    <row r="172" spans="1:32" ht="15.75" hidden="1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</row>
    <row r="173" spans="1:32" ht="15.75" hidden="1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</row>
    <row r="174" spans="1:32" ht="15.75" hidden="1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</row>
    <row r="175" spans="1:32" ht="15.75" hidden="1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</row>
    <row r="176" spans="1:32" ht="15.75" hidden="1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</row>
    <row r="177" spans="1:32" ht="15.75" hidden="1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</row>
    <row r="178" spans="1:32" ht="15.75" hidden="1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</row>
    <row r="179" spans="1:32" ht="15.75" hidden="1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</row>
    <row r="180" spans="1:32" ht="15.75" hidden="1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</row>
    <row r="181" spans="1:32" ht="15.75" hidden="1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</row>
    <row r="182" spans="1:32" ht="15.75" hidden="1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</row>
    <row r="183" spans="1:32" ht="15.75" hidden="1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</row>
    <row r="184" spans="1:32" ht="15.75" hidden="1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</row>
    <row r="185" spans="1:32" ht="15.75" hidden="1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</row>
    <row r="186" spans="1:32" ht="15.75" hidden="1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</row>
    <row r="187" spans="1:32" ht="15.75" hidden="1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</row>
    <row r="188" spans="1:32" ht="15.75" hidden="1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</row>
    <row r="189" spans="1:32" ht="15.75" hidden="1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</row>
    <row r="190" spans="1:32" ht="15.75" hidden="1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</row>
    <row r="191" spans="1:32" ht="15.75" hidden="1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</row>
    <row r="192" spans="1:32" ht="15.75" hidden="1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</row>
    <row r="193" spans="1:32" ht="15.75" hidden="1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</row>
    <row r="194" spans="1:32" ht="15.75" hidden="1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</row>
    <row r="195" spans="1:32" ht="15.75" hidden="1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</row>
    <row r="196" spans="1:32" ht="15.75" hidden="1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</row>
    <row r="197" spans="1:32" ht="15.75" hidden="1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</row>
    <row r="198" spans="1:32" ht="15.75" hidden="1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</row>
    <row r="199" spans="1:32" ht="15.75" hidden="1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</row>
    <row r="200" spans="1:32" ht="15.75" hidden="1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</row>
    <row r="201" spans="1:32" ht="15.75" hidden="1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</row>
    <row r="202" spans="1:32" ht="15.75" hidden="1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</row>
    <row r="203" spans="1:32" ht="15.75" hidden="1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</row>
    <row r="204" spans="1:32" ht="15.75" hidden="1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</row>
    <row r="205" spans="1:32" ht="15.75" hidden="1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</row>
    <row r="206" spans="1:32" ht="15.75" hidden="1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</row>
    <row r="207" spans="1:32" ht="15.75" hidden="1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</row>
    <row r="208" spans="1:32" ht="15.75" hidden="1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</row>
    <row r="209" spans="1:32" ht="15.75" hidden="1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</row>
    <row r="210" spans="1:32" ht="15.75" hidden="1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</row>
    <row r="211" spans="1:32" ht="15.75" hidden="1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</row>
    <row r="212" spans="1:32" ht="15.75" hidden="1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</row>
    <row r="213" spans="1:32" ht="15.75" hidden="1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</row>
    <row r="214" spans="1:32" ht="15.75" hidden="1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</row>
    <row r="215" spans="1:32" ht="15.75" hidden="1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</row>
    <row r="216" spans="1:32" ht="15.75" hidden="1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</row>
    <row r="217" spans="1:32" ht="15.75" hidden="1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</row>
    <row r="218" spans="1:32" ht="15.75" hidden="1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</row>
    <row r="219" spans="1:32" ht="15.75" hidden="1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</row>
    <row r="220" spans="1:32" ht="15.75" hidden="1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</row>
    <row r="221" spans="1:32" ht="15.75" hidden="1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</row>
    <row r="222" spans="1:32" ht="15.75" hidden="1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</row>
    <row r="223" spans="1:32" ht="15.75" hidden="1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</row>
    <row r="224" spans="1:32" ht="15.75" hidden="1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</row>
    <row r="225" spans="1:32" ht="15.75" hidden="1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</row>
    <row r="226" spans="1:32" ht="15.75" hidden="1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</row>
    <row r="227" spans="1:32" ht="15.75" hidden="1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</row>
    <row r="228" spans="1:32" ht="15.75" hidden="1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</row>
    <row r="229" spans="1:32" ht="15.75" hidden="1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</row>
    <row r="230" spans="1:32" ht="15.75" hidden="1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</row>
    <row r="231" spans="1:32" ht="15.75" hidden="1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</row>
    <row r="232" spans="1:32" ht="15.75" hidden="1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</row>
    <row r="233" spans="1:32" ht="15.75" hidden="1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</row>
    <row r="234" spans="1:32" ht="15.75" hidden="1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</row>
    <row r="235" spans="1:32" ht="15.75" hidden="1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</row>
    <row r="236" spans="1:32" ht="15.75" hidden="1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</row>
    <row r="237" spans="1:32" ht="15.75" hidden="1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</row>
    <row r="238" spans="1:32" ht="15.75" hidden="1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</row>
    <row r="239" spans="1:32" ht="15.75" hidden="1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</row>
    <row r="240" spans="1:32" ht="15.75" hidden="1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</row>
    <row r="241" spans="1:32" ht="15.75" hidden="1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</row>
    <row r="242" spans="1:32" ht="15.75" hidden="1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</row>
    <row r="243" spans="1:32" ht="15.75" hidden="1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</row>
    <row r="244" spans="1:32" ht="15.75" hidden="1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</row>
    <row r="245" spans="1:32" ht="15.75" hidden="1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</row>
    <row r="246" spans="1:32" ht="15.75" hidden="1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</row>
    <row r="247" spans="1:32" ht="15.75" hidden="1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</row>
    <row r="248" spans="1:32" ht="15.75" hidden="1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</row>
    <row r="249" spans="1:32" ht="15.75" hidden="1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</row>
    <row r="250" spans="1:32" ht="15.75" hidden="1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</row>
    <row r="251" spans="1:32" ht="15.75" hidden="1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</row>
    <row r="252" spans="1:32" ht="15.75" hidden="1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</row>
    <row r="253" spans="1:32" ht="15.75" hidden="1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</row>
    <row r="254" spans="1:32" ht="15.75" hidden="1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</row>
    <row r="255" spans="1:32" ht="15.75" hidden="1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</row>
    <row r="256" spans="1:32" ht="15.75" hidden="1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</row>
    <row r="257" spans="1:32" ht="15.75" hidden="1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</row>
    <row r="258" spans="1:32" ht="15.75" hidden="1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</row>
    <row r="259" spans="1:32" ht="15.75" hidden="1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</row>
    <row r="260" spans="1:32" ht="15.75" hidden="1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</row>
    <row r="261" spans="1:32" ht="15.75" hidden="1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</row>
    <row r="262" spans="1:32" ht="15.75" hidden="1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</row>
    <row r="263" spans="1:32" ht="15.75" hidden="1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</row>
    <row r="264" spans="1:32" ht="15.75" hidden="1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</row>
    <row r="265" spans="1:32" ht="15.75" hidden="1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</row>
    <row r="266" spans="1:32" ht="15.75" hidden="1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</row>
    <row r="267" spans="1:32" ht="15.75" hidden="1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</row>
    <row r="268" spans="1:32" ht="15.75" hidden="1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</row>
    <row r="269" spans="1:32" ht="15.75" hidden="1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</row>
    <row r="270" spans="1:32" ht="15.75" hidden="1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</row>
    <row r="271" spans="1:32" ht="15.75" hidden="1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</row>
    <row r="272" spans="1:32" ht="15.75" hidden="1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</row>
    <row r="273" spans="1:32" ht="15.75" hidden="1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</row>
    <row r="274" spans="1:32" ht="15.75" hidden="1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</row>
    <row r="275" spans="1:32" ht="15.75" hidden="1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</row>
    <row r="276" spans="1:32" ht="15.75" hidden="1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</row>
    <row r="277" spans="1:32" ht="15.75" hidden="1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</row>
    <row r="278" spans="1:32" ht="15.75" hidden="1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</row>
    <row r="279" spans="1:32" ht="15.75" hidden="1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</row>
    <row r="280" spans="1:32" ht="15.75" hidden="1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</row>
    <row r="281" spans="1:32" ht="15.75" hidden="1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</row>
    <row r="282" spans="1:32" ht="15.75" hidden="1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</row>
    <row r="283" spans="1:32" ht="15.75" hidden="1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</row>
    <row r="284" spans="1:32" ht="15.75" hidden="1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</row>
    <row r="285" spans="1:32" ht="15.75" hidden="1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</row>
    <row r="286" spans="1:32" ht="15.75" hidden="1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</row>
    <row r="287" spans="1:32" ht="15.75" hidden="1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</row>
    <row r="288" spans="1:32" ht="15.75" hidden="1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</row>
    <row r="289" spans="1:32" ht="15.75" hidden="1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</row>
    <row r="290" spans="1:32" ht="15.75" hidden="1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</row>
    <row r="291" spans="1:32" ht="15.75" hidden="1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</row>
    <row r="292" spans="1:32" ht="15.75" hidden="1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</row>
    <row r="293" spans="1:32" ht="15.75" hidden="1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</row>
    <row r="294" spans="1:32" ht="15.75" hidden="1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</row>
    <row r="295" spans="1:32" ht="15.75" hidden="1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</row>
    <row r="296" spans="1:32" ht="15.75" hidden="1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</row>
    <row r="297" spans="1:32" ht="15.75" hidden="1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</row>
    <row r="298" spans="1:32" ht="15.75" hidden="1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</row>
    <row r="299" spans="1:32" ht="15.75" hidden="1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</row>
    <row r="300" spans="1:32" ht="15.75" hidden="1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</row>
    <row r="301" spans="1:32" ht="15.75" hidden="1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</row>
    <row r="302" spans="1:32" ht="15.75" hidden="1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</row>
    <row r="303" spans="1:32" ht="15.75" hidden="1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</row>
    <row r="304" spans="1:32" ht="15.75" hidden="1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</row>
    <row r="305" spans="1:32" ht="15.75" hidden="1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</row>
    <row r="306" spans="1:32" ht="15.75" hidden="1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</row>
    <row r="307" spans="1:32" ht="15.75" hidden="1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</row>
    <row r="308" spans="1:32" ht="15.75" hidden="1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</row>
    <row r="309" spans="1:32" ht="15.75" hidden="1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</row>
    <row r="310" spans="1:32" ht="15.75" hidden="1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</row>
    <row r="311" spans="1:32" ht="15.75" hidden="1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</row>
    <row r="312" spans="1:32" ht="15.75" hidden="1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</row>
    <row r="313" spans="1:32" ht="15.75" hidden="1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</row>
    <row r="314" spans="1:32" ht="15.75" hidden="1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</row>
    <row r="315" spans="1:32" ht="15.75" hidden="1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</row>
    <row r="316" spans="1:32" ht="15.75" hidden="1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</row>
    <row r="317" spans="1:32" ht="15.75" hidden="1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</row>
    <row r="318" spans="1:32" ht="15.75" hidden="1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</row>
    <row r="319" spans="1:32" ht="15.75" hidden="1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</row>
    <row r="320" spans="1:32" ht="15.75" hidden="1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</row>
    <row r="321" spans="1:32" ht="15.75" hidden="1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</row>
    <row r="322" spans="1:32" ht="15.75" hidden="1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</row>
    <row r="323" spans="1:32" ht="15.75" hidden="1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</row>
    <row r="324" spans="1:32" ht="15.75" hidden="1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</row>
    <row r="325" spans="1:32" ht="15.75" hidden="1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</row>
    <row r="326" spans="1:32" ht="15.75" hidden="1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</row>
    <row r="327" spans="1:32" ht="15.75" hidden="1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</row>
    <row r="328" spans="1:32" ht="15.75" hidden="1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</row>
    <row r="329" spans="1:32" ht="15.75" hidden="1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</row>
    <row r="330" spans="1:32" ht="15.75" hidden="1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</row>
    <row r="331" spans="1:32" ht="15.75" hidden="1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</row>
    <row r="332" spans="1:32" ht="15.75" hidden="1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</row>
    <row r="333" spans="1:32" ht="15.75" hidden="1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</row>
    <row r="334" spans="1:32" ht="15.75" hidden="1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</row>
    <row r="335" spans="1:32" ht="15.75" hidden="1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</row>
    <row r="336" spans="1:32" ht="15.75" hidden="1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</row>
    <row r="337" spans="1:32" ht="15.75" hidden="1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</row>
    <row r="338" spans="1:32" ht="15.75" hidden="1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</row>
    <row r="339" spans="1:32" ht="15.75" hidden="1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</row>
    <row r="340" spans="1:32" ht="15.75" hidden="1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</row>
    <row r="341" spans="1:32" ht="15.75" hidden="1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</row>
    <row r="342" spans="1:32" ht="15.75" hidden="1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</row>
    <row r="343" spans="1:32" ht="15.75" hidden="1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</row>
    <row r="344" spans="1:32" ht="15.75" hidden="1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</row>
    <row r="345" spans="1:32" ht="15.75" hidden="1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</row>
    <row r="346" spans="1:32" ht="15.75" hidden="1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</row>
    <row r="347" spans="1:32" ht="15.75" hidden="1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</row>
    <row r="348" spans="1:32" ht="15.75" hidden="1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</row>
    <row r="349" spans="1:32" ht="15.75" hidden="1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</row>
    <row r="350" spans="1:32" ht="15.75" hidden="1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</row>
    <row r="351" spans="1:32" ht="15.75" hidden="1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</row>
    <row r="352" spans="1:32" ht="15.75" hidden="1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</row>
    <row r="353" spans="1:32" ht="15.75" hidden="1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</row>
    <row r="354" spans="1:32" ht="15.75" hidden="1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</row>
    <row r="355" spans="1:32" ht="15.75" hidden="1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</row>
    <row r="356" spans="1:32" ht="15.75" hidden="1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</row>
    <row r="357" spans="1:32" ht="15.75" hidden="1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</row>
    <row r="358" spans="1:32" ht="15.75" hidden="1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</row>
    <row r="359" spans="1:32" ht="15.75" hidden="1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</row>
    <row r="360" spans="1:32" ht="15.75" hidden="1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</row>
    <row r="361" spans="1:32" ht="15.75" hidden="1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</row>
    <row r="362" spans="1:32" ht="15.75" hidden="1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</row>
    <row r="363" spans="1:32" ht="15.75" hidden="1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</row>
    <row r="364" spans="1:32" ht="15.75" hidden="1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</row>
    <row r="365" spans="1:32" ht="15.75" hidden="1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</row>
    <row r="366" spans="1:32" ht="15.75" hidden="1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</row>
    <row r="367" spans="1:32" ht="15.75" hidden="1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</row>
    <row r="368" spans="1:32" ht="15.75" hidden="1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</row>
    <row r="369" spans="1:32" ht="15.75" hidden="1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</row>
    <row r="370" spans="1:32" ht="15.75" hidden="1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</row>
    <row r="371" spans="1:32" ht="15.75" hidden="1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</row>
    <row r="372" spans="1:32" ht="15.75" hidden="1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</row>
    <row r="373" spans="1:32" ht="15.75" hidden="1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</row>
    <row r="374" spans="1:32" ht="15.75" hidden="1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</row>
    <row r="375" spans="1:32" ht="15.75" hidden="1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</row>
    <row r="376" spans="1:32" ht="15.75" hidden="1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</row>
    <row r="377" spans="1:32" ht="15.75" hidden="1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</row>
    <row r="378" spans="1:32" ht="15.75" hidden="1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</row>
    <row r="379" spans="1:32" ht="15.75" hidden="1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</row>
    <row r="380" spans="1:32" ht="15.75" hidden="1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</row>
    <row r="381" spans="1:32" ht="15.75" hidden="1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</row>
    <row r="382" spans="1:32" ht="15.75" hidden="1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</row>
    <row r="383" spans="1:32" ht="15.75" hidden="1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</row>
    <row r="384" spans="1:32" ht="15.75" hidden="1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</row>
    <row r="385" spans="1:32" ht="15.75" hidden="1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</row>
    <row r="386" spans="1:32" ht="15.75" hidden="1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</row>
    <row r="387" spans="1:32" ht="15.75" hidden="1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</row>
    <row r="388" spans="1:32" ht="15.75" hidden="1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</row>
    <row r="389" spans="1:32" ht="15.75" hidden="1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</row>
    <row r="390" spans="1:32" ht="15.75" hidden="1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</row>
    <row r="391" spans="1:32" ht="15.75" hidden="1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</row>
    <row r="392" spans="1:32" ht="15.75" hidden="1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</row>
    <row r="393" spans="1:32" ht="15.75" hidden="1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</row>
    <row r="394" spans="1:32" ht="15.75" hidden="1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</row>
    <row r="395" spans="1:32" ht="15.75" hidden="1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</row>
    <row r="396" spans="1:32" ht="15.75" hidden="1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</row>
    <row r="397" spans="1:32" ht="15.75" hidden="1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</row>
    <row r="398" spans="1:32" ht="15.75" hidden="1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</row>
    <row r="399" spans="1:32" ht="15.75" hidden="1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</row>
    <row r="400" spans="1:32" ht="15.75" hidden="1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</row>
    <row r="401" spans="1:32" ht="15.75" hidden="1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</row>
    <row r="402" spans="1:32" ht="15.75" hidden="1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</row>
    <row r="403" spans="1:32" ht="15.75" hidden="1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</row>
    <row r="404" spans="1:32" ht="15.75" hidden="1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</row>
    <row r="405" spans="1:32" ht="15.75" hidden="1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</row>
    <row r="406" spans="1:32" ht="15.75" hidden="1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</row>
    <row r="407" spans="1:32" ht="15.75" hidden="1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</row>
    <row r="408" spans="1:32" ht="15.75" hidden="1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</row>
    <row r="409" spans="1:32" ht="15.75" hidden="1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</row>
    <row r="410" spans="1:32" ht="15.75" hidden="1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</row>
    <row r="411" spans="1:32" ht="15.75" hidden="1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</row>
    <row r="412" spans="1:32" ht="15.75" hidden="1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</row>
    <row r="413" spans="1:32" ht="15.75" hidden="1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</row>
    <row r="414" spans="1:32" ht="15.75" hidden="1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</row>
    <row r="415" spans="1:32" ht="15.75" hidden="1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</row>
    <row r="416" spans="1:32" ht="15.75" hidden="1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</row>
    <row r="417" spans="1:32" ht="15.75" hidden="1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</row>
    <row r="418" spans="1:32" ht="15.75" hidden="1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</row>
    <row r="419" spans="1:32" ht="15.75" hidden="1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</row>
    <row r="420" spans="1:32" ht="15.75" hidden="1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</row>
    <row r="421" spans="1:32" ht="15.75" hidden="1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</row>
    <row r="422" spans="1:32" ht="15.75" hidden="1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</row>
    <row r="423" spans="1:32" ht="15.75" hidden="1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</row>
    <row r="424" spans="1:32" ht="15.75" hidden="1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</row>
    <row r="425" spans="1:32" ht="15.75" hidden="1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</row>
    <row r="426" spans="1:32" ht="15.75" hidden="1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</row>
    <row r="427" spans="1:32" ht="15.75" hidden="1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</row>
    <row r="428" spans="1:32" ht="15.75" hidden="1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</row>
    <row r="429" spans="1:32" ht="15.75" hidden="1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</row>
    <row r="430" spans="1:32" ht="15.75" hidden="1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</row>
    <row r="431" spans="1:32" ht="15.75" hidden="1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</row>
    <row r="432" spans="1:32" ht="15.75" hidden="1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</row>
    <row r="433" spans="1:32" ht="15.75" hidden="1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</row>
    <row r="434" spans="1:32" ht="15.75" hidden="1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</row>
    <row r="435" spans="1:32" ht="15.75" hidden="1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</row>
    <row r="436" spans="1:32" ht="15.75" hidden="1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</row>
    <row r="437" spans="1:32" ht="15.75" hidden="1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</row>
    <row r="438" spans="1:32" ht="15.75" hidden="1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</row>
    <row r="439" spans="1:32" ht="15.75" hidden="1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</row>
    <row r="440" spans="1:32" ht="15.75" hidden="1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</row>
    <row r="441" spans="1:32" ht="15.75" hidden="1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</row>
    <row r="442" spans="1:32" ht="15.75" hidden="1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</row>
    <row r="443" spans="1:32" ht="15.75" hidden="1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</row>
    <row r="444" spans="1:32" ht="15.75" hidden="1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</row>
    <row r="445" spans="1:32" ht="15.75" hidden="1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</row>
    <row r="446" spans="1:32" ht="15.75" hidden="1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</row>
    <row r="447" spans="1:32" ht="15.75" hidden="1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</row>
    <row r="448" spans="1:32" ht="15.75" hidden="1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</row>
    <row r="449" spans="1:32" ht="15.75" hidden="1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</row>
    <row r="450" spans="1:32" ht="15.75" hidden="1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</row>
    <row r="451" spans="1:32" ht="15.75" hidden="1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</row>
    <row r="452" spans="1:32" ht="15.75" hidden="1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</row>
    <row r="453" spans="1:32" ht="15.75" hidden="1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</row>
    <row r="454" spans="1:32" ht="15.75" hidden="1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</row>
    <row r="455" spans="1:32" ht="15.75" hidden="1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</row>
    <row r="456" spans="1:32" ht="15.75" hidden="1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</row>
    <row r="457" spans="1:32" ht="15.75" hidden="1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</row>
    <row r="458" spans="1:32" ht="15.75" hidden="1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</row>
    <row r="459" spans="1:32" ht="15.75" hidden="1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</row>
    <row r="460" spans="1:32" ht="15.75" hidden="1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</row>
    <row r="461" spans="1:32" ht="15.75" hidden="1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</row>
    <row r="462" spans="1:32" ht="15.75" hidden="1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</row>
    <row r="463" spans="1:32" ht="15.75" hidden="1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</row>
    <row r="464" spans="1:32" ht="15.75" hidden="1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</row>
    <row r="465" spans="1:32" ht="15.75" hidden="1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</row>
    <row r="466" spans="1:32" ht="15.75" hidden="1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</row>
    <row r="467" spans="1:32" ht="15.75" hidden="1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</row>
    <row r="468" spans="1:32" ht="15.75" hidden="1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</row>
    <row r="469" spans="1:32" ht="15.75" hidden="1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</row>
    <row r="470" spans="1:32" ht="15.75" hidden="1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</row>
    <row r="471" spans="1:32" ht="15.75" hidden="1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</row>
    <row r="472" spans="1:32" ht="15.75" hidden="1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</row>
    <row r="473" spans="1:32" ht="15.75" hidden="1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</row>
    <row r="474" spans="1:32" ht="15.75" hidden="1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</row>
    <row r="475" spans="1:32" ht="15.75" hidden="1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</row>
    <row r="476" spans="1:32" ht="15.75" hidden="1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</row>
    <row r="477" spans="1:32" ht="15.75" hidden="1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 spans="1:32" ht="15.75" hidden="1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</row>
    <row r="479" spans="1:32" ht="15.75" hidden="1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</row>
    <row r="480" spans="1:32" ht="15.75" hidden="1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</row>
    <row r="481" spans="1:32" ht="15.75" hidden="1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</row>
    <row r="482" spans="1:32" ht="15.75" hidden="1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</row>
    <row r="483" spans="1:32" ht="15.75" hidden="1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</row>
    <row r="484" spans="1:32" ht="15.75" hidden="1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</row>
    <row r="485" spans="1:32" ht="15.75" hidden="1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</row>
    <row r="486" spans="1:32" ht="15.75" hidden="1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</row>
    <row r="487" spans="1:32" ht="15.75" hidden="1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</row>
    <row r="488" spans="1:32" ht="15.75" hidden="1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89" spans="1:32" ht="15.75" hidden="1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</row>
    <row r="490" spans="1:32" ht="15.75" hidden="1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</row>
    <row r="491" spans="1:32" ht="15.75" hidden="1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</row>
    <row r="492" spans="1:32" ht="15.75" hidden="1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</row>
    <row r="493" spans="1:32" ht="15.75" hidden="1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</row>
    <row r="494" spans="1:32" ht="15.75" hidden="1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</row>
    <row r="495" spans="1:32" ht="15.75" hidden="1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</row>
    <row r="496" spans="1:32" ht="15.75" hidden="1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</row>
    <row r="497" spans="1:32" ht="15.75" hidden="1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</row>
    <row r="498" spans="1:32" ht="15.75" hidden="1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</row>
    <row r="499" spans="1:32" ht="15.75" hidden="1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 spans="1:32" ht="15.75" hidden="1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</row>
    <row r="501" spans="1:32" ht="15.75" hidden="1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</row>
    <row r="502" spans="1:32" ht="15.75" hidden="1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</row>
    <row r="503" spans="1:32" ht="15.75" hidden="1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</row>
    <row r="504" spans="1:32" ht="15.75" hidden="1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</row>
    <row r="505" spans="1:32" ht="15.75" hidden="1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</row>
    <row r="506" spans="1:32" ht="15.75" hidden="1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</row>
    <row r="507" spans="1:32" ht="15.75" hidden="1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</row>
    <row r="508" spans="1:32" ht="15.75" hidden="1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</row>
    <row r="509" spans="1:32" ht="15.75" hidden="1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 spans="1:32" ht="15.75" hidden="1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 spans="1:32" ht="15.75" hidden="1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</row>
    <row r="512" spans="1:32" ht="15.75" hidden="1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</row>
    <row r="513" spans="1:32" ht="15.75" hidden="1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</row>
    <row r="514" spans="1:32" ht="15.75" hidden="1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</row>
    <row r="515" spans="1:32" ht="15.75" hidden="1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</row>
    <row r="516" spans="1:32" ht="15.75" hidden="1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</row>
    <row r="517" spans="1:32" ht="15.75" hidden="1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</row>
    <row r="518" spans="1:32" ht="15.75" hidden="1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</row>
    <row r="519" spans="1:32" ht="15.75" hidden="1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</row>
    <row r="520" spans="1:32" ht="15.75" hidden="1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</row>
    <row r="521" spans="1:32" ht="15.75" hidden="1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</row>
    <row r="522" spans="1:32" ht="15.75" hidden="1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</row>
    <row r="523" spans="1:32" ht="15.75" hidden="1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</row>
    <row r="524" spans="1:32" ht="15.75" hidden="1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</row>
    <row r="525" spans="1:32" ht="15.75" hidden="1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</row>
    <row r="526" spans="1:32" ht="15.75" hidden="1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</row>
    <row r="527" spans="1:32" ht="15.75" hidden="1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</row>
    <row r="528" spans="1:32" ht="15.75" hidden="1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</row>
    <row r="529" spans="1:32" ht="15.75" hidden="1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</row>
    <row r="530" spans="1:32" ht="15.75" hidden="1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</row>
    <row r="531" spans="1:32" ht="15.75" hidden="1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</row>
    <row r="532" spans="1:32" ht="15.75" hidden="1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</row>
    <row r="533" spans="1:32" ht="15.75" hidden="1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</row>
    <row r="534" spans="1:32" ht="15.75" hidden="1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</row>
    <row r="535" spans="1:32" ht="15.75" hidden="1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</row>
    <row r="536" spans="1:32" ht="15.75" hidden="1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</row>
    <row r="537" spans="1:32" ht="15.75" hidden="1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</row>
    <row r="538" spans="1:32" ht="15.75" hidden="1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</row>
    <row r="539" spans="1:32" ht="15.75" hidden="1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</row>
    <row r="540" spans="1:32" ht="15.75" hidden="1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</row>
    <row r="541" spans="1:32" ht="15.75" hidden="1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</row>
    <row r="542" spans="1:32" ht="15.75" hidden="1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</row>
    <row r="543" spans="1:32" ht="15.75" hidden="1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</row>
    <row r="544" spans="1:32" ht="15.75" hidden="1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</row>
    <row r="545" spans="1:32" ht="15.75" hidden="1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</row>
    <row r="546" spans="1:32" ht="15.75" hidden="1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</row>
    <row r="547" spans="1:32" ht="15.75" hidden="1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</row>
    <row r="548" spans="1:32" ht="15.75" hidden="1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</row>
    <row r="549" spans="1:32" ht="15.75" hidden="1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</row>
    <row r="550" spans="1:32" ht="15.75" hidden="1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</row>
    <row r="551" spans="1:32" ht="15.75" hidden="1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</row>
    <row r="552" spans="1:32" ht="15.75" hidden="1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</row>
    <row r="553" spans="1:32" ht="15.75" hidden="1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</row>
    <row r="554" spans="1:32" ht="15.75" hidden="1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</row>
    <row r="555" spans="1:32" ht="15.75" hidden="1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</row>
    <row r="556" spans="1:32" ht="15.75" hidden="1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</row>
    <row r="557" spans="1:32" ht="15.75" hidden="1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</row>
    <row r="558" spans="1:32" ht="15.75" hidden="1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</row>
    <row r="559" spans="1:32" ht="15.75" hidden="1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</row>
    <row r="560" spans="1:32" ht="15.75" hidden="1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</row>
    <row r="561" spans="1:32" ht="15.75" hidden="1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</row>
    <row r="562" spans="1:32" ht="15.75" hidden="1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</row>
    <row r="563" spans="1:32" ht="15.75" hidden="1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</row>
    <row r="564" spans="1:32" ht="15.75" hidden="1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</row>
    <row r="565" spans="1:32" ht="15.75" hidden="1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</row>
    <row r="566" spans="1:32" ht="15.75" hidden="1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</row>
    <row r="567" spans="1:32" ht="15.75" hidden="1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</row>
    <row r="568" spans="1:32" ht="15.75" hidden="1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</row>
    <row r="569" spans="1:32" ht="15.75" hidden="1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</row>
    <row r="570" spans="1:32" ht="15.75" hidden="1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</row>
    <row r="571" spans="1:32" ht="15.75" hidden="1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</row>
    <row r="572" spans="1:32" ht="15.75" hidden="1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</row>
    <row r="573" spans="1:32" ht="15.75" hidden="1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</row>
    <row r="574" spans="1:32" ht="15.75" hidden="1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</row>
    <row r="575" spans="1:32" ht="15.75" hidden="1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</row>
    <row r="576" spans="1:32" ht="15.75" hidden="1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</row>
    <row r="577" spans="1:32" ht="15.75" hidden="1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</row>
    <row r="578" spans="1:32" ht="15.75" hidden="1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</row>
    <row r="579" spans="1:32" ht="15.75" hidden="1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</row>
    <row r="580" spans="1:32" ht="15.75" hidden="1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</row>
    <row r="581" spans="1:32" ht="15.75" hidden="1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</row>
    <row r="582" spans="1:32" ht="15.75" hidden="1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</row>
    <row r="583" spans="1:32" ht="15.75" hidden="1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</row>
    <row r="584" spans="1:32" ht="15.75" hidden="1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</row>
    <row r="585" spans="1:32" ht="15.75" hidden="1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</row>
    <row r="586" spans="1:32" ht="15.75" hidden="1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</row>
    <row r="587" spans="1:32" ht="15.75" hidden="1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</row>
    <row r="588" spans="1:32" ht="15.75" hidden="1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</row>
    <row r="589" spans="1:32" ht="15.75" hidden="1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</row>
    <row r="590" spans="1:32" ht="15.75" hidden="1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</row>
    <row r="591" spans="1:32" ht="15.75" hidden="1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</row>
    <row r="592" spans="1:32" ht="15.75" hidden="1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</row>
    <row r="593" spans="1:32" ht="15.75" hidden="1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</row>
    <row r="594" spans="1:32" ht="15.75" hidden="1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</row>
    <row r="595" spans="1:32" ht="15.75" hidden="1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</row>
    <row r="596" spans="1:32" ht="15.75" hidden="1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</row>
    <row r="597" spans="1:32" ht="15.75" hidden="1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</row>
    <row r="598" spans="1:32" ht="15.75" hidden="1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</row>
    <row r="599" spans="1:32" ht="15.75" hidden="1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</row>
    <row r="600" spans="1:32" ht="15.75" hidden="1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</row>
    <row r="601" spans="1:32" ht="15.75" hidden="1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</row>
    <row r="602" spans="1:32" ht="15.75" hidden="1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</row>
    <row r="603" spans="1:32" ht="15.75" hidden="1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</row>
    <row r="604" spans="1:32" ht="15.75" hidden="1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</row>
    <row r="605" spans="1:32" ht="15.75" hidden="1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</row>
    <row r="606" spans="1:32" ht="15.75" hidden="1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</row>
    <row r="607" spans="1:32" ht="15.75" hidden="1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</row>
    <row r="608" spans="1:32" ht="15.75" hidden="1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</row>
    <row r="609" spans="1:32" ht="15.75" hidden="1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</row>
    <row r="610" spans="1:32" ht="15.75" hidden="1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</row>
    <row r="611" spans="1:32" ht="15.75" hidden="1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</row>
    <row r="612" spans="1:32" ht="15.75" hidden="1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</row>
    <row r="613" spans="1:32" ht="15.75" hidden="1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</row>
    <row r="614" spans="1:32" ht="15.75" hidden="1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</row>
    <row r="615" spans="1:32" ht="15.75" hidden="1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</row>
    <row r="616" spans="1:32" ht="15.75" hidden="1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</row>
    <row r="617" spans="1:32" ht="15.75" hidden="1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</row>
    <row r="618" spans="1:32" ht="15.75" hidden="1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</row>
    <row r="619" spans="1:32" ht="15.75" hidden="1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</row>
    <row r="620" spans="1:32" ht="15.75" hidden="1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</row>
    <row r="621" spans="1:32" ht="15.75" hidden="1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</row>
    <row r="622" spans="1:32" ht="15.75" hidden="1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</row>
    <row r="623" spans="1:32" ht="15.75" hidden="1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</row>
    <row r="624" spans="1:32" ht="15.75" hidden="1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</row>
    <row r="625" spans="1:32" ht="15.75" hidden="1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</row>
    <row r="626" spans="1:32" ht="15.75" hidden="1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</row>
    <row r="627" spans="1:32" ht="15.75" hidden="1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</row>
    <row r="628" spans="1:32" ht="15.75" hidden="1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</row>
    <row r="629" spans="1:32" ht="15.75" hidden="1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</row>
    <row r="630" spans="1:32" ht="15.75" hidden="1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</row>
    <row r="631" spans="1:32" ht="15.75" hidden="1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</row>
    <row r="632" spans="1:32" ht="15.75" hidden="1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</row>
    <row r="633" spans="1:32" ht="15.75" hidden="1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</row>
    <row r="634" spans="1:32" ht="15.75" hidden="1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</row>
    <row r="635" spans="1:32" ht="15.75" hidden="1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</row>
    <row r="636" spans="1:32" ht="15.75" hidden="1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</row>
    <row r="637" spans="1:32" ht="15.75" hidden="1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</row>
    <row r="638" spans="1:32" ht="15.75" hidden="1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</row>
    <row r="639" spans="1:32" ht="15.75" hidden="1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</row>
    <row r="640" spans="1:32" ht="15.75" hidden="1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</row>
    <row r="641" spans="1:32" ht="15.75" hidden="1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</row>
    <row r="642" spans="1:32" ht="15.75" hidden="1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</row>
    <row r="643" spans="1:32" ht="15.75" hidden="1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</row>
    <row r="644" spans="1:32" ht="15.75" hidden="1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</row>
    <row r="645" spans="1:32" ht="15.75" hidden="1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</row>
    <row r="646" spans="1:32" ht="15.75" hidden="1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</row>
    <row r="647" spans="1:32" ht="15.75" hidden="1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</row>
    <row r="648" spans="1:32" ht="15.75" hidden="1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</row>
    <row r="649" spans="1:32" ht="15.75" hidden="1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</row>
    <row r="650" spans="1:32" ht="15.75" hidden="1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</row>
    <row r="651" spans="1:32" ht="15.75" hidden="1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</row>
    <row r="652" spans="1:32" ht="15.75" hidden="1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</row>
    <row r="653" spans="1:32" ht="15.75" hidden="1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</row>
    <row r="654" spans="1:32" ht="15.75" hidden="1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</row>
    <row r="655" spans="1:32" ht="15.75" hidden="1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</row>
    <row r="656" spans="1:32" ht="15.75" hidden="1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</row>
    <row r="657" spans="1:32" ht="15.75" hidden="1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</row>
    <row r="658" spans="1:32" ht="15.75" hidden="1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</row>
    <row r="659" spans="1:32" ht="15.75" hidden="1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</row>
    <row r="660" spans="1:32" ht="15.75" hidden="1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</row>
    <row r="661" spans="1:32" ht="15.75" hidden="1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</row>
    <row r="662" spans="1:32" ht="15.75" hidden="1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</row>
    <row r="663" spans="1:32" ht="15.75" hidden="1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</row>
    <row r="664" spans="1:32" ht="15.75" hidden="1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</row>
    <row r="665" spans="1:32" ht="15.75" hidden="1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</row>
    <row r="666" spans="1:32" ht="15.75" hidden="1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</row>
    <row r="667" spans="1:32" ht="15.75" hidden="1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</row>
    <row r="668" spans="1:32" ht="15.75" hidden="1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</row>
    <row r="669" spans="1:32" ht="15.75" hidden="1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</row>
    <row r="670" spans="1:32" ht="15.75" hidden="1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</row>
    <row r="671" spans="1:32" ht="15.75" hidden="1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</row>
    <row r="672" spans="1:32" ht="15.75" hidden="1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</row>
    <row r="673" spans="1:32" ht="15.75" hidden="1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</row>
    <row r="674" spans="1:32" ht="15.75" hidden="1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</row>
    <row r="675" spans="1:32" ht="15.75" hidden="1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</row>
    <row r="676" spans="1:32" ht="15.75" hidden="1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</row>
    <row r="677" spans="1:32" ht="15.75" hidden="1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</row>
    <row r="678" spans="1:32" ht="15.75" hidden="1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</row>
    <row r="679" spans="1:32" ht="15.75" hidden="1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</row>
    <row r="680" spans="1:32" ht="15.75" hidden="1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</row>
    <row r="681" spans="1:32" ht="15.75" hidden="1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</row>
    <row r="682" spans="1:32" ht="15.75" hidden="1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</row>
    <row r="683" spans="1:32" ht="15.75" hidden="1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</row>
    <row r="684" spans="1:32" ht="15.75" hidden="1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</row>
    <row r="685" spans="1:32" ht="15.75" hidden="1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</row>
    <row r="686" spans="1:32" ht="15.75" hidden="1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</row>
    <row r="687" spans="1:32" ht="15.75" hidden="1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</row>
    <row r="688" spans="1:32" ht="15.75" hidden="1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</row>
    <row r="689" spans="1:32" ht="15.75" hidden="1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</row>
    <row r="690" spans="1:32" ht="15.75" hidden="1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</row>
    <row r="691" spans="1:32" ht="15.75" hidden="1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</row>
    <row r="692" spans="1:32" ht="15.75" hidden="1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</row>
    <row r="693" spans="1:32" ht="15.75" hidden="1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</row>
    <row r="694" spans="1:32" ht="15.75" hidden="1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</row>
    <row r="695" spans="1:32" ht="15.75" hidden="1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</row>
    <row r="696" spans="1:32" ht="15.75" hidden="1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</row>
    <row r="697" spans="1:32" ht="15.75" hidden="1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</row>
    <row r="698" spans="1:32" ht="15.75" hidden="1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</row>
    <row r="699" spans="1:32" ht="15.75" hidden="1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</row>
    <row r="700" spans="1:32" ht="15.75" hidden="1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</row>
    <row r="701" spans="1:32" ht="15.75" hidden="1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</row>
    <row r="702" spans="1:32" ht="15.75" hidden="1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</row>
    <row r="703" spans="1:32" ht="15.75" hidden="1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</row>
    <row r="704" spans="1:32" ht="15.75" hidden="1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</row>
    <row r="705" spans="1:32" ht="15.75" hidden="1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</row>
    <row r="706" spans="1:32" ht="15.75" hidden="1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</row>
    <row r="707" spans="1:32" ht="15.75" hidden="1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</row>
    <row r="708" spans="1:32" ht="15.75" hidden="1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</row>
    <row r="709" spans="1:32" ht="15.75" hidden="1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</row>
    <row r="710" spans="1:32" ht="15.75" hidden="1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</row>
    <row r="711" spans="1:32" ht="15.75" hidden="1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 spans="1:32" ht="15.75" hidden="1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</row>
    <row r="713" spans="1:32" ht="15.75" hidden="1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</row>
    <row r="714" spans="1:32" ht="15.75" hidden="1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</row>
    <row r="715" spans="1:32" ht="15.75" hidden="1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</row>
    <row r="716" spans="1:32" ht="15.75" hidden="1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</row>
    <row r="717" spans="1:32" ht="15.75" hidden="1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</row>
    <row r="718" spans="1:32" ht="15.75" hidden="1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</row>
    <row r="719" spans="1:32" ht="15.75" hidden="1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</row>
    <row r="720" spans="1:32" ht="15.75" hidden="1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</row>
    <row r="721" spans="1:32" ht="15.75" hidden="1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</row>
    <row r="722" spans="1:32" ht="15.75" hidden="1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</row>
    <row r="723" spans="1:32" ht="15.75" hidden="1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</row>
    <row r="724" spans="1:32" ht="15.75" hidden="1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</row>
    <row r="725" spans="1:32" ht="15.75" hidden="1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</row>
    <row r="726" spans="1:32" ht="15.75" hidden="1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</row>
    <row r="727" spans="1:32" ht="15.75" hidden="1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</row>
    <row r="728" spans="1:32" ht="15.75" hidden="1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</row>
    <row r="729" spans="1:32" ht="15.75" hidden="1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</row>
    <row r="730" spans="1:32" ht="15.75" hidden="1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</row>
    <row r="731" spans="1:32" ht="15.75" hidden="1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</row>
    <row r="732" spans="1:32" ht="15.75" hidden="1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</row>
    <row r="733" spans="1:32" ht="15.75" hidden="1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</row>
    <row r="734" spans="1:32" ht="15.75" hidden="1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</row>
    <row r="735" spans="1:32" ht="15.75" hidden="1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</row>
    <row r="736" spans="1:32" ht="15.75" hidden="1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</row>
    <row r="737" spans="1:32" ht="15.75" hidden="1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</row>
    <row r="738" spans="1:32" ht="15.75" hidden="1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</row>
    <row r="739" spans="1:32" ht="15.75" hidden="1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</row>
    <row r="740" spans="1:32" ht="15.75" hidden="1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</row>
    <row r="741" spans="1:32" ht="15.75" hidden="1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</row>
    <row r="742" spans="1:32" ht="15.75" hidden="1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</row>
    <row r="743" spans="1:32" ht="15.75" hidden="1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</row>
    <row r="744" spans="1:32" ht="15.75" hidden="1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</row>
    <row r="745" spans="1:32" ht="15.75" hidden="1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</row>
    <row r="746" spans="1:32" ht="15.75" hidden="1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</row>
    <row r="747" spans="1:32" ht="15.75" hidden="1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</row>
    <row r="748" spans="1:32" ht="15.75" hidden="1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</row>
    <row r="749" spans="1:32" ht="15.75" hidden="1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</row>
    <row r="750" spans="1:32" ht="15.75" hidden="1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</row>
    <row r="751" spans="1:32" ht="15.75" hidden="1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</row>
    <row r="752" spans="1:32" ht="15.75" hidden="1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</row>
    <row r="753" spans="1:32" ht="15.75" hidden="1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</row>
    <row r="754" spans="1:32" ht="15.75" hidden="1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</row>
    <row r="755" spans="1:32" ht="15.75" hidden="1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</row>
    <row r="756" spans="1:32" ht="15.75" hidden="1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</row>
    <row r="757" spans="1:32" ht="15.75" hidden="1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</row>
    <row r="758" spans="1:32" ht="15.75" hidden="1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</row>
    <row r="759" spans="1:32" ht="15.75" hidden="1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</row>
    <row r="760" spans="1:32" ht="15.75" hidden="1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</row>
    <row r="761" spans="1:32" ht="15.75" hidden="1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</row>
    <row r="762" spans="1:32" ht="15.75" hidden="1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</row>
    <row r="763" spans="1:32" ht="15.75" hidden="1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</row>
    <row r="764" spans="1:32" ht="15.75" hidden="1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</row>
    <row r="765" spans="1:32" ht="15.75" hidden="1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</row>
    <row r="766" spans="1:32" ht="15.75" hidden="1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</row>
    <row r="767" spans="1:32" ht="15.75" hidden="1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</row>
    <row r="768" spans="1:32" ht="15.75" hidden="1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</row>
    <row r="769" spans="1:32" ht="15.75" hidden="1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</row>
    <row r="770" spans="1:32" ht="15.75" hidden="1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</row>
    <row r="771" spans="1:32" ht="15.75" hidden="1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</row>
    <row r="772" spans="1:32" ht="15.75" hidden="1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</row>
    <row r="773" spans="1:32" ht="15.75" hidden="1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</row>
    <row r="774" spans="1:32" ht="15.75" hidden="1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</row>
    <row r="775" spans="1:32" ht="15.75" hidden="1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</row>
    <row r="776" spans="1:32" ht="15.75" hidden="1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</row>
    <row r="777" spans="1:32" ht="15.75" hidden="1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</row>
    <row r="778" spans="1:32" ht="15.75" hidden="1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</row>
    <row r="779" spans="1:32" ht="15.75" hidden="1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</row>
    <row r="780" spans="1:32" ht="15.75" hidden="1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</row>
    <row r="781" spans="1:32" ht="15.75" hidden="1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</row>
    <row r="782" spans="1:32" ht="15.75" hidden="1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</row>
    <row r="783" spans="1:32" ht="15.75" hidden="1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</row>
    <row r="784" spans="1:32" ht="15.75" hidden="1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</row>
    <row r="785" spans="1:32" ht="15.75" hidden="1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</row>
    <row r="786" spans="1:32" ht="15.75" hidden="1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</row>
    <row r="787" spans="1:32" ht="15.75" hidden="1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</row>
    <row r="788" spans="1:32" ht="15.75" hidden="1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</row>
    <row r="789" spans="1:32" ht="15.75" hidden="1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</row>
    <row r="790" spans="1:32" ht="15.75" hidden="1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</row>
    <row r="791" spans="1:32" ht="15.75" hidden="1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</row>
    <row r="792" spans="1:32" ht="15.75" hidden="1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</row>
    <row r="793" spans="1:32" ht="15.75" hidden="1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</row>
    <row r="794" spans="1:32" ht="15.75" hidden="1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</row>
    <row r="795" spans="1:32" ht="15.75" hidden="1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</row>
    <row r="796" spans="1:32" ht="15.75" hidden="1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</row>
    <row r="797" spans="1:32" ht="15.75" hidden="1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</row>
    <row r="798" spans="1:32" ht="15.75" hidden="1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</row>
    <row r="799" spans="1:32" ht="15.75" hidden="1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</row>
    <row r="800" spans="1:32" ht="15.75" hidden="1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</row>
    <row r="801" spans="1:32" ht="15.75" hidden="1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</row>
    <row r="802" spans="1:32" ht="15.75" hidden="1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</row>
    <row r="803" spans="1:32" ht="15.75" hidden="1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</row>
    <row r="804" spans="1:32" ht="15.75" hidden="1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</row>
    <row r="805" spans="1:32" ht="15.75" hidden="1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</row>
    <row r="806" spans="1:32" ht="15.75" hidden="1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</row>
    <row r="807" spans="1:32" ht="15.75" hidden="1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</row>
    <row r="808" spans="1:32" ht="15.75" hidden="1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</row>
    <row r="809" spans="1:32" ht="15.75" hidden="1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</row>
    <row r="810" spans="1:32" ht="15.75" hidden="1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</row>
    <row r="811" spans="1:32" ht="15.75" hidden="1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</row>
    <row r="812" spans="1:32" ht="15.75" hidden="1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</row>
    <row r="813" spans="1:32" ht="15.75" hidden="1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</row>
    <row r="814" spans="1:32" ht="15.75" hidden="1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</row>
    <row r="815" spans="1:32" ht="15.75" hidden="1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</row>
    <row r="816" spans="1:32" ht="15.75" hidden="1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</row>
    <row r="817" spans="1:32" ht="15.75" hidden="1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</row>
    <row r="818" spans="1:32" ht="15.75" hidden="1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</row>
    <row r="819" spans="1:32" ht="15.75" hidden="1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</row>
    <row r="820" spans="1:32" ht="15.75" hidden="1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</row>
    <row r="821" spans="1:32" ht="15.75" hidden="1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</row>
    <row r="822" spans="1:32" ht="15.75" hidden="1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</row>
    <row r="823" spans="1:32" ht="15.75" hidden="1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</row>
    <row r="824" spans="1:32" ht="15.75" hidden="1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</row>
    <row r="825" spans="1:32" ht="15.75" hidden="1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</row>
    <row r="826" spans="1:32" ht="15.75" hidden="1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</row>
    <row r="827" spans="1:32" ht="15.75" hidden="1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</row>
    <row r="828" spans="1:32" ht="15.75" hidden="1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</row>
    <row r="829" spans="1:32" ht="15.75" hidden="1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</row>
    <row r="830" spans="1:32" ht="15.75" hidden="1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</row>
    <row r="831" spans="1:32" ht="15.75" hidden="1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</row>
    <row r="832" spans="1:32" ht="15.75" hidden="1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</row>
    <row r="833" spans="1:32" ht="15.75" hidden="1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</row>
    <row r="834" spans="1:32" ht="15.75" hidden="1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</row>
    <row r="835" spans="1:32" ht="15.75" hidden="1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</row>
    <row r="836" spans="1:32" ht="15.75" hidden="1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</row>
    <row r="837" spans="1:32" ht="15.75" hidden="1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</row>
    <row r="838" spans="1:32" ht="15.75" hidden="1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</row>
    <row r="839" spans="1:32" ht="15.75" hidden="1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</row>
    <row r="840" spans="1:32" ht="15.75" hidden="1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</row>
    <row r="841" spans="1:32" ht="15.75" hidden="1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</row>
    <row r="842" spans="1:32" ht="15.75" hidden="1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</row>
    <row r="843" spans="1:32" ht="15.75" hidden="1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</row>
    <row r="844" spans="1:32" ht="15.75" hidden="1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</row>
    <row r="845" spans="1:32" ht="15.75" hidden="1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</row>
    <row r="846" spans="1:32" ht="15.75" hidden="1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</row>
    <row r="847" spans="1:32" ht="15.75" hidden="1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</row>
    <row r="848" spans="1:32" ht="15.75" hidden="1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</row>
    <row r="849" spans="1:32" ht="15.75" hidden="1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</row>
    <row r="850" spans="1:32" ht="15.75" hidden="1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</row>
    <row r="851" spans="1:32" ht="15.75" hidden="1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</row>
    <row r="852" spans="1:32" ht="15.75" hidden="1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</row>
    <row r="853" spans="1:32" ht="15.75" hidden="1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</row>
    <row r="854" spans="1:32" ht="15.75" hidden="1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</row>
    <row r="855" spans="1:32" ht="15.75" hidden="1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</row>
    <row r="856" spans="1:32" ht="15.75" hidden="1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</row>
    <row r="857" spans="1:32" ht="15.75" hidden="1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</row>
    <row r="858" spans="1:32" ht="15.75" hidden="1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</row>
    <row r="859" spans="1:32" ht="15.75" hidden="1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</row>
    <row r="860" spans="1:32" ht="15.75" hidden="1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</row>
    <row r="861" spans="1:32" ht="15.75" hidden="1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</row>
    <row r="862" spans="1:32" ht="15.75" hidden="1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</row>
    <row r="863" spans="1:32" ht="15.75" hidden="1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</row>
    <row r="864" spans="1:32" ht="15.75" hidden="1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</row>
    <row r="865" spans="1:32" ht="15.75" hidden="1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</row>
    <row r="866" spans="1:32" ht="15.75" hidden="1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</row>
    <row r="867" spans="1:32" ht="15.75" hidden="1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</row>
    <row r="868" spans="1:32" ht="15.75" hidden="1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</row>
    <row r="869" spans="1:32" ht="15.75" hidden="1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</row>
    <row r="870" spans="1:32" ht="15.75" hidden="1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</row>
    <row r="871" spans="1:32" ht="15.75" hidden="1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</row>
    <row r="872" spans="1:32" ht="15.75" hidden="1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</row>
    <row r="873" spans="1:32" ht="15.75" hidden="1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</row>
    <row r="874" spans="1:32" ht="15.75" hidden="1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</row>
    <row r="875" spans="1:32" ht="15.75" hidden="1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</row>
    <row r="876" spans="1:32" ht="15.75" hidden="1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</row>
    <row r="877" spans="1:32" ht="15.75" hidden="1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</row>
    <row r="878" spans="1:32" ht="15.75" hidden="1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</row>
    <row r="879" spans="1:32" ht="15.75" hidden="1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</row>
    <row r="880" spans="1:32" ht="15.75" hidden="1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</row>
    <row r="881" spans="1:32" ht="15.75" hidden="1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</row>
    <row r="882" spans="1:32" ht="15.75" hidden="1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</row>
    <row r="883" spans="1:32" ht="15.75" hidden="1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</row>
    <row r="884" spans="1:32" ht="15.75" hidden="1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</row>
    <row r="885" spans="1:32" ht="15.75" hidden="1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</row>
    <row r="886" spans="1:32" ht="15.75" hidden="1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 spans="1:32" ht="15.75" hidden="1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</row>
    <row r="888" spans="1:32" ht="15.75" hidden="1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</row>
    <row r="889" spans="1:32" ht="15.75" hidden="1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</row>
    <row r="890" spans="1:32" ht="15.75" hidden="1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</row>
    <row r="891" spans="1:32" ht="15.75" hidden="1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</row>
    <row r="892" spans="1:32" ht="15.75" hidden="1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</row>
    <row r="893" spans="1:32" ht="15.75" hidden="1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</row>
    <row r="894" spans="1:32" ht="15.75" hidden="1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</row>
    <row r="895" spans="1:32" ht="15.75" hidden="1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</row>
    <row r="896" spans="1:32" ht="15.75" hidden="1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</row>
    <row r="897" spans="1:32" ht="15.75" hidden="1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</row>
    <row r="898" spans="1:32" ht="15.75" hidden="1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</row>
    <row r="899" spans="1:32" ht="15.75" hidden="1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</row>
    <row r="900" spans="1:32" ht="15.75" hidden="1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</row>
    <row r="901" spans="1:32" ht="15.75" hidden="1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</row>
    <row r="902" spans="1:32" ht="15.75" hidden="1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</row>
    <row r="903" spans="1:32" ht="15.75" hidden="1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</row>
    <row r="904" spans="1:32" ht="15.75" hidden="1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</row>
    <row r="905" spans="1:32" ht="15.75" hidden="1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</row>
    <row r="906" spans="1:32" ht="15.75" hidden="1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</row>
    <row r="907" spans="1:32" ht="15.75" hidden="1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</row>
    <row r="908" spans="1:32" ht="15.75" hidden="1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</row>
    <row r="909" spans="1:32" ht="15.75" hidden="1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</row>
    <row r="910" spans="1:32" ht="15.75" hidden="1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</row>
    <row r="911" spans="1:32" ht="15.75" hidden="1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</row>
    <row r="912" spans="1:32" ht="15.75" hidden="1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</row>
    <row r="913" spans="1:32" ht="15.75" hidden="1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</row>
    <row r="914" spans="1:32" ht="15.75" hidden="1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</row>
    <row r="915" spans="1:32" ht="15.75" hidden="1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</row>
    <row r="916" spans="1:32" ht="15.75" hidden="1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</row>
    <row r="917" spans="1:32" ht="15.75" hidden="1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</row>
    <row r="918" spans="1:32" ht="15.75" hidden="1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</row>
    <row r="919" spans="1:32" ht="15.75" hidden="1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</row>
    <row r="920" spans="1:32" ht="15.75" hidden="1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</row>
    <row r="921" spans="1:32" ht="15.75" hidden="1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</row>
    <row r="922" spans="1:32" ht="15.75" hidden="1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</row>
    <row r="923" spans="1:32" ht="15.75" hidden="1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</row>
    <row r="924" spans="1:32" ht="15.75" hidden="1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</row>
    <row r="925" spans="1:32" ht="15.75" hidden="1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</row>
    <row r="926" spans="1:32" ht="15.75" hidden="1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</row>
    <row r="927" spans="1:32" ht="15.75" hidden="1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</row>
    <row r="928" spans="1:32" ht="15.75" hidden="1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</row>
    <row r="929" spans="1:32" ht="15.75" hidden="1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</row>
    <row r="930" spans="1:32" ht="15.75" hidden="1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</row>
    <row r="931" spans="1:32" ht="15.75" hidden="1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</row>
    <row r="932" spans="1:32" ht="15.75" hidden="1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</row>
    <row r="933" spans="1:32" ht="15.75" hidden="1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</row>
    <row r="934" spans="1:32" ht="15.75" hidden="1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</row>
    <row r="935" spans="1:32" ht="15.75" hidden="1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</row>
    <row r="936" spans="1:32" ht="15.75" hidden="1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</row>
    <row r="937" spans="1:32" ht="15.75" hidden="1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</row>
    <row r="938" spans="1:32" ht="15.75" hidden="1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</row>
    <row r="939" spans="1:32" ht="15.75" hidden="1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</row>
    <row r="940" spans="1:32" ht="15.75" hidden="1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</row>
    <row r="941" spans="1:32" ht="15.75" hidden="1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</row>
    <row r="942" spans="1:32" ht="15.75" hidden="1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</row>
    <row r="943" spans="1:32" ht="15.75" hidden="1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</row>
    <row r="944" spans="1:32" ht="15.75" hidden="1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</row>
    <row r="945" spans="1:32" ht="15.75" hidden="1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</row>
    <row r="946" spans="1:32" ht="15.75" hidden="1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</row>
    <row r="947" spans="1:32" ht="15.75" hidden="1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</row>
    <row r="948" spans="1:32" ht="15.75" hidden="1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</row>
    <row r="949" spans="1:32" ht="15.75" hidden="1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</row>
    <row r="950" spans="1:32" ht="15.75" hidden="1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</row>
    <row r="951" spans="1:32" ht="15.75" hidden="1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</row>
    <row r="952" spans="1:32" ht="15.75" hidden="1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</row>
    <row r="953" spans="1:32" ht="15.75" hidden="1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</row>
    <row r="954" spans="1:32" ht="15.75" hidden="1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</row>
    <row r="955" spans="1:32" ht="15.75" hidden="1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</row>
    <row r="956" spans="1:32" ht="15.75" hidden="1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</row>
    <row r="957" spans="1:32" ht="15.75" hidden="1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</row>
    <row r="958" spans="1:32" ht="15.75" hidden="1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</row>
    <row r="959" spans="1:32" ht="15.75" hidden="1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</row>
    <row r="960" spans="1:32" ht="15.75" hidden="1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</row>
    <row r="961" spans="1:32" ht="15.75" hidden="1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</row>
    <row r="962" spans="1:32" ht="15.75" hidden="1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</row>
    <row r="963" spans="1:32" ht="15.75" hidden="1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</row>
    <row r="964" spans="1:32" ht="15.75" hidden="1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</row>
    <row r="965" spans="1:32" ht="15.75" hidden="1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</row>
    <row r="966" spans="1:32" ht="15.75" hidden="1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</row>
    <row r="967" spans="1:32" ht="15.75" hidden="1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</row>
    <row r="968" spans="1:32" ht="15.75" hidden="1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</row>
    <row r="969" spans="1:32" ht="15.75" hidden="1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</row>
    <row r="970" spans="1:32" ht="15.75" hidden="1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</row>
    <row r="971" spans="1:32" ht="15.75" hidden="1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</row>
    <row r="972" spans="1:32" ht="15.75" hidden="1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</row>
    <row r="973" spans="1:32" ht="15.75" hidden="1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</row>
    <row r="974" spans="1:32" ht="15.75" hidden="1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</row>
    <row r="975" spans="1:32" ht="15.75" hidden="1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</row>
    <row r="976" spans="1:32" ht="15.75" hidden="1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</row>
    <row r="977" spans="1:32" ht="15.75" hidden="1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</row>
    <row r="978" spans="1:32" ht="15.75" hidden="1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</row>
    <row r="979" spans="1:32" ht="15.75" hidden="1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</row>
    <row r="980" spans="1:32" ht="15.75" hidden="1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</row>
    <row r="981" spans="1:32" ht="15.75" hidden="1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</row>
    <row r="982" spans="1:32" ht="15.75" hidden="1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</row>
    <row r="983" spans="1:32" ht="15.75" hidden="1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</row>
    <row r="984" spans="1:32" ht="15.75" hidden="1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</row>
    <row r="985" spans="1:32" ht="15.75" hidden="1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</row>
    <row r="986" spans="1:32" ht="15.75" hidden="1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</row>
    <row r="987" spans="1:32" ht="15.75" hidden="1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</row>
    <row r="988" spans="1:32" ht="15.75" hidden="1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</row>
    <row r="989" spans="1:32" ht="15.75" hidden="1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</row>
    <row r="990" spans="1:32" ht="15.75" hidden="1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</row>
    <row r="991" spans="1:32" ht="15.75" hidden="1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</row>
    <row r="992" spans="1:32" ht="15.75" hidden="1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</row>
    <row r="993" spans="1:32" ht="15.75" hidden="1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</row>
    <row r="994" spans="1:32" ht="15.75" hidden="1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</row>
    <row r="995" spans="1:32" ht="15.75" hidden="1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</row>
    <row r="996" spans="1:32" ht="15.75" hidden="1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</row>
    <row r="997" spans="1:32" ht="15.75" hidden="1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</row>
    <row r="998" spans="1:32" ht="15.75" hidden="1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</row>
    <row r="999" spans="1:32" ht="15.75" hidden="1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</row>
    <row r="1000" spans="1:32" ht="15.75" hidden="1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</row>
  </sheetData>
  <sheetProtection algorithmName="SHA-512" hashValue="oo6j8NP8dWYYWf2iJLvBl4DIHqdzSMKFAD2bS8nB9SqszqKzAtpsV1b9YM4jjXFaid6OrmU/hrMiuvbx2SJqBw==" saltValue="b5kjqNEERdoBL5MncEK9pA==" spinCount="100000" sheet="1" objects="1" scenarios="1"/>
  <mergeCells count="24">
    <mergeCell ref="A9:A12"/>
    <mergeCell ref="C24:S39"/>
    <mergeCell ref="B38:B39"/>
    <mergeCell ref="E51:E52"/>
    <mergeCell ref="F51:H52"/>
    <mergeCell ref="I51:I52"/>
    <mergeCell ref="S51:S52"/>
    <mergeCell ref="C51:D52"/>
    <mergeCell ref="C53:D54"/>
    <mergeCell ref="E53:E54"/>
    <mergeCell ref="F53:H54"/>
    <mergeCell ref="I53:I54"/>
    <mergeCell ref="W8:AC11"/>
    <mergeCell ref="U12:AE17"/>
    <mergeCell ref="Q51:Q52"/>
    <mergeCell ref="R51:R52"/>
    <mergeCell ref="Q53:Q54"/>
    <mergeCell ref="R53:R54"/>
    <mergeCell ref="S53:S54"/>
    <mergeCell ref="B1:D1"/>
    <mergeCell ref="U2:AE2"/>
    <mergeCell ref="A3:A4"/>
    <mergeCell ref="U3:AE7"/>
    <mergeCell ref="A5:A7"/>
  </mergeCells>
  <pageMargins left="0.78740157480314965" right="0" top="0" bottom="0" header="0" footer="0"/>
  <pageSetup paperSize="9" scale="9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Y3053"/>
  <sheetViews>
    <sheetView showGridLines="0" topLeftCell="B1" workbookViewId="0">
      <selection activeCell="B1" sqref="B1:D1"/>
    </sheetView>
  </sheetViews>
  <sheetFormatPr defaultColWidth="14.42578125" defaultRowHeight="15" customHeight="1"/>
  <cols>
    <col min="1" max="1" width="5.7109375" hidden="1" customWidth="1"/>
    <col min="2" max="3" width="14.28515625" customWidth="1"/>
    <col min="4" max="4" width="11.42578125" customWidth="1"/>
    <col min="5" max="5" width="6" customWidth="1"/>
    <col min="6" max="6" width="10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.28515625" hidden="1" customWidth="1"/>
    <col min="21" max="41" width="6" hidden="1" customWidth="1"/>
    <col min="42" max="51" width="5" hidden="1" customWidth="1"/>
  </cols>
  <sheetData>
    <row r="1" spans="1:51" ht="61.5" customHeight="1">
      <c r="A1" s="34"/>
      <c r="B1" s="572"/>
      <c r="C1" s="531"/>
      <c r="D1" s="531"/>
      <c r="E1" s="35"/>
      <c r="F1" s="35"/>
      <c r="G1" s="35"/>
      <c r="H1" s="35"/>
      <c r="I1" s="35"/>
      <c r="J1" s="35"/>
      <c r="K1" s="35"/>
      <c r="L1" s="35"/>
      <c r="M1" s="35"/>
      <c r="N1" s="35"/>
      <c r="O1" s="573" t="s">
        <v>5</v>
      </c>
      <c r="P1" s="531"/>
      <c r="Q1" s="531"/>
      <c r="R1" s="531"/>
      <c r="S1" s="531"/>
      <c r="T1" s="7"/>
      <c r="U1" s="7"/>
      <c r="V1" s="5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34.5" customHeight="1">
      <c r="A2" s="36"/>
      <c r="B2" s="37" t="s">
        <v>6</v>
      </c>
      <c r="C2" s="37" t="s">
        <v>7</v>
      </c>
      <c r="D2" s="37" t="s">
        <v>8</v>
      </c>
      <c r="E2" s="37" t="s">
        <v>9</v>
      </c>
      <c r="F2" s="38" t="s">
        <v>10</v>
      </c>
      <c r="G2" s="39" t="s">
        <v>11</v>
      </c>
      <c r="H2" s="38" t="s">
        <v>10</v>
      </c>
      <c r="I2" s="39" t="s">
        <v>12</v>
      </c>
      <c r="J2" s="38" t="s">
        <v>10</v>
      </c>
      <c r="K2" s="39" t="s">
        <v>13</v>
      </c>
      <c r="L2" s="38" t="s">
        <v>10</v>
      </c>
      <c r="M2" s="39" t="s">
        <v>14</v>
      </c>
      <c r="N2" s="38" t="s">
        <v>10</v>
      </c>
      <c r="O2" s="39" t="s">
        <v>15</v>
      </c>
      <c r="P2" s="38" t="s">
        <v>10</v>
      </c>
      <c r="Q2" s="39" t="s">
        <v>16</v>
      </c>
      <c r="R2" s="574" t="s">
        <v>17</v>
      </c>
      <c r="S2" s="575"/>
      <c r="T2" s="7"/>
      <c r="U2" s="7"/>
      <c r="V2" s="5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ht="7.5" customHeight="1">
      <c r="A3" s="6"/>
      <c r="B3" s="604" t="s">
        <v>18</v>
      </c>
      <c r="C3" s="605" t="s">
        <v>19</v>
      </c>
      <c r="D3" s="626" t="s">
        <v>20</v>
      </c>
      <c r="E3" s="4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590" t="s">
        <v>21</v>
      </c>
      <c r="S3" s="607" t="s">
        <v>22</v>
      </c>
      <c r="T3" s="7"/>
      <c r="U3" s="7"/>
      <c r="V3" s="5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ht="7.5" customHeight="1">
      <c r="A4" s="6"/>
      <c r="B4" s="541"/>
      <c r="C4" s="606"/>
      <c r="D4" s="541"/>
      <c r="E4" s="43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541"/>
      <c r="S4" s="541"/>
      <c r="T4" s="7"/>
      <c r="U4" s="7"/>
      <c r="V4" s="5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ht="7.5" customHeight="1">
      <c r="A5" s="6"/>
      <c r="B5" s="541"/>
      <c r="C5" s="606"/>
      <c r="D5" s="541"/>
      <c r="E5" s="43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5"/>
      <c r="S5" s="541"/>
      <c r="T5" s="7"/>
      <c r="U5" s="7"/>
      <c r="V5" s="5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ht="7.5" customHeight="1">
      <c r="A6" s="13"/>
      <c r="B6" s="541"/>
      <c r="C6" s="606"/>
      <c r="D6" s="541"/>
      <c r="E6" s="43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584" t="s">
        <v>21</v>
      </c>
      <c r="S6" s="603" t="s">
        <v>23</v>
      </c>
      <c r="T6" s="7"/>
      <c r="U6" s="7"/>
      <c r="V6" s="5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ht="7.5" customHeight="1">
      <c r="A7" s="6"/>
      <c r="B7" s="541"/>
      <c r="C7" s="606"/>
      <c r="D7" s="541"/>
      <c r="E7" s="43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541"/>
      <c r="S7" s="541"/>
      <c r="T7" s="7"/>
      <c r="U7" s="7"/>
      <c r="V7" s="5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ht="7.5" customHeight="1">
      <c r="A8" s="6"/>
      <c r="B8" s="541"/>
      <c r="C8" s="606"/>
      <c r="D8" s="541"/>
      <c r="E8" s="43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584" t="s">
        <v>21</v>
      </c>
      <c r="S8" s="603" t="s">
        <v>24</v>
      </c>
      <c r="T8" s="7"/>
      <c r="U8" s="7"/>
      <c r="V8" s="5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ht="7.5" customHeight="1">
      <c r="A9" s="6"/>
      <c r="B9" s="541"/>
      <c r="C9" s="606"/>
      <c r="D9" s="541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541"/>
      <c r="S9" s="541"/>
      <c r="T9" s="7"/>
      <c r="U9" s="7"/>
      <c r="V9" s="5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ht="7.5" customHeight="1">
      <c r="A10" s="6"/>
      <c r="B10" s="541"/>
      <c r="C10" s="606"/>
      <c r="D10" s="541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8"/>
      <c r="S10" s="541"/>
      <c r="T10" s="7"/>
      <c r="U10" s="7"/>
      <c r="V10" s="5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ht="7.5" customHeight="1">
      <c r="A11" s="6"/>
      <c r="B11" s="541"/>
      <c r="C11" s="606"/>
      <c r="D11" s="541"/>
      <c r="E11" s="566" t="s">
        <v>25</v>
      </c>
      <c r="F11" s="581">
        <v>6072.36</v>
      </c>
      <c r="G11" s="582">
        <f>ROUND(F11*mark_up,0)</f>
        <v>26658</v>
      </c>
      <c r="H11" s="582"/>
      <c r="I11" s="582" t="s">
        <v>25</v>
      </c>
      <c r="J11" s="582"/>
      <c r="K11" s="582" t="s">
        <v>25</v>
      </c>
      <c r="L11" s="581"/>
      <c r="M11" s="582" t="s">
        <v>25</v>
      </c>
      <c r="N11" s="581"/>
      <c r="O11" s="582" t="s">
        <v>25</v>
      </c>
      <c r="P11" s="581"/>
      <c r="Q11" s="582" t="s">
        <v>25</v>
      </c>
      <c r="R11" s="584" t="s">
        <v>21</v>
      </c>
      <c r="S11" s="603" t="s">
        <v>26</v>
      </c>
      <c r="T11" s="7"/>
      <c r="U11" s="7"/>
      <c r="V11" s="5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ht="7.5" customHeight="1">
      <c r="A12" s="6"/>
      <c r="B12" s="541"/>
      <c r="C12" s="606"/>
      <c r="D12" s="541"/>
      <c r="E12" s="541"/>
      <c r="F12" s="562"/>
      <c r="G12" s="562"/>
      <c r="H12" s="562"/>
      <c r="I12" s="562"/>
      <c r="J12" s="562"/>
      <c r="K12" s="562"/>
      <c r="L12" s="562"/>
      <c r="M12" s="562"/>
      <c r="N12" s="562"/>
      <c r="O12" s="562"/>
      <c r="P12" s="562"/>
      <c r="Q12" s="562"/>
      <c r="R12" s="541"/>
      <c r="S12" s="541"/>
      <c r="T12" s="7"/>
      <c r="U12" s="7"/>
      <c r="V12" s="5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ht="7.5" customHeight="1">
      <c r="A13" s="6"/>
      <c r="B13" s="541"/>
      <c r="C13" s="606"/>
      <c r="D13" s="541"/>
      <c r="E13" s="43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45"/>
      <c r="S13" s="541"/>
      <c r="T13" s="7"/>
      <c r="U13" s="7"/>
      <c r="V13" s="5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ht="7.5" customHeight="1">
      <c r="A14" s="13"/>
      <c r="B14" s="541"/>
      <c r="C14" s="606"/>
      <c r="D14" s="541"/>
      <c r="E14" s="43"/>
      <c r="F14" s="52"/>
      <c r="G14" s="53"/>
      <c r="H14" s="53"/>
      <c r="I14" s="53"/>
      <c r="J14" s="53"/>
      <c r="K14" s="49"/>
      <c r="L14" s="53"/>
      <c r="M14" s="49"/>
      <c r="N14" s="49"/>
      <c r="O14" s="49"/>
      <c r="P14" s="49"/>
      <c r="Q14" s="49"/>
      <c r="S14" s="54"/>
      <c r="T14" s="7"/>
      <c r="U14" s="7"/>
      <c r="V14" s="5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ht="7.5" customHeight="1">
      <c r="A15" s="6"/>
      <c r="B15" s="541"/>
      <c r="C15" s="606"/>
      <c r="D15" s="541"/>
      <c r="E15" s="43"/>
      <c r="F15" s="52"/>
      <c r="G15" s="53"/>
      <c r="H15" s="53"/>
      <c r="I15" s="53"/>
      <c r="J15" s="53"/>
      <c r="K15" s="53"/>
      <c r="L15" s="53"/>
      <c r="M15" s="49"/>
      <c r="N15" s="49"/>
      <c r="O15" s="49"/>
      <c r="P15" s="49"/>
      <c r="Q15" s="49"/>
      <c r="S15" s="54"/>
      <c r="T15" s="7"/>
      <c r="U15" s="7"/>
      <c r="V15" s="5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ht="7.5" customHeight="1">
      <c r="A16" s="6"/>
      <c r="B16" s="541"/>
      <c r="C16" s="606"/>
      <c r="D16" s="541"/>
      <c r="E16" s="47"/>
      <c r="F16" s="47"/>
      <c r="G16" s="53"/>
      <c r="H16" s="53"/>
      <c r="I16" s="53"/>
      <c r="J16" s="53"/>
      <c r="K16" s="53"/>
      <c r="L16" s="47"/>
      <c r="M16" s="47"/>
      <c r="N16" s="47"/>
      <c r="O16" s="47"/>
      <c r="P16" s="47"/>
      <c r="Q16" s="47"/>
      <c r="S16" s="54"/>
      <c r="T16" s="7"/>
      <c r="U16" s="7"/>
      <c r="V16" s="5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7.5" customHeight="1">
      <c r="A17" s="6"/>
      <c r="B17" s="541"/>
      <c r="C17" s="606"/>
      <c r="D17" s="541"/>
      <c r="E17" s="47"/>
      <c r="F17" s="47"/>
      <c r="G17" s="53"/>
      <c r="H17" s="53"/>
      <c r="I17" s="53"/>
      <c r="J17" s="53"/>
      <c r="K17" s="53"/>
      <c r="L17" s="47"/>
      <c r="M17" s="47"/>
      <c r="N17" s="47"/>
      <c r="O17" s="47"/>
      <c r="P17" s="47"/>
      <c r="Q17" s="47"/>
      <c r="R17" s="55"/>
      <c r="S17" s="54"/>
      <c r="T17" s="7"/>
      <c r="U17" s="7"/>
      <c r="V17" s="5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7.5" customHeight="1">
      <c r="A18" s="6"/>
      <c r="B18" s="541"/>
      <c r="C18" s="608" t="s">
        <v>27</v>
      </c>
      <c r="D18" s="541"/>
      <c r="E18" s="47"/>
      <c r="F18" s="47"/>
      <c r="G18" s="53"/>
      <c r="H18" s="53"/>
      <c r="I18" s="53"/>
      <c r="J18" s="53"/>
      <c r="K18" s="53"/>
      <c r="L18" s="47"/>
      <c r="M18" s="47"/>
      <c r="N18" s="47"/>
      <c r="O18" s="47"/>
      <c r="P18" s="47"/>
      <c r="Q18" s="47"/>
      <c r="R18" s="56"/>
      <c r="S18" s="57"/>
      <c r="T18" s="7"/>
      <c r="U18" s="7"/>
      <c r="V18" s="5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7.5" customHeight="1">
      <c r="A19" s="6"/>
      <c r="B19" s="541"/>
      <c r="C19" s="541"/>
      <c r="D19" s="541"/>
      <c r="E19" s="47"/>
      <c r="F19" s="47"/>
      <c r="G19" s="53"/>
      <c r="H19" s="53"/>
      <c r="I19" s="53"/>
      <c r="J19" s="53"/>
      <c r="K19" s="53"/>
      <c r="L19" s="47"/>
      <c r="M19" s="47"/>
      <c r="N19" s="47"/>
      <c r="O19" s="47"/>
      <c r="P19" s="47"/>
      <c r="Q19" s="47"/>
      <c r="R19" s="48"/>
      <c r="S19" s="58"/>
      <c r="T19" s="7"/>
      <c r="U19" s="7"/>
      <c r="V19" s="5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7.5" customHeight="1">
      <c r="A20" s="6"/>
      <c r="B20" s="531"/>
      <c r="C20" s="531"/>
      <c r="D20" s="531"/>
      <c r="E20" s="59"/>
      <c r="F20" s="59"/>
      <c r="G20" s="60"/>
      <c r="H20" s="60"/>
      <c r="I20" s="60"/>
      <c r="J20" s="60"/>
      <c r="K20" s="60"/>
      <c r="L20" s="59"/>
      <c r="M20" s="59"/>
      <c r="N20" s="59"/>
      <c r="O20" s="59"/>
      <c r="P20" s="59"/>
      <c r="Q20" s="59"/>
      <c r="R20" s="61"/>
      <c r="S20" s="58"/>
      <c r="T20" s="7"/>
      <c r="U20" s="7"/>
      <c r="V20" s="5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7.5" customHeight="1">
      <c r="A21" s="6"/>
      <c r="B21" s="631" t="s">
        <v>18</v>
      </c>
      <c r="C21" s="628" t="s">
        <v>28</v>
      </c>
      <c r="D21" s="629" t="s">
        <v>29</v>
      </c>
      <c r="E21" s="566" t="s">
        <v>25</v>
      </c>
      <c r="F21" s="62"/>
      <c r="G21" s="63"/>
      <c r="H21" s="63"/>
      <c r="I21" s="63"/>
      <c r="J21" s="63"/>
      <c r="K21" s="63"/>
      <c r="L21" s="62"/>
      <c r="M21" s="62"/>
      <c r="N21" s="62"/>
      <c r="O21" s="62"/>
      <c r="P21" s="62"/>
      <c r="Q21" s="62"/>
      <c r="R21" s="609" t="s">
        <v>21</v>
      </c>
      <c r="S21" s="612" t="s">
        <v>30</v>
      </c>
      <c r="T21" s="7"/>
      <c r="U21" s="7"/>
      <c r="V21" s="5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7.5" customHeight="1">
      <c r="A22" s="6"/>
      <c r="B22" s="536"/>
      <c r="C22" s="536"/>
      <c r="D22" s="536"/>
      <c r="E22" s="541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536"/>
      <c r="S22" s="606"/>
      <c r="T22" s="7"/>
      <c r="U22" s="7"/>
      <c r="V22" s="5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7.5" customHeight="1">
      <c r="A23" s="6"/>
      <c r="B23" s="536"/>
      <c r="C23" s="536"/>
      <c r="D23" s="536"/>
      <c r="E23" s="541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5"/>
      <c r="S23" s="606"/>
      <c r="T23" s="7"/>
      <c r="U23" s="7"/>
      <c r="V23" s="5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7.5" customHeight="1">
      <c r="A24" s="6"/>
      <c r="B24" s="536"/>
      <c r="C24" s="536"/>
      <c r="D24" s="536"/>
      <c r="E24" s="541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09" t="s">
        <v>21</v>
      </c>
      <c r="S24" s="610" t="s">
        <v>31</v>
      </c>
      <c r="T24" s="7"/>
      <c r="U24" s="7"/>
      <c r="V24" s="5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7.5" customHeight="1">
      <c r="A25" s="6"/>
      <c r="B25" s="536"/>
      <c r="C25" s="536"/>
      <c r="D25" s="536"/>
      <c r="E25" s="541"/>
      <c r="F25" s="66"/>
      <c r="G25" s="66"/>
      <c r="H25" s="66"/>
      <c r="I25" s="66"/>
      <c r="J25" s="66"/>
      <c r="K25" s="66"/>
      <c r="L25" s="67"/>
      <c r="M25" s="66"/>
      <c r="N25" s="68"/>
      <c r="O25" s="66"/>
      <c r="P25" s="68"/>
      <c r="Q25" s="66"/>
      <c r="R25" s="536"/>
      <c r="S25" s="606"/>
      <c r="T25" s="7"/>
      <c r="U25" s="7"/>
      <c r="V25" s="5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7.5" customHeight="1">
      <c r="A26" s="6"/>
      <c r="B26" s="536"/>
      <c r="C26" s="536"/>
      <c r="D26" s="536"/>
      <c r="E26" s="541"/>
      <c r="F26" s="66"/>
      <c r="G26" s="66"/>
      <c r="H26" s="66"/>
      <c r="I26" s="66"/>
      <c r="J26" s="66"/>
      <c r="K26" s="66"/>
      <c r="L26" s="69"/>
      <c r="M26" s="66"/>
      <c r="N26" s="68"/>
      <c r="O26" s="66"/>
      <c r="P26" s="68"/>
      <c r="Q26" s="66"/>
      <c r="R26" s="609" t="s">
        <v>21</v>
      </c>
      <c r="S26" s="610" t="s">
        <v>32</v>
      </c>
      <c r="T26" s="7"/>
      <c r="U26" s="7"/>
      <c r="V26" s="5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7.5" customHeight="1">
      <c r="A27" s="6"/>
      <c r="B27" s="536"/>
      <c r="C27" s="536"/>
      <c r="D27" s="536"/>
      <c r="E27" s="541"/>
      <c r="F27" s="66"/>
      <c r="G27" s="66"/>
      <c r="H27" s="66"/>
      <c r="I27" s="66"/>
      <c r="J27" s="66"/>
      <c r="K27" s="66"/>
      <c r="L27" s="62"/>
      <c r="M27" s="62"/>
      <c r="N27" s="62"/>
      <c r="O27" s="62"/>
      <c r="P27" s="62"/>
      <c r="Q27" s="62"/>
      <c r="R27" s="536"/>
      <c r="S27" s="606"/>
      <c r="T27" s="7"/>
      <c r="U27" s="7"/>
      <c r="V27" s="5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7.5" customHeight="1">
      <c r="A28" s="6"/>
      <c r="B28" s="536"/>
      <c r="C28" s="536"/>
      <c r="D28" s="536"/>
      <c r="E28" s="541"/>
      <c r="F28" s="66"/>
      <c r="G28" s="66"/>
      <c r="H28" s="66"/>
      <c r="I28" s="66"/>
      <c r="J28" s="66"/>
      <c r="K28" s="66"/>
      <c r="L28" s="47"/>
      <c r="M28" s="47"/>
      <c r="N28" s="47"/>
      <c r="O28" s="47"/>
      <c r="P28" s="47"/>
      <c r="Q28" s="47"/>
      <c r="R28" s="609" t="s">
        <v>21</v>
      </c>
      <c r="S28" s="610" t="s">
        <v>33</v>
      </c>
      <c r="T28" s="7"/>
      <c r="U28" s="7"/>
      <c r="V28" s="5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7.5" customHeight="1">
      <c r="A29" s="6"/>
      <c r="B29" s="536"/>
      <c r="C29" s="536"/>
      <c r="D29" s="536"/>
      <c r="E29" s="541"/>
      <c r="F29" s="70"/>
      <c r="G29" s="70"/>
      <c r="R29" s="536"/>
      <c r="S29" s="606"/>
      <c r="T29" s="7"/>
      <c r="U29" s="7"/>
      <c r="V29" s="5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7.5" customHeight="1">
      <c r="A30" s="6"/>
      <c r="B30" s="536"/>
      <c r="C30" s="536"/>
      <c r="D30" s="536"/>
      <c r="E30" s="541"/>
      <c r="F30" s="581">
        <v>5139.33</v>
      </c>
      <c r="G30" s="582">
        <f>ROUND(F30*mark_up,0)</f>
        <v>22562</v>
      </c>
      <c r="H30" s="582"/>
      <c r="I30" s="582" t="s">
        <v>25</v>
      </c>
      <c r="J30" s="581"/>
      <c r="K30" s="582" t="s">
        <v>25</v>
      </c>
      <c r="L30" s="581"/>
      <c r="M30" s="582" t="s">
        <v>25</v>
      </c>
      <c r="N30" s="581"/>
      <c r="O30" s="582" t="s">
        <v>25</v>
      </c>
      <c r="P30" s="581"/>
      <c r="Q30" s="582" t="s">
        <v>25</v>
      </c>
      <c r="R30" s="609" t="s">
        <v>21</v>
      </c>
      <c r="S30" s="610" t="s">
        <v>34</v>
      </c>
      <c r="T30" s="7"/>
      <c r="U30" s="7"/>
      <c r="V30" s="5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7.5" customHeight="1">
      <c r="A31" s="1"/>
      <c r="B31" s="536"/>
      <c r="C31" s="536"/>
      <c r="D31" s="536"/>
      <c r="E31" s="541"/>
      <c r="F31" s="562"/>
      <c r="G31" s="562"/>
      <c r="H31" s="562"/>
      <c r="I31" s="562"/>
      <c r="J31" s="562"/>
      <c r="K31" s="562"/>
      <c r="L31" s="562"/>
      <c r="M31" s="562"/>
      <c r="N31" s="562"/>
      <c r="O31" s="562"/>
      <c r="P31" s="562"/>
      <c r="Q31" s="562"/>
      <c r="R31" s="536"/>
      <c r="S31" s="606"/>
      <c r="T31" s="7"/>
      <c r="U31" s="7"/>
      <c r="V31" s="5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7.5" customHeight="1">
      <c r="A32" s="1"/>
      <c r="B32" s="536"/>
      <c r="C32" s="536"/>
      <c r="D32" s="536"/>
      <c r="E32" s="541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8"/>
      <c r="S32" s="606"/>
      <c r="T32" s="7"/>
      <c r="U32" s="7"/>
      <c r="V32" s="5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7.5" customHeight="1">
      <c r="A33" s="6"/>
      <c r="B33" s="536"/>
      <c r="C33" s="536"/>
      <c r="D33" s="536"/>
      <c r="E33" s="541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584" t="s">
        <v>21</v>
      </c>
      <c r="S33" s="603" t="s">
        <v>35</v>
      </c>
      <c r="T33" s="7"/>
      <c r="U33" s="7"/>
      <c r="V33" s="5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7.5" customHeight="1">
      <c r="A34" s="6"/>
      <c r="B34" s="536"/>
      <c r="C34" s="536"/>
      <c r="D34" s="536"/>
      <c r="E34" s="54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541"/>
      <c r="S34" s="541"/>
      <c r="T34" s="7"/>
      <c r="U34" s="7"/>
      <c r="V34" s="72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7.5" customHeight="1">
      <c r="A35" s="6"/>
      <c r="B35" s="536"/>
      <c r="C35" s="536"/>
      <c r="D35" s="536"/>
      <c r="E35" s="541"/>
      <c r="F35" s="70"/>
      <c r="G35" s="70"/>
      <c r="K35" s="71"/>
      <c r="R35" s="45"/>
      <c r="S35" s="541"/>
      <c r="T35" s="7"/>
      <c r="U35" s="7"/>
      <c r="V35" s="72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7.5" customHeight="1">
      <c r="A36" s="6"/>
      <c r="B36" s="536"/>
      <c r="C36" s="536"/>
      <c r="D36" s="536"/>
      <c r="E36" s="541"/>
      <c r="F36" s="70"/>
      <c r="G36" s="70"/>
      <c r="R36" s="584" t="s">
        <v>21</v>
      </c>
      <c r="S36" s="603" t="s">
        <v>36</v>
      </c>
      <c r="T36" s="7"/>
      <c r="U36" s="7"/>
      <c r="V36" s="72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7.5" customHeight="1">
      <c r="A37" s="6"/>
      <c r="B37" s="536"/>
      <c r="C37" s="608" t="s">
        <v>37</v>
      </c>
      <c r="D37" s="536"/>
      <c r="E37" s="541"/>
      <c r="F37" s="47"/>
      <c r="G37" s="70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541"/>
      <c r="S37" s="541"/>
      <c r="T37" s="7"/>
      <c r="U37" s="7"/>
      <c r="V37" s="72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7.5" customHeight="1">
      <c r="A38" s="6"/>
      <c r="B38" s="536"/>
      <c r="C38" s="541"/>
      <c r="D38" s="536"/>
      <c r="E38" s="541"/>
      <c r="F38" s="47"/>
      <c r="G38" s="70"/>
      <c r="H38" s="47"/>
      <c r="I38" s="47"/>
      <c r="J38" s="47"/>
      <c r="K38" s="47"/>
      <c r="L38" s="47"/>
      <c r="M38" s="47"/>
      <c r="N38" s="47"/>
      <c r="O38" s="47"/>
      <c r="P38" s="47"/>
      <c r="Q38" s="47"/>
      <c r="S38" s="54"/>
      <c r="T38" s="7"/>
      <c r="U38" s="7"/>
      <c r="V38" s="72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7.5" customHeight="1">
      <c r="A39" s="6"/>
      <c r="B39" s="630"/>
      <c r="C39" s="531"/>
      <c r="D39" s="630"/>
      <c r="E39" s="562"/>
      <c r="F39" s="47"/>
      <c r="G39" s="70"/>
      <c r="H39" s="47"/>
      <c r="I39" s="47"/>
      <c r="J39" s="47"/>
      <c r="K39" s="47"/>
      <c r="L39" s="47"/>
      <c r="M39" s="47"/>
      <c r="N39" s="47"/>
      <c r="O39" s="47"/>
      <c r="P39" s="47"/>
      <c r="Q39" s="47"/>
      <c r="S39" s="54"/>
      <c r="T39" s="7"/>
      <c r="U39" s="7"/>
      <c r="V39" s="5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7.5" customHeight="1">
      <c r="A40" s="6"/>
      <c r="B40" s="604" t="s">
        <v>18</v>
      </c>
      <c r="C40" s="627" t="s">
        <v>38</v>
      </c>
      <c r="D40" s="626" t="s">
        <v>39</v>
      </c>
      <c r="E40" s="73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590" t="s">
        <v>21</v>
      </c>
      <c r="S40" s="611" t="s">
        <v>30</v>
      </c>
      <c r="T40" s="7"/>
      <c r="U40" s="7"/>
      <c r="V40" s="5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7.5" customHeight="1">
      <c r="A41" s="6"/>
      <c r="B41" s="541"/>
      <c r="C41" s="541"/>
      <c r="D41" s="541"/>
      <c r="E41" s="43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541"/>
      <c r="S41" s="541"/>
      <c r="T41" s="7"/>
      <c r="U41" s="7"/>
      <c r="V41" s="5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7.5" customHeight="1">
      <c r="A42" s="6"/>
      <c r="B42" s="541"/>
      <c r="C42" s="541"/>
      <c r="D42" s="541"/>
      <c r="E42" s="43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45"/>
      <c r="S42" s="541"/>
      <c r="T42" s="7"/>
      <c r="U42" s="7"/>
      <c r="V42" s="5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7.5" customHeight="1">
      <c r="A43" s="6"/>
      <c r="B43" s="541"/>
      <c r="C43" s="541"/>
      <c r="D43" s="541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584" t="s">
        <v>21</v>
      </c>
      <c r="S43" s="603" t="s">
        <v>31</v>
      </c>
      <c r="T43" s="7"/>
      <c r="U43" s="7"/>
      <c r="V43" s="5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7.5" customHeight="1">
      <c r="A44" s="6"/>
      <c r="B44" s="541"/>
      <c r="C44" s="541"/>
      <c r="D44" s="541"/>
      <c r="E44" s="43"/>
      <c r="F44" s="43" t="s">
        <v>4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541"/>
      <c r="S44" s="541"/>
      <c r="T44" s="7"/>
      <c r="U44" s="7"/>
      <c r="V44" s="5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7.5" customHeight="1">
      <c r="A45" s="6"/>
      <c r="B45" s="541"/>
      <c r="C45" s="541"/>
      <c r="D45" s="541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584" t="s">
        <v>21</v>
      </c>
      <c r="S45" s="603" t="s">
        <v>32</v>
      </c>
      <c r="T45" s="7"/>
      <c r="U45" s="7"/>
      <c r="V45" s="5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7.5" customHeight="1">
      <c r="A46" s="6"/>
      <c r="B46" s="541"/>
      <c r="C46" s="541"/>
      <c r="D46" s="54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541"/>
      <c r="S46" s="541"/>
      <c r="T46" s="7"/>
      <c r="U46" s="7"/>
      <c r="V46" s="5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7.5" customHeight="1">
      <c r="A47" s="6"/>
      <c r="B47" s="541"/>
      <c r="C47" s="541"/>
      <c r="D47" s="541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584" t="s">
        <v>21</v>
      </c>
      <c r="S47" s="603" t="s">
        <v>33</v>
      </c>
      <c r="T47" s="7"/>
      <c r="U47" s="7"/>
      <c r="V47" s="5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7.5" customHeight="1">
      <c r="A48" s="6"/>
      <c r="B48" s="541"/>
      <c r="C48" s="541"/>
      <c r="D48" s="541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541"/>
      <c r="S48" s="541"/>
      <c r="T48" s="7"/>
      <c r="U48" s="7"/>
      <c r="V48" s="5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7.5" customHeight="1">
      <c r="A49" s="6"/>
      <c r="B49" s="541"/>
      <c r="C49" s="541"/>
      <c r="D49" s="541"/>
      <c r="E49" s="566" t="s">
        <v>25</v>
      </c>
      <c r="F49" s="581">
        <v>7210.4025000000001</v>
      </c>
      <c r="G49" s="582">
        <f>ROUND(F49*mark_up,0)</f>
        <v>31654</v>
      </c>
      <c r="H49" s="50"/>
      <c r="I49" s="582" t="s">
        <v>25</v>
      </c>
      <c r="J49" s="581"/>
      <c r="K49" s="582" t="s">
        <v>25</v>
      </c>
      <c r="L49" s="581"/>
      <c r="M49" s="582" t="s">
        <v>25</v>
      </c>
      <c r="N49" s="581"/>
      <c r="O49" s="582" t="s">
        <v>25</v>
      </c>
      <c r="P49" s="581"/>
      <c r="Q49" s="582" t="s">
        <v>25</v>
      </c>
      <c r="R49" s="584" t="s">
        <v>21</v>
      </c>
      <c r="S49" s="603" t="s">
        <v>40</v>
      </c>
      <c r="T49" s="7"/>
      <c r="U49" s="7"/>
      <c r="V49" s="5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7.5" customHeight="1">
      <c r="A50" s="6"/>
      <c r="B50" s="541"/>
      <c r="C50" s="541"/>
      <c r="D50" s="541"/>
      <c r="E50" s="541"/>
      <c r="F50" s="562"/>
      <c r="G50" s="562"/>
      <c r="H50" s="74"/>
      <c r="I50" s="562"/>
      <c r="J50" s="562"/>
      <c r="K50" s="562"/>
      <c r="L50" s="562"/>
      <c r="M50" s="562"/>
      <c r="N50" s="562"/>
      <c r="O50" s="562"/>
      <c r="P50" s="562"/>
      <c r="Q50" s="562"/>
      <c r="R50" s="541"/>
      <c r="S50" s="541"/>
      <c r="T50" s="7"/>
      <c r="U50" s="7"/>
      <c r="V50" s="5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7.5" customHeight="1">
      <c r="A51" s="6"/>
      <c r="B51" s="541"/>
      <c r="C51" s="541"/>
      <c r="D51" s="541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8"/>
      <c r="S51" s="541"/>
      <c r="T51" s="7"/>
      <c r="U51" s="7"/>
      <c r="V51" s="5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7.5" customHeight="1">
      <c r="A52" s="6"/>
      <c r="B52" s="541"/>
      <c r="C52" s="541"/>
      <c r="D52" s="541"/>
      <c r="E52" s="43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584" t="s">
        <v>21</v>
      </c>
      <c r="S52" s="603" t="s">
        <v>26</v>
      </c>
      <c r="T52" s="7"/>
      <c r="U52" s="7"/>
      <c r="V52" s="5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7.5" customHeight="1">
      <c r="A53" s="6"/>
      <c r="B53" s="541"/>
      <c r="C53" s="541"/>
      <c r="D53" s="541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541"/>
      <c r="S53" s="541"/>
      <c r="T53" s="7"/>
      <c r="U53" s="7"/>
      <c r="V53" s="5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7.5" customHeight="1">
      <c r="A54" s="6"/>
      <c r="B54" s="541"/>
      <c r="C54" s="541"/>
      <c r="D54" s="541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8"/>
      <c r="S54" s="541"/>
      <c r="T54" s="7"/>
      <c r="U54" s="7"/>
      <c r="V54" s="5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7.5" customHeight="1">
      <c r="A55" s="1"/>
      <c r="B55" s="541"/>
      <c r="C55" s="541"/>
      <c r="D55" s="541"/>
      <c r="E55" s="43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584" t="s">
        <v>21</v>
      </c>
      <c r="S55" s="603" t="s">
        <v>41</v>
      </c>
      <c r="T55" s="7"/>
      <c r="U55" s="7"/>
      <c r="V55" s="72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7.5" customHeight="1">
      <c r="A56" s="1"/>
      <c r="B56" s="541"/>
      <c r="C56" s="608" t="s">
        <v>42</v>
      </c>
      <c r="D56" s="541"/>
      <c r="E56" s="43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541"/>
      <c r="S56" s="541"/>
      <c r="T56" s="7"/>
      <c r="U56" s="7"/>
      <c r="V56" s="72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7.5" customHeight="1">
      <c r="A57" s="1"/>
      <c r="B57" s="541"/>
      <c r="C57" s="541"/>
      <c r="D57" s="541"/>
      <c r="E57" s="43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T57" s="7"/>
      <c r="U57" s="7"/>
      <c r="V57" s="72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7.5" customHeight="1">
      <c r="A58" s="1"/>
      <c r="B58" s="531"/>
      <c r="C58" s="531"/>
      <c r="D58" s="531"/>
      <c r="E58" s="75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S58" s="76"/>
      <c r="T58" s="7"/>
      <c r="U58" s="7"/>
      <c r="V58" s="72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1.25" customHeight="1">
      <c r="A59" s="1"/>
      <c r="B59" s="569"/>
      <c r="C59" s="545"/>
      <c r="D59" s="545"/>
      <c r="E59" s="545"/>
      <c r="F59" s="545"/>
      <c r="G59" s="545"/>
      <c r="H59" s="545"/>
      <c r="I59" s="545"/>
      <c r="J59" s="545"/>
      <c r="K59" s="545"/>
      <c r="L59" s="545"/>
      <c r="M59" s="545"/>
      <c r="N59" s="545"/>
      <c r="O59" s="545"/>
      <c r="P59" s="545"/>
      <c r="Q59" s="545"/>
      <c r="R59" s="545"/>
      <c r="S59" s="613" t="s">
        <v>43</v>
      </c>
      <c r="T59" s="7"/>
      <c r="U59" s="7"/>
      <c r="V59" s="5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1.25" customHeight="1">
      <c r="A60" s="1"/>
      <c r="B60" s="51"/>
      <c r="C60" s="64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6"/>
      <c r="S60" s="562"/>
      <c r="T60" s="7"/>
      <c r="U60" s="7"/>
      <c r="V60" s="5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1.25" customHeight="1">
      <c r="A61" s="1"/>
      <c r="B61" s="586" t="s">
        <v>44</v>
      </c>
      <c r="C61" s="587"/>
      <c r="D61" s="587"/>
      <c r="E61" s="587"/>
      <c r="F61" s="587"/>
      <c r="G61" s="587"/>
      <c r="H61" s="587"/>
      <c r="I61" s="587"/>
      <c r="J61" s="587"/>
      <c r="K61" s="587"/>
      <c r="L61" s="587"/>
      <c r="M61" s="587"/>
      <c r="N61" s="587"/>
      <c r="O61" s="587"/>
      <c r="P61" s="587"/>
      <c r="Q61" s="587"/>
      <c r="R61" s="587"/>
      <c r="S61" s="587"/>
      <c r="T61" s="7"/>
      <c r="U61" s="7"/>
      <c r="V61" s="5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61.5" customHeight="1">
      <c r="A62" s="34"/>
      <c r="B62" s="572"/>
      <c r="C62" s="531"/>
      <c r="D62" s="531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573" t="s">
        <v>5</v>
      </c>
      <c r="P62" s="531"/>
      <c r="Q62" s="531"/>
      <c r="R62" s="531"/>
      <c r="S62" s="531"/>
      <c r="T62" s="7"/>
      <c r="U62" s="7"/>
      <c r="V62" s="5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34.5" customHeight="1">
      <c r="A63" s="36"/>
      <c r="B63" s="37" t="s">
        <v>6</v>
      </c>
      <c r="C63" s="37" t="s">
        <v>7</v>
      </c>
      <c r="D63" s="37" t="s">
        <v>8</v>
      </c>
      <c r="E63" s="37" t="s">
        <v>9</v>
      </c>
      <c r="F63" s="38" t="s">
        <v>10</v>
      </c>
      <c r="G63" s="39" t="s">
        <v>11</v>
      </c>
      <c r="H63" s="38" t="s">
        <v>10</v>
      </c>
      <c r="I63" s="39" t="s">
        <v>12</v>
      </c>
      <c r="J63" s="38" t="s">
        <v>10</v>
      </c>
      <c r="K63" s="39" t="s">
        <v>13</v>
      </c>
      <c r="L63" s="38" t="s">
        <v>10</v>
      </c>
      <c r="M63" s="39" t="s">
        <v>14</v>
      </c>
      <c r="N63" s="38" t="s">
        <v>10</v>
      </c>
      <c r="O63" s="39" t="s">
        <v>15</v>
      </c>
      <c r="P63" s="38" t="s">
        <v>10</v>
      </c>
      <c r="Q63" s="39" t="s">
        <v>16</v>
      </c>
      <c r="R63" s="574" t="s">
        <v>17</v>
      </c>
      <c r="S63" s="575"/>
      <c r="T63" s="7"/>
      <c r="U63" s="7"/>
      <c r="V63" s="5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7.5" customHeight="1">
      <c r="A64" s="6"/>
      <c r="B64" s="604" t="s">
        <v>18</v>
      </c>
      <c r="C64" s="627" t="s">
        <v>45</v>
      </c>
      <c r="D64" s="614" t="s">
        <v>46</v>
      </c>
      <c r="E64" s="614" t="s">
        <v>25</v>
      </c>
      <c r="F64" s="77"/>
      <c r="G64" s="78"/>
      <c r="H64" s="79"/>
      <c r="I64" s="79"/>
      <c r="J64" s="79"/>
      <c r="K64" s="79"/>
      <c r="L64" s="79"/>
      <c r="M64" s="614"/>
      <c r="N64" s="77"/>
      <c r="O64" s="614"/>
      <c r="P64" s="77"/>
      <c r="Q64" s="614"/>
      <c r="R64" s="590" t="s">
        <v>21</v>
      </c>
      <c r="S64" s="591" t="s">
        <v>47</v>
      </c>
      <c r="T64" s="7"/>
      <c r="U64" s="7"/>
      <c r="V64" s="5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7.5" customHeight="1">
      <c r="A65" s="6"/>
      <c r="B65" s="541"/>
      <c r="C65" s="541"/>
      <c r="D65" s="541"/>
      <c r="E65" s="541"/>
      <c r="F65" s="49"/>
      <c r="G65" s="80"/>
      <c r="H65" s="53"/>
      <c r="I65" s="53"/>
      <c r="J65" s="53"/>
      <c r="K65" s="53"/>
      <c r="L65" s="53"/>
      <c r="M65" s="541"/>
      <c r="N65" s="49"/>
      <c r="O65" s="541"/>
      <c r="P65" s="49"/>
      <c r="Q65" s="541"/>
      <c r="R65" s="541"/>
      <c r="S65" s="541"/>
      <c r="T65" s="7"/>
      <c r="U65" s="7"/>
      <c r="V65" s="5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7.5" customHeight="1">
      <c r="A66" s="6"/>
      <c r="B66" s="541"/>
      <c r="C66" s="541"/>
      <c r="D66" s="541"/>
      <c r="E66" s="541"/>
      <c r="F66" s="49"/>
      <c r="G66" s="80"/>
      <c r="H66" s="53"/>
      <c r="I66" s="53"/>
      <c r="J66" s="53"/>
      <c r="K66" s="53"/>
      <c r="L66" s="53"/>
      <c r="M66" s="615"/>
      <c r="N66" s="49"/>
      <c r="O66" s="566"/>
      <c r="P66" s="49"/>
      <c r="Q66" s="566"/>
      <c r="R66" s="584" t="s">
        <v>21</v>
      </c>
      <c r="S66" s="541"/>
      <c r="T66" s="7"/>
      <c r="U66" s="7"/>
      <c r="V66" s="5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7.5" customHeight="1">
      <c r="A67" s="13"/>
      <c r="B67" s="541"/>
      <c r="C67" s="541"/>
      <c r="D67" s="541"/>
      <c r="E67" s="541"/>
      <c r="F67" s="49"/>
      <c r="G67" s="80"/>
      <c r="H67" s="53"/>
      <c r="I67" s="53"/>
      <c r="J67" s="53"/>
      <c r="K67" s="53"/>
      <c r="L67" s="53"/>
      <c r="M67" s="541"/>
      <c r="N67" s="49"/>
      <c r="O67" s="541"/>
      <c r="P67" s="49"/>
      <c r="Q67" s="541"/>
      <c r="R67" s="541"/>
      <c r="S67" s="579" t="s">
        <v>48</v>
      </c>
      <c r="T67" s="7"/>
      <c r="U67" s="7"/>
      <c r="V67" s="5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7.5" customHeight="1">
      <c r="A68" s="6"/>
      <c r="B68" s="541"/>
      <c r="C68" s="541"/>
      <c r="D68" s="541"/>
      <c r="E68" s="541"/>
      <c r="F68" s="49"/>
      <c r="G68" s="80"/>
      <c r="H68" s="53"/>
      <c r="I68" s="53"/>
      <c r="J68" s="53"/>
      <c r="K68" s="53"/>
      <c r="L68" s="53"/>
      <c r="M68" s="541"/>
      <c r="N68" s="49"/>
      <c r="O68" s="566"/>
      <c r="P68" s="49"/>
      <c r="Q68" s="566"/>
      <c r="R68" s="541"/>
      <c r="S68" s="541"/>
      <c r="T68" s="7"/>
      <c r="U68" s="7"/>
      <c r="V68" s="5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7.5" customHeight="1">
      <c r="A69" s="6"/>
      <c r="B69" s="541"/>
      <c r="C69" s="541"/>
      <c r="D69" s="541"/>
      <c r="E69" s="541"/>
      <c r="F69" s="49"/>
      <c r="G69" s="80"/>
      <c r="H69" s="53"/>
      <c r="I69" s="53"/>
      <c r="J69" s="53"/>
      <c r="K69" s="53"/>
      <c r="L69" s="53"/>
      <c r="M69" s="541"/>
      <c r="N69" s="49"/>
      <c r="O69" s="541"/>
      <c r="P69" s="49"/>
      <c r="Q69" s="541"/>
      <c r="R69" s="83"/>
      <c r="S69" s="541"/>
      <c r="T69" s="7"/>
      <c r="U69" s="7"/>
      <c r="V69" s="5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7.5" customHeight="1">
      <c r="A70" s="6"/>
      <c r="B70" s="541"/>
      <c r="C70" s="541"/>
      <c r="D70" s="541"/>
      <c r="E70" s="541"/>
      <c r="F70" s="47"/>
      <c r="G70" s="80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584" t="s">
        <v>21</v>
      </c>
      <c r="S70" s="579" t="s">
        <v>49</v>
      </c>
      <c r="T70" s="7"/>
      <c r="U70" s="7"/>
      <c r="V70" s="5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7.5" customHeight="1">
      <c r="A71" s="6"/>
      <c r="B71" s="541"/>
      <c r="C71" s="541"/>
      <c r="D71" s="541"/>
      <c r="E71" s="541"/>
      <c r="F71" s="71"/>
      <c r="G71" s="80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541"/>
      <c r="S71" s="541"/>
      <c r="T71" s="7"/>
      <c r="U71" s="7"/>
      <c r="V71" s="5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7.5" customHeight="1">
      <c r="A72" s="6"/>
      <c r="B72" s="541"/>
      <c r="C72" s="541"/>
      <c r="D72" s="541"/>
      <c r="E72" s="541"/>
      <c r="F72" s="581">
        <v>3329.55</v>
      </c>
      <c r="G72" s="582">
        <f>ROUND(F72*mark_up,0)</f>
        <v>14617</v>
      </c>
      <c r="H72" s="50"/>
      <c r="I72" s="582" t="s">
        <v>25</v>
      </c>
      <c r="J72" s="50"/>
      <c r="K72" s="582" t="s">
        <v>25</v>
      </c>
      <c r="L72" s="50"/>
      <c r="M72" s="582" t="s">
        <v>25</v>
      </c>
      <c r="N72" s="582"/>
      <c r="O72" s="582" t="s">
        <v>25</v>
      </c>
      <c r="P72" s="581"/>
      <c r="Q72" s="582" t="s">
        <v>25</v>
      </c>
      <c r="R72" s="45"/>
      <c r="S72" s="541"/>
      <c r="T72" s="7"/>
      <c r="U72" s="7"/>
      <c r="V72" s="5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7.5" customHeight="1">
      <c r="A73" s="6"/>
      <c r="B73" s="541"/>
      <c r="C73" s="541"/>
      <c r="D73" s="541"/>
      <c r="E73" s="541"/>
      <c r="F73" s="562"/>
      <c r="G73" s="562"/>
      <c r="H73" s="74"/>
      <c r="I73" s="562"/>
      <c r="J73" s="74"/>
      <c r="K73" s="562"/>
      <c r="L73" s="74"/>
      <c r="M73" s="562"/>
      <c r="N73" s="562"/>
      <c r="O73" s="562"/>
      <c r="P73" s="562"/>
      <c r="Q73" s="562"/>
      <c r="R73" s="584" t="s">
        <v>21</v>
      </c>
      <c r="S73" s="588" t="s">
        <v>50</v>
      </c>
      <c r="T73" s="7"/>
      <c r="U73" s="7"/>
      <c r="V73" s="5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7.5" customHeight="1">
      <c r="A74" s="6"/>
      <c r="B74" s="541"/>
      <c r="C74" s="541"/>
      <c r="D74" s="541"/>
      <c r="E74" s="541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541"/>
      <c r="S74" s="541"/>
      <c r="T74" s="7"/>
      <c r="U74" s="7"/>
      <c r="V74" s="5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7.5" customHeight="1">
      <c r="A75" s="13"/>
      <c r="B75" s="541"/>
      <c r="C75" s="541"/>
      <c r="D75" s="541"/>
      <c r="E75" s="541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584" t="s">
        <v>21</v>
      </c>
      <c r="S75" s="579" t="s">
        <v>51</v>
      </c>
      <c r="T75" s="7"/>
      <c r="U75" s="7"/>
      <c r="V75" s="5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7.5" customHeight="1">
      <c r="A76" s="6"/>
      <c r="B76" s="541"/>
      <c r="C76" s="541"/>
      <c r="D76" s="541"/>
      <c r="E76" s="541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541"/>
      <c r="S76" s="541"/>
      <c r="T76" s="7"/>
      <c r="U76" s="7"/>
      <c r="V76" s="5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7.5" customHeight="1">
      <c r="A77" s="6"/>
      <c r="B77" s="541"/>
      <c r="C77" s="541"/>
      <c r="D77" s="541"/>
      <c r="E77" s="541"/>
      <c r="F77" s="70"/>
      <c r="G77" s="70"/>
      <c r="R77" s="584" t="s">
        <v>21</v>
      </c>
      <c r="S77" s="588" t="s">
        <v>52</v>
      </c>
      <c r="T77" s="7"/>
      <c r="U77" s="7"/>
      <c r="V77" s="5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7.5" customHeight="1">
      <c r="A78" s="6"/>
      <c r="B78" s="541"/>
      <c r="C78" s="541"/>
      <c r="D78" s="541"/>
      <c r="E78" s="541"/>
      <c r="F78" s="70"/>
      <c r="G78" s="70"/>
      <c r="R78" s="541"/>
      <c r="S78" s="541"/>
      <c r="T78" s="7"/>
      <c r="U78" s="7"/>
      <c r="V78" s="5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7.5" customHeight="1">
      <c r="A79" s="6"/>
      <c r="B79" s="541"/>
      <c r="C79" s="541"/>
      <c r="D79" s="541"/>
      <c r="E79" s="541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584" t="s">
        <v>21</v>
      </c>
      <c r="S79" s="588" t="s">
        <v>53</v>
      </c>
      <c r="T79" s="7"/>
      <c r="U79" s="7"/>
      <c r="V79" s="5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7.5" customHeight="1">
      <c r="A80" s="6"/>
      <c r="B80" s="541"/>
      <c r="C80" s="608" t="s">
        <v>54</v>
      </c>
      <c r="D80" s="541"/>
      <c r="E80" s="541"/>
      <c r="F80" s="49"/>
      <c r="G80" s="80"/>
      <c r="H80" s="53"/>
      <c r="I80" s="53"/>
      <c r="J80" s="53"/>
      <c r="K80" s="53"/>
      <c r="L80" s="53"/>
      <c r="M80" s="49"/>
      <c r="N80" s="49"/>
      <c r="O80" s="49"/>
      <c r="P80" s="49"/>
      <c r="Q80" s="49"/>
      <c r="R80" s="541"/>
      <c r="S80" s="541"/>
      <c r="T80" s="7"/>
      <c r="U80" s="7"/>
      <c r="V80" s="5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7.5" customHeight="1">
      <c r="A81" s="6"/>
      <c r="B81" s="541"/>
      <c r="C81" s="541"/>
      <c r="D81" s="541"/>
      <c r="E81" s="541"/>
      <c r="F81" s="49"/>
      <c r="G81" s="80"/>
      <c r="H81" s="53"/>
      <c r="I81" s="53"/>
      <c r="J81" s="53"/>
      <c r="K81" s="53"/>
      <c r="L81" s="53"/>
      <c r="M81" s="43"/>
      <c r="N81" s="49"/>
      <c r="O81" s="43"/>
      <c r="P81" s="49"/>
      <c r="Q81" s="43"/>
      <c r="R81" s="48"/>
      <c r="S81" s="541"/>
      <c r="T81" s="7"/>
      <c r="U81" s="7"/>
      <c r="V81" s="5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7.5" customHeight="1">
      <c r="A82" s="6"/>
      <c r="B82" s="531"/>
      <c r="C82" s="531"/>
      <c r="D82" s="531"/>
      <c r="E82" s="531"/>
      <c r="F82" s="84"/>
      <c r="G82" s="85"/>
      <c r="H82" s="60"/>
      <c r="I82" s="60"/>
      <c r="J82" s="60"/>
      <c r="K82" s="60"/>
      <c r="L82" s="60"/>
      <c r="M82" s="75"/>
      <c r="N82" s="84"/>
      <c r="O82" s="75"/>
      <c r="P82" s="84"/>
      <c r="Q82" s="75"/>
      <c r="R82" s="76"/>
      <c r="S82" s="76"/>
      <c r="T82" s="7"/>
      <c r="U82" s="7"/>
      <c r="V82" s="5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ht="7.5" customHeight="1">
      <c r="A83" s="6"/>
      <c r="B83" s="604" t="s">
        <v>18</v>
      </c>
      <c r="C83" s="627" t="s">
        <v>55</v>
      </c>
      <c r="D83" s="614" t="s">
        <v>56</v>
      </c>
      <c r="E83" s="614" t="s">
        <v>25</v>
      </c>
      <c r="F83" s="49"/>
      <c r="G83" s="80"/>
      <c r="H83" s="53"/>
      <c r="I83" s="53"/>
      <c r="J83" s="53"/>
      <c r="K83" s="53"/>
      <c r="L83" s="53"/>
      <c r="M83" s="566"/>
      <c r="N83" s="49"/>
      <c r="O83" s="566"/>
      <c r="P83" s="49"/>
      <c r="Q83" s="566"/>
      <c r="R83" s="584" t="s">
        <v>21</v>
      </c>
      <c r="S83" s="588" t="s">
        <v>47</v>
      </c>
      <c r="T83" s="7"/>
      <c r="U83" s="7"/>
      <c r="V83" s="5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ht="7.5" customHeight="1">
      <c r="A84" s="6"/>
      <c r="B84" s="541"/>
      <c r="C84" s="541"/>
      <c r="D84" s="541"/>
      <c r="E84" s="541"/>
      <c r="F84" s="49"/>
      <c r="G84" s="80"/>
      <c r="H84" s="53"/>
      <c r="I84" s="53"/>
      <c r="J84" s="53"/>
      <c r="K84" s="53"/>
      <c r="L84" s="53"/>
      <c r="M84" s="541"/>
      <c r="N84" s="49"/>
      <c r="O84" s="541"/>
      <c r="P84" s="49"/>
      <c r="Q84" s="541"/>
      <c r="R84" s="541"/>
      <c r="S84" s="541"/>
      <c r="T84" s="7"/>
      <c r="U84" s="7"/>
      <c r="V84" s="5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ht="7.5" customHeight="1">
      <c r="A85" s="6"/>
      <c r="B85" s="541"/>
      <c r="C85" s="541"/>
      <c r="D85" s="541"/>
      <c r="E85" s="541"/>
      <c r="F85" s="49"/>
      <c r="G85" s="80"/>
      <c r="H85" s="53"/>
      <c r="I85" s="53"/>
      <c r="J85" s="53"/>
      <c r="K85" s="53"/>
      <c r="L85" s="53"/>
      <c r="M85" s="615"/>
      <c r="N85" s="49"/>
      <c r="O85" s="566"/>
      <c r="P85" s="49"/>
      <c r="Q85" s="566"/>
      <c r="R85" s="83"/>
      <c r="S85" s="541"/>
      <c r="T85" s="7"/>
      <c r="U85" s="7"/>
      <c r="V85" s="5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ht="7.5" customHeight="1">
      <c r="A86" s="6"/>
      <c r="B86" s="541"/>
      <c r="C86" s="541"/>
      <c r="D86" s="541"/>
      <c r="E86" s="541"/>
      <c r="F86" s="49"/>
      <c r="G86" s="80"/>
      <c r="H86" s="53"/>
      <c r="I86" s="53"/>
      <c r="J86" s="53"/>
      <c r="K86" s="53"/>
      <c r="L86" s="53"/>
      <c r="M86" s="541"/>
      <c r="N86" s="49"/>
      <c r="O86" s="541"/>
      <c r="P86" s="49"/>
      <c r="Q86" s="541"/>
      <c r="R86" s="584" t="s">
        <v>21</v>
      </c>
      <c r="S86" s="588" t="s">
        <v>57</v>
      </c>
      <c r="T86" s="7"/>
      <c r="U86" s="7"/>
      <c r="V86" s="5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ht="7.5" customHeight="1">
      <c r="A87" s="6"/>
      <c r="B87" s="541"/>
      <c r="C87" s="541"/>
      <c r="D87" s="541"/>
      <c r="E87" s="541"/>
      <c r="F87" s="49"/>
      <c r="G87" s="80"/>
      <c r="H87" s="53"/>
      <c r="I87" s="53"/>
      <c r="J87" s="53"/>
      <c r="K87" s="53"/>
      <c r="L87" s="53"/>
      <c r="M87" s="541"/>
      <c r="N87" s="49"/>
      <c r="O87" s="566"/>
      <c r="P87" s="49"/>
      <c r="Q87" s="566"/>
      <c r="R87" s="541"/>
      <c r="S87" s="541"/>
      <c r="T87" s="7"/>
      <c r="U87" s="7"/>
      <c r="V87" s="5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ht="7.5" customHeight="1">
      <c r="A88" s="6"/>
      <c r="B88" s="541"/>
      <c r="C88" s="541"/>
      <c r="D88" s="541"/>
      <c r="E88" s="541"/>
      <c r="F88" s="49"/>
      <c r="G88" s="80"/>
      <c r="H88" s="53"/>
      <c r="I88" s="53"/>
      <c r="J88" s="53"/>
      <c r="K88" s="53"/>
      <c r="L88" s="53"/>
      <c r="M88" s="541"/>
      <c r="N88" s="49"/>
      <c r="O88" s="541"/>
      <c r="P88" s="49"/>
      <c r="Q88" s="541"/>
      <c r="R88" s="83"/>
      <c r="S88" s="541"/>
      <c r="T88" s="7"/>
      <c r="U88" s="7"/>
      <c r="V88" s="5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ht="7.5" customHeight="1">
      <c r="A89" s="6"/>
      <c r="B89" s="541"/>
      <c r="C89" s="541"/>
      <c r="D89" s="541"/>
      <c r="E89" s="541"/>
      <c r="F89" s="47"/>
      <c r="G89" s="80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584" t="s">
        <v>21</v>
      </c>
      <c r="S89" s="588" t="s">
        <v>49</v>
      </c>
      <c r="T89" s="7"/>
      <c r="U89" s="7"/>
      <c r="V89" s="5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ht="7.5" customHeight="1">
      <c r="A90" s="6"/>
      <c r="B90" s="541"/>
      <c r="C90" s="541"/>
      <c r="D90" s="541"/>
      <c r="E90" s="541"/>
      <c r="F90" s="71"/>
      <c r="G90" s="80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541"/>
      <c r="S90" s="541"/>
      <c r="T90" s="7"/>
      <c r="U90" s="7"/>
      <c r="V90" s="5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ht="7.5" customHeight="1">
      <c r="A91" s="6"/>
      <c r="B91" s="541"/>
      <c r="C91" s="541"/>
      <c r="D91" s="541"/>
      <c r="E91" s="541"/>
      <c r="F91" s="71"/>
      <c r="G91" s="80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45"/>
      <c r="S91" s="541"/>
      <c r="T91" s="7"/>
      <c r="U91" s="7"/>
      <c r="V91" s="5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ht="7.5" customHeight="1">
      <c r="A92" s="1"/>
      <c r="B92" s="541"/>
      <c r="C92" s="541"/>
      <c r="D92" s="541"/>
      <c r="E92" s="541"/>
      <c r="F92" s="581">
        <v>4253.55</v>
      </c>
      <c r="G92" s="582">
        <f>ROUND(F92*mark_up,0)</f>
        <v>18673</v>
      </c>
      <c r="H92" s="50"/>
      <c r="I92" s="582" t="s">
        <v>25</v>
      </c>
      <c r="J92" s="50"/>
      <c r="K92" s="582" t="s">
        <v>25</v>
      </c>
      <c r="L92" s="50"/>
      <c r="M92" s="582" t="s">
        <v>25</v>
      </c>
      <c r="N92" s="582"/>
      <c r="O92" s="582" t="s">
        <v>25</v>
      </c>
      <c r="P92" s="581"/>
      <c r="Q92" s="582" t="s">
        <v>25</v>
      </c>
      <c r="R92" s="584" t="s">
        <v>21</v>
      </c>
      <c r="S92" s="588" t="s">
        <v>50</v>
      </c>
      <c r="T92" s="7"/>
      <c r="U92" s="7"/>
      <c r="V92" s="5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ht="7.5" customHeight="1">
      <c r="A93" s="1"/>
      <c r="B93" s="541"/>
      <c r="C93" s="541"/>
      <c r="D93" s="541"/>
      <c r="E93" s="541"/>
      <c r="F93" s="562"/>
      <c r="G93" s="562"/>
      <c r="H93" s="74"/>
      <c r="I93" s="562"/>
      <c r="J93" s="74"/>
      <c r="K93" s="562"/>
      <c r="L93" s="74"/>
      <c r="M93" s="562"/>
      <c r="N93" s="562"/>
      <c r="O93" s="562"/>
      <c r="P93" s="562"/>
      <c r="Q93" s="562"/>
      <c r="R93" s="541"/>
      <c r="S93" s="541"/>
      <c r="T93" s="7"/>
      <c r="U93" s="7"/>
      <c r="V93" s="5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ht="7.5" customHeight="1">
      <c r="A94" s="6"/>
      <c r="B94" s="541"/>
      <c r="C94" s="541"/>
      <c r="D94" s="541"/>
      <c r="E94" s="541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584" t="s">
        <v>21</v>
      </c>
      <c r="S94" s="588" t="s">
        <v>58</v>
      </c>
      <c r="T94" s="7"/>
      <c r="U94" s="7"/>
      <c r="V94" s="5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ht="7.5" customHeight="1">
      <c r="A95" s="6"/>
      <c r="B95" s="541"/>
      <c r="C95" s="541"/>
      <c r="D95" s="541"/>
      <c r="E95" s="541"/>
      <c r="F95" s="47"/>
      <c r="G95" s="80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541"/>
      <c r="S95" s="541"/>
      <c r="T95" s="7"/>
      <c r="U95" s="7"/>
      <c r="V95" s="5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ht="7.5" customHeight="1">
      <c r="A96" s="6"/>
      <c r="B96" s="541"/>
      <c r="C96" s="541"/>
      <c r="D96" s="541"/>
      <c r="E96" s="541"/>
      <c r="F96" s="47"/>
      <c r="G96" s="80"/>
      <c r="H96" s="47"/>
      <c r="I96" s="47"/>
      <c r="J96" s="47"/>
      <c r="K96" s="47"/>
      <c r="L96" s="47"/>
      <c r="M96" s="47"/>
      <c r="N96" s="47"/>
      <c r="O96" s="47"/>
      <c r="P96" s="47"/>
      <c r="Q96" s="47"/>
      <c r="S96" s="541"/>
      <c r="T96" s="7"/>
      <c r="U96" s="7"/>
      <c r="V96" s="5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ht="7.5" customHeight="1">
      <c r="A97" s="6"/>
      <c r="B97" s="541"/>
      <c r="C97" s="541"/>
      <c r="D97" s="541"/>
      <c r="E97" s="541"/>
      <c r="F97" s="70"/>
      <c r="G97" s="70"/>
      <c r="R97" s="584" t="s">
        <v>21</v>
      </c>
      <c r="S97" s="588" t="s">
        <v>52</v>
      </c>
      <c r="T97" s="7"/>
      <c r="U97" s="7"/>
      <c r="V97" s="5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ht="7.5" customHeight="1">
      <c r="A98" s="6"/>
      <c r="B98" s="541"/>
      <c r="C98" s="541"/>
      <c r="D98" s="541"/>
      <c r="E98" s="541"/>
      <c r="F98" s="70"/>
      <c r="G98" s="70"/>
      <c r="R98" s="541"/>
      <c r="S98" s="541"/>
      <c r="T98" s="7"/>
      <c r="U98" s="7"/>
      <c r="V98" s="5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ht="7.5" customHeight="1">
      <c r="A99" s="6"/>
      <c r="B99" s="541"/>
      <c r="C99" s="608" t="s">
        <v>59</v>
      </c>
      <c r="D99" s="541"/>
      <c r="E99" s="541"/>
      <c r="F99" s="47"/>
      <c r="G99" s="80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600" t="s">
        <v>21</v>
      </c>
      <c r="S99" s="588" t="s">
        <v>53</v>
      </c>
      <c r="T99" s="7"/>
      <c r="U99" s="7"/>
      <c r="V99" s="5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ht="7.5" customHeight="1">
      <c r="A100" s="6"/>
      <c r="B100" s="541"/>
      <c r="C100" s="541"/>
      <c r="D100" s="541"/>
      <c r="E100" s="541"/>
      <c r="F100" s="49"/>
      <c r="G100" s="80"/>
      <c r="H100" s="53"/>
      <c r="I100" s="53"/>
      <c r="J100" s="47"/>
      <c r="K100" s="47"/>
      <c r="L100" s="47"/>
      <c r="M100" s="47"/>
      <c r="N100" s="47"/>
      <c r="O100" s="47"/>
      <c r="P100" s="49"/>
      <c r="Q100" s="49"/>
      <c r="R100" s="541"/>
      <c r="S100" s="541"/>
      <c r="T100" s="7"/>
      <c r="U100" s="7"/>
      <c r="V100" s="5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ht="7.5" customHeight="1">
      <c r="A101" s="6"/>
      <c r="B101" s="531"/>
      <c r="C101" s="531"/>
      <c r="D101" s="531"/>
      <c r="E101" s="531"/>
      <c r="F101" s="84"/>
      <c r="G101" s="85"/>
      <c r="H101" s="60"/>
      <c r="I101" s="60"/>
      <c r="J101" s="59"/>
      <c r="K101" s="59"/>
      <c r="L101" s="59"/>
      <c r="M101" s="59"/>
      <c r="N101" s="59"/>
      <c r="O101" s="59"/>
      <c r="P101" s="84"/>
      <c r="Q101" s="84"/>
      <c r="R101" s="87"/>
      <c r="S101" s="541"/>
      <c r="T101" s="7"/>
      <c r="U101" s="7"/>
      <c r="V101" s="5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ht="7.5" customHeight="1">
      <c r="A102" s="6"/>
      <c r="B102" s="604" t="s">
        <v>18</v>
      </c>
      <c r="C102" s="627" t="s">
        <v>60</v>
      </c>
      <c r="D102" s="626" t="s">
        <v>61</v>
      </c>
      <c r="E102" s="614" t="s">
        <v>25</v>
      </c>
      <c r="F102" s="88"/>
      <c r="G102" s="7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590" t="s">
        <v>21</v>
      </c>
      <c r="S102" s="591" t="s">
        <v>62</v>
      </c>
      <c r="T102" s="7"/>
      <c r="U102" s="7"/>
      <c r="V102" s="5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ht="7.5" customHeight="1">
      <c r="A103" s="6"/>
      <c r="B103" s="541"/>
      <c r="C103" s="541"/>
      <c r="D103" s="541"/>
      <c r="E103" s="541"/>
      <c r="F103" s="89"/>
      <c r="G103" s="80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541"/>
      <c r="S103" s="541"/>
      <c r="T103" s="7"/>
      <c r="U103" s="7"/>
      <c r="V103" s="5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ht="7.5" customHeight="1">
      <c r="A104" s="6"/>
      <c r="B104" s="541"/>
      <c r="C104" s="541"/>
      <c r="D104" s="541"/>
      <c r="E104" s="541"/>
      <c r="F104" s="47"/>
      <c r="G104" s="80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584" t="s">
        <v>21</v>
      </c>
      <c r="S104" s="579" t="s">
        <v>63</v>
      </c>
      <c r="T104" s="7"/>
      <c r="U104" s="7"/>
      <c r="V104" s="5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ht="7.5" customHeight="1">
      <c r="A105" s="6"/>
      <c r="B105" s="541"/>
      <c r="C105" s="541"/>
      <c r="D105" s="541"/>
      <c r="E105" s="541"/>
      <c r="F105" s="47"/>
      <c r="G105" s="80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541"/>
      <c r="S105" s="541"/>
      <c r="T105" s="7"/>
      <c r="U105" s="7"/>
      <c r="V105" s="5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ht="7.5" customHeight="1">
      <c r="A106" s="6"/>
      <c r="B106" s="541"/>
      <c r="C106" s="541"/>
      <c r="D106" s="541"/>
      <c r="E106" s="541"/>
      <c r="F106" s="89"/>
      <c r="G106" s="80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45"/>
      <c r="S106" s="541"/>
      <c r="T106" s="7"/>
      <c r="U106" s="7"/>
      <c r="V106" s="5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ht="7.5" customHeight="1">
      <c r="A107" s="6"/>
      <c r="B107" s="541"/>
      <c r="C107" s="541"/>
      <c r="D107" s="541"/>
      <c r="E107" s="541"/>
      <c r="F107" s="90"/>
      <c r="G107" s="80"/>
      <c r="H107" s="49"/>
      <c r="I107" s="43"/>
      <c r="J107" s="90"/>
      <c r="K107" s="43"/>
      <c r="L107" s="90"/>
      <c r="M107" s="43"/>
      <c r="N107" s="49"/>
      <c r="O107" s="43"/>
      <c r="P107" s="49"/>
      <c r="Q107" s="43"/>
      <c r="R107" s="584" t="s">
        <v>21</v>
      </c>
      <c r="S107" s="579" t="s">
        <v>64</v>
      </c>
      <c r="T107" s="7"/>
      <c r="U107" s="7"/>
      <c r="V107" s="5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ht="7.5" customHeight="1">
      <c r="A108" s="6"/>
      <c r="B108" s="541"/>
      <c r="C108" s="541"/>
      <c r="D108" s="541"/>
      <c r="E108" s="541"/>
      <c r="R108" s="541"/>
      <c r="S108" s="541"/>
      <c r="T108" s="7"/>
      <c r="U108" s="7"/>
      <c r="V108" s="5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ht="7.5" customHeight="1">
      <c r="A109" s="6"/>
      <c r="B109" s="541"/>
      <c r="C109" s="541"/>
      <c r="D109" s="541"/>
      <c r="E109" s="541"/>
      <c r="R109" s="45"/>
      <c r="S109" s="541"/>
      <c r="T109" s="7"/>
      <c r="U109" s="7"/>
      <c r="V109" s="5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ht="7.5" customHeight="1">
      <c r="A110" s="6"/>
      <c r="B110" s="541"/>
      <c r="C110" s="541"/>
      <c r="D110" s="541"/>
      <c r="E110" s="541"/>
      <c r="F110" s="581">
        <v>5278.12</v>
      </c>
      <c r="G110" s="582">
        <f>ROUND(F110*mark_up,0)</f>
        <v>23171</v>
      </c>
      <c r="H110" s="50"/>
      <c r="I110" s="582" t="s">
        <v>25</v>
      </c>
      <c r="J110" s="581"/>
      <c r="K110" s="582" t="s">
        <v>25</v>
      </c>
      <c r="L110" s="581"/>
      <c r="M110" s="582" t="s">
        <v>25</v>
      </c>
      <c r="N110" s="581"/>
      <c r="O110" s="582" t="s">
        <v>25</v>
      </c>
      <c r="P110" s="581"/>
      <c r="Q110" s="582" t="s">
        <v>25</v>
      </c>
      <c r="R110" s="584" t="s">
        <v>21</v>
      </c>
      <c r="S110" s="588" t="s">
        <v>65</v>
      </c>
      <c r="T110" s="7"/>
      <c r="U110" s="7"/>
      <c r="V110" s="5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ht="7.5" customHeight="1">
      <c r="A111" s="6"/>
      <c r="B111" s="541"/>
      <c r="C111" s="541"/>
      <c r="D111" s="541"/>
      <c r="E111" s="541"/>
      <c r="F111" s="562"/>
      <c r="G111" s="562"/>
      <c r="H111" s="74"/>
      <c r="I111" s="562"/>
      <c r="J111" s="562"/>
      <c r="K111" s="562"/>
      <c r="L111" s="562"/>
      <c r="M111" s="562"/>
      <c r="N111" s="562"/>
      <c r="O111" s="562"/>
      <c r="P111" s="562"/>
      <c r="Q111" s="562"/>
      <c r="R111" s="541"/>
      <c r="S111" s="541"/>
      <c r="T111" s="7"/>
      <c r="U111" s="7"/>
      <c r="V111" s="5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ht="7.5" customHeight="1">
      <c r="A112" s="6"/>
      <c r="B112" s="541"/>
      <c r="C112" s="541"/>
      <c r="D112" s="541"/>
      <c r="E112" s="541"/>
      <c r="F112" s="47"/>
      <c r="G112" s="80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8"/>
      <c r="S112" s="541"/>
      <c r="T112" s="7"/>
      <c r="U112" s="7"/>
      <c r="V112" s="5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ht="7.5" customHeight="1">
      <c r="A113" s="6"/>
      <c r="B113" s="541"/>
      <c r="C113" s="541"/>
      <c r="D113" s="541"/>
      <c r="E113" s="541"/>
      <c r="F113" s="47"/>
      <c r="G113" s="80"/>
      <c r="H113" s="80"/>
      <c r="J113" s="47"/>
      <c r="K113" s="47"/>
      <c r="L113" s="47"/>
      <c r="M113" s="47"/>
      <c r="N113" s="47"/>
      <c r="O113" s="47"/>
      <c r="P113" s="47"/>
      <c r="Q113" s="47"/>
      <c r="S113" s="541"/>
      <c r="T113" s="7"/>
      <c r="U113" s="7"/>
      <c r="V113" s="5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ht="7.5" customHeight="1">
      <c r="A114" s="6"/>
      <c r="B114" s="541"/>
      <c r="C114" s="541"/>
      <c r="D114" s="541"/>
      <c r="E114" s="541"/>
      <c r="F114" s="47"/>
      <c r="G114" s="80"/>
      <c r="H114" s="80"/>
      <c r="J114" s="47"/>
      <c r="K114" s="47"/>
      <c r="L114" s="47"/>
      <c r="M114" s="47"/>
      <c r="N114" s="47"/>
      <c r="O114" s="47"/>
      <c r="P114" s="47"/>
      <c r="Q114" s="47"/>
      <c r="S114" s="541"/>
      <c r="T114" s="7"/>
      <c r="U114" s="7"/>
      <c r="V114" s="5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ht="7.5" customHeight="1">
      <c r="A115" s="6"/>
      <c r="B115" s="541"/>
      <c r="C115" s="541"/>
      <c r="D115" s="541"/>
      <c r="E115" s="541"/>
      <c r="F115" s="47"/>
      <c r="G115" s="80"/>
      <c r="H115" s="80"/>
      <c r="J115" s="47"/>
      <c r="K115" s="47"/>
      <c r="L115" s="47"/>
      <c r="M115" s="47"/>
      <c r="N115" s="47"/>
      <c r="O115" s="47"/>
      <c r="P115" s="47"/>
      <c r="Q115" s="47"/>
      <c r="R115" s="584" t="s">
        <v>21</v>
      </c>
      <c r="S115" s="588" t="s">
        <v>66</v>
      </c>
      <c r="T115" s="7"/>
      <c r="U115" s="7"/>
      <c r="V115" s="5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ht="7.5" customHeight="1">
      <c r="A116" s="1"/>
      <c r="B116" s="541"/>
      <c r="C116" s="541"/>
      <c r="D116" s="541"/>
      <c r="E116" s="541"/>
      <c r="F116" s="47"/>
      <c r="G116" s="70"/>
      <c r="H116" s="70"/>
      <c r="I116" s="70"/>
      <c r="R116" s="541"/>
      <c r="S116" s="541"/>
      <c r="T116" s="7"/>
      <c r="U116" s="7"/>
      <c r="V116" s="5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ht="7.5" customHeight="1">
      <c r="A117" s="1"/>
      <c r="B117" s="541"/>
      <c r="C117" s="608" t="s">
        <v>67</v>
      </c>
      <c r="D117" s="541"/>
      <c r="E117" s="541"/>
      <c r="F117" s="70"/>
      <c r="G117" s="70"/>
      <c r="H117" s="70"/>
      <c r="I117" s="70"/>
      <c r="R117" s="91"/>
      <c r="S117" s="541"/>
      <c r="T117" s="7"/>
      <c r="U117" s="7"/>
      <c r="V117" s="5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ht="7.5" customHeight="1">
      <c r="A118" s="1"/>
      <c r="B118" s="541"/>
      <c r="C118" s="541"/>
      <c r="D118" s="541"/>
      <c r="E118" s="541"/>
      <c r="F118" s="70"/>
      <c r="G118" s="70"/>
      <c r="H118" s="70"/>
      <c r="I118" s="70"/>
      <c r="S118" s="92"/>
      <c r="T118" s="7"/>
      <c r="U118" s="7"/>
      <c r="V118" s="5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ht="7.5" customHeight="1">
      <c r="A119" s="1"/>
      <c r="B119" s="531"/>
      <c r="C119" s="531"/>
      <c r="D119" s="531"/>
      <c r="E119" s="531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7"/>
      <c r="U119" s="7"/>
      <c r="V119" s="5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ht="11.25" customHeight="1">
      <c r="A120" s="1"/>
      <c r="B120" s="569"/>
      <c r="C120" s="545"/>
      <c r="D120" s="545"/>
      <c r="E120" s="545"/>
      <c r="F120" s="545"/>
      <c r="G120" s="545"/>
      <c r="H120" s="545"/>
      <c r="I120" s="545"/>
      <c r="J120" s="545"/>
      <c r="K120" s="545"/>
      <c r="L120" s="545"/>
      <c r="M120" s="545"/>
      <c r="N120" s="545"/>
      <c r="O120" s="545"/>
      <c r="P120" s="545"/>
      <c r="Q120" s="545"/>
      <c r="R120" s="545"/>
      <c r="S120" s="570" t="s">
        <v>43</v>
      </c>
      <c r="T120" s="7"/>
      <c r="U120" s="7"/>
      <c r="V120" s="5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ht="11.25" customHeight="1">
      <c r="A121" s="1"/>
      <c r="B121" s="51"/>
      <c r="C121" s="64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6"/>
      <c r="S121" s="562"/>
      <c r="T121" s="7"/>
      <c r="U121" s="7"/>
      <c r="V121" s="5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ht="11.25" customHeight="1">
      <c r="A122" s="1"/>
      <c r="B122" s="586" t="s">
        <v>68</v>
      </c>
      <c r="C122" s="587"/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87"/>
      <c r="O122" s="587"/>
      <c r="P122" s="587"/>
      <c r="Q122" s="587"/>
      <c r="R122" s="587"/>
      <c r="S122" s="587"/>
      <c r="T122" s="7"/>
      <c r="U122" s="7"/>
      <c r="V122" s="5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ht="61.5" customHeight="1">
      <c r="A123" s="1"/>
      <c r="B123" s="572"/>
      <c r="C123" s="531"/>
      <c r="D123" s="531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573" t="s">
        <v>5</v>
      </c>
      <c r="P123" s="531"/>
      <c r="Q123" s="531"/>
      <c r="R123" s="531"/>
      <c r="S123" s="531"/>
      <c r="T123" s="7"/>
      <c r="U123" s="7"/>
      <c r="V123" s="5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ht="34.5" customHeight="1">
      <c r="A124" s="1"/>
      <c r="B124" s="94" t="s">
        <v>6</v>
      </c>
      <c r="C124" s="94" t="s">
        <v>7</v>
      </c>
      <c r="D124" s="94" t="s">
        <v>8</v>
      </c>
      <c r="E124" s="94" t="s">
        <v>9</v>
      </c>
      <c r="F124" s="38" t="s">
        <v>10</v>
      </c>
      <c r="G124" s="39" t="s">
        <v>11</v>
      </c>
      <c r="H124" s="38" t="s">
        <v>10</v>
      </c>
      <c r="I124" s="39" t="s">
        <v>12</v>
      </c>
      <c r="J124" s="38" t="s">
        <v>10</v>
      </c>
      <c r="K124" s="39" t="s">
        <v>13</v>
      </c>
      <c r="L124" s="38" t="s">
        <v>10</v>
      </c>
      <c r="M124" s="39" t="s">
        <v>14</v>
      </c>
      <c r="N124" s="38" t="s">
        <v>10</v>
      </c>
      <c r="O124" s="39" t="s">
        <v>15</v>
      </c>
      <c r="P124" s="38" t="s">
        <v>10</v>
      </c>
      <c r="Q124" s="39" t="s">
        <v>16</v>
      </c>
      <c r="R124" s="574" t="s">
        <v>17</v>
      </c>
      <c r="S124" s="575"/>
      <c r="T124" s="7"/>
      <c r="U124" s="7"/>
      <c r="V124" s="5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ht="7.5" customHeight="1">
      <c r="A125" s="95"/>
      <c r="B125" s="604" t="s">
        <v>18</v>
      </c>
      <c r="C125" s="627" t="s">
        <v>69</v>
      </c>
      <c r="D125" s="614" t="s">
        <v>70</v>
      </c>
      <c r="E125" s="614" t="s">
        <v>25</v>
      </c>
      <c r="F125" s="77"/>
      <c r="G125" s="78"/>
      <c r="H125" s="79"/>
      <c r="I125" s="79"/>
      <c r="J125" s="79"/>
      <c r="K125" s="79"/>
      <c r="L125" s="79"/>
      <c r="M125" s="73"/>
      <c r="N125" s="77"/>
      <c r="O125" s="73"/>
      <c r="P125" s="77"/>
      <c r="Q125" s="73"/>
      <c r="R125" s="590" t="s">
        <v>21</v>
      </c>
      <c r="S125" s="577" t="s">
        <v>71</v>
      </c>
      <c r="T125" s="7"/>
      <c r="U125" s="7"/>
      <c r="V125" s="5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ht="7.5" customHeight="1">
      <c r="A126" s="95"/>
      <c r="B126" s="541"/>
      <c r="C126" s="541"/>
      <c r="D126" s="541"/>
      <c r="E126" s="541"/>
      <c r="F126" s="49"/>
      <c r="G126" s="80"/>
      <c r="H126" s="53"/>
      <c r="I126" s="53"/>
      <c r="J126" s="53"/>
      <c r="K126" s="53"/>
      <c r="L126" s="53"/>
      <c r="M126" s="43"/>
      <c r="N126" s="49"/>
      <c r="O126" s="43"/>
      <c r="P126" s="49"/>
      <c r="Q126" s="43"/>
      <c r="R126" s="541"/>
      <c r="S126" s="541"/>
      <c r="T126" s="7"/>
      <c r="U126" s="7"/>
      <c r="V126" s="5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ht="7.5" customHeight="1">
      <c r="A127" s="95"/>
      <c r="B127" s="541"/>
      <c r="C127" s="541"/>
      <c r="D127" s="541"/>
      <c r="E127" s="541"/>
      <c r="F127" s="49"/>
      <c r="G127" s="80"/>
      <c r="H127" s="53"/>
      <c r="I127" s="53"/>
      <c r="J127" s="53"/>
      <c r="K127" s="53"/>
      <c r="L127" s="53"/>
      <c r="M127" s="96"/>
      <c r="N127" s="49"/>
      <c r="O127" s="43"/>
      <c r="P127" s="49"/>
      <c r="Q127" s="43"/>
      <c r="R127" s="48"/>
      <c r="S127" s="541"/>
      <c r="T127" s="7"/>
      <c r="U127" s="7"/>
      <c r="V127" s="5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ht="7.5" customHeight="1">
      <c r="A128" s="95"/>
      <c r="B128" s="541"/>
      <c r="C128" s="541"/>
      <c r="D128" s="541"/>
      <c r="E128" s="541"/>
      <c r="F128" s="49"/>
      <c r="G128" s="80"/>
      <c r="H128" s="53"/>
      <c r="I128" s="53"/>
      <c r="J128" s="53"/>
      <c r="K128" s="53"/>
      <c r="L128" s="53"/>
      <c r="M128" s="96"/>
      <c r="N128" s="49"/>
      <c r="O128" s="43"/>
      <c r="P128" s="49"/>
      <c r="Q128" s="43"/>
      <c r="R128" s="584" t="s">
        <v>21</v>
      </c>
      <c r="S128" s="588" t="s">
        <v>72</v>
      </c>
      <c r="T128" s="7"/>
      <c r="U128" s="7"/>
      <c r="V128" s="5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ht="7.5" customHeight="1">
      <c r="A129" s="95"/>
      <c r="B129" s="541"/>
      <c r="C129" s="541"/>
      <c r="D129" s="541"/>
      <c r="E129" s="541"/>
      <c r="F129" s="49"/>
      <c r="G129" s="80"/>
      <c r="H129" s="53"/>
      <c r="I129" s="53"/>
      <c r="J129" s="53"/>
      <c r="K129" s="53"/>
      <c r="L129" s="53"/>
      <c r="M129" s="96"/>
      <c r="N129" s="49"/>
      <c r="O129" s="43"/>
      <c r="P129" s="49"/>
      <c r="Q129" s="43"/>
      <c r="R129" s="541"/>
      <c r="S129" s="541"/>
      <c r="T129" s="7"/>
      <c r="U129" s="7"/>
      <c r="V129" s="5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ht="7.5" customHeight="1">
      <c r="A130" s="95"/>
      <c r="B130" s="541"/>
      <c r="C130" s="541"/>
      <c r="D130" s="541"/>
      <c r="E130" s="541"/>
      <c r="F130" s="49"/>
      <c r="G130" s="80"/>
      <c r="H130" s="53"/>
      <c r="I130" s="53"/>
      <c r="J130" s="53"/>
      <c r="K130" s="53"/>
      <c r="L130" s="53"/>
      <c r="M130" s="96"/>
      <c r="N130" s="49"/>
      <c r="O130" s="43"/>
      <c r="P130" s="49"/>
      <c r="Q130" s="43"/>
      <c r="R130" s="48"/>
      <c r="S130" s="541"/>
      <c r="T130" s="7"/>
      <c r="U130" s="7"/>
      <c r="V130" s="5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ht="7.5" customHeight="1">
      <c r="A131" s="95"/>
      <c r="B131" s="541"/>
      <c r="C131" s="541"/>
      <c r="D131" s="541"/>
      <c r="E131" s="541"/>
      <c r="F131" s="47"/>
      <c r="G131" s="80"/>
      <c r="H131" s="47"/>
      <c r="I131" s="47"/>
      <c r="J131" s="47" t="s">
        <v>4</v>
      </c>
      <c r="K131" s="47"/>
      <c r="L131" s="47"/>
      <c r="M131" s="47"/>
      <c r="N131" s="47"/>
      <c r="O131" s="47"/>
      <c r="P131" s="47"/>
      <c r="Q131" s="47"/>
      <c r="R131" s="584" t="s">
        <v>21</v>
      </c>
      <c r="S131" s="588" t="s">
        <v>73</v>
      </c>
      <c r="T131" s="7"/>
      <c r="U131" s="7"/>
      <c r="V131" s="5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ht="7.5" customHeight="1">
      <c r="A132" s="95"/>
      <c r="B132" s="541"/>
      <c r="C132" s="541"/>
      <c r="D132" s="541"/>
      <c r="E132" s="541"/>
      <c r="F132" s="47"/>
      <c r="G132" s="80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541"/>
      <c r="S132" s="541"/>
      <c r="T132" s="7"/>
      <c r="U132" s="7"/>
      <c r="V132" s="5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ht="7.5" customHeight="1">
      <c r="A133" s="95"/>
      <c r="B133" s="541"/>
      <c r="C133" s="541"/>
      <c r="D133" s="541"/>
      <c r="E133" s="541"/>
      <c r="F133" s="47"/>
      <c r="G133" s="80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584" t="s">
        <v>21</v>
      </c>
      <c r="S133" s="603" t="s">
        <v>74</v>
      </c>
      <c r="T133" s="7"/>
      <c r="U133" s="7"/>
      <c r="V133" s="5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ht="7.5" customHeight="1">
      <c r="A134" s="95"/>
      <c r="B134" s="541"/>
      <c r="C134" s="541"/>
      <c r="D134" s="541"/>
      <c r="E134" s="541"/>
      <c r="F134" s="47"/>
      <c r="G134" s="80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541"/>
      <c r="S134" s="541"/>
      <c r="T134" s="7"/>
      <c r="U134" s="7"/>
      <c r="V134" s="5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ht="7.5" customHeight="1">
      <c r="A135" s="95"/>
      <c r="B135" s="541"/>
      <c r="C135" s="541"/>
      <c r="D135" s="541"/>
      <c r="E135" s="541"/>
      <c r="F135" s="581">
        <v>6766.4414999999999</v>
      </c>
      <c r="G135" s="582">
        <f>ROUND(F135*mark_up,0)</f>
        <v>29705</v>
      </c>
      <c r="H135" s="50"/>
      <c r="I135" s="582" t="s">
        <v>25</v>
      </c>
      <c r="J135" s="50"/>
      <c r="K135" s="582" t="s">
        <v>25</v>
      </c>
      <c r="L135" s="50"/>
      <c r="M135" s="582" t="s">
        <v>25</v>
      </c>
      <c r="N135" s="582"/>
      <c r="O135" s="582" t="s">
        <v>25</v>
      </c>
      <c r="P135" s="581"/>
      <c r="Q135" s="582" t="s">
        <v>25</v>
      </c>
      <c r="R135" s="48"/>
      <c r="S135" s="541"/>
      <c r="T135" s="7"/>
      <c r="U135" s="7"/>
      <c r="V135" s="5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ht="7.5" customHeight="1">
      <c r="A136" s="95"/>
      <c r="B136" s="541"/>
      <c r="C136" s="541"/>
      <c r="D136" s="541"/>
      <c r="E136" s="541"/>
      <c r="F136" s="562"/>
      <c r="G136" s="562"/>
      <c r="H136" s="74"/>
      <c r="I136" s="562"/>
      <c r="J136" s="74"/>
      <c r="K136" s="562"/>
      <c r="L136" s="74"/>
      <c r="M136" s="562"/>
      <c r="N136" s="562"/>
      <c r="O136" s="562"/>
      <c r="P136" s="562"/>
      <c r="Q136" s="562"/>
      <c r="R136" s="584" t="s">
        <v>21</v>
      </c>
      <c r="S136" s="588" t="s">
        <v>75</v>
      </c>
      <c r="T136" s="7"/>
      <c r="U136" s="7"/>
      <c r="V136" s="5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ht="7.5" customHeight="1">
      <c r="A137" s="95"/>
      <c r="B137" s="541"/>
      <c r="C137" s="541"/>
      <c r="D137" s="541"/>
      <c r="E137" s="541"/>
      <c r="F137" s="70"/>
      <c r="G137" s="70"/>
      <c r="H137" s="70"/>
      <c r="I137" s="70"/>
      <c r="R137" s="541"/>
      <c r="S137" s="541"/>
      <c r="T137" s="7"/>
      <c r="U137" s="7"/>
      <c r="V137" s="5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ht="7.5" customHeight="1">
      <c r="A138" s="95"/>
      <c r="B138" s="541"/>
      <c r="C138" s="541"/>
      <c r="D138" s="541"/>
      <c r="E138" s="541"/>
      <c r="F138" s="47"/>
      <c r="G138" s="80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584" t="s">
        <v>21</v>
      </c>
      <c r="S138" s="588" t="s">
        <v>76</v>
      </c>
      <c r="T138" s="7"/>
      <c r="U138" s="7"/>
      <c r="V138" s="5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ht="7.5" customHeight="1">
      <c r="A139" s="95"/>
      <c r="B139" s="541"/>
      <c r="C139" s="541"/>
      <c r="D139" s="541"/>
      <c r="E139" s="541"/>
      <c r="F139" s="49"/>
      <c r="G139" s="80"/>
      <c r="H139" s="53"/>
      <c r="I139" s="53"/>
      <c r="J139" s="53"/>
      <c r="K139" s="53"/>
      <c r="L139" s="53"/>
      <c r="M139" s="43"/>
      <c r="N139" s="49"/>
      <c r="O139" s="43"/>
      <c r="P139" s="49"/>
      <c r="Q139" s="43"/>
      <c r="R139" s="541"/>
      <c r="S139" s="541"/>
      <c r="T139" s="7"/>
      <c r="U139" s="7"/>
      <c r="V139" s="5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ht="7.5" customHeight="1">
      <c r="A140" s="95"/>
      <c r="B140" s="541"/>
      <c r="C140" s="541"/>
      <c r="D140" s="541"/>
      <c r="E140" s="541"/>
      <c r="F140" s="49"/>
      <c r="G140" s="80"/>
      <c r="H140" s="53"/>
      <c r="I140" s="53"/>
      <c r="J140" s="53"/>
      <c r="K140" s="53"/>
      <c r="L140" s="53"/>
      <c r="M140" s="43"/>
      <c r="N140" s="49"/>
      <c r="O140" s="43"/>
      <c r="P140" s="49"/>
      <c r="Q140" s="43"/>
      <c r="S140" s="541"/>
      <c r="T140" s="7"/>
      <c r="U140" s="7"/>
      <c r="V140" s="5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ht="7.5" customHeight="1">
      <c r="A141" s="1"/>
      <c r="B141" s="541"/>
      <c r="C141" s="541"/>
      <c r="D141" s="541"/>
      <c r="E141" s="541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584" t="s">
        <v>21</v>
      </c>
      <c r="S141" s="588" t="s">
        <v>77</v>
      </c>
      <c r="T141" s="7"/>
      <c r="U141" s="7"/>
      <c r="V141" s="5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ht="7.5" customHeight="1">
      <c r="A142" s="1"/>
      <c r="B142" s="541"/>
      <c r="C142" s="541"/>
      <c r="D142" s="541"/>
      <c r="E142" s="541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541"/>
      <c r="S142" s="541"/>
      <c r="T142" s="7"/>
      <c r="U142" s="7"/>
      <c r="V142" s="5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ht="7.5" customHeight="1">
      <c r="A143" s="1"/>
      <c r="B143" s="541"/>
      <c r="C143" s="541"/>
      <c r="D143" s="541"/>
      <c r="E143" s="541"/>
      <c r="F143" s="49"/>
      <c r="G143" s="80"/>
      <c r="H143" s="53"/>
      <c r="I143" s="53"/>
      <c r="J143" s="53"/>
      <c r="K143" s="53"/>
      <c r="L143" s="53"/>
      <c r="M143" s="43"/>
      <c r="N143" s="49"/>
      <c r="O143" s="43"/>
      <c r="P143" s="49"/>
      <c r="Q143" s="43"/>
      <c r="R143" s="48"/>
      <c r="S143" s="541"/>
      <c r="T143" s="7"/>
      <c r="U143" s="7"/>
      <c r="V143" s="5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ht="7.5" customHeight="1">
      <c r="A144" s="1"/>
      <c r="B144" s="541"/>
      <c r="C144" s="608" t="s">
        <v>78</v>
      </c>
      <c r="D144" s="541"/>
      <c r="E144" s="541"/>
      <c r="F144" s="49"/>
      <c r="G144" s="80"/>
      <c r="H144" s="53"/>
      <c r="I144" s="53"/>
      <c r="J144" s="53"/>
      <c r="K144" s="53"/>
      <c r="L144" s="53"/>
      <c r="M144" s="43"/>
      <c r="N144" s="49"/>
      <c r="O144" s="43"/>
      <c r="P144" s="49"/>
      <c r="Q144" s="43"/>
      <c r="R144" s="584" t="s">
        <v>21</v>
      </c>
      <c r="S144" s="588" t="s">
        <v>53</v>
      </c>
      <c r="T144" s="7"/>
      <c r="U144" s="7"/>
      <c r="V144" s="5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ht="7.5" customHeight="1">
      <c r="A145" s="1"/>
      <c r="B145" s="541"/>
      <c r="C145" s="541"/>
      <c r="D145" s="541"/>
      <c r="E145" s="541"/>
      <c r="F145" s="47"/>
      <c r="G145" s="80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541"/>
      <c r="S145" s="541"/>
      <c r="T145" s="7"/>
      <c r="U145" s="7"/>
      <c r="V145" s="5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ht="7.5" customHeight="1">
      <c r="A146" s="1"/>
      <c r="B146" s="531"/>
      <c r="C146" s="531"/>
      <c r="D146" s="531"/>
      <c r="E146" s="531"/>
      <c r="F146" s="59"/>
      <c r="G146" s="85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61"/>
      <c r="S146" s="531"/>
      <c r="T146" s="7"/>
      <c r="U146" s="7"/>
      <c r="V146" s="5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ht="7.5" customHeight="1">
      <c r="A147" s="1"/>
      <c r="B147" s="604" t="s">
        <v>18</v>
      </c>
      <c r="C147" s="627" t="s">
        <v>79</v>
      </c>
      <c r="D147" s="614" t="s">
        <v>80</v>
      </c>
      <c r="E147" s="566" t="s">
        <v>25</v>
      </c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584" t="s">
        <v>21</v>
      </c>
      <c r="S147" s="588" t="s">
        <v>81</v>
      </c>
      <c r="T147" s="7"/>
      <c r="U147" s="7"/>
      <c r="V147" s="5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ht="7.5" customHeight="1">
      <c r="A148" s="1"/>
      <c r="B148" s="541"/>
      <c r="C148" s="541"/>
      <c r="D148" s="541"/>
      <c r="E148" s="541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541"/>
      <c r="S148" s="541"/>
      <c r="T148" s="7"/>
      <c r="U148" s="7"/>
      <c r="V148" s="5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ht="7.5" customHeight="1">
      <c r="A149" s="1"/>
      <c r="B149" s="541"/>
      <c r="C149" s="541"/>
      <c r="D149" s="541"/>
      <c r="E149" s="541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48"/>
      <c r="S149" s="541"/>
      <c r="T149" s="7"/>
      <c r="U149" s="7"/>
      <c r="V149" s="5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ht="7.5" customHeight="1">
      <c r="A150" s="1"/>
      <c r="B150" s="541"/>
      <c r="C150" s="541"/>
      <c r="D150" s="541"/>
      <c r="E150" s="541"/>
      <c r="F150" s="49"/>
      <c r="G150" s="80"/>
      <c r="H150" s="53"/>
      <c r="I150" s="53"/>
      <c r="J150" s="53"/>
      <c r="K150" s="53"/>
      <c r="L150" s="53"/>
      <c r="M150" s="43"/>
      <c r="N150" s="49"/>
      <c r="O150" s="43"/>
      <c r="P150" s="49"/>
      <c r="Q150" s="43"/>
      <c r="R150" s="584" t="s">
        <v>21</v>
      </c>
      <c r="S150" s="588" t="s">
        <v>82</v>
      </c>
      <c r="T150" s="7"/>
      <c r="U150" s="7"/>
      <c r="V150" s="5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ht="7.5" customHeight="1">
      <c r="A151" s="1"/>
      <c r="B151" s="541"/>
      <c r="C151" s="541"/>
      <c r="D151" s="541"/>
      <c r="E151" s="541"/>
      <c r="F151" s="70"/>
      <c r="G151" s="80"/>
      <c r="H151" s="53"/>
      <c r="I151" s="53"/>
      <c r="J151" s="53"/>
      <c r="K151" s="53"/>
      <c r="L151" s="53"/>
      <c r="M151" s="43"/>
      <c r="N151" s="49"/>
      <c r="O151" s="43"/>
      <c r="P151" s="49"/>
      <c r="Q151" s="43"/>
      <c r="R151" s="541"/>
      <c r="S151" s="541"/>
      <c r="T151" s="7"/>
      <c r="U151" s="7"/>
      <c r="V151" s="5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ht="7.5" customHeight="1">
      <c r="A152" s="1"/>
      <c r="B152" s="541"/>
      <c r="C152" s="541"/>
      <c r="D152" s="541"/>
      <c r="E152" s="541"/>
      <c r="F152" s="70"/>
      <c r="G152" s="80"/>
      <c r="H152" s="53"/>
      <c r="I152" s="616" t="s">
        <v>83</v>
      </c>
      <c r="J152" s="53"/>
      <c r="K152" s="53"/>
      <c r="L152" s="53"/>
      <c r="M152" s="96"/>
      <c r="N152" s="49"/>
      <c r="O152" s="43"/>
      <c r="P152" s="49"/>
      <c r="Q152" s="43"/>
      <c r="R152" s="48"/>
      <c r="S152" s="541"/>
      <c r="T152" s="7"/>
      <c r="U152" s="7"/>
      <c r="V152" s="5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ht="7.5" customHeight="1">
      <c r="A153" s="13"/>
      <c r="B153" s="541"/>
      <c r="C153" s="541"/>
      <c r="D153" s="541"/>
      <c r="E153" s="541"/>
      <c r="F153" s="49"/>
      <c r="G153" s="70"/>
      <c r="H153" s="70"/>
      <c r="I153" s="541"/>
      <c r="S153" s="541"/>
      <c r="T153" s="7"/>
      <c r="U153" s="7"/>
      <c r="V153" s="5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ht="7.5" customHeight="1">
      <c r="A154" s="13"/>
      <c r="B154" s="541"/>
      <c r="C154" s="541"/>
      <c r="D154" s="541"/>
      <c r="E154" s="541"/>
      <c r="F154" s="581">
        <v>2775.6750000000002</v>
      </c>
      <c r="G154" s="582">
        <f>ROUND(F154*mark_up,0)</f>
        <v>12185</v>
      </c>
      <c r="H154" s="50"/>
      <c r="I154" s="582">
        <f>ROUND(G154*1.12,0)</f>
        <v>13647</v>
      </c>
      <c r="J154" s="50"/>
      <c r="K154" s="582" t="s">
        <v>25</v>
      </c>
      <c r="L154" s="50"/>
      <c r="M154" s="582" t="s">
        <v>25</v>
      </c>
      <c r="N154" s="582"/>
      <c r="O154" s="582" t="s">
        <v>25</v>
      </c>
      <c r="P154" s="581"/>
      <c r="Q154" s="582" t="s">
        <v>25</v>
      </c>
      <c r="S154" s="541"/>
      <c r="T154" s="7"/>
      <c r="U154" s="7"/>
      <c r="V154" s="5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spans="1:51" ht="7.5" customHeight="1">
      <c r="A155" s="13"/>
      <c r="B155" s="541"/>
      <c r="C155" s="541"/>
      <c r="D155" s="541"/>
      <c r="E155" s="541"/>
      <c r="F155" s="562"/>
      <c r="G155" s="562"/>
      <c r="H155" s="74"/>
      <c r="I155" s="562"/>
      <c r="J155" s="74"/>
      <c r="K155" s="562"/>
      <c r="L155" s="74"/>
      <c r="M155" s="562"/>
      <c r="N155" s="562"/>
      <c r="O155" s="562"/>
      <c r="P155" s="562"/>
      <c r="Q155" s="562"/>
      <c r="S155" s="541"/>
      <c r="T155" s="7"/>
      <c r="U155" s="7"/>
      <c r="V155" s="5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spans="1:51" ht="7.5" customHeight="1">
      <c r="A156" s="1"/>
      <c r="B156" s="541"/>
      <c r="C156" s="541"/>
      <c r="D156" s="541"/>
      <c r="E156" s="541"/>
      <c r="R156" s="584" t="s">
        <v>21</v>
      </c>
      <c r="S156" s="588" t="s">
        <v>84</v>
      </c>
      <c r="T156" s="7"/>
      <c r="U156" s="7"/>
      <c r="V156" s="5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spans="1:51" ht="7.5" customHeight="1">
      <c r="A157" s="1"/>
      <c r="B157" s="541"/>
      <c r="C157" s="541"/>
      <c r="D157" s="541"/>
      <c r="E157" s="541"/>
      <c r="R157" s="541"/>
      <c r="S157" s="541"/>
      <c r="T157" s="7"/>
      <c r="U157" s="7"/>
      <c r="V157" s="5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spans="1:51" ht="7.5" customHeight="1">
      <c r="A158" s="1"/>
      <c r="B158" s="541"/>
      <c r="C158" s="541"/>
      <c r="D158" s="541"/>
      <c r="E158" s="541"/>
      <c r="S158" s="541"/>
      <c r="T158" s="7"/>
      <c r="U158" s="7"/>
      <c r="V158" s="5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ht="7.5" customHeight="1">
      <c r="A159" s="1"/>
      <c r="B159" s="541"/>
      <c r="C159" s="541"/>
      <c r="D159" s="541"/>
      <c r="E159" s="541"/>
      <c r="F159" s="47"/>
      <c r="R159" s="584" t="s">
        <v>21</v>
      </c>
      <c r="S159" s="617" t="s">
        <v>85</v>
      </c>
      <c r="T159" s="7"/>
      <c r="U159" s="7"/>
      <c r="V159" s="5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ht="7.5" customHeight="1">
      <c r="A160" s="1"/>
      <c r="B160" s="541"/>
      <c r="C160" s="541"/>
      <c r="D160" s="541"/>
      <c r="E160" s="541"/>
      <c r="F160" s="47"/>
      <c r="R160" s="541"/>
      <c r="S160" s="541"/>
      <c r="T160" s="7"/>
      <c r="U160" s="7"/>
      <c r="V160" s="5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1:51" ht="7.5" customHeight="1">
      <c r="A161" s="1"/>
      <c r="B161" s="541"/>
      <c r="C161" s="608" t="s">
        <v>86</v>
      </c>
      <c r="D161" s="541"/>
      <c r="E161" s="541"/>
      <c r="F161" s="49"/>
      <c r="G161" s="80"/>
      <c r="H161" s="53"/>
      <c r="I161" s="98"/>
      <c r="J161" s="53"/>
      <c r="K161" s="98"/>
      <c r="L161" s="98"/>
      <c r="M161" s="43"/>
      <c r="N161" s="43"/>
      <c r="O161" s="43"/>
      <c r="P161" s="43"/>
      <c r="Q161" s="43"/>
      <c r="R161" s="584" t="s">
        <v>21</v>
      </c>
      <c r="S161" s="579" t="s">
        <v>66</v>
      </c>
      <c r="T161" s="7"/>
      <c r="U161" s="7"/>
      <c r="V161" s="5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spans="1:51" ht="7.5" customHeight="1">
      <c r="A162" s="1"/>
      <c r="B162" s="541"/>
      <c r="C162" s="541"/>
      <c r="D162" s="541"/>
      <c r="E162" s="541"/>
      <c r="F162" s="49"/>
      <c r="G162" s="80"/>
      <c r="H162" s="53"/>
      <c r="I162" s="53"/>
      <c r="J162" s="53"/>
      <c r="K162" s="53"/>
      <c r="L162" s="53"/>
      <c r="M162" s="43"/>
      <c r="N162" s="49"/>
      <c r="O162" s="43"/>
      <c r="P162" s="49"/>
      <c r="Q162" s="43"/>
      <c r="R162" s="541"/>
      <c r="S162" s="541"/>
      <c r="T162" s="7"/>
      <c r="U162" s="7"/>
      <c r="V162" s="5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spans="1:51" ht="7.5" customHeight="1">
      <c r="A163" s="1"/>
      <c r="B163" s="541"/>
      <c r="C163" s="531"/>
      <c r="D163" s="541"/>
      <c r="E163" s="541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91"/>
      <c r="S163" s="541"/>
      <c r="T163" s="7"/>
      <c r="U163" s="7"/>
      <c r="V163" s="5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spans="1:51" ht="7.5" customHeight="1">
      <c r="A164" s="1"/>
      <c r="B164" s="604" t="s">
        <v>18</v>
      </c>
      <c r="C164" s="627" t="s">
        <v>87</v>
      </c>
      <c r="D164" s="626" t="s">
        <v>88</v>
      </c>
      <c r="E164" s="614" t="s">
        <v>25</v>
      </c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590" t="s">
        <v>21</v>
      </c>
      <c r="S164" s="577" t="s">
        <v>89</v>
      </c>
      <c r="T164" s="7"/>
      <c r="U164" s="7"/>
      <c r="V164" s="5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spans="1:51" ht="7.5" customHeight="1">
      <c r="A165" s="1"/>
      <c r="B165" s="541"/>
      <c r="C165" s="541"/>
      <c r="D165" s="541"/>
      <c r="E165" s="541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541"/>
      <c r="S165" s="541"/>
      <c r="T165" s="7"/>
      <c r="U165" s="7"/>
      <c r="V165" s="72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ht="7.5" customHeight="1">
      <c r="A166" s="13"/>
      <c r="B166" s="541"/>
      <c r="C166" s="541"/>
      <c r="D166" s="541"/>
      <c r="E166" s="541"/>
      <c r="F166" s="70"/>
      <c r="G166" s="70"/>
      <c r="R166" s="48"/>
      <c r="S166" s="541"/>
      <c r="T166" s="7"/>
      <c r="U166" s="7"/>
      <c r="V166" s="72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ht="7.5" customHeight="1">
      <c r="A167" s="13"/>
      <c r="B167" s="541"/>
      <c r="C167" s="541"/>
      <c r="D167" s="541"/>
      <c r="E167" s="541"/>
      <c r="F167" s="70"/>
      <c r="G167" s="70"/>
      <c r="R167" s="584" t="s">
        <v>21</v>
      </c>
      <c r="S167" s="588" t="s">
        <v>90</v>
      </c>
      <c r="T167" s="7"/>
      <c r="U167" s="7"/>
      <c r="V167" s="72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ht="7.5" customHeight="1">
      <c r="A168" s="13"/>
      <c r="B168" s="541"/>
      <c r="C168" s="541"/>
      <c r="D168" s="541"/>
      <c r="E168" s="541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541"/>
      <c r="S168" s="541"/>
      <c r="T168" s="7"/>
      <c r="U168" s="7"/>
      <c r="V168" s="72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ht="7.5" customHeight="1">
      <c r="A169" s="1"/>
      <c r="B169" s="541"/>
      <c r="C169" s="541"/>
      <c r="D169" s="541"/>
      <c r="E169" s="541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8"/>
      <c r="S169" s="541"/>
      <c r="T169" s="7"/>
      <c r="U169" s="7"/>
      <c r="V169" s="72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ht="7.5" customHeight="1">
      <c r="A170" s="1"/>
      <c r="B170" s="541"/>
      <c r="C170" s="541"/>
      <c r="D170" s="541"/>
      <c r="E170" s="541"/>
      <c r="F170" s="47"/>
      <c r="G170" s="99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584" t="s">
        <v>21</v>
      </c>
      <c r="S170" s="588" t="s">
        <v>91</v>
      </c>
      <c r="T170" s="7"/>
      <c r="U170" s="7"/>
      <c r="V170" s="72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spans="1:51" ht="7.5" customHeight="1">
      <c r="A171" s="1"/>
      <c r="B171" s="541"/>
      <c r="C171" s="541"/>
      <c r="D171" s="541"/>
      <c r="E171" s="541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541"/>
      <c r="S171" s="541"/>
      <c r="T171" s="7"/>
      <c r="U171" s="7"/>
      <c r="V171" s="72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spans="1:51" ht="7.5" customHeight="1">
      <c r="A172" s="1"/>
      <c r="B172" s="541"/>
      <c r="C172" s="541"/>
      <c r="D172" s="541"/>
      <c r="E172" s="541"/>
      <c r="F172" s="581">
        <v>1039.5</v>
      </c>
      <c r="G172" s="582">
        <f>ROUND(F172*mark_up,0)</f>
        <v>4563</v>
      </c>
      <c r="H172" s="50"/>
      <c r="I172" s="582" t="s">
        <v>25</v>
      </c>
      <c r="J172" s="581"/>
      <c r="K172" s="582" t="s">
        <v>25</v>
      </c>
      <c r="L172" s="581"/>
      <c r="M172" s="582" t="s">
        <v>25</v>
      </c>
      <c r="N172" s="581"/>
      <c r="O172" s="582" t="s">
        <v>25</v>
      </c>
      <c r="P172" s="581"/>
      <c r="Q172" s="582" t="s">
        <v>25</v>
      </c>
      <c r="R172" s="48"/>
      <c r="S172" s="541"/>
      <c r="T172" s="7"/>
      <c r="U172" s="7"/>
      <c r="V172" s="72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spans="1:51" ht="7.5" customHeight="1">
      <c r="A173" s="1"/>
      <c r="B173" s="541"/>
      <c r="C173" s="541"/>
      <c r="D173" s="541"/>
      <c r="E173" s="541"/>
      <c r="F173" s="562"/>
      <c r="G173" s="562"/>
      <c r="H173" s="74"/>
      <c r="I173" s="562"/>
      <c r="J173" s="562"/>
      <c r="K173" s="562"/>
      <c r="L173" s="562"/>
      <c r="M173" s="562"/>
      <c r="N173" s="562"/>
      <c r="O173" s="562"/>
      <c r="P173" s="562"/>
      <c r="Q173" s="562"/>
      <c r="S173" s="100"/>
      <c r="T173" s="7"/>
      <c r="U173" s="7"/>
      <c r="V173" s="72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spans="1:51" ht="7.5" customHeight="1">
      <c r="A174" s="1"/>
      <c r="B174" s="541"/>
      <c r="C174" s="541"/>
      <c r="D174" s="541"/>
      <c r="E174" s="541"/>
      <c r="F174" s="47"/>
      <c r="G174" s="80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S174" s="100"/>
      <c r="T174" s="7"/>
      <c r="U174" s="7"/>
      <c r="V174" s="72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spans="1:51" ht="7.5" customHeight="1">
      <c r="A175" s="1"/>
      <c r="B175" s="541"/>
      <c r="C175" s="541"/>
      <c r="D175" s="541"/>
      <c r="E175" s="541"/>
      <c r="F175" s="47"/>
      <c r="G175" s="80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S175" s="100"/>
      <c r="T175" s="7"/>
      <c r="U175" s="7"/>
      <c r="V175" s="72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1:51" ht="7.5" customHeight="1">
      <c r="A176" s="1"/>
      <c r="B176" s="541"/>
      <c r="C176" s="541"/>
      <c r="D176" s="541"/>
      <c r="E176" s="541"/>
      <c r="F176" s="47"/>
      <c r="G176" s="80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S176" s="100"/>
      <c r="T176" s="7"/>
      <c r="U176" s="7"/>
      <c r="V176" s="72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spans="1:51" ht="7.5" customHeight="1">
      <c r="A177" s="1"/>
      <c r="B177" s="541"/>
      <c r="C177" s="541"/>
      <c r="D177" s="541"/>
      <c r="E177" s="541"/>
      <c r="F177" s="47"/>
      <c r="G177" s="80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S177" s="100"/>
      <c r="T177" s="7"/>
      <c r="U177" s="7"/>
      <c r="V177" s="72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spans="1:51" ht="7.5" customHeight="1">
      <c r="A178" s="1"/>
      <c r="B178" s="541"/>
      <c r="C178" s="608" t="s">
        <v>92</v>
      </c>
      <c r="D178" s="541"/>
      <c r="E178" s="541"/>
      <c r="F178" s="89"/>
      <c r="G178" s="80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S178" s="100"/>
      <c r="T178" s="7"/>
      <c r="U178" s="7"/>
      <c r="V178" s="72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spans="1:51" ht="7.5" customHeight="1">
      <c r="A179" s="1"/>
      <c r="B179" s="541"/>
      <c r="C179" s="541"/>
      <c r="D179" s="541"/>
      <c r="E179" s="541"/>
      <c r="F179" s="90"/>
      <c r="G179" s="80"/>
      <c r="H179" s="49"/>
      <c r="I179" s="43"/>
      <c r="J179" s="90"/>
      <c r="K179" s="43"/>
      <c r="L179" s="90"/>
      <c r="M179" s="43"/>
      <c r="N179" s="49"/>
      <c r="O179" s="43"/>
      <c r="P179" s="49"/>
      <c r="Q179" s="43"/>
      <c r="S179" s="100"/>
      <c r="T179" s="7"/>
      <c r="U179" s="7"/>
      <c r="V179" s="72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spans="1:51" ht="7.5" customHeight="1">
      <c r="A180" s="1"/>
      <c r="B180" s="541"/>
      <c r="C180" s="531"/>
      <c r="D180" s="541"/>
      <c r="E180" s="541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S180" s="100"/>
      <c r="T180" s="7"/>
      <c r="U180" s="7"/>
      <c r="V180" s="72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spans="1:51" ht="11.25" customHeight="1">
      <c r="A181" s="1"/>
      <c r="B181" s="569"/>
      <c r="C181" s="545"/>
      <c r="D181" s="545"/>
      <c r="E181" s="545"/>
      <c r="F181" s="545"/>
      <c r="G181" s="545"/>
      <c r="H181" s="545"/>
      <c r="I181" s="545"/>
      <c r="J181" s="545"/>
      <c r="K181" s="545"/>
      <c r="L181" s="545"/>
      <c r="M181" s="545"/>
      <c r="N181" s="545"/>
      <c r="O181" s="545"/>
      <c r="P181" s="545"/>
      <c r="Q181" s="545"/>
      <c r="R181" s="545"/>
      <c r="S181" s="570" t="s">
        <v>43</v>
      </c>
      <c r="T181" s="7"/>
      <c r="U181" s="7"/>
      <c r="V181" s="72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spans="1:51" ht="11.25" customHeight="1">
      <c r="A182" s="1"/>
      <c r="B182" s="51"/>
      <c r="C182" s="64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6"/>
      <c r="S182" s="562"/>
      <c r="T182" s="7"/>
      <c r="U182" s="7"/>
      <c r="V182" s="72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spans="1:51" ht="11.25" customHeight="1">
      <c r="A183" s="1"/>
      <c r="B183" s="586" t="s">
        <v>93</v>
      </c>
      <c r="C183" s="587"/>
      <c r="D183" s="587"/>
      <c r="E183" s="587"/>
      <c r="F183" s="587"/>
      <c r="G183" s="587"/>
      <c r="H183" s="587"/>
      <c r="I183" s="587"/>
      <c r="J183" s="587"/>
      <c r="K183" s="587"/>
      <c r="L183" s="587"/>
      <c r="M183" s="587"/>
      <c r="N183" s="587"/>
      <c r="O183" s="587"/>
      <c r="P183" s="587"/>
      <c r="Q183" s="587"/>
      <c r="R183" s="587"/>
      <c r="S183" s="587"/>
      <c r="T183" s="7"/>
      <c r="U183" s="7"/>
      <c r="V183" s="72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spans="1:51" ht="61.5" customHeight="1">
      <c r="A184" s="1"/>
      <c r="B184" s="572"/>
      <c r="C184" s="531"/>
      <c r="D184" s="531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573" t="s">
        <v>5</v>
      </c>
      <c r="P184" s="531"/>
      <c r="Q184" s="531"/>
      <c r="R184" s="531"/>
      <c r="S184" s="531"/>
      <c r="T184" s="7"/>
      <c r="U184" s="7"/>
      <c r="V184" s="72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spans="1:51" ht="34.5" customHeight="1">
      <c r="A185" s="1"/>
      <c r="B185" s="101" t="s">
        <v>6</v>
      </c>
      <c r="C185" s="94" t="s">
        <v>7</v>
      </c>
      <c r="D185" s="94" t="s">
        <v>8</v>
      </c>
      <c r="E185" s="102" t="s">
        <v>9</v>
      </c>
      <c r="F185" s="103" t="s">
        <v>10</v>
      </c>
      <c r="G185" s="104" t="s">
        <v>11</v>
      </c>
      <c r="H185" s="103" t="s">
        <v>10</v>
      </c>
      <c r="I185" s="104" t="s">
        <v>12</v>
      </c>
      <c r="J185" s="103" t="s">
        <v>10</v>
      </c>
      <c r="K185" s="104" t="s">
        <v>13</v>
      </c>
      <c r="L185" s="103" t="s">
        <v>10</v>
      </c>
      <c r="M185" s="104" t="s">
        <v>14</v>
      </c>
      <c r="N185" s="103" t="s">
        <v>10</v>
      </c>
      <c r="O185" s="104" t="s">
        <v>15</v>
      </c>
      <c r="P185" s="38" t="s">
        <v>10</v>
      </c>
      <c r="Q185" s="39" t="s">
        <v>16</v>
      </c>
      <c r="R185" s="574" t="s">
        <v>17</v>
      </c>
      <c r="S185" s="575"/>
      <c r="T185" s="7"/>
      <c r="U185" s="7"/>
      <c r="V185" s="5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spans="1:51" ht="7.5" customHeight="1">
      <c r="A186" s="1"/>
      <c r="B186" s="604" t="s">
        <v>18</v>
      </c>
      <c r="C186" s="627" t="s">
        <v>94</v>
      </c>
      <c r="D186" s="632" t="s">
        <v>95</v>
      </c>
      <c r="E186" s="614" t="s">
        <v>25</v>
      </c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590" t="s">
        <v>21</v>
      </c>
      <c r="S186" s="577" t="s">
        <v>96</v>
      </c>
      <c r="T186" s="7"/>
      <c r="U186" s="7"/>
      <c r="V186" s="5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spans="1:51" ht="7.5" customHeight="1">
      <c r="A187" s="1"/>
      <c r="B187" s="541"/>
      <c r="C187" s="541"/>
      <c r="D187" s="541"/>
      <c r="E187" s="541"/>
      <c r="F187" s="70"/>
      <c r="G187" s="70"/>
      <c r="R187" s="541"/>
      <c r="S187" s="541"/>
      <c r="T187" s="7"/>
      <c r="U187" s="7"/>
      <c r="V187" s="5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spans="1:51" ht="7.5" customHeight="1">
      <c r="A188" s="1"/>
      <c r="B188" s="541"/>
      <c r="C188" s="541"/>
      <c r="D188" s="541"/>
      <c r="E188" s="541"/>
      <c r="F188" s="70"/>
      <c r="G188" s="70"/>
      <c r="R188" s="45"/>
      <c r="S188" s="541"/>
      <c r="T188" s="7"/>
      <c r="U188" s="7"/>
      <c r="V188" s="5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spans="1:51" ht="7.5" customHeight="1">
      <c r="A189" s="1"/>
      <c r="B189" s="541"/>
      <c r="C189" s="541"/>
      <c r="D189" s="541"/>
      <c r="E189" s="541"/>
      <c r="F189" s="47"/>
      <c r="G189" s="80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584" t="s">
        <v>21</v>
      </c>
      <c r="S189" s="588" t="s">
        <v>97</v>
      </c>
      <c r="T189" s="7"/>
      <c r="U189" s="7"/>
      <c r="V189" s="5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spans="1:51" ht="7.5" customHeight="1">
      <c r="A190" s="1"/>
      <c r="B190" s="541"/>
      <c r="C190" s="541"/>
      <c r="D190" s="541"/>
      <c r="E190" s="541"/>
      <c r="F190" s="105"/>
      <c r="G190" s="80"/>
      <c r="H190" s="105"/>
      <c r="I190" s="105"/>
      <c r="J190" s="105"/>
      <c r="K190" s="105"/>
      <c r="L190" s="105"/>
      <c r="M190" s="105"/>
      <c r="N190" s="105"/>
      <c r="O190" s="105"/>
      <c r="P190" s="105"/>
      <c r="Q190" s="47"/>
      <c r="R190" s="541"/>
      <c r="S190" s="541"/>
      <c r="T190" s="7"/>
      <c r="U190" s="7"/>
      <c r="V190" s="5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spans="1:51" ht="7.5" customHeight="1">
      <c r="A191" s="1"/>
      <c r="B191" s="541"/>
      <c r="C191" s="541"/>
      <c r="D191" s="541"/>
      <c r="E191" s="541"/>
      <c r="F191" s="47"/>
      <c r="G191" s="80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584" t="s">
        <v>21</v>
      </c>
      <c r="S191" s="588" t="s">
        <v>98</v>
      </c>
      <c r="T191" s="7"/>
      <c r="U191" s="7"/>
      <c r="V191" s="5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spans="1:51" ht="7.5" customHeight="1">
      <c r="A192" s="1"/>
      <c r="B192" s="541"/>
      <c r="C192" s="541"/>
      <c r="D192" s="541"/>
      <c r="E192" s="541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541"/>
      <c r="S192" s="541"/>
      <c r="T192" s="7"/>
      <c r="U192" s="7"/>
      <c r="V192" s="5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spans="1:51" ht="7.5" customHeight="1">
      <c r="A193" s="1"/>
      <c r="B193" s="541"/>
      <c r="C193" s="541"/>
      <c r="D193" s="541"/>
      <c r="E193" s="541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48"/>
      <c r="S193" s="541"/>
      <c r="T193" s="7"/>
      <c r="U193" s="7"/>
      <c r="V193" s="5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spans="1:51" ht="7.5" customHeight="1">
      <c r="A194" s="1"/>
      <c r="B194" s="541"/>
      <c r="C194" s="541"/>
      <c r="D194" s="541"/>
      <c r="E194" s="541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48"/>
      <c r="S194" s="541"/>
      <c r="T194" s="7"/>
      <c r="U194" s="7"/>
      <c r="V194" s="5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spans="1:51" ht="7.5" customHeight="1">
      <c r="A195" s="13"/>
      <c r="B195" s="541"/>
      <c r="C195" s="541"/>
      <c r="D195" s="541"/>
      <c r="E195" s="541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8"/>
      <c r="S195" s="541"/>
      <c r="T195" s="7"/>
      <c r="U195" s="7"/>
      <c r="V195" s="5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spans="1:51" ht="7.5" customHeight="1">
      <c r="A196" s="13"/>
      <c r="B196" s="541"/>
      <c r="C196" s="541"/>
      <c r="D196" s="541"/>
      <c r="E196" s="541"/>
      <c r="R196" s="584" t="s">
        <v>21</v>
      </c>
      <c r="S196" s="579" t="s">
        <v>99</v>
      </c>
      <c r="T196" s="7"/>
      <c r="U196" s="7"/>
      <c r="V196" s="5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spans="1:51" ht="7.5" customHeight="1">
      <c r="A197" s="13"/>
      <c r="B197" s="541"/>
      <c r="C197" s="541"/>
      <c r="D197" s="541"/>
      <c r="E197" s="541"/>
      <c r="R197" s="541"/>
      <c r="S197" s="541"/>
      <c r="T197" s="7"/>
      <c r="U197" s="7"/>
      <c r="V197" s="5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spans="1:51" ht="7.5" customHeight="1">
      <c r="A198" s="1"/>
      <c r="B198" s="541"/>
      <c r="C198" s="541"/>
      <c r="D198" s="541"/>
      <c r="E198" s="541"/>
      <c r="F198" s="47"/>
      <c r="G198" s="80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8"/>
      <c r="S198" s="541"/>
      <c r="T198" s="7"/>
      <c r="U198" s="7"/>
      <c r="V198" s="5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spans="1:51" ht="7.5" customHeight="1">
      <c r="A199" s="1"/>
      <c r="B199" s="541"/>
      <c r="C199" s="541"/>
      <c r="D199" s="541"/>
      <c r="E199" s="541"/>
      <c r="F199" s="581">
        <v>2784.6</v>
      </c>
      <c r="G199" s="582">
        <f>ROUND(F199*mark_up,0)</f>
        <v>12224</v>
      </c>
      <c r="H199" s="50"/>
      <c r="I199" s="582" t="s">
        <v>25</v>
      </c>
      <c r="J199" s="581"/>
      <c r="K199" s="582" t="s">
        <v>25</v>
      </c>
      <c r="L199" s="581"/>
      <c r="M199" s="582" t="s">
        <v>25</v>
      </c>
      <c r="N199" s="582"/>
      <c r="O199" s="582" t="s">
        <v>25</v>
      </c>
      <c r="P199" s="581"/>
      <c r="Q199" s="582" t="s">
        <v>25</v>
      </c>
      <c r="R199" s="584" t="s">
        <v>21</v>
      </c>
      <c r="S199" s="579" t="s">
        <v>100</v>
      </c>
      <c r="T199" s="7"/>
      <c r="U199" s="7"/>
      <c r="V199" s="5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spans="1:51" ht="7.5" customHeight="1">
      <c r="A200" s="1"/>
      <c r="B200" s="541"/>
      <c r="C200" s="541"/>
      <c r="D200" s="541"/>
      <c r="E200" s="541"/>
      <c r="F200" s="562"/>
      <c r="G200" s="562"/>
      <c r="H200" s="74"/>
      <c r="I200" s="562"/>
      <c r="J200" s="562"/>
      <c r="K200" s="562"/>
      <c r="L200" s="562"/>
      <c r="M200" s="562"/>
      <c r="N200" s="562"/>
      <c r="O200" s="562"/>
      <c r="P200" s="562"/>
      <c r="Q200" s="562"/>
      <c r="R200" s="541"/>
      <c r="S200" s="541"/>
      <c r="T200" s="7"/>
      <c r="U200" s="7"/>
      <c r="V200" s="5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spans="1:51" ht="7.5" customHeight="1">
      <c r="A201" s="1"/>
      <c r="B201" s="541"/>
      <c r="C201" s="541"/>
      <c r="D201" s="541"/>
      <c r="E201" s="541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8"/>
      <c r="S201" s="541"/>
      <c r="T201" s="7"/>
      <c r="U201" s="7"/>
      <c r="V201" s="5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spans="1:51" ht="7.5" customHeight="1">
      <c r="A202" s="13"/>
      <c r="B202" s="541"/>
      <c r="C202" s="541"/>
      <c r="D202" s="541"/>
      <c r="E202" s="541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584" t="s">
        <v>21</v>
      </c>
      <c r="S202" s="579" t="s">
        <v>101</v>
      </c>
      <c r="T202" s="7"/>
      <c r="U202" s="7"/>
      <c r="V202" s="5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spans="1:51" ht="7.5" customHeight="1">
      <c r="A203" s="13"/>
      <c r="B203" s="541"/>
      <c r="C203" s="541"/>
      <c r="D203" s="541"/>
      <c r="E203" s="541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541"/>
      <c r="S203" s="541"/>
      <c r="T203" s="7"/>
      <c r="U203" s="7"/>
      <c r="V203" s="5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spans="1:51" ht="7.5" customHeight="1">
      <c r="A204" s="13"/>
      <c r="B204" s="541"/>
      <c r="C204" s="541"/>
      <c r="D204" s="541"/>
      <c r="E204" s="541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8"/>
      <c r="S204" s="541"/>
      <c r="T204" s="7"/>
      <c r="U204" s="7"/>
      <c r="V204" s="5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spans="1:51" ht="7.5" customHeight="1">
      <c r="A205" s="1"/>
      <c r="B205" s="541"/>
      <c r="C205" s="541"/>
      <c r="D205" s="541"/>
      <c r="E205" s="541"/>
      <c r="F205" s="47"/>
      <c r="G205" s="80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T205" s="7"/>
      <c r="U205" s="7"/>
      <c r="V205" s="5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spans="1:51" ht="7.5" customHeight="1">
      <c r="A206" s="1"/>
      <c r="B206" s="541"/>
      <c r="C206" s="541"/>
      <c r="D206" s="541"/>
      <c r="E206" s="541"/>
      <c r="F206" s="105"/>
      <c r="G206" s="80"/>
      <c r="H206" s="105"/>
      <c r="I206" s="105"/>
      <c r="J206" s="105"/>
      <c r="K206" s="105"/>
      <c r="L206" s="105"/>
      <c r="M206" s="105"/>
      <c r="N206" s="105"/>
      <c r="O206" s="105"/>
      <c r="P206" s="105"/>
      <c r="Q206" s="47"/>
      <c r="R206" s="45"/>
      <c r="S206" s="97"/>
      <c r="T206" s="7"/>
      <c r="U206" s="7"/>
      <c r="V206" s="5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spans="1:51" ht="7.5" customHeight="1">
      <c r="A207" s="1"/>
      <c r="B207" s="541"/>
      <c r="C207" s="541"/>
      <c r="D207" s="541"/>
      <c r="E207" s="541"/>
      <c r="F207" s="47"/>
      <c r="G207" s="80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5"/>
      <c r="S207" s="97"/>
      <c r="T207" s="7"/>
      <c r="U207" s="7"/>
      <c r="V207" s="5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ht="7.5" customHeight="1">
      <c r="A208" s="13"/>
      <c r="B208" s="541"/>
      <c r="C208" s="541"/>
      <c r="D208" s="541"/>
      <c r="E208" s="541"/>
      <c r="T208" s="7"/>
      <c r="U208" s="7"/>
      <c r="V208" s="5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ht="7.5" customHeight="1">
      <c r="A209" s="13"/>
      <c r="B209" s="541"/>
      <c r="C209" s="541"/>
      <c r="D209" s="541"/>
      <c r="E209" s="541"/>
      <c r="T209" s="7"/>
      <c r="U209" s="7"/>
      <c r="V209" s="5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ht="7.5" customHeight="1">
      <c r="A210" s="13"/>
      <c r="B210" s="541"/>
      <c r="C210" s="541"/>
      <c r="D210" s="541"/>
      <c r="E210" s="541"/>
      <c r="T210" s="7"/>
      <c r="U210" s="7"/>
      <c r="V210" s="5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ht="7.5" customHeight="1">
      <c r="A211" s="1"/>
      <c r="B211" s="541"/>
      <c r="C211" s="608" t="s">
        <v>102</v>
      </c>
      <c r="D211" s="541"/>
      <c r="E211" s="541"/>
      <c r="T211" s="7"/>
      <c r="U211" s="7"/>
      <c r="V211" s="5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ht="7.5" customHeight="1">
      <c r="A212" s="1"/>
      <c r="B212" s="541"/>
      <c r="C212" s="541"/>
      <c r="D212" s="541"/>
      <c r="E212" s="541"/>
      <c r="T212" s="7"/>
      <c r="U212" s="7"/>
      <c r="V212" s="5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ht="7.5" customHeight="1">
      <c r="A213" s="1"/>
      <c r="B213" s="531"/>
      <c r="C213" s="531"/>
      <c r="D213" s="531"/>
      <c r="E213" s="531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"/>
      <c r="U213" s="7"/>
      <c r="V213" s="5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ht="7.5" customHeight="1">
      <c r="A214" s="1"/>
      <c r="B214" s="635" t="s">
        <v>18</v>
      </c>
      <c r="C214" s="627" t="s">
        <v>103</v>
      </c>
      <c r="D214" s="633" t="s">
        <v>104</v>
      </c>
      <c r="E214" s="566" t="s">
        <v>25</v>
      </c>
      <c r="G214" s="7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590" t="s">
        <v>21</v>
      </c>
      <c r="S214" s="591" t="s">
        <v>96</v>
      </c>
      <c r="T214" s="7"/>
      <c r="U214" s="7"/>
      <c r="V214" s="5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ht="7.5" customHeight="1">
      <c r="A215" s="1"/>
      <c r="B215" s="541"/>
      <c r="C215" s="541"/>
      <c r="D215" s="541"/>
      <c r="E215" s="541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541"/>
      <c r="S215" s="541"/>
      <c r="T215" s="7"/>
      <c r="U215" s="7"/>
      <c r="V215" s="5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ht="7.5" customHeight="1">
      <c r="A216" s="1"/>
      <c r="B216" s="541"/>
      <c r="C216" s="541"/>
      <c r="D216" s="541"/>
      <c r="E216" s="541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5"/>
      <c r="S216" s="541"/>
      <c r="T216" s="7"/>
      <c r="U216" s="7"/>
      <c r="V216" s="5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ht="7.5" customHeight="1">
      <c r="A217" s="1"/>
      <c r="B217" s="541"/>
      <c r="C217" s="541"/>
      <c r="D217" s="541"/>
      <c r="E217" s="541"/>
      <c r="G217" s="80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584" t="s">
        <v>21</v>
      </c>
      <c r="S217" s="579" t="s">
        <v>97</v>
      </c>
      <c r="T217" s="7"/>
      <c r="U217" s="7"/>
      <c r="V217" s="5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ht="7.5" customHeight="1">
      <c r="A218" s="1"/>
      <c r="B218" s="541"/>
      <c r="C218" s="541"/>
      <c r="D218" s="541"/>
      <c r="E218" s="541"/>
      <c r="G218" s="80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541"/>
      <c r="S218" s="541"/>
      <c r="T218" s="7"/>
      <c r="U218" s="7"/>
      <c r="V218" s="5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ht="7.5" customHeight="1">
      <c r="A219" s="1"/>
      <c r="B219" s="541"/>
      <c r="C219" s="541"/>
      <c r="D219" s="541"/>
      <c r="E219" s="541"/>
      <c r="R219" s="584" t="s">
        <v>21</v>
      </c>
      <c r="S219" s="588" t="s">
        <v>105</v>
      </c>
      <c r="T219" s="7"/>
      <c r="U219" s="7"/>
      <c r="V219" s="5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ht="7.5" customHeight="1">
      <c r="A220" s="1"/>
      <c r="B220" s="541"/>
      <c r="C220" s="541"/>
      <c r="D220" s="541"/>
      <c r="E220" s="541"/>
      <c r="R220" s="541"/>
      <c r="S220" s="541"/>
      <c r="T220" s="7"/>
      <c r="U220" s="7"/>
      <c r="V220" s="5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ht="7.5" customHeight="1">
      <c r="A221" s="1"/>
      <c r="B221" s="541"/>
      <c r="C221" s="541"/>
      <c r="D221" s="541"/>
      <c r="E221" s="541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5"/>
      <c r="S221" s="541"/>
      <c r="T221" s="7"/>
      <c r="U221" s="7"/>
      <c r="V221" s="5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ht="7.5" customHeight="1">
      <c r="A222" s="13"/>
      <c r="B222" s="541"/>
      <c r="C222" s="541"/>
      <c r="D222" s="541"/>
      <c r="E222" s="541"/>
      <c r="R222" s="48"/>
      <c r="S222" s="541"/>
      <c r="T222" s="7"/>
      <c r="U222" s="7"/>
      <c r="V222" s="5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ht="7.5" customHeight="1">
      <c r="A223" s="13"/>
      <c r="B223" s="541"/>
      <c r="C223" s="541"/>
      <c r="D223" s="541"/>
      <c r="E223" s="541"/>
      <c r="R223" s="48"/>
      <c r="S223" s="541"/>
      <c r="T223" s="7"/>
      <c r="U223" s="7"/>
      <c r="V223" s="5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ht="7.5" customHeight="1">
      <c r="A224" s="13"/>
      <c r="B224" s="541"/>
      <c r="C224" s="541"/>
      <c r="D224" s="541"/>
      <c r="E224" s="541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584" t="s">
        <v>21</v>
      </c>
      <c r="S224" s="588" t="s">
        <v>106</v>
      </c>
      <c r="T224" s="7"/>
      <c r="U224" s="7"/>
      <c r="V224" s="5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ht="7.5" customHeight="1">
      <c r="A225" s="1"/>
      <c r="B225" s="541"/>
      <c r="C225" s="541"/>
      <c r="D225" s="541"/>
      <c r="E225" s="541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541"/>
      <c r="S225" s="541"/>
      <c r="T225" s="7"/>
      <c r="U225" s="7"/>
      <c r="V225" s="5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ht="7.5" customHeight="1">
      <c r="A226" s="1"/>
      <c r="B226" s="541"/>
      <c r="C226" s="541"/>
      <c r="D226" s="541"/>
      <c r="E226" s="541"/>
      <c r="F226" s="581">
        <v>1885.4110000000001</v>
      </c>
      <c r="G226" s="582">
        <f>ROUND(F226*mark_up,0)</f>
        <v>8277</v>
      </c>
      <c r="H226" s="50"/>
      <c r="I226" s="582" t="s">
        <v>25</v>
      </c>
      <c r="J226" s="581"/>
      <c r="K226" s="582" t="s">
        <v>25</v>
      </c>
      <c r="L226" s="581"/>
      <c r="M226" s="582" t="s">
        <v>25</v>
      </c>
      <c r="N226" s="582"/>
      <c r="O226" s="582" t="s">
        <v>25</v>
      </c>
      <c r="P226" s="581"/>
      <c r="Q226" s="582" t="s">
        <v>25</v>
      </c>
      <c r="T226" s="7"/>
      <c r="U226" s="7"/>
      <c r="V226" s="5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ht="7.5" customHeight="1">
      <c r="A227" s="1"/>
      <c r="B227" s="541"/>
      <c r="C227" s="541"/>
      <c r="D227" s="541"/>
      <c r="E227" s="541"/>
      <c r="F227" s="562"/>
      <c r="G227" s="562"/>
      <c r="H227" s="74"/>
      <c r="I227" s="562"/>
      <c r="J227" s="562"/>
      <c r="K227" s="562"/>
      <c r="L227" s="562"/>
      <c r="M227" s="562"/>
      <c r="N227" s="562"/>
      <c r="O227" s="562"/>
      <c r="P227" s="562"/>
      <c r="Q227" s="562"/>
      <c r="T227" s="7"/>
      <c r="U227" s="7"/>
      <c r="V227" s="5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ht="7.5" customHeight="1">
      <c r="A228" s="1"/>
      <c r="B228" s="541"/>
      <c r="C228" s="541"/>
      <c r="D228" s="541"/>
      <c r="E228" s="541"/>
      <c r="F228" s="47"/>
      <c r="T228" s="7"/>
      <c r="U228" s="7"/>
      <c r="V228" s="5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ht="7.5" customHeight="1">
      <c r="A229" s="1"/>
      <c r="B229" s="541"/>
      <c r="C229" s="541"/>
      <c r="D229" s="541"/>
      <c r="E229" s="541"/>
      <c r="F229" s="89"/>
      <c r="T229" s="7"/>
      <c r="U229" s="7"/>
      <c r="V229" s="5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ht="7.5" customHeight="1">
      <c r="A230" s="1"/>
      <c r="B230" s="541"/>
      <c r="C230" s="541"/>
      <c r="D230" s="541"/>
      <c r="E230" s="541"/>
      <c r="T230" s="7"/>
      <c r="U230" s="7"/>
      <c r="V230" s="5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ht="7.5" customHeight="1">
      <c r="A231" s="1"/>
      <c r="B231" s="541"/>
      <c r="C231" s="541"/>
      <c r="D231" s="541"/>
      <c r="E231" s="541"/>
      <c r="T231" s="7"/>
      <c r="U231" s="7"/>
      <c r="V231" s="5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ht="7.5" customHeight="1">
      <c r="A232" s="1"/>
      <c r="B232" s="541"/>
      <c r="C232" s="541"/>
      <c r="D232" s="541"/>
      <c r="E232" s="541"/>
      <c r="F232" s="47"/>
      <c r="T232" s="7"/>
      <c r="U232" s="7"/>
      <c r="V232" s="5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ht="7.5" customHeight="1">
      <c r="A233" s="13"/>
      <c r="B233" s="541"/>
      <c r="C233" s="541"/>
      <c r="D233" s="541"/>
      <c r="E233" s="541"/>
      <c r="T233" s="7"/>
      <c r="U233" s="7"/>
      <c r="V233" s="5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ht="7.5" customHeight="1">
      <c r="A234" s="13"/>
      <c r="B234" s="541"/>
      <c r="C234" s="541"/>
      <c r="D234" s="541"/>
      <c r="E234" s="541"/>
      <c r="T234" s="7"/>
      <c r="U234" s="7"/>
      <c r="V234" s="5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ht="7.5" customHeight="1">
      <c r="A235" s="13"/>
      <c r="B235" s="541"/>
      <c r="C235" s="541"/>
      <c r="D235" s="541"/>
      <c r="E235" s="541"/>
      <c r="F235" s="47"/>
      <c r="T235" s="7"/>
      <c r="U235" s="7"/>
      <c r="V235" s="5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ht="7.5" customHeight="1">
      <c r="A236" s="1"/>
      <c r="B236" s="541"/>
      <c r="C236" s="541"/>
      <c r="D236" s="541"/>
      <c r="E236" s="541"/>
      <c r="F236" s="47"/>
      <c r="T236" s="7"/>
      <c r="U236" s="7"/>
      <c r="V236" s="5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ht="7.5" customHeight="1">
      <c r="A237" s="1"/>
      <c r="B237" s="541"/>
      <c r="C237" s="541"/>
      <c r="D237" s="541"/>
      <c r="E237" s="541"/>
      <c r="F237" s="89"/>
      <c r="G237" s="80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S237" s="100"/>
      <c r="T237" s="7"/>
      <c r="U237" s="7"/>
      <c r="V237" s="5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ht="7.5" customHeight="1">
      <c r="A238" s="13"/>
      <c r="B238" s="541"/>
      <c r="C238" s="541"/>
      <c r="D238" s="541"/>
      <c r="E238" s="541"/>
      <c r="F238" s="47"/>
      <c r="G238" s="80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S238" s="100"/>
      <c r="T238" s="7"/>
      <c r="U238" s="7"/>
      <c r="V238" s="5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ht="7.5" customHeight="1">
      <c r="A239" s="13"/>
      <c r="B239" s="541"/>
      <c r="C239" s="608" t="s">
        <v>107</v>
      </c>
      <c r="D239" s="541"/>
      <c r="E239" s="541"/>
      <c r="F239" s="47"/>
      <c r="G239" s="80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S239" s="100"/>
      <c r="T239" s="7"/>
      <c r="U239" s="7"/>
      <c r="V239" s="5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ht="7.5" customHeight="1">
      <c r="A240" s="13"/>
      <c r="B240" s="541"/>
      <c r="C240" s="541"/>
      <c r="D240" s="541"/>
      <c r="E240" s="541"/>
      <c r="F240" s="89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S240" s="100"/>
      <c r="T240" s="7"/>
      <c r="U240" s="7"/>
      <c r="V240" s="5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ht="7.5" customHeight="1">
      <c r="A241" s="1"/>
      <c r="B241" s="531"/>
      <c r="C241" s="531"/>
      <c r="D241" s="531"/>
      <c r="E241" s="531"/>
      <c r="F241" s="70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S241" s="100"/>
      <c r="T241" s="7"/>
      <c r="U241" s="7"/>
      <c r="V241" s="5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ht="11.25" customHeight="1">
      <c r="A242" s="1"/>
      <c r="B242" s="569"/>
      <c r="C242" s="545"/>
      <c r="D242" s="545"/>
      <c r="E242" s="545"/>
      <c r="F242" s="545"/>
      <c r="G242" s="545"/>
      <c r="H242" s="545"/>
      <c r="I242" s="545"/>
      <c r="J242" s="545"/>
      <c r="K242" s="545"/>
      <c r="L242" s="545"/>
      <c r="M242" s="545"/>
      <c r="N242" s="545"/>
      <c r="O242" s="545"/>
      <c r="P242" s="545"/>
      <c r="Q242" s="545"/>
      <c r="R242" s="545"/>
      <c r="S242" s="570" t="s">
        <v>43</v>
      </c>
      <c r="T242" s="7"/>
      <c r="U242" s="7"/>
      <c r="V242" s="5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spans="1:51" ht="11.25" customHeight="1">
      <c r="A243" s="1"/>
      <c r="B243" s="51"/>
      <c r="C243" s="64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6"/>
      <c r="S243" s="562"/>
      <c r="T243" s="7"/>
      <c r="U243" s="7"/>
      <c r="V243" s="5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1:51" ht="11.25" customHeight="1">
      <c r="A244" s="1"/>
      <c r="B244" s="586" t="s">
        <v>108</v>
      </c>
      <c r="C244" s="587"/>
      <c r="D244" s="587"/>
      <c r="E244" s="587"/>
      <c r="F244" s="587"/>
      <c r="G244" s="587"/>
      <c r="H244" s="587"/>
      <c r="I244" s="587"/>
      <c r="J244" s="587"/>
      <c r="K244" s="587"/>
      <c r="L244" s="587"/>
      <c r="M244" s="587"/>
      <c r="N244" s="587"/>
      <c r="O244" s="587"/>
      <c r="P244" s="587"/>
      <c r="Q244" s="587"/>
      <c r="R244" s="587"/>
      <c r="S244" s="587"/>
      <c r="T244" s="7"/>
      <c r="U244" s="7"/>
      <c r="V244" s="5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spans="1:51" ht="61.5" customHeight="1">
      <c r="A245" s="1"/>
      <c r="B245" s="572"/>
      <c r="C245" s="531"/>
      <c r="D245" s="531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573" t="s">
        <v>5</v>
      </c>
      <c r="P245" s="531"/>
      <c r="Q245" s="531"/>
      <c r="R245" s="531"/>
      <c r="S245" s="531"/>
      <c r="T245" s="7"/>
      <c r="U245" s="7"/>
      <c r="V245" s="5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spans="1:51" ht="34.5" customHeight="1">
      <c r="A246" s="1"/>
      <c r="B246" s="37" t="s">
        <v>6</v>
      </c>
      <c r="C246" s="37" t="s">
        <v>7</v>
      </c>
      <c r="D246" s="37" t="s">
        <v>8</v>
      </c>
      <c r="E246" s="37" t="s">
        <v>9</v>
      </c>
      <c r="F246" s="38" t="s">
        <v>10</v>
      </c>
      <c r="G246" s="108" t="s">
        <v>11</v>
      </c>
      <c r="H246" s="38" t="s">
        <v>10</v>
      </c>
      <c r="I246" s="39" t="s">
        <v>12</v>
      </c>
      <c r="J246" s="38" t="s">
        <v>10</v>
      </c>
      <c r="K246" s="39" t="s">
        <v>13</v>
      </c>
      <c r="L246" s="38" t="s">
        <v>10</v>
      </c>
      <c r="M246" s="39" t="s">
        <v>14</v>
      </c>
      <c r="N246" s="38" t="s">
        <v>10</v>
      </c>
      <c r="O246" s="39" t="s">
        <v>15</v>
      </c>
      <c r="P246" s="38" t="s">
        <v>10</v>
      </c>
      <c r="Q246" s="39" t="s">
        <v>16</v>
      </c>
      <c r="R246" s="574" t="s">
        <v>17</v>
      </c>
      <c r="S246" s="575"/>
      <c r="T246" s="7"/>
      <c r="U246" s="7"/>
      <c r="V246" s="5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spans="1:51" ht="7.5" customHeight="1">
      <c r="A247" s="95"/>
      <c r="B247" s="635" t="s">
        <v>18</v>
      </c>
      <c r="C247" s="627" t="s">
        <v>109</v>
      </c>
      <c r="D247" s="47"/>
      <c r="E247" s="8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590" t="s">
        <v>21</v>
      </c>
      <c r="S247" s="591" t="s">
        <v>110</v>
      </c>
      <c r="T247" s="7"/>
      <c r="U247" s="7"/>
      <c r="V247" s="5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spans="1:51" ht="7.5" customHeight="1">
      <c r="A248" s="95"/>
      <c r="B248" s="541"/>
      <c r="C248" s="541"/>
      <c r="D248" s="109"/>
      <c r="E248" s="89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541"/>
      <c r="S248" s="541"/>
      <c r="T248" s="7"/>
      <c r="U248" s="7"/>
      <c r="V248" s="5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spans="1:51" ht="7.5" customHeight="1">
      <c r="A249" s="95"/>
      <c r="B249" s="541"/>
      <c r="C249" s="541"/>
      <c r="D249" s="109"/>
      <c r="E249" s="89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S249" s="541"/>
      <c r="T249" s="7"/>
      <c r="U249" s="7"/>
      <c r="V249" s="5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spans="1:51" ht="7.5" customHeight="1">
      <c r="A250" s="95"/>
      <c r="B250" s="541"/>
      <c r="C250" s="541"/>
      <c r="D250" s="109"/>
      <c r="E250" s="89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584" t="s">
        <v>21</v>
      </c>
      <c r="S250" s="579" t="s">
        <v>111</v>
      </c>
      <c r="T250" s="7"/>
      <c r="U250" s="7"/>
      <c r="V250" s="5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spans="1:51" ht="7.5" customHeight="1">
      <c r="A251" s="95"/>
      <c r="B251" s="541"/>
      <c r="C251" s="541"/>
      <c r="D251" s="109"/>
      <c r="E251" s="89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541"/>
      <c r="S251" s="541"/>
      <c r="T251" s="7"/>
      <c r="U251" s="7"/>
      <c r="V251" s="5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spans="1:51" ht="7.5" customHeight="1">
      <c r="A252" s="95"/>
      <c r="B252" s="541"/>
      <c r="C252" s="541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584" t="s">
        <v>21</v>
      </c>
      <c r="S252" s="579" t="s">
        <v>112</v>
      </c>
      <c r="T252" s="7"/>
      <c r="U252" s="7"/>
      <c r="V252" s="5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spans="1:51" ht="7.5" customHeight="1">
      <c r="A253" s="95"/>
      <c r="B253" s="541"/>
      <c r="C253" s="541"/>
      <c r="R253" s="541"/>
      <c r="S253" s="541"/>
      <c r="T253" s="7"/>
      <c r="U253" s="7"/>
      <c r="V253" s="5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spans="1:51" ht="7.5" customHeight="1">
      <c r="A254" s="110"/>
      <c r="B254" s="541"/>
      <c r="C254" s="541"/>
      <c r="R254" s="48"/>
      <c r="S254" s="541"/>
      <c r="T254" s="7"/>
      <c r="U254" s="7"/>
      <c r="V254" s="5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spans="1:51" ht="7.5" customHeight="1">
      <c r="A255" s="110"/>
      <c r="B255" s="541"/>
      <c r="C255" s="541"/>
      <c r="R255" s="584" t="s">
        <v>21</v>
      </c>
      <c r="S255" s="579" t="s">
        <v>113</v>
      </c>
      <c r="T255" s="7"/>
      <c r="U255" s="7"/>
      <c r="V255" s="5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spans="1:51" ht="7.5" customHeight="1">
      <c r="A256" s="110"/>
      <c r="B256" s="541"/>
      <c r="C256" s="541"/>
      <c r="D256" s="564" t="s">
        <v>114</v>
      </c>
      <c r="E256" s="634" t="s">
        <v>25</v>
      </c>
      <c r="F256" s="581">
        <v>2191.518</v>
      </c>
      <c r="G256" s="582">
        <f>ROUND(F256*mark_up,0)</f>
        <v>9621</v>
      </c>
      <c r="H256" s="563"/>
      <c r="I256" s="561" t="s">
        <v>25</v>
      </c>
      <c r="J256" s="563"/>
      <c r="K256" s="561" t="s">
        <v>25</v>
      </c>
      <c r="L256" s="563"/>
      <c r="M256" s="561" t="s">
        <v>25</v>
      </c>
      <c r="N256" s="563"/>
      <c r="O256" s="561" t="s">
        <v>25</v>
      </c>
      <c r="P256" s="563"/>
      <c r="Q256" s="561" t="s">
        <v>25</v>
      </c>
      <c r="R256" s="541"/>
      <c r="S256" s="541"/>
      <c r="T256" s="7"/>
      <c r="U256" s="7"/>
      <c r="V256" s="5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spans="1:51" ht="7.5" customHeight="1">
      <c r="A257" s="95"/>
      <c r="B257" s="541"/>
      <c r="C257" s="541"/>
      <c r="D257" s="541"/>
      <c r="E257" s="541"/>
      <c r="F257" s="562"/>
      <c r="G257" s="562"/>
      <c r="H257" s="562"/>
      <c r="I257" s="562"/>
      <c r="J257" s="562"/>
      <c r="K257" s="562"/>
      <c r="L257" s="562"/>
      <c r="M257" s="562"/>
      <c r="N257" s="562"/>
      <c r="O257" s="562"/>
      <c r="P257" s="562"/>
      <c r="Q257" s="562"/>
      <c r="R257" s="91"/>
      <c r="S257" s="541"/>
      <c r="T257" s="7"/>
      <c r="U257" s="7"/>
      <c r="V257" s="5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spans="1:51" ht="7.5" customHeight="1">
      <c r="A258" s="110"/>
      <c r="B258" s="541"/>
      <c r="C258" s="541"/>
      <c r="D258" s="564" t="s">
        <v>115</v>
      </c>
      <c r="E258" s="634" t="s">
        <v>25</v>
      </c>
      <c r="F258" s="581">
        <v>2601.6060000000002</v>
      </c>
      <c r="G258" s="582">
        <f>ROUND(F258*mark_up,0)</f>
        <v>11421</v>
      </c>
      <c r="H258" s="563"/>
      <c r="I258" s="561" t="s">
        <v>25</v>
      </c>
      <c r="J258" s="563"/>
      <c r="K258" s="561" t="s">
        <v>25</v>
      </c>
      <c r="L258" s="563"/>
      <c r="M258" s="561" t="s">
        <v>25</v>
      </c>
      <c r="N258" s="563"/>
      <c r="O258" s="561" t="s">
        <v>25</v>
      </c>
      <c r="P258" s="563"/>
      <c r="Q258" s="561" t="s">
        <v>25</v>
      </c>
      <c r="R258" s="584" t="s">
        <v>21</v>
      </c>
      <c r="S258" s="588" t="s">
        <v>116</v>
      </c>
      <c r="T258" s="7"/>
      <c r="U258" s="7"/>
      <c r="V258" s="72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spans="1:51" ht="7.5" customHeight="1">
      <c r="A259" s="110"/>
      <c r="B259" s="541"/>
      <c r="C259" s="541"/>
      <c r="D259" s="541"/>
      <c r="E259" s="541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41"/>
      <c r="S259" s="541"/>
      <c r="T259" s="7"/>
      <c r="U259" s="7"/>
      <c r="V259" s="72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spans="1:51" ht="7.5" customHeight="1">
      <c r="A260" s="110"/>
      <c r="B260" s="541"/>
      <c r="C260" s="541"/>
      <c r="F260" s="70"/>
      <c r="G260" s="70"/>
      <c r="R260" s="48"/>
      <c r="S260" s="541"/>
      <c r="T260" s="7"/>
      <c r="U260" s="7"/>
      <c r="V260" s="72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spans="1:51" ht="7.5" customHeight="1">
      <c r="A261" s="95"/>
      <c r="B261" s="541"/>
      <c r="C261" s="541"/>
      <c r="F261" s="70"/>
      <c r="G261" s="70"/>
      <c r="S261" s="541"/>
      <c r="T261" s="7"/>
      <c r="U261" s="7"/>
      <c r="V261" s="5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spans="1:51" ht="7.5" customHeight="1">
      <c r="A262" s="95"/>
      <c r="B262" s="541"/>
      <c r="C262" s="541"/>
      <c r="F262" s="70"/>
      <c r="G262" s="70"/>
      <c r="S262" s="541"/>
      <c r="T262" s="7"/>
      <c r="U262" s="7"/>
      <c r="V262" s="5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spans="1:51" ht="7.5" customHeight="1">
      <c r="A263" s="95"/>
      <c r="B263" s="541"/>
      <c r="C263" s="541"/>
      <c r="F263" s="70"/>
      <c r="G263" s="70"/>
      <c r="R263" s="584" t="s">
        <v>21</v>
      </c>
      <c r="S263" s="589" t="s">
        <v>117</v>
      </c>
      <c r="T263" s="7"/>
      <c r="U263" s="7"/>
      <c r="V263" s="5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spans="1:51" ht="7.5" customHeight="1">
      <c r="A264" s="95"/>
      <c r="B264" s="541"/>
      <c r="C264" s="541"/>
      <c r="F264" s="70"/>
      <c r="G264" s="70"/>
      <c r="R264" s="541"/>
      <c r="S264" s="541"/>
      <c r="T264" s="7"/>
      <c r="U264" s="7"/>
      <c r="V264" s="5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spans="1:51" ht="7.5" customHeight="1">
      <c r="A265" s="110"/>
      <c r="B265" s="541"/>
      <c r="C265" s="541"/>
      <c r="F265" s="70"/>
      <c r="G265" s="70"/>
      <c r="S265" s="541"/>
      <c r="T265" s="7"/>
      <c r="U265" s="7"/>
      <c r="V265" s="5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spans="1:51" ht="7.5" customHeight="1">
      <c r="A266" s="13"/>
      <c r="B266" s="541"/>
      <c r="C266" s="541"/>
      <c r="F266" s="70"/>
      <c r="G266" s="70"/>
      <c r="T266" s="7"/>
      <c r="U266" s="7"/>
      <c r="V266" s="5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1:51" ht="7.5" customHeight="1">
      <c r="A267" s="13"/>
      <c r="B267" s="541"/>
      <c r="C267" s="541"/>
      <c r="F267" s="70"/>
      <c r="G267" s="70"/>
      <c r="T267" s="7"/>
      <c r="U267" s="7"/>
      <c r="V267" s="5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spans="1:51" ht="7.5" customHeight="1">
      <c r="A268" s="1"/>
      <c r="C268" s="608" t="s">
        <v>118</v>
      </c>
      <c r="D268" s="608" t="s">
        <v>119</v>
      </c>
      <c r="F268" s="70"/>
      <c r="G268" s="70"/>
      <c r="S268" s="92"/>
      <c r="T268" s="7"/>
      <c r="U268" s="7"/>
      <c r="V268" s="5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spans="1:51" ht="7.5" customHeight="1">
      <c r="A269" s="1"/>
      <c r="C269" s="541"/>
      <c r="D269" s="541"/>
      <c r="F269" s="70"/>
      <c r="G269" s="70"/>
      <c r="S269" s="92"/>
      <c r="T269" s="7"/>
      <c r="U269" s="7"/>
      <c r="V269" s="5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spans="1:51" ht="7.5" customHeight="1">
      <c r="A270" s="1"/>
      <c r="C270" s="541"/>
      <c r="D270" s="541"/>
      <c r="F270" s="70"/>
      <c r="G270" s="70"/>
      <c r="S270" s="92"/>
      <c r="T270" s="7"/>
      <c r="U270" s="7"/>
      <c r="V270" s="5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spans="1:51" ht="7.5" customHeight="1">
      <c r="A271" s="1"/>
      <c r="C271" s="531"/>
      <c r="D271" s="531"/>
      <c r="E271" s="76"/>
      <c r="F271" s="112"/>
      <c r="G271" s="112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113"/>
      <c r="T271" s="7"/>
      <c r="U271" s="7"/>
      <c r="V271" s="5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spans="1:51" ht="7.5" customHeight="1">
      <c r="A272" s="95"/>
      <c r="B272" s="604" t="s">
        <v>18</v>
      </c>
      <c r="C272" s="627" t="s">
        <v>120</v>
      </c>
      <c r="D272" s="41"/>
      <c r="E272" s="8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590" t="s">
        <v>21</v>
      </c>
      <c r="S272" s="577" t="s">
        <v>110</v>
      </c>
      <c r="T272" s="7"/>
      <c r="U272" s="7"/>
      <c r="V272" s="5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spans="1:51" ht="7.5" customHeight="1">
      <c r="A273" s="95"/>
      <c r="B273" s="541"/>
      <c r="C273" s="541"/>
      <c r="D273" s="109"/>
      <c r="E273" s="89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541"/>
      <c r="S273" s="541"/>
      <c r="T273" s="7"/>
      <c r="U273" s="7"/>
      <c r="V273" s="5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spans="1:51" ht="7.5" customHeight="1">
      <c r="A274" s="95"/>
      <c r="B274" s="541"/>
      <c r="C274" s="541"/>
      <c r="D274" s="109"/>
      <c r="E274" s="89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S274" s="541"/>
      <c r="T274" s="7"/>
      <c r="U274" s="7"/>
      <c r="V274" s="5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spans="1:51" ht="7.5" customHeight="1">
      <c r="A275" s="95"/>
      <c r="B275" s="541"/>
      <c r="C275" s="541"/>
      <c r="D275" s="109"/>
      <c r="E275" s="89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584" t="s">
        <v>21</v>
      </c>
      <c r="S275" s="588" t="s">
        <v>111</v>
      </c>
      <c r="T275" s="7"/>
      <c r="U275" s="7"/>
      <c r="V275" s="5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spans="1:51" ht="7.5" customHeight="1">
      <c r="A276" s="95"/>
      <c r="B276" s="541"/>
      <c r="C276" s="541"/>
      <c r="D276" s="109"/>
      <c r="E276" s="89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541"/>
      <c r="S276" s="541"/>
      <c r="T276" s="7"/>
      <c r="U276" s="7"/>
      <c r="V276" s="5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spans="1:51" ht="7.5" customHeight="1">
      <c r="A277" s="95"/>
      <c r="B277" s="541"/>
      <c r="C277" s="541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584" t="s">
        <v>21</v>
      </c>
      <c r="S277" s="588" t="s">
        <v>112</v>
      </c>
      <c r="T277" s="7"/>
      <c r="U277" s="7"/>
      <c r="V277" s="5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spans="1:51" ht="7.5" customHeight="1">
      <c r="A278" s="95"/>
      <c r="B278" s="541"/>
      <c r="C278" s="541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541"/>
      <c r="S278" s="541"/>
      <c r="T278" s="7"/>
      <c r="U278" s="7"/>
      <c r="V278" s="5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spans="1:51" ht="7.5" customHeight="1">
      <c r="A279" s="110"/>
      <c r="B279" s="541"/>
      <c r="C279" s="541"/>
      <c r="F279" s="70"/>
      <c r="G279" s="70"/>
      <c r="R279" s="91"/>
      <c r="S279" s="541"/>
      <c r="T279" s="7"/>
      <c r="U279" s="7"/>
      <c r="V279" s="5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spans="1:51" ht="7.5" customHeight="1">
      <c r="A280" s="110"/>
      <c r="B280" s="541"/>
      <c r="C280" s="541"/>
      <c r="F280" s="70"/>
      <c r="G280" s="70"/>
      <c r="R280" s="584" t="s">
        <v>21</v>
      </c>
      <c r="S280" s="588" t="s">
        <v>113</v>
      </c>
      <c r="T280" s="7"/>
      <c r="U280" s="7"/>
      <c r="V280" s="5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spans="1:51" ht="7.5" customHeight="1">
      <c r="A281" s="110"/>
      <c r="B281" s="541"/>
      <c r="C281" s="541"/>
      <c r="F281" s="70"/>
      <c r="G281" s="70"/>
      <c r="R281" s="541"/>
      <c r="S281" s="541"/>
      <c r="T281" s="7"/>
      <c r="U281" s="7"/>
      <c r="V281" s="5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spans="1:51" ht="7.5" customHeight="1">
      <c r="A282" s="95"/>
      <c r="B282" s="541"/>
      <c r="C282" s="541"/>
      <c r="F282" s="70"/>
      <c r="G282" s="70"/>
      <c r="R282" s="45"/>
      <c r="S282" s="541"/>
      <c r="T282" s="7"/>
      <c r="U282" s="7"/>
      <c r="V282" s="5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spans="1:51" ht="7.5" customHeight="1">
      <c r="A283" s="95"/>
      <c r="B283" s="541"/>
      <c r="C283" s="541"/>
      <c r="D283" s="564" t="s">
        <v>114</v>
      </c>
      <c r="E283" s="634" t="s">
        <v>25</v>
      </c>
      <c r="F283" s="581">
        <v>2182.1205</v>
      </c>
      <c r="G283" s="582">
        <f>ROUND(F283*mark_up,0)</f>
        <v>9580</v>
      </c>
      <c r="H283" s="563"/>
      <c r="I283" s="561" t="s">
        <v>25</v>
      </c>
      <c r="J283" s="563"/>
      <c r="K283" s="561" t="s">
        <v>25</v>
      </c>
      <c r="L283" s="563"/>
      <c r="M283" s="561" t="s">
        <v>25</v>
      </c>
      <c r="N283" s="563"/>
      <c r="O283" s="561" t="s">
        <v>25</v>
      </c>
      <c r="P283" s="563"/>
      <c r="Q283" s="561" t="s">
        <v>25</v>
      </c>
      <c r="R283" s="584" t="s">
        <v>21</v>
      </c>
      <c r="S283" s="588" t="s">
        <v>116</v>
      </c>
      <c r="T283" s="7"/>
      <c r="U283" s="7"/>
      <c r="V283" s="5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spans="1:51" ht="7.5" customHeight="1">
      <c r="A284" s="95"/>
      <c r="B284" s="541"/>
      <c r="C284" s="541"/>
      <c r="D284" s="541"/>
      <c r="E284" s="541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41"/>
      <c r="S284" s="541"/>
      <c r="T284" s="7"/>
      <c r="U284" s="7"/>
      <c r="V284" s="5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spans="1:51" ht="7.5" customHeight="1">
      <c r="A285" s="95"/>
      <c r="B285" s="541"/>
      <c r="C285" s="541"/>
      <c r="D285" s="564" t="s">
        <v>115</v>
      </c>
      <c r="E285" s="634" t="s">
        <v>25</v>
      </c>
      <c r="F285" s="581">
        <v>2584.6799999999998</v>
      </c>
      <c r="G285" s="582">
        <f>ROUND(F285*mark_up,0)</f>
        <v>11347</v>
      </c>
      <c r="H285" s="563"/>
      <c r="I285" s="561" t="s">
        <v>25</v>
      </c>
      <c r="J285" s="563"/>
      <c r="K285" s="561" t="s">
        <v>25</v>
      </c>
      <c r="L285" s="563"/>
      <c r="M285" s="561" t="s">
        <v>25</v>
      </c>
      <c r="N285" s="563"/>
      <c r="O285" s="561" t="s">
        <v>25</v>
      </c>
      <c r="P285" s="563"/>
      <c r="Q285" s="561" t="s">
        <v>25</v>
      </c>
      <c r="S285" s="541"/>
      <c r="T285" s="7"/>
      <c r="U285" s="7"/>
      <c r="V285" s="5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spans="1:51" ht="7.5" customHeight="1">
      <c r="A286" s="95"/>
      <c r="B286" s="541"/>
      <c r="C286" s="541"/>
      <c r="D286" s="541"/>
      <c r="E286" s="541"/>
      <c r="F286" s="562"/>
      <c r="G286" s="562"/>
      <c r="H286" s="562"/>
      <c r="I286" s="562"/>
      <c r="J286" s="562"/>
      <c r="K286" s="562"/>
      <c r="L286" s="562"/>
      <c r="M286" s="562"/>
      <c r="N286" s="562"/>
      <c r="O286" s="562"/>
      <c r="P286" s="562"/>
      <c r="Q286" s="562"/>
      <c r="S286" s="541"/>
      <c r="T286" s="7"/>
      <c r="U286" s="7"/>
      <c r="V286" s="5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spans="1:51" ht="7.5" customHeight="1">
      <c r="A287" s="110"/>
      <c r="B287" s="541"/>
      <c r="C287" s="541"/>
      <c r="D287" s="109"/>
      <c r="S287" s="541"/>
      <c r="T287" s="7"/>
      <c r="U287" s="7"/>
      <c r="V287" s="5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spans="1:51" ht="7.5" customHeight="1">
      <c r="A288" s="110"/>
      <c r="B288" s="541"/>
      <c r="C288" s="541"/>
      <c r="D288" s="109"/>
      <c r="R288" s="584" t="s">
        <v>21</v>
      </c>
      <c r="S288" s="588" t="s">
        <v>121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spans="1:51" ht="7.5" customHeight="1">
      <c r="A289" s="110"/>
      <c r="B289" s="541"/>
      <c r="C289" s="541"/>
      <c r="E289" s="47"/>
      <c r="F289" s="47"/>
      <c r="H289" s="47"/>
      <c r="I289" s="47"/>
      <c r="J289" s="47"/>
      <c r="N289" s="47"/>
      <c r="O289" s="47"/>
      <c r="P289" s="47"/>
      <c r="Q289" s="47"/>
      <c r="R289" s="541"/>
      <c r="S289" s="541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spans="1:51" ht="7.5" customHeight="1">
      <c r="A290" s="110"/>
      <c r="B290" s="541"/>
      <c r="C290" s="541"/>
      <c r="E290" s="80"/>
      <c r="F290" s="47"/>
      <c r="H290" s="47"/>
      <c r="I290" s="47"/>
      <c r="J290" s="47"/>
      <c r="N290" s="47"/>
      <c r="O290" s="47"/>
      <c r="P290" s="47"/>
      <c r="Q290" s="47"/>
      <c r="R290" s="584" t="s">
        <v>21</v>
      </c>
      <c r="S290" s="588" t="s">
        <v>122</v>
      </c>
      <c r="T290" s="7"/>
      <c r="U290" s="7"/>
      <c r="V290" s="5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spans="1:51" ht="7.5" customHeight="1">
      <c r="A291" s="95"/>
      <c r="B291" s="541"/>
      <c r="C291" s="541"/>
      <c r="R291" s="541"/>
      <c r="S291" s="541"/>
      <c r="T291" s="7"/>
      <c r="U291" s="7"/>
      <c r="V291" s="5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spans="1:51" ht="7.5" customHeight="1">
      <c r="A292" s="95"/>
      <c r="B292" s="541"/>
      <c r="C292" s="541"/>
      <c r="S292" s="541"/>
      <c r="T292" s="7"/>
      <c r="U292" s="7"/>
      <c r="V292" s="5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spans="1:51" ht="7.5" customHeight="1">
      <c r="A293" s="95"/>
      <c r="B293" s="541"/>
      <c r="C293" s="541"/>
      <c r="T293" s="7"/>
      <c r="U293" s="7"/>
      <c r="V293" s="5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spans="1:51" ht="7.5" customHeight="1">
      <c r="A294" s="95"/>
      <c r="B294" s="541"/>
      <c r="C294" s="541"/>
      <c r="T294" s="7"/>
      <c r="U294" s="7"/>
      <c r="V294" s="5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spans="1:51" ht="7.5" customHeight="1">
      <c r="A295" s="1"/>
      <c r="B295" s="541"/>
      <c r="C295" s="541"/>
      <c r="T295" s="7"/>
      <c r="U295" s="7"/>
      <c r="V295" s="5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spans="1:51" ht="7.5" customHeight="1">
      <c r="A296" s="1"/>
      <c r="B296" s="541"/>
      <c r="C296" s="541"/>
      <c r="T296" s="7"/>
      <c r="U296" s="7"/>
      <c r="V296" s="5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spans="1:51" ht="7.5" customHeight="1">
      <c r="A297" s="1"/>
      <c r="B297" s="541"/>
      <c r="C297" s="541"/>
      <c r="T297" s="7"/>
      <c r="U297" s="7"/>
      <c r="V297" s="5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spans="1:51" ht="7.5" customHeight="1">
      <c r="A298" s="13"/>
      <c r="B298" s="541"/>
      <c r="C298" s="541"/>
      <c r="T298" s="7"/>
      <c r="U298" s="7"/>
      <c r="V298" s="5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spans="1:51" ht="7.5" customHeight="1">
      <c r="A299" s="13"/>
      <c r="B299" s="541"/>
      <c r="C299" s="608" t="s">
        <v>123</v>
      </c>
      <c r="D299" s="608" t="s">
        <v>119</v>
      </c>
      <c r="T299" s="7"/>
      <c r="U299" s="7"/>
      <c r="V299" s="5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spans="1:51" ht="7.5" customHeight="1">
      <c r="A300" s="13"/>
      <c r="B300" s="541"/>
      <c r="C300" s="541"/>
      <c r="D300" s="541"/>
      <c r="T300" s="7"/>
      <c r="U300" s="7"/>
      <c r="V300" s="5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spans="1:51" ht="7.5" customHeight="1">
      <c r="A301" s="13"/>
      <c r="B301" s="541"/>
      <c r="C301" s="541"/>
      <c r="D301" s="541"/>
      <c r="T301" s="7"/>
      <c r="U301" s="7"/>
      <c r="V301" s="5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spans="1:51" ht="7.5" customHeight="1">
      <c r="A302" s="13"/>
      <c r="B302" s="541"/>
      <c r="C302" s="531"/>
      <c r="D302" s="531"/>
      <c r="T302" s="7"/>
      <c r="U302" s="7"/>
      <c r="V302" s="5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spans="1:51" ht="11.25" customHeight="1">
      <c r="A303" s="13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114"/>
      <c r="S303" s="570" t="s">
        <v>43</v>
      </c>
      <c r="T303" s="7"/>
      <c r="U303" s="7"/>
      <c r="V303" s="5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spans="1:51" ht="11.25" customHeight="1">
      <c r="A304" s="5"/>
      <c r="B304" s="51"/>
      <c r="C304" s="64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6"/>
      <c r="S304" s="562"/>
      <c r="T304" s="7"/>
      <c r="U304" s="7"/>
      <c r="V304" s="5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spans="1:51" ht="11.25" customHeight="1">
      <c r="A305" s="13"/>
      <c r="B305" s="586" t="s">
        <v>124</v>
      </c>
      <c r="C305" s="587"/>
      <c r="D305" s="587"/>
      <c r="E305" s="587"/>
      <c r="F305" s="587"/>
      <c r="G305" s="587"/>
      <c r="H305" s="587"/>
      <c r="I305" s="587"/>
      <c r="J305" s="587"/>
      <c r="K305" s="587"/>
      <c r="L305" s="587"/>
      <c r="M305" s="587"/>
      <c r="N305" s="587"/>
      <c r="O305" s="587"/>
      <c r="P305" s="587"/>
      <c r="Q305" s="587"/>
      <c r="R305" s="587"/>
      <c r="S305" s="587"/>
      <c r="T305" s="7"/>
      <c r="U305" s="7"/>
      <c r="V305" s="5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spans="1:51" ht="61.5" customHeight="1">
      <c r="A306" s="1"/>
      <c r="B306" s="572"/>
      <c r="C306" s="531"/>
      <c r="D306" s="53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573" t="s">
        <v>5</v>
      </c>
      <c r="P306" s="531"/>
      <c r="Q306" s="531"/>
      <c r="R306" s="531"/>
      <c r="S306" s="531"/>
      <c r="T306" s="7"/>
      <c r="U306" s="7"/>
      <c r="V306" s="5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spans="1:51" ht="34.5" customHeight="1">
      <c r="A307" s="11"/>
      <c r="B307" s="94" t="s">
        <v>6</v>
      </c>
      <c r="C307" s="94" t="s">
        <v>7</v>
      </c>
      <c r="D307" s="94" t="s">
        <v>8</v>
      </c>
      <c r="E307" s="37" t="s">
        <v>9</v>
      </c>
      <c r="F307" s="38" t="s">
        <v>10</v>
      </c>
      <c r="G307" s="108" t="s">
        <v>11</v>
      </c>
      <c r="H307" s="38" t="s">
        <v>10</v>
      </c>
      <c r="I307" s="39" t="s">
        <v>12</v>
      </c>
      <c r="J307" s="38" t="s">
        <v>10</v>
      </c>
      <c r="K307" s="39" t="s">
        <v>13</v>
      </c>
      <c r="L307" s="38" t="s">
        <v>10</v>
      </c>
      <c r="M307" s="39" t="s">
        <v>14</v>
      </c>
      <c r="N307" s="38" t="s">
        <v>10</v>
      </c>
      <c r="O307" s="39" t="s">
        <v>15</v>
      </c>
      <c r="P307" s="38" t="s">
        <v>10</v>
      </c>
      <c r="Q307" s="39" t="s">
        <v>16</v>
      </c>
      <c r="R307" s="574" t="s">
        <v>17</v>
      </c>
      <c r="S307" s="575"/>
      <c r="T307" s="7"/>
      <c r="U307" s="7"/>
      <c r="V307" s="5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spans="1:51" ht="7.5" customHeight="1">
      <c r="A308" s="110"/>
      <c r="B308" s="604" t="s">
        <v>18</v>
      </c>
      <c r="C308" s="627" t="s">
        <v>125</v>
      </c>
      <c r="D308" s="41"/>
      <c r="E308" s="8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590" t="s">
        <v>21</v>
      </c>
      <c r="S308" s="591" t="s">
        <v>110</v>
      </c>
      <c r="T308" s="7"/>
      <c r="U308" s="7"/>
      <c r="V308" s="5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spans="1:51" ht="7.5" customHeight="1">
      <c r="A309" s="110"/>
      <c r="B309" s="541"/>
      <c r="C309" s="541"/>
      <c r="D309" s="109"/>
      <c r="E309" s="89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541"/>
      <c r="S309" s="541"/>
      <c r="T309" s="7"/>
      <c r="U309" s="7"/>
      <c r="V309" s="5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spans="1:51" ht="7.5" customHeight="1">
      <c r="A310" s="110"/>
      <c r="B310" s="541"/>
      <c r="C310" s="541"/>
      <c r="D310" s="109"/>
      <c r="E310" s="89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S310" s="541"/>
      <c r="T310" s="7"/>
      <c r="U310" s="7"/>
      <c r="V310" s="5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spans="1:51" ht="7.5" customHeight="1">
      <c r="A311" s="110"/>
      <c r="B311" s="541"/>
      <c r="C311" s="541"/>
      <c r="D311" s="109"/>
      <c r="E311" s="89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584" t="s">
        <v>21</v>
      </c>
      <c r="S311" s="579" t="s">
        <v>111</v>
      </c>
      <c r="T311" s="7"/>
      <c r="U311" s="7"/>
      <c r="V311" s="5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spans="1:51" ht="7.5" customHeight="1">
      <c r="A312" s="110"/>
      <c r="B312" s="541"/>
      <c r="C312" s="541"/>
      <c r="D312" s="109"/>
      <c r="E312" s="89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541"/>
      <c r="S312" s="541"/>
      <c r="T312" s="7"/>
      <c r="U312" s="7"/>
      <c r="V312" s="5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spans="1:51" ht="7.5" customHeight="1">
      <c r="A313" s="110"/>
      <c r="B313" s="541"/>
      <c r="C313" s="541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584" t="s">
        <v>21</v>
      </c>
      <c r="S313" s="579" t="s">
        <v>126</v>
      </c>
      <c r="T313" s="7"/>
      <c r="U313" s="7"/>
      <c r="V313" s="5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spans="1:51" ht="7.5" customHeight="1">
      <c r="A314" s="115"/>
      <c r="B314" s="541"/>
      <c r="C314" s="541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541"/>
      <c r="S314" s="541"/>
      <c r="T314" s="7"/>
      <c r="U314" s="7"/>
      <c r="V314" s="5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spans="1:51" ht="7.5" customHeight="1">
      <c r="A315" s="95"/>
      <c r="B315" s="541"/>
      <c r="C315" s="54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91"/>
      <c r="S315" s="541"/>
      <c r="T315" s="7"/>
      <c r="U315" s="7"/>
      <c r="V315" s="5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spans="1:51" ht="7.5" customHeight="1">
      <c r="A316" s="95"/>
      <c r="B316" s="541"/>
      <c r="C316" s="541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584" t="s">
        <v>21</v>
      </c>
      <c r="S316" s="588" t="s">
        <v>127</v>
      </c>
      <c r="T316" s="7"/>
      <c r="U316" s="7"/>
      <c r="V316" s="5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spans="1:51" ht="7.5" customHeight="1">
      <c r="A317" s="95"/>
      <c r="B317" s="541"/>
      <c r="C317" s="541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541"/>
      <c r="S317" s="541"/>
      <c r="T317" s="7"/>
      <c r="U317" s="7"/>
      <c r="V317" s="5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spans="1:51" ht="7.5" customHeight="1">
      <c r="A318" s="95"/>
      <c r="B318" s="541"/>
      <c r="C318" s="541"/>
      <c r="S318" s="541"/>
      <c r="T318" s="7"/>
      <c r="U318" s="7"/>
      <c r="V318" s="5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spans="1:51" ht="7.5" customHeight="1">
      <c r="A319" s="592"/>
      <c r="B319" s="541"/>
      <c r="C319" s="541"/>
      <c r="R319" s="584" t="s">
        <v>21</v>
      </c>
      <c r="S319" s="588" t="s">
        <v>128</v>
      </c>
      <c r="T319" s="7"/>
      <c r="U319" s="7"/>
      <c r="V319" s="5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spans="1:51" ht="7.5" customHeight="1">
      <c r="A320" s="593"/>
      <c r="B320" s="541"/>
      <c r="C320" s="541"/>
      <c r="R320" s="541"/>
      <c r="S320" s="541"/>
      <c r="T320" s="7"/>
      <c r="U320" s="7"/>
      <c r="V320" s="5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spans="1:51" ht="7.5" customHeight="1">
      <c r="A321" s="593"/>
      <c r="B321" s="541"/>
      <c r="C321" s="541"/>
      <c r="R321" s="48"/>
      <c r="S321" s="541"/>
      <c r="T321" s="7"/>
      <c r="U321" s="7"/>
      <c r="V321" s="5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spans="1:51" ht="7.5" customHeight="1">
      <c r="A322" s="95"/>
      <c r="B322" s="541"/>
      <c r="C322" s="541"/>
      <c r="R322" s="48"/>
      <c r="S322" s="541"/>
      <c r="T322" s="7"/>
      <c r="U322" s="7"/>
      <c r="V322" s="5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spans="1:51" ht="7.5" customHeight="1">
      <c r="A323" s="95"/>
      <c r="B323" s="541"/>
      <c r="C323" s="541"/>
      <c r="R323" s="48"/>
      <c r="S323" s="541"/>
      <c r="T323" s="7"/>
      <c r="U323" s="7"/>
      <c r="V323" s="5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spans="1:51" ht="7.5" customHeight="1">
      <c r="A324" s="110"/>
      <c r="B324" s="541"/>
      <c r="C324" s="541"/>
      <c r="R324" s="584" t="s">
        <v>21</v>
      </c>
      <c r="S324" s="588" t="s">
        <v>129</v>
      </c>
      <c r="T324" s="7"/>
      <c r="U324" s="7"/>
      <c r="V324" s="5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spans="1:51" ht="7.5" customHeight="1">
      <c r="A325" s="110"/>
      <c r="B325" s="541"/>
      <c r="C325" s="541"/>
      <c r="R325" s="541"/>
      <c r="S325" s="541"/>
      <c r="T325" s="7"/>
      <c r="U325" s="7"/>
      <c r="V325" s="5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spans="1:51" ht="7.5" customHeight="1">
      <c r="A326" s="110"/>
      <c r="B326" s="541"/>
      <c r="C326" s="541"/>
      <c r="R326" s="584" t="s">
        <v>21</v>
      </c>
      <c r="S326" s="588" t="s">
        <v>130</v>
      </c>
      <c r="T326" s="7"/>
      <c r="U326" s="7"/>
      <c r="V326" s="5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1:51" ht="7.5" customHeight="1">
      <c r="A327" s="110"/>
      <c r="B327" s="541"/>
      <c r="C327" s="541"/>
      <c r="R327" s="541"/>
      <c r="S327" s="541"/>
      <c r="T327" s="7"/>
      <c r="U327" s="7"/>
      <c r="V327" s="5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spans="1:51" ht="7.5" customHeight="1">
      <c r="A328" s="110"/>
      <c r="B328" s="541"/>
      <c r="C328" s="541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48"/>
      <c r="S328" s="541"/>
      <c r="T328" s="7"/>
      <c r="U328" s="7"/>
      <c r="V328" s="5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spans="1:51" ht="7.5" customHeight="1">
      <c r="A329" s="110"/>
      <c r="B329" s="541"/>
      <c r="C329" s="541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584" t="s">
        <v>21</v>
      </c>
      <c r="S329" s="588" t="s">
        <v>113</v>
      </c>
      <c r="T329" s="7"/>
      <c r="U329" s="7"/>
      <c r="V329" s="5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spans="1:51" ht="7.5" customHeight="1">
      <c r="A330" s="95"/>
      <c r="B330" s="541"/>
      <c r="C330" s="541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541"/>
      <c r="S330" s="541"/>
      <c r="T330" s="7"/>
      <c r="U330" s="7"/>
      <c r="V330" s="5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spans="1:51" ht="7.5" customHeight="1">
      <c r="A331" s="95"/>
      <c r="B331" s="541"/>
      <c r="C331" s="541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48"/>
      <c r="S331" s="541"/>
      <c r="T331" s="7"/>
      <c r="U331" s="7"/>
      <c r="V331" s="5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spans="1:51" ht="7.5" customHeight="1">
      <c r="A332" s="95"/>
      <c r="B332" s="541"/>
      <c r="C332" s="541"/>
      <c r="D332" s="564" t="s">
        <v>114</v>
      </c>
      <c r="E332" s="634" t="s">
        <v>25</v>
      </c>
      <c r="F332" s="581">
        <v>3065.0864999999999</v>
      </c>
      <c r="G332" s="582">
        <f>ROUND(F332*mark_up,0)</f>
        <v>13456</v>
      </c>
      <c r="H332" s="563"/>
      <c r="I332" s="561" t="s">
        <v>25</v>
      </c>
      <c r="J332" s="563"/>
      <c r="K332" s="561" t="s">
        <v>25</v>
      </c>
      <c r="L332" s="563"/>
      <c r="M332" s="561" t="s">
        <v>25</v>
      </c>
      <c r="N332" s="563"/>
      <c r="O332" s="561" t="s">
        <v>25</v>
      </c>
      <c r="P332" s="563"/>
      <c r="Q332" s="561" t="s">
        <v>25</v>
      </c>
      <c r="R332" s="584" t="s">
        <v>21</v>
      </c>
      <c r="S332" s="588" t="s">
        <v>116</v>
      </c>
      <c r="T332" s="7"/>
      <c r="U332" s="7"/>
      <c r="V332" s="5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spans="1:51" ht="7.5" customHeight="1">
      <c r="A333" s="95"/>
      <c r="B333" s="541"/>
      <c r="C333" s="541"/>
      <c r="D333" s="541"/>
      <c r="E333" s="541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41"/>
      <c r="S333" s="541"/>
      <c r="T333" s="7"/>
      <c r="U333" s="7"/>
      <c r="V333" s="5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spans="1:51" ht="7.5" customHeight="1">
      <c r="A334" s="95"/>
      <c r="B334" s="541"/>
      <c r="C334" s="541"/>
      <c r="D334" s="564" t="s">
        <v>115</v>
      </c>
      <c r="E334" s="634" t="s">
        <v>25</v>
      </c>
      <c r="F334" s="581">
        <v>3601.8674999999998</v>
      </c>
      <c r="G334" s="582">
        <f>ROUND(F334*mark_up,0)</f>
        <v>15812</v>
      </c>
      <c r="H334" s="563"/>
      <c r="I334" s="561" t="s">
        <v>25</v>
      </c>
      <c r="J334" s="563"/>
      <c r="K334" s="561" t="s">
        <v>25</v>
      </c>
      <c r="L334" s="563"/>
      <c r="M334" s="561" t="s">
        <v>25</v>
      </c>
      <c r="N334" s="563"/>
      <c r="O334" s="561" t="s">
        <v>25</v>
      </c>
      <c r="P334" s="563"/>
      <c r="Q334" s="561" t="s">
        <v>25</v>
      </c>
      <c r="S334" s="541"/>
      <c r="T334" s="7"/>
      <c r="U334" s="7"/>
      <c r="V334" s="5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spans="1:51" ht="7.5" customHeight="1">
      <c r="A335" s="95"/>
      <c r="B335" s="541"/>
      <c r="C335" s="541"/>
      <c r="D335" s="541"/>
      <c r="E335" s="541"/>
      <c r="F335" s="562"/>
      <c r="G335" s="562"/>
      <c r="H335" s="562"/>
      <c r="I335" s="562"/>
      <c r="J335" s="562"/>
      <c r="K335" s="562"/>
      <c r="L335" s="562"/>
      <c r="M335" s="562"/>
      <c r="N335" s="562"/>
      <c r="O335" s="562"/>
      <c r="P335" s="562"/>
      <c r="Q335" s="562"/>
      <c r="S335" s="541"/>
      <c r="T335" s="7"/>
      <c r="U335" s="7"/>
      <c r="V335" s="5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spans="1:51" ht="7.5" customHeight="1">
      <c r="A336" s="95"/>
      <c r="B336" s="541"/>
      <c r="C336" s="541"/>
      <c r="E336" s="47"/>
      <c r="F336" s="47"/>
      <c r="G336" s="47"/>
      <c r="H336" s="47"/>
      <c r="J336" s="47"/>
      <c r="K336" s="47"/>
      <c r="L336" s="47"/>
      <c r="M336" s="47"/>
      <c r="N336" s="47"/>
      <c r="O336" s="47"/>
      <c r="P336" s="47"/>
      <c r="Q336" s="47"/>
      <c r="S336" s="541"/>
      <c r="T336" s="7"/>
      <c r="U336" s="7"/>
      <c r="V336" s="72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spans="1:51" ht="7.5" customHeight="1">
      <c r="A337" s="95"/>
      <c r="B337" s="541"/>
      <c r="C337" s="541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T337" s="7"/>
      <c r="U337" s="7"/>
      <c r="V337" s="72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spans="1:51" ht="7.5" customHeight="1">
      <c r="A338" s="95"/>
      <c r="B338" s="541"/>
      <c r="C338" s="541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T338" s="7"/>
      <c r="U338" s="7"/>
      <c r="V338" s="72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spans="1:51" ht="7.5" customHeight="1">
      <c r="A339" s="95"/>
      <c r="B339" s="541"/>
      <c r="C339" s="541"/>
      <c r="T339" s="7"/>
      <c r="U339" s="7"/>
      <c r="V339" s="72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spans="1:51" ht="7.5" customHeight="1">
      <c r="A340" s="1"/>
      <c r="B340" s="541"/>
      <c r="C340" s="541"/>
      <c r="T340" s="7"/>
      <c r="U340" s="7"/>
      <c r="V340" s="5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spans="1:51" ht="7.5" customHeight="1">
      <c r="A341" s="1"/>
      <c r="B341" s="541"/>
      <c r="C341" s="541"/>
      <c r="T341" s="7"/>
      <c r="U341" s="7"/>
      <c r="V341" s="5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spans="1:51" ht="7.5" customHeight="1">
      <c r="A342" s="594"/>
      <c r="B342" s="541"/>
      <c r="C342" s="541"/>
      <c r="T342" s="7"/>
      <c r="U342" s="7"/>
      <c r="V342" s="5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spans="1:51" ht="7.5" customHeight="1">
      <c r="A343" s="536"/>
      <c r="B343" s="541"/>
      <c r="C343" s="541"/>
      <c r="T343" s="7"/>
      <c r="U343" s="7"/>
      <c r="V343" s="5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spans="1:51" ht="7.5" customHeight="1">
      <c r="A344" s="536"/>
      <c r="B344" s="541"/>
      <c r="C344" s="541"/>
      <c r="T344" s="7"/>
      <c r="U344" s="7"/>
      <c r="V344" s="5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spans="1:51" ht="7.5" customHeight="1">
      <c r="A345" s="1"/>
      <c r="B345" s="541"/>
      <c r="C345" s="541"/>
      <c r="T345" s="7"/>
      <c r="U345" s="7"/>
      <c r="V345" s="5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spans="1:51" ht="7.5" customHeight="1">
      <c r="A346" s="1"/>
      <c r="B346" s="541"/>
      <c r="C346" s="541"/>
      <c r="T346" s="7"/>
      <c r="U346" s="7"/>
      <c r="V346" s="5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1" ht="7.5" customHeight="1">
      <c r="A347" s="1"/>
      <c r="B347" s="541"/>
      <c r="C347" s="541"/>
      <c r="T347" s="7"/>
      <c r="U347" s="7"/>
      <c r="V347" s="5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spans="1:51" ht="7.5" customHeight="1">
      <c r="A348" s="1"/>
      <c r="B348" s="541"/>
      <c r="C348" s="541"/>
      <c r="T348" s="7"/>
      <c r="U348" s="7"/>
      <c r="V348" s="5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spans="1:51" ht="7.5" customHeight="1">
      <c r="A349" s="1"/>
      <c r="B349" s="541"/>
      <c r="C349" s="541"/>
      <c r="T349" s="7"/>
      <c r="U349" s="7"/>
      <c r="V349" s="5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spans="1:51" ht="7.5" customHeight="1">
      <c r="A350" s="1"/>
      <c r="B350" s="541"/>
      <c r="C350" s="541"/>
      <c r="T350" s="7"/>
      <c r="U350" s="7"/>
      <c r="V350" s="5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spans="1:51" ht="7.5" customHeight="1">
      <c r="A351" s="1"/>
      <c r="B351" s="541"/>
      <c r="C351" s="541"/>
      <c r="T351" s="7"/>
      <c r="U351" s="7"/>
      <c r="V351" s="5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spans="1:51" ht="7.5" customHeight="1">
      <c r="A352" s="1"/>
      <c r="B352" s="541"/>
      <c r="C352" s="541"/>
      <c r="T352" s="7"/>
      <c r="U352" s="7"/>
      <c r="V352" s="5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spans="1:51" ht="7.5" customHeight="1">
      <c r="A353" s="1"/>
      <c r="B353" s="541"/>
      <c r="C353" s="541"/>
      <c r="T353" s="7"/>
      <c r="U353" s="7"/>
      <c r="V353" s="5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spans="1:51" ht="7.5" customHeight="1">
      <c r="A354" s="1"/>
      <c r="B354" s="541"/>
      <c r="C354" s="541"/>
      <c r="T354" s="7"/>
      <c r="U354" s="7"/>
      <c r="V354" s="5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spans="1:51" ht="7.5" customHeight="1">
      <c r="A355" s="1"/>
      <c r="B355" s="541"/>
      <c r="C355" s="541"/>
      <c r="T355" s="7"/>
      <c r="U355" s="7"/>
      <c r="V355" s="5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spans="1:51" ht="7.5" customHeight="1">
      <c r="A356" s="1"/>
      <c r="B356" s="541"/>
      <c r="C356" s="541"/>
      <c r="T356" s="7"/>
      <c r="U356" s="7"/>
      <c r="V356" s="5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spans="1:51" ht="7.5" customHeight="1">
      <c r="A357" s="1"/>
      <c r="B357" s="541"/>
      <c r="C357" s="541"/>
      <c r="T357" s="7"/>
      <c r="U357" s="7"/>
      <c r="V357" s="5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spans="1:51" ht="7.5" customHeight="1">
      <c r="A358" s="1"/>
      <c r="B358" s="541"/>
      <c r="C358" s="541"/>
      <c r="T358" s="7"/>
      <c r="U358" s="7"/>
      <c r="V358" s="5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spans="1:51" ht="7.5" customHeight="1">
      <c r="A359" s="1"/>
      <c r="B359" s="541"/>
      <c r="C359" s="541"/>
      <c r="T359" s="7"/>
      <c r="U359" s="7"/>
      <c r="V359" s="5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spans="1:51" ht="7.5" customHeight="1">
      <c r="A360" s="1"/>
      <c r="B360" s="541"/>
      <c r="C360" s="608" t="s">
        <v>118</v>
      </c>
      <c r="D360" s="608" t="s">
        <v>119</v>
      </c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8"/>
      <c r="S360" s="116"/>
      <c r="T360" s="7"/>
      <c r="U360" s="7"/>
      <c r="V360" s="5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spans="1:51" ht="7.5" customHeight="1">
      <c r="A361" s="1"/>
      <c r="B361" s="541"/>
      <c r="C361" s="541"/>
      <c r="D361" s="541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8"/>
      <c r="S361" s="116"/>
      <c r="T361" s="7"/>
      <c r="U361" s="7"/>
      <c r="V361" s="5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spans="1:51" ht="7.5" customHeight="1">
      <c r="A362" s="1"/>
      <c r="B362" s="541"/>
      <c r="C362" s="541"/>
      <c r="D362" s="541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8"/>
      <c r="S362" s="116"/>
      <c r="T362" s="7"/>
      <c r="U362" s="7"/>
      <c r="V362" s="5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spans="1:51" ht="7.5" customHeight="1">
      <c r="A363" s="1"/>
      <c r="B363" s="531"/>
      <c r="C363" s="531"/>
      <c r="D363" s="531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8"/>
      <c r="S363" s="116"/>
      <c r="T363" s="7"/>
      <c r="U363" s="7"/>
      <c r="V363" s="5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spans="1:51" ht="11.25" customHeight="1">
      <c r="A364" s="1"/>
      <c r="B364" s="569"/>
      <c r="C364" s="545"/>
      <c r="D364" s="545"/>
      <c r="E364" s="545"/>
      <c r="F364" s="545"/>
      <c r="G364" s="545"/>
      <c r="H364" s="545"/>
      <c r="I364" s="545"/>
      <c r="J364" s="545"/>
      <c r="K364" s="545"/>
      <c r="L364" s="545"/>
      <c r="M364" s="545"/>
      <c r="N364" s="545"/>
      <c r="O364" s="545"/>
      <c r="P364" s="545"/>
      <c r="Q364" s="545"/>
      <c r="R364" s="545"/>
      <c r="S364" s="570" t="s">
        <v>43</v>
      </c>
      <c r="T364" s="7"/>
      <c r="U364" s="7"/>
      <c r="V364" s="5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spans="1:51" ht="11.25" customHeight="1">
      <c r="A365" s="1"/>
      <c r="B365" s="117"/>
      <c r="C365" s="118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9"/>
      <c r="S365" s="562"/>
      <c r="T365" s="7"/>
      <c r="U365" s="7"/>
      <c r="V365" s="5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spans="1:51" ht="11.25" customHeight="1">
      <c r="A366" s="1"/>
      <c r="B366" s="586" t="s">
        <v>131</v>
      </c>
      <c r="C366" s="587"/>
      <c r="D366" s="587"/>
      <c r="E366" s="587"/>
      <c r="F366" s="587"/>
      <c r="G366" s="587"/>
      <c r="H366" s="587"/>
      <c r="I366" s="587"/>
      <c r="J366" s="587"/>
      <c r="K366" s="587"/>
      <c r="L366" s="587"/>
      <c r="M366" s="587"/>
      <c r="N366" s="587"/>
      <c r="O366" s="587"/>
      <c r="P366" s="587"/>
      <c r="Q366" s="587"/>
      <c r="R366" s="587"/>
      <c r="S366" s="587"/>
      <c r="T366" s="7"/>
      <c r="U366" s="7"/>
      <c r="V366" s="5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spans="1:51" ht="61.5" customHeight="1">
      <c r="A367" s="1"/>
      <c r="B367" s="572"/>
      <c r="C367" s="531"/>
      <c r="D367" s="531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573" t="s">
        <v>5</v>
      </c>
      <c r="P367" s="531"/>
      <c r="Q367" s="531"/>
      <c r="R367" s="531"/>
      <c r="S367" s="531"/>
      <c r="T367" s="7"/>
      <c r="U367" s="7"/>
      <c r="V367" s="5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spans="1:51" ht="34.5" customHeight="1">
      <c r="A368" s="1"/>
      <c r="B368" s="37" t="s">
        <v>6</v>
      </c>
      <c r="C368" s="37" t="s">
        <v>7</v>
      </c>
      <c r="D368" s="37" t="s">
        <v>8</v>
      </c>
      <c r="E368" s="37" t="s">
        <v>9</v>
      </c>
      <c r="F368" s="38" t="s">
        <v>10</v>
      </c>
      <c r="G368" s="108" t="s">
        <v>11</v>
      </c>
      <c r="H368" s="38" t="s">
        <v>10</v>
      </c>
      <c r="I368" s="39" t="s">
        <v>12</v>
      </c>
      <c r="J368" s="38" t="s">
        <v>10</v>
      </c>
      <c r="K368" s="39" t="s">
        <v>13</v>
      </c>
      <c r="L368" s="38" t="s">
        <v>10</v>
      </c>
      <c r="M368" s="39" t="s">
        <v>14</v>
      </c>
      <c r="N368" s="38" t="s">
        <v>10</v>
      </c>
      <c r="O368" s="39" t="s">
        <v>15</v>
      </c>
      <c r="P368" s="38" t="s">
        <v>10</v>
      </c>
      <c r="Q368" s="39" t="s">
        <v>16</v>
      </c>
      <c r="R368" s="574" t="s">
        <v>17</v>
      </c>
      <c r="S368" s="575"/>
      <c r="T368" s="7"/>
      <c r="U368" s="7"/>
      <c r="V368" s="5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spans="1:51" ht="7.5" customHeight="1">
      <c r="A369" s="1"/>
      <c r="B369" s="604" t="s">
        <v>18</v>
      </c>
      <c r="C369" s="627" t="s">
        <v>132</v>
      </c>
      <c r="D369" s="41"/>
      <c r="E369" s="8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590" t="s">
        <v>21</v>
      </c>
      <c r="S369" s="591" t="s">
        <v>110</v>
      </c>
      <c r="T369" s="7"/>
      <c r="U369" s="7"/>
      <c r="V369" s="5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spans="1:51" ht="7.5" customHeight="1">
      <c r="A370" s="1"/>
      <c r="B370" s="541"/>
      <c r="C370" s="541"/>
      <c r="D370" s="109"/>
      <c r="E370" s="89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541"/>
      <c r="S370" s="541"/>
      <c r="T370" s="7"/>
      <c r="U370" s="7"/>
      <c r="V370" s="5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spans="1:51" ht="7.5" customHeight="1">
      <c r="A371" s="1"/>
      <c r="B371" s="541"/>
      <c r="C371" s="541"/>
      <c r="D371" s="109"/>
      <c r="E371" s="89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S371" s="541"/>
      <c r="T371" s="7"/>
      <c r="U371" s="7"/>
      <c r="V371" s="5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spans="1:51" ht="7.5" customHeight="1">
      <c r="A372" s="1"/>
      <c r="B372" s="541"/>
      <c r="C372" s="541"/>
      <c r="D372" s="109"/>
      <c r="E372" s="89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584" t="s">
        <v>21</v>
      </c>
      <c r="S372" s="579" t="s">
        <v>111</v>
      </c>
      <c r="T372" s="7"/>
      <c r="U372" s="7"/>
      <c r="V372" s="5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spans="1:51" ht="7.5" customHeight="1">
      <c r="A373" s="1"/>
      <c r="B373" s="541"/>
      <c r="C373" s="541"/>
      <c r="D373" s="109"/>
      <c r="E373" s="89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541"/>
      <c r="S373" s="541"/>
      <c r="T373" s="7"/>
      <c r="U373" s="7"/>
      <c r="V373" s="5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spans="1:51" ht="7.5" customHeight="1">
      <c r="A374" s="1"/>
      <c r="B374" s="541"/>
      <c r="C374" s="541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584" t="s">
        <v>21</v>
      </c>
      <c r="S374" s="579" t="s">
        <v>133</v>
      </c>
      <c r="T374" s="7"/>
      <c r="U374" s="7"/>
      <c r="V374" s="5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spans="1:51" ht="7.5" customHeight="1">
      <c r="A375" s="1"/>
      <c r="B375" s="541"/>
      <c r="C375" s="54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541"/>
      <c r="S375" s="541"/>
      <c r="T375" s="7"/>
      <c r="U375" s="7"/>
      <c r="V375" s="5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spans="1:51" ht="7.5" customHeight="1">
      <c r="A376" s="1"/>
      <c r="B376" s="541"/>
      <c r="C376" s="541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91"/>
      <c r="S376" s="541"/>
      <c r="T376" s="7"/>
      <c r="U376" s="7"/>
      <c r="V376" s="5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spans="1:51" ht="7.5" customHeight="1">
      <c r="A377" s="1"/>
      <c r="B377" s="541"/>
      <c r="C377" s="541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584" t="s">
        <v>21</v>
      </c>
      <c r="S377" s="588" t="s">
        <v>134</v>
      </c>
      <c r="T377" s="7"/>
      <c r="U377" s="7"/>
      <c r="V377" s="5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spans="1:51" ht="7.5" customHeight="1">
      <c r="A378" s="1"/>
      <c r="B378" s="541"/>
      <c r="C378" s="541"/>
      <c r="R378" s="541"/>
      <c r="S378" s="541"/>
      <c r="T378" s="7"/>
      <c r="U378" s="7"/>
      <c r="V378" s="5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spans="1:51" ht="7.5" customHeight="1">
      <c r="A379" s="1"/>
      <c r="B379" s="541"/>
      <c r="C379" s="541"/>
      <c r="R379" s="48"/>
      <c r="S379" s="541"/>
      <c r="T379" s="7"/>
      <c r="U379" s="7"/>
      <c r="V379" s="5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spans="1:51" ht="7.5" customHeight="1">
      <c r="A380" s="1"/>
      <c r="B380" s="541"/>
      <c r="C380" s="541"/>
      <c r="R380" s="584" t="s">
        <v>21</v>
      </c>
      <c r="S380" s="588" t="s">
        <v>135</v>
      </c>
      <c r="T380" s="7"/>
      <c r="U380" s="7"/>
      <c r="V380" s="5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spans="1:51" ht="7.5" customHeight="1">
      <c r="A381" s="1"/>
      <c r="B381" s="541"/>
      <c r="C381" s="541"/>
      <c r="D381" s="564" t="s">
        <v>114</v>
      </c>
      <c r="E381" s="634" t="s">
        <v>25</v>
      </c>
      <c r="F381" s="581">
        <v>3049.2</v>
      </c>
      <c r="G381" s="582">
        <f>ROUND(F381*mark_up,0)</f>
        <v>13386</v>
      </c>
      <c r="H381" s="563"/>
      <c r="I381" s="561" t="s">
        <v>25</v>
      </c>
      <c r="J381" s="563"/>
      <c r="K381" s="561" t="s">
        <v>25</v>
      </c>
      <c r="L381" s="563"/>
      <c r="M381" s="561" t="s">
        <v>25</v>
      </c>
      <c r="N381" s="563"/>
      <c r="O381" s="561" t="s">
        <v>25</v>
      </c>
      <c r="P381" s="563"/>
      <c r="Q381" s="561" t="s">
        <v>25</v>
      </c>
      <c r="R381" s="541"/>
      <c r="S381" s="541"/>
      <c r="T381" s="7"/>
      <c r="U381" s="7"/>
      <c r="V381" s="5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spans="1:51" ht="7.5" customHeight="1">
      <c r="A382" s="1"/>
      <c r="B382" s="541"/>
      <c r="C382" s="541"/>
      <c r="D382" s="541"/>
      <c r="E382" s="541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48"/>
      <c r="S382" s="541"/>
      <c r="T382" s="7"/>
      <c r="U382" s="7"/>
      <c r="V382" s="5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spans="1:51" ht="7.5" customHeight="1">
      <c r="A383" s="1"/>
      <c r="B383" s="541"/>
      <c r="C383" s="541"/>
      <c r="D383" s="564" t="s">
        <v>115</v>
      </c>
      <c r="E383" s="634" t="s">
        <v>25</v>
      </c>
      <c r="F383" s="581">
        <v>3582.81</v>
      </c>
      <c r="G383" s="582">
        <f>ROUND(F383*mark_up,0)</f>
        <v>15729</v>
      </c>
      <c r="H383" s="563"/>
      <c r="I383" s="561" t="s">
        <v>25</v>
      </c>
      <c r="J383" s="563"/>
      <c r="K383" s="561" t="s">
        <v>25</v>
      </c>
      <c r="L383" s="563"/>
      <c r="M383" s="561" t="s">
        <v>25</v>
      </c>
      <c r="N383" s="563"/>
      <c r="O383" s="561" t="s">
        <v>25</v>
      </c>
      <c r="P383" s="563"/>
      <c r="Q383" s="561" t="s">
        <v>25</v>
      </c>
      <c r="R383" s="48"/>
      <c r="S383" s="541"/>
      <c r="T383" s="7"/>
      <c r="U383" s="7"/>
      <c r="V383" s="5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spans="1:51" ht="7.5" customHeight="1">
      <c r="A384" s="1"/>
      <c r="B384" s="541"/>
      <c r="C384" s="541"/>
      <c r="D384" s="541"/>
      <c r="E384" s="541"/>
      <c r="F384" s="562"/>
      <c r="G384" s="562"/>
      <c r="H384" s="562"/>
      <c r="I384" s="562"/>
      <c r="J384" s="562"/>
      <c r="K384" s="562"/>
      <c r="L384" s="562"/>
      <c r="M384" s="562"/>
      <c r="N384" s="562"/>
      <c r="O384" s="562"/>
      <c r="P384" s="562"/>
      <c r="Q384" s="562"/>
      <c r="R384" s="48"/>
      <c r="S384" s="541"/>
      <c r="T384" s="7"/>
      <c r="U384" s="7"/>
      <c r="V384" s="5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spans="1:51" ht="7.5" customHeight="1">
      <c r="A385" s="1"/>
      <c r="B385" s="541"/>
      <c r="C385" s="541"/>
      <c r="F385" s="70"/>
      <c r="G385" s="70"/>
      <c r="R385" s="584" t="s">
        <v>21</v>
      </c>
      <c r="S385" s="588" t="s">
        <v>129</v>
      </c>
      <c r="T385" s="7"/>
      <c r="U385" s="7"/>
      <c r="V385" s="5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spans="1:51" ht="7.5" customHeight="1">
      <c r="A386" s="1"/>
      <c r="B386" s="541"/>
      <c r="C386" s="541"/>
      <c r="F386" s="70"/>
      <c r="G386" s="70"/>
      <c r="R386" s="541"/>
      <c r="S386" s="541"/>
      <c r="T386" s="7"/>
      <c r="U386" s="7"/>
      <c r="V386" s="5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spans="1:51" ht="7.5" customHeight="1">
      <c r="A387" s="1"/>
      <c r="B387" s="541"/>
      <c r="C387" s="541"/>
      <c r="F387" s="70"/>
      <c r="G387" s="70"/>
      <c r="R387" s="584" t="s">
        <v>21</v>
      </c>
      <c r="S387" s="588" t="s">
        <v>130</v>
      </c>
      <c r="T387" s="7"/>
      <c r="U387" s="7"/>
      <c r="V387" s="5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spans="1:51" ht="7.5" customHeight="1">
      <c r="A388" s="1"/>
      <c r="B388" s="541"/>
      <c r="C388" s="541"/>
      <c r="F388" s="70"/>
      <c r="G388" s="70"/>
      <c r="R388" s="541"/>
      <c r="S388" s="541"/>
      <c r="T388" s="7"/>
      <c r="U388" s="7"/>
      <c r="V388" s="5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spans="1:51" ht="7.5" customHeight="1">
      <c r="A389" s="1"/>
      <c r="B389" s="541"/>
      <c r="C389" s="541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8"/>
      <c r="S389" s="541"/>
      <c r="T389" s="7"/>
      <c r="U389" s="7"/>
      <c r="V389" s="5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spans="1:51" ht="7.5" customHeight="1">
      <c r="A390" s="1"/>
      <c r="B390" s="541"/>
      <c r="C390" s="541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584" t="s">
        <v>21</v>
      </c>
      <c r="S390" s="588" t="s">
        <v>113</v>
      </c>
      <c r="T390" s="7"/>
      <c r="U390" s="7"/>
      <c r="V390" s="5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spans="1:51" ht="7.5" customHeight="1">
      <c r="A391" s="1"/>
      <c r="B391" s="541"/>
      <c r="C391" s="54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541"/>
      <c r="S391" s="541"/>
      <c r="T391" s="7"/>
      <c r="U391" s="7"/>
      <c r="V391" s="5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spans="1:51" ht="7.5" customHeight="1">
      <c r="A392" s="13"/>
      <c r="B392" s="541"/>
      <c r="C392" s="541"/>
      <c r="E392" s="47"/>
      <c r="F392" s="47"/>
      <c r="G392" s="62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5"/>
      <c r="S392" s="541"/>
      <c r="T392" s="7"/>
      <c r="U392" s="7"/>
      <c r="V392" s="5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spans="1:51" ht="7.5" customHeight="1">
      <c r="A393" s="13"/>
      <c r="B393" s="541"/>
      <c r="C393" s="541"/>
      <c r="E393" s="47"/>
      <c r="F393" s="47"/>
      <c r="G393" s="62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584" t="s">
        <v>21</v>
      </c>
      <c r="S393" s="588" t="s">
        <v>116</v>
      </c>
      <c r="T393" s="7"/>
      <c r="U393" s="7"/>
      <c r="V393" s="5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spans="1:51" ht="7.5" customHeight="1">
      <c r="A394" s="13"/>
      <c r="B394" s="541"/>
      <c r="C394" s="541"/>
      <c r="E394" s="47"/>
      <c r="F394" s="47"/>
      <c r="G394" s="70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541"/>
      <c r="S394" s="541"/>
      <c r="T394" s="7"/>
      <c r="U394" s="7"/>
      <c r="V394" s="5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spans="1:51" ht="7.5" customHeight="1">
      <c r="A395" s="13"/>
      <c r="B395" s="541"/>
      <c r="C395" s="541"/>
      <c r="E395" s="47"/>
      <c r="F395" s="47"/>
      <c r="G395" s="70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S395" s="541"/>
      <c r="T395" s="7"/>
      <c r="U395" s="7"/>
      <c r="V395" s="5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spans="1:51" ht="7.5" customHeight="1">
      <c r="A396" s="13"/>
      <c r="B396" s="541"/>
      <c r="C396" s="608" t="s">
        <v>118</v>
      </c>
      <c r="D396" s="608" t="s">
        <v>119</v>
      </c>
      <c r="F396" s="70"/>
      <c r="G396" s="70"/>
      <c r="S396" s="541"/>
      <c r="T396" s="7"/>
      <c r="U396" s="7"/>
      <c r="V396" s="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spans="1:51" ht="7.5" customHeight="1">
      <c r="A397" s="13"/>
      <c r="B397" s="541"/>
      <c r="C397" s="541"/>
      <c r="D397" s="541"/>
      <c r="F397" s="70"/>
      <c r="G397" s="70"/>
      <c r="S397" s="541"/>
      <c r="T397" s="7"/>
      <c r="U397" s="7"/>
      <c r="V397" s="5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spans="1:51" ht="7.5" customHeight="1">
      <c r="A398" s="13"/>
      <c r="B398" s="541"/>
      <c r="C398" s="541"/>
      <c r="D398" s="541"/>
      <c r="F398" s="70"/>
      <c r="G398" s="70"/>
      <c r="S398" s="54"/>
      <c r="T398" s="7"/>
      <c r="U398" s="7"/>
      <c r="V398" s="5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spans="1:51" ht="7.5" customHeight="1">
      <c r="A399" s="95"/>
      <c r="B399" s="541"/>
      <c r="C399" s="531"/>
      <c r="D399" s="531"/>
      <c r="F399" s="70"/>
      <c r="G399" s="70"/>
      <c r="S399" s="54"/>
      <c r="T399" s="7"/>
      <c r="U399" s="7"/>
      <c r="V399" s="5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spans="1:51" ht="7.5" customHeight="1">
      <c r="A400" s="95"/>
      <c r="B400" s="604" t="s">
        <v>18</v>
      </c>
      <c r="C400" s="627" t="s">
        <v>136</v>
      </c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590" t="s">
        <v>21</v>
      </c>
      <c r="S400" s="577" t="s">
        <v>110</v>
      </c>
      <c r="T400" s="7"/>
      <c r="U400" s="7"/>
      <c r="V400" s="5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spans="1:51" ht="7.5" customHeight="1">
      <c r="A401" s="95"/>
      <c r="B401" s="541"/>
      <c r="C401" s="541"/>
      <c r="D401" s="47"/>
      <c r="E401" s="47"/>
      <c r="F401" s="80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541"/>
      <c r="S401" s="541"/>
      <c r="T401" s="7"/>
      <c r="U401" s="7"/>
      <c r="V401" s="5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spans="1:51" ht="7.5" customHeight="1">
      <c r="A402" s="110"/>
      <c r="B402" s="541"/>
      <c r="C402" s="541"/>
      <c r="D402" s="47"/>
      <c r="E402" s="47"/>
      <c r="F402" s="80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S402" s="541"/>
      <c r="T402" s="7"/>
      <c r="U402" s="7"/>
      <c r="V402" s="5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spans="1:51" ht="7.5" customHeight="1">
      <c r="A403" s="110"/>
      <c r="B403" s="541"/>
      <c r="C403" s="541"/>
      <c r="D403" s="47"/>
      <c r="E403" s="89"/>
      <c r="F403" s="80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584" t="s">
        <v>21</v>
      </c>
      <c r="S403" s="588" t="s">
        <v>111</v>
      </c>
      <c r="T403" s="7"/>
      <c r="U403" s="7"/>
      <c r="V403" s="5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spans="1:51" ht="7.5" customHeight="1">
      <c r="A404" s="110"/>
      <c r="B404" s="541"/>
      <c r="C404" s="541"/>
      <c r="D404" s="47"/>
      <c r="E404" s="89"/>
      <c r="F404" s="80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541"/>
      <c r="S404" s="541"/>
      <c r="T404" s="7"/>
      <c r="U404" s="7"/>
      <c r="V404" s="5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spans="1:51" ht="7.5" customHeight="1">
      <c r="A405" s="110"/>
      <c r="B405" s="541"/>
      <c r="C405" s="541"/>
      <c r="F405" s="70"/>
      <c r="G405" s="70"/>
      <c r="R405" s="584" t="s">
        <v>21</v>
      </c>
      <c r="S405" s="588" t="s">
        <v>137</v>
      </c>
      <c r="T405" s="7"/>
      <c r="U405" s="7"/>
      <c r="V405" s="5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spans="1:51" ht="7.5" customHeight="1">
      <c r="A406" s="95"/>
      <c r="B406" s="541"/>
      <c r="C406" s="541"/>
      <c r="F406" s="70"/>
      <c r="G406" s="70"/>
      <c r="R406" s="541"/>
      <c r="S406" s="541"/>
      <c r="T406" s="7"/>
      <c r="U406" s="7"/>
      <c r="V406" s="5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spans="1:51" ht="7.5" customHeight="1">
      <c r="A407" s="95"/>
      <c r="B407" s="541"/>
      <c r="C407" s="541"/>
      <c r="F407" s="70"/>
      <c r="G407" s="70"/>
      <c r="R407" s="91"/>
      <c r="S407" s="541"/>
      <c r="T407" s="7"/>
      <c r="U407" s="7"/>
      <c r="V407" s="5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spans="1:51" ht="7.5" customHeight="1">
      <c r="A408" s="95"/>
      <c r="B408" s="541"/>
      <c r="C408" s="541"/>
      <c r="F408" s="70"/>
      <c r="G408" s="70"/>
      <c r="R408" s="584" t="s">
        <v>21</v>
      </c>
      <c r="S408" s="588" t="s">
        <v>138</v>
      </c>
      <c r="T408" s="7"/>
      <c r="U408" s="7"/>
      <c r="V408" s="5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spans="1:51" ht="7.5" customHeight="1">
      <c r="A409" s="95"/>
      <c r="B409" s="541"/>
      <c r="C409" s="541"/>
      <c r="D409" s="564" t="s">
        <v>139</v>
      </c>
      <c r="E409" s="634" t="s">
        <v>25</v>
      </c>
      <c r="F409" s="581">
        <v>3070.011</v>
      </c>
      <c r="G409" s="582">
        <f>ROUND(F409*mark_up,0)</f>
        <v>13477</v>
      </c>
      <c r="H409" s="563"/>
      <c r="I409" s="561" t="s">
        <v>25</v>
      </c>
      <c r="J409" s="563"/>
      <c r="K409" s="561" t="s">
        <v>25</v>
      </c>
      <c r="L409" s="563"/>
      <c r="M409" s="561" t="s">
        <v>25</v>
      </c>
      <c r="N409" s="563"/>
      <c r="O409" s="561" t="s">
        <v>25</v>
      </c>
      <c r="P409" s="563"/>
      <c r="Q409" s="561" t="s">
        <v>25</v>
      </c>
      <c r="R409" s="541"/>
      <c r="S409" s="541"/>
      <c r="T409" s="7"/>
      <c r="U409" s="7"/>
      <c r="V409" s="5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1:51" ht="7.5" customHeight="1">
      <c r="A410" s="95"/>
      <c r="B410" s="541"/>
      <c r="C410" s="541"/>
      <c r="D410" s="541"/>
      <c r="E410" s="541"/>
      <c r="F410" s="562"/>
      <c r="G410" s="562"/>
      <c r="H410" s="562"/>
      <c r="I410" s="562"/>
      <c r="J410" s="562"/>
      <c r="K410" s="562"/>
      <c r="L410" s="562"/>
      <c r="M410" s="562"/>
      <c r="N410" s="562"/>
      <c r="O410" s="562"/>
      <c r="P410" s="562"/>
      <c r="Q410" s="562"/>
      <c r="R410" s="584" t="s">
        <v>21</v>
      </c>
      <c r="S410" s="588" t="s">
        <v>122</v>
      </c>
      <c r="T410" s="7"/>
      <c r="U410" s="7"/>
      <c r="V410" s="5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spans="1:51" ht="7.5" customHeight="1">
      <c r="A411" s="95"/>
      <c r="B411" s="541"/>
      <c r="C411" s="541"/>
      <c r="D411" s="564" t="s">
        <v>140</v>
      </c>
      <c r="E411" s="634" t="s">
        <v>25</v>
      </c>
      <c r="F411" s="581">
        <v>3683.2629999999999</v>
      </c>
      <c r="G411" s="582">
        <f>ROUND(F411*mark_up,0)</f>
        <v>16170</v>
      </c>
      <c r="H411" s="563"/>
      <c r="I411" s="561" t="s">
        <v>25</v>
      </c>
      <c r="J411" s="563"/>
      <c r="K411" s="561" t="s">
        <v>25</v>
      </c>
      <c r="L411" s="563"/>
      <c r="M411" s="561" t="s">
        <v>25</v>
      </c>
      <c r="N411" s="563"/>
      <c r="O411" s="561" t="s">
        <v>25</v>
      </c>
      <c r="P411" s="563"/>
      <c r="Q411" s="561" t="s">
        <v>25</v>
      </c>
      <c r="R411" s="541"/>
      <c r="S411" s="541"/>
      <c r="T411" s="7"/>
      <c r="U411" s="7"/>
      <c r="V411" s="5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spans="1:51" ht="7.5" customHeight="1">
      <c r="A412" s="95"/>
      <c r="B412" s="541"/>
      <c r="C412" s="541"/>
      <c r="D412" s="541"/>
      <c r="E412" s="541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S412" s="541"/>
      <c r="T412" s="7"/>
      <c r="U412" s="7"/>
      <c r="V412" s="5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spans="1:51" ht="7.5" customHeight="1">
      <c r="A413" s="95"/>
      <c r="B413" s="541"/>
      <c r="C413" s="541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584" t="s">
        <v>21</v>
      </c>
      <c r="S413" s="579" t="s">
        <v>113</v>
      </c>
      <c r="T413" s="7"/>
      <c r="U413" s="7"/>
      <c r="V413" s="5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spans="1:51" ht="7.5" customHeight="1">
      <c r="A414" s="95"/>
      <c r="B414" s="541"/>
      <c r="C414" s="541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541"/>
      <c r="S414" s="541"/>
      <c r="T414" s="7"/>
      <c r="U414" s="7"/>
      <c r="V414" s="5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spans="1:51" ht="7.5" customHeight="1">
      <c r="A415" s="95"/>
      <c r="B415" s="541"/>
      <c r="C415" s="541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120"/>
      <c r="S415" s="541"/>
      <c r="T415" s="7"/>
      <c r="U415" s="7"/>
      <c r="V415" s="5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spans="1:51" ht="7.5" customHeight="1">
      <c r="A416" s="110"/>
      <c r="B416" s="541"/>
      <c r="C416" s="541"/>
      <c r="T416" s="7"/>
      <c r="U416" s="7"/>
      <c r="V416" s="5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spans="1:51" ht="7.5" customHeight="1">
      <c r="A417" s="110"/>
      <c r="B417" s="541"/>
      <c r="C417" s="541"/>
      <c r="T417" s="7"/>
      <c r="U417" s="7"/>
      <c r="V417" s="5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spans="1:51" ht="7.5" customHeight="1">
      <c r="A418" s="110"/>
      <c r="B418" s="541"/>
      <c r="C418" s="541"/>
      <c r="T418" s="7"/>
      <c r="U418" s="7"/>
      <c r="V418" s="72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spans="1:51" ht="7.5" customHeight="1">
      <c r="A419" s="13"/>
      <c r="B419" s="541"/>
      <c r="C419" s="541"/>
      <c r="T419" s="7"/>
      <c r="U419" s="7"/>
      <c r="V419" s="5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spans="1:51" ht="7.5" customHeight="1">
      <c r="A420" s="1"/>
      <c r="B420" s="541"/>
      <c r="C420" s="541"/>
      <c r="R420" s="48"/>
      <c r="S420" s="116"/>
      <c r="T420" s="7"/>
      <c r="U420" s="7"/>
      <c r="V420" s="5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spans="1:51" ht="7.5" customHeight="1">
      <c r="A421" s="1"/>
      <c r="B421" s="541"/>
      <c r="C421" s="608" t="s">
        <v>141</v>
      </c>
      <c r="D421" s="608" t="s">
        <v>142</v>
      </c>
      <c r="R421" s="48"/>
      <c r="S421" s="116"/>
      <c r="T421" s="7"/>
      <c r="U421" s="7"/>
      <c r="V421" s="5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spans="1:51" ht="7.5" customHeight="1">
      <c r="A422" s="1"/>
      <c r="B422" s="541"/>
      <c r="C422" s="541"/>
      <c r="D422" s="541"/>
      <c r="R422" s="48"/>
      <c r="S422" s="116"/>
      <c r="T422" s="7"/>
      <c r="U422" s="7"/>
      <c r="V422" s="5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spans="1:51" ht="7.5" customHeight="1">
      <c r="A423" s="1"/>
      <c r="B423" s="541"/>
      <c r="C423" s="541"/>
      <c r="D423" s="541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8"/>
      <c r="S423" s="116"/>
      <c r="T423" s="7"/>
      <c r="U423" s="7"/>
      <c r="V423" s="5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spans="1:51" ht="7.5" customHeight="1">
      <c r="A424" s="1"/>
      <c r="B424" s="531"/>
      <c r="C424" s="531"/>
      <c r="D424" s="531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8"/>
      <c r="S424" s="116"/>
      <c r="T424" s="7"/>
      <c r="U424" s="7"/>
      <c r="V424" s="5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spans="1:51" ht="11.25" customHeight="1">
      <c r="A425" s="1"/>
      <c r="B425" s="569"/>
      <c r="C425" s="545"/>
      <c r="D425" s="545"/>
      <c r="E425" s="545"/>
      <c r="F425" s="545"/>
      <c r="G425" s="545"/>
      <c r="H425" s="545"/>
      <c r="I425" s="545"/>
      <c r="J425" s="545"/>
      <c r="K425" s="545"/>
      <c r="L425" s="545"/>
      <c r="M425" s="545"/>
      <c r="N425" s="545"/>
      <c r="O425" s="545"/>
      <c r="P425" s="545"/>
      <c r="Q425" s="545"/>
      <c r="R425" s="545"/>
      <c r="S425" s="570" t="s">
        <v>43</v>
      </c>
      <c r="T425" s="7"/>
      <c r="U425" s="7"/>
      <c r="V425" s="5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spans="1:51" ht="11.25" customHeight="1">
      <c r="A426" s="1"/>
      <c r="B426" s="117"/>
      <c r="C426" s="118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9"/>
      <c r="S426" s="562"/>
      <c r="T426" s="7"/>
      <c r="U426" s="7"/>
      <c r="V426" s="5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spans="1:51" ht="11.25" customHeight="1">
      <c r="A427" s="1"/>
      <c r="B427" s="571" t="s">
        <v>143</v>
      </c>
      <c r="C427" s="541"/>
      <c r="D427" s="541"/>
      <c r="E427" s="541"/>
      <c r="F427" s="541"/>
      <c r="G427" s="541"/>
      <c r="H427" s="541"/>
      <c r="I427" s="541"/>
      <c r="J427" s="541"/>
      <c r="K427" s="541"/>
      <c r="L427" s="541"/>
      <c r="M427" s="541"/>
      <c r="N427" s="541"/>
      <c r="O427" s="541"/>
      <c r="P427" s="541"/>
      <c r="Q427" s="541"/>
      <c r="R427" s="541"/>
      <c r="S427" s="541"/>
      <c r="T427" s="7"/>
      <c r="U427" s="7"/>
      <c r="V427" s="5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spans="1:51" ht="61.5" customHeight="1">
      <c r="A428" s="1"/>
      <c r="B428" s="572"/>
      <c r="C428" s="531"/>
      <c r="D428" s="531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573" t="s">
        <v>5</v>
      </c>
      <c r="P428" s="531"/>
      <c r="Q428" s="531"/>
      <c r="R428" s="531"/>
      <c r="S428" s="531"/>
      <c r="T428" s="7"/>
      <c r="U428" s="7"/>
      <c r="V428" s="5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spans="1:51" ht="34.5" customHeight="1">
      <c r="A429" s="1"/>
      <c r="B429" s="37" t="s">
        <v>6</v>
      </c>
      <c r="C429" s="37" t="s">
        <v>7</v>
      </c>
      <c r="D429" s="37" t="s">
        <v>8</v>
      </c>
      <c r="E429" s="37" t="s">
        <v>9</v>
      </c>
      <c r="F429" s="38" t="s">
        <v>10</v>
      </c>
      <c r="G429" s="108" t="s">
        <v>11</v>
      </c>
      <c r="H429" s="38" t="s">
        <v>10</v>
      </c>
      <c r="I429" s="39" t="s">
        <v>12</v>
      </c>
      <c r="J429" s="38" t="s">
        <v>10</v>
      </c>
      <c r="K429" s="39" t="s">
        <v>13</v>
      </c>
      <c r="L429" s="38" t="s">
        <v>10</v>
      </c>
      <c r="M429" s="39" t="s">
        <v>14</v>
      </c>
      <c r="N429" s="38" t="s">
        <v>10</v>
      </c>
      <c r="O429" s="39" t="s">
        <v>15</v>
      </c>
      <c r="P429" s="38" t="s">
        <v>10</v>
      </c>
      <c r="Q429" s="39" t="s">
        <v>16</v>
      </c>
      <c r="R429" s="574" t="s">
        <v>17</v>
      </c>
      <c r="S429" s="575"/>
      <c r="T429" s="7"/>
      <c r="U429" s="7"/>
      <c r="V429" s="5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spans="1:51" ht="7.5" customHeight="1">
      <c r="A430" s="1"/>
      <c r="B430" s="604" t="s">
        <v>18</v>
      </c>
      <c r="C430" s="627" t="s">
        <v>144</v>
      </c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590" t="s">
        <v>21</v>
      </c>
      <c r="S430" s="591" t="s">
        <v>110</v>
      </c>
      <c r="T430" s="7"/>
      <c r="U430" s="7"/>
      <c r="V430" s="5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spans="1:51" ht="7.5" customHeight="1">
      <c r="A431" s="1"/>
      <c r="B431" s="541"/>
      <c r="C431" s="541"/>
      <c r="D431" s="47"/>
      <c r="E431" s="47"/>
      <c r="F431" s="80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541"/>
      <c r="S431" s="541"/>
      <c r="T431" s="7"/>
      <c r="U431" s="7"/>
      <c r="V431" s="5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spans="1:51" ht="7.5" customHeight="1">
      <c r="A432" s="1"/>
      <c r="B432" s="541"/>
      <c r="C432" s="541"/>
      <c r="D432" s="47"/>
      <c r="E432" s="47"/>
      <c r="F432" s="80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S432" s="541"/>
      <c r="T432" s="7"/>
      <c r="U432" s="7"/>
      <c r="V432" s="5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spans="1:51" ht="7.5" customHeight="1">
      <c r="A433" s="1"/>
      <c r="B433" s="541"/>
      <c r="C433" s="541"/>
      <c r="D433" s="47"/>
      <c r="E433" s="89"/>
      <c r="F433" s="80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584" t="s">
        <v>21</v>
      </c>
      <c r="S433" s="579" t="s">
        <v>111</v>
      </c>
      <c r="T433" s="7"/>
      <c r="U433" s="7"/>
      <c r="V433" s="5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spans="1:51" ht="7.5" customHeight="1">
      <c r="A434" s="1"/>
      <c r="B434" s="541"/>
      <c r="C434" s="541"/>
      <c r="D434" s="47"/>
      <c r="E434" s="89"/>
      <c r="F434" s="80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541"/>
      <c r="S434" s="541"/>
      <c r="T434" s="7"/>
      <c r="U434" s="7"/>
      <c r="V434" s="5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spans="1:51" ht="7.5" customHeight="1">
      <c r="A435" s="1"/>
      <c r="B435" s="541"/>
      <c r="C435" s="54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584" t="s">
        <v>21</v>
      </c>
      <c r="S435" s="579" t="s">
        <v>133</v>
      </c>
      <c r="T435" s="7"/>
      <c r="U435" s="7"/>
      <c r="V435" s="5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spans="1:51" ht="7.5" customHeight="1">
      <c r="A436" s="1"/>
      <c r="B436" s="541"/>
      <c r="C436" s="541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541"/>
      <c r="S436" s="541"/>
      <c r="T436" s="7"/>
      <c r="U436" s="7"/>
      <c r="V436" s="5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spans="1:51" ht="7.5" customHeight="1">
      <c r="A437" s="1"/>
      <c r="B437" s="541"/>
      <c r="C437" s="541"/>
      <c r="R437" s="91"/>
      <c r="S437" s="541"/>
      <c r="T437" s="7"/>
      <c r="U437" s="7"/>
      <c r="V437" s="5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spans="1:51" ht="7.5" customHeight="1">
      <c r="A438" s="1"/>
      <c r="B438" s="541"/>
      <c r="C438" s="541"/>
      <c r="R438" s="584" t="s">
        <v>21</v>
      </c>
      <c r="S438" s="579" t="s">
        <v>145</v>
      </c>
      <c r="T438" s="7"/>
      <c r="U438" s="7"/>
      <c r="V438" s="5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spans="1:51" ht="7.5" customHeight="1">
      <c r="A439" s="1"/>
      <c r="B439" s="541"/>
      <c r="C439" s="541"/>
      <c r="R439" s="541"/>
      <c r="S439" s="541"/>
      <c r="T439" s="7"/>
      <c r="U439" s="7"/>
      <c r="V439" s="5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spans="1:51" ht="7.5" customHeight="1">
      <c r="A440" s="1"/>
      <c r="B440" s="541"/>
      <c r="C440" s="541"/>
      <c r="D440" s="564" t="s">
        <v>139</v>
      </c>
      <c r="E440" s="634" t="s">
        <v>25</v>
      </c>
      <c r="F440" s="581">
        <v>3951.25</v>
      </c>
      <c r="G440" s="582">
        <f>ROUND(F440*mark_up,0)</f>
        <v>17346</v>
      </c>
      <c r="H440" s="563"/>
      <c r="I440" s="561" t="s">
        <v>25</v>
      </c>
      <c r="J440" s="563"/>
      <c r="K440" s="561" t="s">
        <v>25</v>
      </c>
      <c r="L440" s="563"/>
      <c r="M440" s="561" t="s">
        <v>25</v>
      </c>
      <c r="N440" s="563"/>
      <c r="O440" s="561" t="s">
        <v>25</v>
      </c>
      <c r="P440" s="563"/>
      <c r="Q440" s="561" t="s">
        <v>25</v>
      </c>
      <c r="R440" s="48"/>
      <c r="S440" s="541"/>
      <c r="T440" s="7"/>
      <c r="U440" s="7"/>
      <c r="V440" s="5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spans="1:51" ht="7.5" customHeight="1">
      <c r="A441" s="1"/>
      <c r="B441" s="541"/>
      <c r="C441" s="541"/>
      <c r="D441" s="541"/>
      <c r="E441" s="541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48"/>
      <c r="S441" s="541"/>
      <c r="T441" s="7"/>
      <c r="U441" s="7"/>
      <c r="V441" s="5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spans="1:51" ht="7.5" customHeight="1">
      <c r="A442" s="1"/>
      <c r="B442" s="541"/>
      <c r="C442" s="541"/>
      <c r="D442" s="564" t="s">
        <v>140</v>
      </c>
      <c r="E442" s="634" t="s">
        <v>25</v>
      </c>
      <c r="F442" s="581">
        <v>4573.8</v>
      </c>
      <c r="G442" s="582">
        <f>ROUND(F442*mark_up,0)</f>
        <v>20079</v>
      </c>
      <c r="H442" s="563"/>
      <c r="I442" s="561" t="s">
        <v>25</v>
      </c>
      <c r="J442" s="563"/>
      <c r="K442" s="561" t="s">
        <v>25</v>
      </c>
      <c r="L442" s="563"/>
      <c r="M442" s="561" t="s">
        <v>25</v>
      </c>
      <c r="N442" s="563"/>
      <c r="O442" s="561" t="s">
        <v>25</v>
      </c>
      <c r="P442" s="563"/>
      <c r="Q442" s="561" t="s">
        <v>25</v>
      </c>
      <c r="R442" s="48"/>
      <c r="S442" s="541"/>
      <c r="T442" s="7"/>
      <c r="U442" s="7"/>
      <c r="V442" s="5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spans="1:51" ht="7.5" customHeight="1">
      <c r="A443" s="1"/>
      <c r="B443" s="541"/>
      <c r="C443" s="541"/>
      <c r="D443" s="541"/>
      <c r="E443" s="541"/>
      <c r="F443" s="562"/>
      <c r="G443" s="562"/>
      <c r="H443" s="562"/>
      <c r="I443" s="562"/>
      <c r="J443" s="562"/>
      <c r="K443" s="562"/>
      <c r="L443" s="562"/>
      <c r="M443" s="562"/>
      <c r="N443" s="562"/>
      <c r="O443" s="562"/>
      <c r="P443" s="562"/>
      <c r="Q443" s="562"/>
      <c r="R443" s="584" t="s">
        <v>21</v>
      </c>
      <c r="S443" s="645" t="s">
        <v>146</v>
      </c>
      <c r="T443" s="7"/>
      <c r="U443" s="7"/>
      <c r="V443" s="5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spans="1:51" ht="7.5" customHeight="1">
      <c r="A444" s="1"/>
      <c r="B444" s="541"/>
      <c r="C444" s="541"/>
      <c r="R444" s="541"/>
      <c r="S444" s="541"/>
      <c r="T444" s="7"/>
      <c r="U444" s="7"/>
      <c r="V444" s="5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spans="1:51" ht="7.5" customHeight="1">
      <c r="A445" s="1"/>
      <c r="B445" s="541"/>
      <c r="C445" s="541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S445" s="541"/>
      <c r="T445" s="7"/>
      <c r="U445" s="7"/>
      <c r="V445" s="5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spans="1:51" ht="7.5" customHeight="1">
      <c r="A446" s="1"/>
      <c r="B446" s="541"/>
      <c r="C446" s="541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584" t="s">
        <v>21</v>
      </c>
      <c r="S446" s="588" t="s">
        <v>113</v>
      </c>
      <c r="T446" s="7"/>
      <c r="U446" s="7"/>
      <c r="V446" s="5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spans="1:51" ht="7.5" customHeight="1">
      <c r="A447" s="1"/>
      <c r="B447" s="541"/>
      <c r="C447" s="541"/>
      <c r="D447" s="47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541"/>
      <c r="S447" s="541"/>
      <c r="T447" s="7"/>
      <c r="U447" s="7"/>
      <c r="V447" s="5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spans="1:51" ht="7.5" customHeight="1">
      <c r="A448" s="1"/>
      <c r="B448" s="541"/>
      <c r="C448" s="541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120"/>
      <c r="S448" s="541"/>
      <c r="T448" s="7"/>
      <c r="U448" s="7"/>
      <c r="V448" s="5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spans="1:51" ht="7.5" customHeight="1">
      <c r="A449" s="1"/>
      <c r="B449" s="541"/>
      <c r="C449" s="541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S449" s="54"/>
      <c r="T449" s="7"/>
      <c r="U449" s="7"/>
      <c r="V449" s="5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spans="1:51" ht="7.5" customHeight="1">
      <c r="A450" s="1"/>
      <c r="B450" s="541"/>
      <c r="C450" s="541"/>
      <c r="S450" s="54"/>
      <c r="T450" s="7"/>
      <c r="U450" s="7"/>
      <c r="V450" s="5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spans="1:51" ht="7.5" customHeight="1">
      <c r="A451" s="1"/>
      <c r="B451" s="541"/>
      <c r="C451" s="541"/>
      <c r="S451" s="54"/>
      <c r="T451" s="7"/>
      <c r="U451" s="7"/>
      <c r="V451" s="5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spans="1:51" ht="7.5" customHeight="1">
      <c r="A452" s="1"/>
      <c r="B452" s="541"/>
      <c r="C452" s="541"/>
      <c r="S452" s="54"/>
      <c r="T452" s="7"/>
      <c r="U452" s="7"/>
      <c r="V452" s="5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spans="1:51" ht="7.5" customHeight="1">
      <c r="A453" s="1"/>
      <c r="B453" s="541"/>
      <c r="C453" s="541"/>
      <c r="S453" s="54"/>
      <c r="T453" s="7"/>
      <c r="U453" s="7"/>
      <c r="V453" s="5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spans="1:51" ht="7.5" customHeight="1">
      <c r="A454" s="1"/>
      <c r="B454" s="541"/>
      <c r="C454" s="608" t="s">
        <v>141</v>
      </c>
      <c r="D454" s="608" t="s">
        <v>142</v>
      </c>
      <c r="E454" s="121"/>
      <c r="F454" s="52"/>
      <c r="G454" s="122"/>
      <c r="H454" s="123"/>
      <c r="I454" s="43"/>
      <c r="J454" s="123"/>
      <c r="K454" s="96"/>
      <c r="L454" s="123"/>
      <c r="M454" s="96"/>
      <c r="N454" s="49"/>
      <c r="O454" s="43"/>
      <c r="P454" s="49"/>
      <c r="Q454" s="43"/>
      <c r="T454" s="7"/>
      <c r="U454" s="7"/>
      <c r="V454" s="5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spans="1:51" ht="7.5" customHeight="1">
      <c r="A455" s="1"/>
      <c r="B455" s="541"/>
      <c r="C455" s="541"/>
      <c r="D455" s="541"/>
      <c r="F455" s="52"/>
      <c r="G455" s="122"/>
      <c r="H455" s="123"/>
      <c r="I455" s="43"/>
      <c r="J455" s="123"/>
      <c r="K455" s="96"/>
      <c r="L455" s="123"/>
      <c r="M455" s="96"/>
      <c r="N455" s="49"/>
      <c r="O455" s="43"/>
      <c r="P455" s="49"/>
      <c r="Q455" s="43"/>
      <c r="T455" s="7"/>
      <c r="U455" s="7"/>
      <c r="V455" s="5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spans="1:51" ht="7.5" customHeight="1">
      <c r="A456" s="13"/>
      <c r="B456" s="541"/>
      <c r="C456" s="541"/>
      <c r="D456" s="541"/>
      <c r="E456" s="49"/>
      <c r="F456" s="52"/>
      <c r="G456" s="122"/>
      <c r="H456" s="123"/>
      <c r="I456" s="43"/>
      <c r="J456" s="123"/>
      <c r="K456" s="96"/>
      <c r="L456" s="123"/>
      <c r="M456" s="96"/>
      <c r="N456" s="49"/>
      <c r="O456" s="43"/>
      <c r="P456" s="49"/>
      <c r="Q456" s="43"/>
      <c r="T456" s="7"/>
      <c r="U456" s="7"/>
      <c r="V456" s="5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spans="1:51" ht="7.5" customHeight="1">
      <c r="A457" s="13"/>
      <c r="B457" s="541"/>
      <c r="C457" s="531"/>
      <c r="D457" s="531"/>
      <c r="E457" s="49"/>
      <c r="F457" s="89"/>
      <c r="G457" s="43"/>
      <c r="H457" s="49"/>
      <c r="I457" s="49"/>
      <c r="J457" s="49"/>
      <c r="K457" s="49"/>
      <c r="L457" s="49"/>
      <c r="M457" s="47"/>
      <c r="N457" s="49"/>
      <c r="O457" s="43"/>
      <c r="P457" s="49"/>
      <c r="Q457" s="43"/>
      <c r="T457" s="7"/>
      <c r="U457" s="7"/>
      <c r="V457" s="5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spans="1:51" ht="7.5" customHeight="1">
      <c r="A458" s="13"/>
      <c r="B458" s="663" t="s">
        <v>18</v>
      </c>
      <c r="C458" s="627" t="s">
        <v>147</v>
      </c>
      <c r="D458" s="636" t="s">
        <v>148</v>
      </c>
      <c r="E458" s="125"/>
      <c r="F458" s="125"/>
      <c r="G458" s="125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576" t="s">
        <v>21</v>
      </c>
      <c r="S458" s="577" t="s">
        <v>149</v>
      </c>
      <c r="T458" s="7"/>
      <c r="U458" s="7"/>
      <c r="V458" s="5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spans="1:51" ht="7.5" customHeight="1">
      <c r="A459" s="13"/>
      <c r="B459" s="541"/>
      <c r="C459" s="541"/>
      <c r="D459" s="541"/>
      <c r="E459" s="127"/>
      <c r="F459" s="127"/>
      <c r="G459" s="127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541"/>
      <c r="S459" s="541"/>
      <c r="T459" s="7"/>
      <c r="U459" s="7"/>
      <c r="V459" s="5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spans="1:51" ht="7.5" customHeight="1">
      <c r="A460" s="1"/>
      <c r="B460" s="541"/>
      <c r="C460" s="541"/>
      <c r="D460" s="541"/>
      <c r="E460" s="127"/>
      <c r="F460" s="127"/>
      <c r="G460" s="127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9"/>
      <c r="S460" s="541"/>
      <c r="T460" s="7"/>
      <c r="U460" s="7"/>
      <c r="V460" s="5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spans="1:51" ht="7.5" customHeight="1">
      <c r="A461" s="1"/>
      <c r="B461" s="541"/>
      <c r="C461" s="541"/>
      <c r="D461" s="541"/>
      <c r="E461" s="127"/>
      <c r="F461" s="127"/>
      <c r="G461" s="127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578" t="s">
        <v>21</v>
      </c>
      <c r="S461" s="579" t="s">
        <v>111</v>
      </c>
      <c r="T461" s="7"/>
      <c r="U461" s="7"/>
      <c r="V461" s="5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spans="1:51" ht="7.5" customHeight="1">
      <c r="A462" s="1"/>
      <c r="B462" s="541"/>
      <c r="C462" s="541"/>
      <c r="D462" s="541"/>
      <c r="E462" s="127"/>
      <c r="F462" s="127"/>
      <c r="G462" s="127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541"/>
      <c r="S462" s="541"/>
      <c r="T462" s="7"/>
      <c r="U462" s="7"/>
      <c r="V462" s="5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spans="1:51" ht="7.5" customHeight="1">
      <c r="A463" s="13"/>
      <c r="B463" s="541"/>
      <c r="C463" s="541"/>
      <c r="D463" s="541"/>
      <c r="E463" s="127"/>
      <c r="F463" s="127"/>
      <c r="G463" s="127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578" t="s">
        <v>21</v>
      </c>
      <c r="S463" s="579" t="s">
        <v>137</v>
      </c>
      <c r="T463" s="7"/>
      <c r="U463" s="7"/>
      <c r="V463" s="5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spans="1:51" ht="7.5" customHeight="1">
      <c r="A464" s="13"/>
      <c r="B464" s="541"/>
      <c r="C464" s="541"/>
      <c r="D464" s="541"/>
      <c r="E464" s="127"/>
      <c r="F464" s="127"/>
      <c r="G464" s="127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541"/>
      <c r="S464" s="541"/>
      <c r="T464" s="7"/>
      <c r="U464" s="7"/>
      <c r="V464" s="5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spans="1:51" ht="7.5" customHeight="1">
      <c r="A465" s="13"/>
      <c r="B465" s="541"/>
      <c r="C465" s="541"/>
      <c r="D465" s="541"/>
      <c r="R465" s="131"/>
      <c r="S465" s="541"/>
      <c r="T465" s="7"/>
      <c r="U465" s="132"/>
      <c r="V465" s="5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spans="1:51" ht="7.5" customHeight="1">
      <c r="A466" s="13"/>
      <c r="B466" s="541"/>
      <c r="C466" s="541"/>
      <c r="D466" s="541"/>
      <c r="R466" s="578" t="s">
        <v>21</v>
      </c>
      <c r="S466" s="579" t="s">
        <v>150</v>
      </c>
      <c r="T466" s="7"/>
      <c r="U466" s="7"/>
      <c r="V466" s="5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spans="1:51" ht="7.5" customHeight="1">
      <c r="A467" s="1"/>
      <c r="B467" s="541"/>
      <c r="C467" s="541"/>
      <c r="D467" s="541"/>
      <c r="E467" s="127"/>
      <c r="F467" s="128"/>
      <c r="G467" s="637" t="s">
        <v>151</v>
      </c>
      <c r="H467" s="128"/>
      <c r="I467" s="564" t="s">
        <v>152</v>
      </c>
      <c r="J467" s="128"/>
      <c r="K467" s="128"/>
      <c r="L467" s="128"/>
      <c r="M467" s="128"/>
      <c r="N467" s="128"/>
      <c r="O467" s="128"/>
      <c r="P467" s="128"/>
      <c r="Q467" s="128"/>
      <c r="R467" s="541"/>
      <c r="S467" s="541"/>
      <c r="T467" s="7"/>
      <c r="U467" s="7"/>
      <c r="V467" s="5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spans="1:51" ht="7.5" customHeight="1">
      <c r="A468" s="1"/>
      <c r="B468" s="541"/>
      <c r="C468" s="541"/>
      <c r="D468" s="541"/>
      <c r="E468" s="127"/>
      <c r="F468" s="128"/>
      <c r="G468" s="541"/>
      <c r="H468" s="128"/>
      <c r="I468" s="541"/>
      <c r="J468" s="128"/>
      <c r="K468" s="128"/>
      <c r="L468" s="128"/>
      <c r="M468" s="128"/>
      <c r="N468" s="128"/>
      <c r="O468" s="128"/>
      <c r="P468" s="128"/>
      <c r="Q468" s="128"/>
      <c r="R468" s="129"/>
      <c r="S468" s="541"/>
      <c r="T468" s="7"/>
      <c r="U468" s="7"/>
      <c r="V468" s="5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spans="1:51" ht="7.5" customHeight="1">
      <c r="A469" s="1"/>
      <c r="B469" s="541"/>
      <c r="C469" s="541"/>
      <c r="D469" s="541"/>
      <c r="E469" s="127"/>
      <c r="F469" s="134"/>
      <c r="G469" s="562"/>
      <c r="H469" s="134"/>
      <c r="I469" s="562"/>
      <c r="J469" s="134"/>
      <c r="K469" s="134"/>
      <c r="L469" s="134"/>
      <c r="M469" s="134"/>
      <c r="N469" s="134"/>
      <c r="O469" s="134"/>
      <c r="P469" s="134"/>
      <c r="Q469" s="134"/>
      <c r="R469" s="578" t="s">
        <v>21</v>
      </c>
      <c r="S469" s="579" t="s">
        <v>113</v>
      </c>
      <c r="T469" s="7"/>
      <c r="U469" s="7"/>
      <c r="V469" s="5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spans="1:51" ht="7.5" customHeight="1">
      <c r="A470" s="1"/>
      <c r="B470" s="541"/>
      <c r="C470" s="541"/>
      <c r="D470" s="541"/>
      <c r="E470" s="596" t="s">
        <v>25</v>
      </c>
      <c r="F470" s="565"/>
      <c r="G470" s="596" t="s">
        <v>153</v>
      </c>
      <c r="H470" s="565"/>
      <c r="I470" s="566" t="s">
        <v>153</v>
      </c>
      <c r="J470" s="136"/>
      <c r="K470" s="567" t="s">
        <v>25</v>
      </c>
      <c r="L470" s="568"/>
      <c r="M470" s="567" t="s">
        <v>25</v>
      </c>
      <c r="N470" s="568"/>
      <c r="O470" s="567" t="s">
        <v>25</v>
      </c>
      <c r="P470" s="568"/>
      <c r="Q470" s="567" t="s">
        <v>25</v>
      </c>
      <c r="R470" s="541"/>
      <c r="S470" s="541"/>
      <c r="T470" s="7"/>
      <c r="U470" s="7"/>
      <c r="V470" s="5"/>
      <c r="W470" s="132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spans="1:51" ht="7.5" customHeight="1">
      <c r="A471" s="1"/>
      <c r="B471" s="541"/>
      <c r="C471" s="541"/>
      <c r="D471" s="541"/>
      <c r="E471" s="541"/>
      <c r="F471" s="562"/>
      <c r="G471" s="562"/>
      <c r="H471" s="562"/>
      <c r="I471" s="562"/>
      <c r="J471" s="138"/>
      <c r="K471" s="562"/>
      <c r="L471" s="562"/>
      <c r="M471" s="562"/>
      <c r="N471" s="562"/>
      <c r="O471" s="562"/>
      <c r="P471" s="562"/>
      <c r="Q471" s="562"/>
      <c r="R471" s="131"/>
      <c r="S471" s="541"/>
      <c r="T471" s="7"/>
      <c r="U471" s="7"/>
      <c r="V471" s="5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spans="1:51" ht="7.5" customHeight="1">
      <c r="A472" s="1"/>
      <c r="B472" s="541"/>
      <c r="C472" s="541"/>
      <c r="D472" s="541"/>
      <c r="E472" s="127"/>
      <c r="F472" s="127"/>
      <c r="G472" s="127"/>
      <c r="H472" s="127"/>
      <c r="I472" s="127"/>
      <c r="J472" s="127"/>
      <c r="K472" s="128"/>
      <c r="L472" s="128"/>
      <c r="M472" s="128"/>
      <c r="N472" s="128"/>
      <c r="O472" s="128"/>
      <c r="P472" s="128"/>
      <c r="Q472" s="128"/>
      <c r="R472" s="128"/>
      <c r="S472" s="128"/>
      <c r="T472" s="7"/>
      <c r="U472" s="7"/>
      <c r="V472" s="5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spans="1:51" ht="7.5" customHeight="1">
      <c r="A473" s="1"/>
      <c r="B473" s="541"/>
      <c r="C473" s="541"/>
      <c r="D473" s="541"/>
      <c r="R473" s="128"/>
      <c r="S473" s="128"/>
      <c r="T473" s="7"/>
      <c r="U473" s="7"/>
      <c r="V473" s="5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spans="1:51" ht="7.5" customHeight="1">
      <c r="A474" s="1"/>
      <c r="B474" s="541"/>
      <c r="C474" s="541"/>
      <c r="D474" s="541"/>
      <c r="R474" s="131"/>
      <c r="S474" s="131"/>
      <c r="T474" s="7"/>
      <c r="U474" s="7"/>
      <c r="V474" s="5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spans="1:51" ht="7.5" customHeight="1">
      <c r="A475" s="1"/>
      <c r="B475" s="541"/>
      <c r="C475" s="541"/>
      <c r="D475" s="541"/>
      <c r="R475" s="131"/>
      <c r="S475" s="131"/>
      <c r="T475" s="7"/>
      <c r="U475" s="7"/>
      <c r="V475" s="5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spans="1:51" ht="7.5" customHeight="1">
      <c r="A476" s="1"/>
      <c r="B476" s="541"/>
      <c r="C476" s="541"/>
      <c r="D476" s="541"/>
      <c r="R476" s="131"/>
      <c r="S476" s="131"/>
      <c r="T476" s="7"/>
      <c r="U476" s="7"/>
      <c r="V476" s="5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spans="1:51" ht="7.5" customHeight="1">
      <c r="A477" s="13"/>
      <c r="B477" s="541"/>
      <c r="C477" s="541"/>
      <c r="D477" s="541"/>
      <c r="R477" s="131"/>
      <c r="S477" s="131"/>
      <c r="T477" s="7"/>
      <c r="U477" s="7"/>
      <c r="V477" s="5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spans="1:51" ht="7.5" customHeight="1">
      <c r="A478" s="13"/>
      <c r="B478" s="541"/>
      <c r="C478" s="541"/>
      <c r="D478" s="541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7"/>
      <c r="U478" s="7"/>
      <c r="V478" s="5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spans="1:51" ht="7.5" customHeight="1">
      <c r="A479" s="13"/>
      <c r="B479" s="541"/>
      <c r="C479" s="541"/>
      <c r="D479" s="541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7"/>
      <c r="U479" s="7"/>
      <c r="V479" s="5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spans="1:51" ht="7.5" customHeight="1">
      <c r="A480" s="13"/>
      <c r="B480" s="541"/>
      <c r="C480" s="541"/>
      <c r="D480" s="541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7"/>
      <c r="U480" s="7"/>
      <c r="V480" s="5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spans="1:51" ht="7.5" customHeight="1">
      <c r="A481" s="1"/>
      <c r="B481" s="541"/>
      <c r="C481" s="541"/>
      <c r="D481" s="541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7"/>
      <c r="U481" s="7"/>
      <c r="V481" s="5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spans="1:51" ht="7.5" customHeight="1">
      <c r="A482" s="1"/>
      <c r="B482" s="541"/>
      <c r="C482" s="541"/>
      <c r="D482" s="541"/>
      <c r="T482" s="7"/>
      <c r="U482" s="7"/>
      <c r="V482" s="5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spans="1:51" ht="7.5" customHeight="1">
      <c r="A483" s="1"/>
      <c r="B483" s="541"/>
      <c r="C483" s="638" t="s">
        <v>154</v>
      </c>
      <c r="T483" s="7"/>
      <c r="U483" s="7"/>
      <c r="V483" s="5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spans="1:51" ht="7.5" customHeight="1">
      <c r="A484" s="1"/>
      <c r="B484" s="541"/>
      <c r="C484" s="541"/>
      <c r="T484" s="7"/>
      <c r="U484" s="7"/>
      <c r="V484" s="5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spans="1:51" ht="7.5" customHeight="1">
      <c r="A485" s="1"/>
      <c r="B485" s="531"/>
      <c r="C485" s="531"/>
      <c r="T485" s="7"/>
      <c r="U485" s="7"/>
      <c r="V485" s="5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  <row r="486" spans="1:51" ht="11.25" customHeight="1">
      <c r="A486" s="1"/>
      <c r="B486" s="569"/>
      <c r="C486" s="545"/>
      <c r="D486" s="545"/>
      <c r="E486" s="545"/>
      <c r="F486" s="545"/>
      <c r="G486" s="545"/>
      <c r="H486" s="545"/>
      <c r="I486" s="545"/>
      <c r="J486" s="545"/>
      <c r="K486" s="545"/>
      <c r="L486" s="545"/>
      <c r="M486" s="545"/>
      <c r="N486" s="545"/>
      <c r="O486" s="545"/>
      <c r="P486" s="545"/>
      <c r="Q486" s="545"/>
      <c r="R486" s="545"/>
      <c r="S486" s="570" t="s">
        <v>43</v>
      </c>
      <c r="T486" s="7"/>
      <c r="U486" s="7"/>
      <c r="V486" s="5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</row>
    <row r="487" spans="1:51" ht="11.25" customHeight="1">
      <c r="A487" s="1"/>
      <c r="B487" s="117"/>
      <c r="C487" s="118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9"/>
      <c r="S487" s="562"/>
      <c r="T487" s="7"/>
      <c r="U487" s="7"/>
      <c r="V487" s="5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</row>
    <row r="488" spans="1:51" ht="11.25" customHeight="1">
      <c r="A488" s="1"/>
      <c r="B488" s="571" t="s">
        <v>155</v>
      </c>
      <c r="C488" s="541"/>
      <c r="D488" s="541"/>
      <c r="E488" s="541"/>
      <c r="F488" s="541"/>
      <c r="G488" s="541"/>
      <c r="H488" s="541"/>
      <c r="I488" s="541"/>
      <c r="J488" s="541"/>
      <c r="K488" s="541"/>
      <c r="L488" s="541"/>
      <c r="M488" s="541"/>
      <c r="N488" s="541"/>
      <c r="O488" s="541"/>
      <c r="P488" s="541"/>
      <c r="Q488" s="541"/>
      <c r="R488" s="541"/>
      <c r="S488" s="541"/>
      <c r="T488" s="7"/>
      <c r="U488" s="7"/>
      <c r="V488" s="5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</row>
    <row r="489" spans="1:51" ht="61.5" customHeight="1">
      <c r="A489" s="1"/>
      <c r="B489" s="572"/>
      <c r="C489" s="531"/>
      <c r="D489" s="531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573" t="s">
        <v>5</v>
      </c>
      <c r="P489" s="531"/>
      <c r="Q489" s="531"/>
      <c r="R489" s="531"/>
      <c r="S489" s="531"/>
      <c r="T489" s="7"/>
      <c r="U489" s="7"/>
      <c r="V489" s="5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</row>
    <row r="490" spans="1:51" ht="34.5" customHeight="1">
      <c r="A490" s="1"/>
      <c r="B490" s="37" t="s">
        <v>6</v>
      </c>
      <c r="C490" s="37" t="s">
        <v>7</v>
      </c>
      <c r="D490" s="37" t="s">
        <v>8</v>
      </c>
      <c r="E490" s="37" t="s">
        <v>9</v>
      </c>
      <c r="F490" s="38" t="s">
        <v>10</v>
      </c>
      <c r="G490" s="104" t="s">
        <v>11</v>
      </c>
      <c r="H490" s="38" t="s">
        <v>10</v>
      </c>
      <c r="I490" s="39" t="s">
        <v>12</v>
      </c>
      <c r="J490" s="38" t="s">
        <v>10</v>
      </c>
      <c r="K490" s="39" t="s">
        <v>13</v>
      </c>
      <c r="L490" s="38" t="s">
        <v>10</v>
      </c>
      <c r="M490" s="39" t="s">
        <v>14</v>
      </c>
      <c r="N490" s="38" t="s">
        <v>10</v>
      </c>
      <c r="O490" s="39" t="s">
        <v>15</v>
      </c>
      <c r="P490" s="38" t="s">
        <v>10</v>
      </c>
      <c r="Q490" s="39" t="s">
        <v>16</v>
      </c>
      <c r="R490" s="574" t="s">
        <v>17</v>
      </c>
      <c r="S490" s="575"/>
      <c r="T490" s="7"/>
      <c r="U490" s="7"/>
      <c r="V490" s="5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</row>
    <row r="491" spans="1:51" ht="7.5" customHeight="1">
      <c r="A491" s="1"/>
      <c r="B491" s="663" t="s">
        <v>18</v>
      </c>
      <c r="C491" s="627" t="s">
        <v>156</v>
      </c>
      <c r="D491" s="632" t="s">
        <v>148</v>
      </c>
      <c r="E491" s="125"/>
      <c r="F491" s="125"/>
      <c r="G491" s="125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576" t="s">
        <v>21</v>
      </c>
      <c r="S491" s="577" t="s">
        <v>149</v>
      </c>
      <c r="T491" s="7"/>
      <c r="U491" s="7"/>
      <c r="V491" s="5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</row>
    <row r="492" spans="1:51" ht="7.5" customHeight="1">
      <c r="A492" s="1"/>
      <c r="B492" s="541"/>
      <c r="C492" s="541"/>
      <c r="D492" s="541"/>
      <c r="E492" s="127"/>
      <c r="F492" s="127"/>
      <c r="G492" s="127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541"/>
      <c r="S492" s="541"/>
      <c r="T492" s="7"/>
      <c r="U492" s="7"/>
      <c r="V492" s="5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</row>
    <row r="493" spans="1:51" ht="7.5" customHeight="1">
      <c r="A493" s="1"/>
      <c r="B493" s="541"/>
      <c r="C493" s="541"/>
      <c r="D493" s="541"/>
      <c r="E493" s="127"/>
      <c r="F493" s="127"/>
      <c r="G493" s="127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9"/>
      <c r="S493" s="541"/>
      <c r="T493" s="7"/>
      <c r="U493" s="7"/>
      <c r="V493" s="5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</row>
    <row r="494" spans="1:51" ht="7.5" customHeight="1">
      <c r="A494" s="1"/>
      <c r="B494" s="541"/>
      <c r="C494" s="541"/>
      <c r="D494" s="541"/>
      <c r="E494" s="127"/>
      <c r="F494" s="127"/>
      <c r="G494" s="127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578" t="s">
        <v>21</v>
      </c>
      <c r="S494" s="579" t="s">
        <v>111</v>
      </c>
      <c r="T494" s="7"/>
      <c r="U494" s="7"/>
      <c r="V494" s="5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</row>
    <row r="495" spans="1:51" ht="7.5" customHeight="1">
      <c r="A495" s="1"/>
      <c r="B495" s="541"/>
      <c r="C495" s="541"/>
      <c r="D495" s="541"/>
      <c r="E495" s="127"/>
      <c r="F495" s="127"/>
      <c r="G495" s="127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541"/>
      <c r="S495" s="541"/>
      <c r="T495" s="7"/>
      <c r="U495" s="7"/>
      <c r="V495" s="5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</row>
    <row r="496" spans="1:51" ht="7.5" customHeight="1">
      <c r="A496" s="1"/>
      <c r="B496" s="541"/>
      <c r="C496" s="541"/>
      <c r="D496" s="541"/>
      <c r="E496" s="127"/>
      <c r="F496" s="127"/>
      <c r="G496" s="127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578" t="s">
        <v>21</v>
      </c>
      <c r="S496" s="579" t="s">
        <v>133</v>
      </c>
      <c r="T496" s="7"/>
      <c r="U496" s="7"/>
      <c r="V496" s="5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</row>
    <row r="497" spans="1:51" ht="7.5" customHeight="1">
      <c r="A497" s="1"/>
      <c r="B497" s="541"/>
      <c r="C497" s="541"/>
      <c r="D497" s="541"/>
      <c r="E497" s="127"/>
      <c r="F497" s="127"/>
      <c r="G497" s="127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541"/>
      <c r="S497" s="541"/>
      <c r="T497" s="7"/>
      <c r="U497" s="7"/>
      <c r="V497" s="5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</row>
    <row r="498" spans="1:51" ht="7.5" customHeight="1">
      <c r="A498" s="1"/>
      <c r="B498" s="541"/>
      <c r="C498" s="541"/>
      <c r="D498" s="541"/>
      <c r="R498" s="131"/>
      <c r="S498" s="541"/>
      <c r="T498" s="7"/>
      <c r="U498" s="7"/>
      <c r="V498" s="5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</row>
    <row r="499" spans="1:51" ht="7.5" customHeight="1">
      <c r="A499" s="1"/>
      <c r="B499" s="541"/>
      <c r="C499" s="541"/>
      <c r="D499" s="541"/>
      <c r="R499" s="578" t="s">
        <v>21</v>
      </c>
      <c r="S499" s="579" t="s">
        <v>157</v>
      </c>
      <c r="T499" s="7"/>
      <c r="U499" s="7"/>
      <c r="V499" s="5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</row>
    <row r="500" spans="1:51" ht="7.5" customHeight="1">
      <c r="A500" s="1"/>
      <c r="B500" s="541"/>
      <c r="C500" s="541"/>
      <c r="D500" s="541"/>
      <c r="E500" s="127"/>
      <c r="F500" s="128"/>
      <c r="G500" s="637" t="s">
        <v>151</v>
      </c>
      <c r="H500" s="127"/>
      <c r="I500" s="564" t="s">
        <v>152</v>
      </c>
      <c r="J500" s="128"/>
      <c r="K500" s="128"/>
      <c r="L500" s="128"/>
      <c r="M500" s="128"/>
      <c r="N500" s="128"/>
      <c r="O500" s="128"/>
      <c r="P500" s="128"/>
      <c r="Q500" s="128"/>
      <c r="R500" s="541"/>
      <c r="S500" s="541"/>
      <c r="T500" s="7"/>
      <c r="U500" s="7"/>
      <c r="V500" s="5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</row>
    <row r="501" spans="1:51" ht="7.5" customHeight="1">
      <c r="A501" s="1"/>
      <c r="B501" s="541"/>
      <c r="C501" s="541"/>
      <c r="D501" s="541"/>
      <c r="E501" s="127"/>
      <c r="F501" s="128"/>
      <c r="G501" s="541"/>
      <c r="H501" s="127"/>
      <c r="I501" s="541"/>
      <c r="J501" s="128"/>
      <c r="K501" s="128"/>
      <c r="L501" s="128"/>
      <c r="M501" s="128"/>
      <c r="N501" s="128"/>
      <c r="O501" s="128"/>
      <c r="P501" s="128"/>
      <c r="Q501" s="128"/>
      <c r="R501" s="131"/>
      <c r="S501" s="541"/>
      <c r="T501" s="7"/>
      <c r="U501" s="7"/>
      <c r="V501" s="5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</row>
    <row r="502" spans="1:51" ht="7.5" customHeight="1">
      <c r="A502" s="1"/>
      <c r="B502" s="541"/>
      <c r="C502" s="541"/>
      <c r="D502" s="541"/>
      <c r="E502" s="127"/>
      <c r="F502" s="134"/>
      <c r="G502" s="562"/>
      <c r="H502" s="139"/>
      <c r="I502" s="562"/>
      <c r="J502" s="134"/>
      <c r="K502" s="134"/>
      <c r="L502" s="134"/>
      <c r="M502" s="134"/>
      <c r="N502" s="134"/>
      <c r="O502" s="134"/>
      <c r="P502" s="134"/>
      <c r="Q502" s="134"/>
      <c r="R502" s="578" t="s">
        <v>21</v>
      </c>
      <c r="S502" s="579" t="s">
        <v>158</v>
      </c>
      <c r="T502" s="7"/>
      <c r="U502" s="7"/>
      <c r="V502" s="5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</row>
    <row r="503" spans="1:51" ht="7.5" customHeight="1">
      <c r="A503" s="1"/>
      <c r="B503" s="541"/>
      <c r="C503" s="541"/>
      <c r="D503" s="541"/>
      <c r="E503" s="596" t="s">
        <v>25</v>
      </c>
      <c r="F503" s="565"/>
      <c r="G503" s="596" t="s">
        <v>153</v>
      </c>
      <c r="H503" s="565"/>
      <c r="I503" s="566" t="s">
        <v>153</v>
      </c>
      <c r="J503" s="136"/>
      <c r="K503" s="567" t="s">
        <v>25</v>
      </c>
      <c r="L503" s="568"/>
      <c r="M503" s="567" t="s">
        <v>25</v>
      </c>
      <c r="N503" s="568"/>
      <c r="O503" s="567" t="s">
        <v>25</v>
      </c>
      <c r="P503" s="568"/>
      <c r="Q503" s="567" t="s">
        <v>25</v>
      </c>
      <c r="R503" s="541"/>
      <c r="S503" s="541"/>
      <c r="T503" s="7"/>
      <c r="U503" s="7"/>
      <c r="V503" s="5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</row>
    <row r="504" spans="1:51" ht="7.5" customHeight="1">
      <c r="A504" s="1"/>
      <c r="B504" s="541"/>
      <c r="C504" s="541"/>
      <c r="D504" s="541"/>
      <c r="E504" s="541"/>
      <c r="F504" s="562"/>
      <c r="G504" s="562"/>
      <c r="H504" s="562"/>
      <c r="I504" s="562"/>
      <c r="J504" s="138"/>
      <c r="K504" s="562"/>
      <c r="L504" s="562"/>
      <c r="M504" s="562"/>
      <c r="N504" s="562"/>
      <c r="O504" s="562"/>
      <c r="P504" s="562"/>
      <c r="Q504" s="562"/>
      <c r="R504" s="129"/>
      <c r="S504" s="541"/>
      <c r="T504" s="7"/>
      <c r="U504" s="7"/>
      <c r="V504" s="5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</row>
    <row r="505" spans="1:51" ht="7.5" customHeight="1">
      <c r="A505" s="1"/>
      <c r="B505" s="541"/>
      <c r="C505" s="541"/>
      <c r="D505" s="541"/>
      <c r="E505" s="127"/>
      <c r="F505" s="127"/>
      <c r="H505" s="127"/>
      <c r="I505" s="127"/>
      <c r="J505" s="127"/>
      <c r="K505" s="128"/>
      <c r="L505" s="128"/>
      <c r="M505" s="128"/>
      <c r="N505" s="128"/>
      <c r="O505" s="128"/>
      <c r="P505" s="128"/>
      <c r="Q505" s="128"/>
      <c r="R505" s="578" t="s">
        <v>21</v>
      </c>
      <c r="S505" s="579" t="s">
        <v>113</v>
      </c>
      <c r="T505" s="7"/>
      <c r="U505" s="7"/>
      <c r="V505" s="5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</row>
    <row r="506" spans="1:51" ht="7.5" customHeight="1">
      <c r="A506" s="1"/>
      <c r="B506" s="541"/>
      <c r="C506" s="541"/>
      <c r="D506" s="541"/>
      <c r="E506" s="127"/>
      <c r="F506" s="127"/>
      <c r="H506" s="127"/>
      <c r="I506" s="127"/>
      <c r="J506" s="127"/>
      <c r="K506" s="128"/>
      <c r="L506" s="128"/>
      <c r="M506" s="128"/>
      <c r="N506" s="128"/>
      <c r="O506" s="128"/>
      <c r="P506" s="128"/>
      <c r="Q506" s="128"/>
      <c r="R506" s="541"/>
      <c r="S506" s="541"/>
      <c r="T506" s="7"/>
      <c r="U506" s="7"/>
      <c r="V506" s="5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</row>
    <row r="507" spans="1:51" ht="7.5" customHeight="1">
      <c r="A507" s="1"/>
      <c r="B507" s="541"/>
      <c r="C507" s="541"/>
      <c r="D507" s="541"/>
      <c r="R507" s="131"/>
      <c r="S507" s="541"/>
      <c r="T507" s="7"/>
      <c r="U507" s="7"/>
      <c r="V507" s="5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</row>
    <row r="508" spans="1:51" ht="7.5" customHeight="1">
      <c r="A508" s="1"/>
      <c r="B508" s="541"/>
      <c r="C508" s="541"/>
      <c r="D508" s="541"/>
      <c r="R508" s="128"/>
      <c r="S508" s="128"/>
      <c r="T508" s="7"/>
      <c r="U508" s="7"/>
      <c r="V508" s="5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</row>
    <row r="509" spans="1:51" ht="7.5" customHeight="1">
      <c r="A509" s="1"/>
      <c r="B509" s="541"/>
      <c r="C509" s="541"/>
      <c r="D509" s="541"/>
      <c r="R509" s="128"/>
      <c r="S509" s="128"/>
      <c r="T509" s="7"/>
      <c r="U509" s="7"/>
      <c r="V509" s="5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</row>
    <row r="510" spans="1:51" ht="7.5" customHeight="1">
      <c r="A510" s="1"/>
      <c r="B510" s="541"/>
      <c r="C510" s="541"/>
      <c r="D510" s="541"/>
      <c r="R510" s="131"/>
      <c r="S510" s="131"/>
      <c r="T510" s="7"/>
      <c r="U510" s="7"/>
      <c r="V510" s="5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</row>
    <row r="511" spans="1:51" ht="7.5" customHeight="1">
      <c r="A511" s="1"/>
      <c r="B511" s="541"/>
      <c r="C511" s="541"/>
      <c r="D511" s="541"/>
      <c r="R511" s="131"/>
      <c r="S511" s="131"/>
      <c r="T511" s="7"/>
      <c r="U511" s="7"/>
      <c r="V511" s="5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</row>
    <row r="512" spans="1:51" ht="7.5" customHeight="1">
      <c r="A512" s="1"/>
      <c r="B512" s="541"/>
      <c r="C512" s="541"/>
      <c r="D512" s="541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31"/>
      <c r="S512" s="131"/>
      <c r="T512" s="7"/>
      <c r="U512" s="7"/>
      <c r="V512" s="5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</row>
    <row r="513" spans="1:51" ht="7.5" customHeight="1">
      <c r="A513" s="1"/>
      <c r="B513" s="541"/>
      <c r="C513" s="541"/>
      <c r="D513" s="541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31"/>
      <c r="S513" s="131"/>
      <c r="T513" s="7"/>
      <c r="U513" s="7"/>
      <c r="V513" s="5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</row>
    <row r="514" spans="1:51" ht="7.5" customHeight="1">
      <c r="A514" s="1"/>
      <c r="B514" s="541"/>
      <c r="C514" s="541"/>
      <c r="D514" s="541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31"/>
      <c r="S514" s="131"/>
      <c r="T514" s="7"/>
      <c r="U514" s="7"/>
      <c r="V514" s="5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</row>
    <row r="515" spans="1:51" ht="7.5" customHeight="1">
      <c r="A515" s="1"/>
      <c r="B515" s="541"/>
      <c r="C515" s="541"/>
      <c r="D515" s="541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31"/>
      <c r="S515" s="131"/>
      <c r="T515" s="7"/>
      <c r="U515" s="7"/>
      <c r="V515" s="5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</row>
    <row r="516" spans="1:51" ht="7.5" customHeight="1">
      <c r="A516" s="1"/>
      <c r="B516" s="541"/>
      <c r="C516" s="638" t="s">
        <v>154</v>
      </c>
      <c r="D516" s="140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31"/>
      <c r="S516" s="131"/>
      <c r="T516" s="7"/>
      <c r="U516" s="7"/>
      <c r="V516" s="5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</row>
    <row r="517" spans="1:51" ht="7.5" customHeight="1">
      <c r="A517" s="1"/>
      <c r="B517" s="541"/>
      <c r="C517" s="541"/>
      <c r="D517" s="140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31"/>
      <c r="S517" s="131"/>
      <c r="T517" s="7"/>
      <c r="U517" s="7"/>
      <c r="V517" s="5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</row>
    <row r="518" spans="1:51" ht="7.5" customHeight="1">
      <c r="A518" s="1"/>
      <c r="B518" s="531"/>
      <c r="C518" s="531"/>
      <c r="D518" s="141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3"/>
      <c r="S518" s="143"/>
      <c r="T518" s="7"/>
      <c r="U518" s="7"/>
      <c r="V518" s="5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</row>
    <row r="519" spans="1:51" ht="7.5" customHeight="1">
      <c r="A519" s="1"/>
      <c r="B519" s="604" t="s">
        <v>18</v>
      </c>
      <c r="C519" s="627" t="s">
        <v>159</v>
      </c>
      <c r="D519" s="40"/>
      <c r="E519" s="77"/>
      <c r="F519" s="88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590" t="s">
        <v>21</v>
      </c>
      <c r="S519" s="577" t="s">
        <v>160</v>
      </c>
      <c r="T519" s="7"/>
      <c r="U519" s="7"/>
      <c r="V519" s="5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</row>
    <row r="520" spans="1:51" ht="7.5" customHeight="1">
      <c r="A520" s="1"/>
      <c r="B520" s="541"/>
      <c r="C520" s="541"/>
      <c r="D520" s="107"/>
      <c r="E520" s="49"/>
      <c r="F520" s="49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541"/>
      <c r="S520" s="541"/>
      <c r="T520" s="7"/>
      <c r="U520" s="7"/>
      <c r="V520" s="5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</row>
    <row r="521" spans="1:51" ht="7.5" customHeight="1">
      <c r="A521" s="1"/>
      <c r="B521" s="541"/>
      <c r="C521" s="541"/>
      <c r="D521" s="107"/>
      <c r="E521" s="49"/>
      <c r="F521" s="49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5"/>
      <c r="S521" s="541"/>
      <c r="T521" s="7"/>
      <c r="U521" s="7"/>
      <c r="V521" s="5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</row>
    <row r="522" spans="1:51" ht="7.5" customHeight="1">
      <c r="A522" s="13"/>
      <c r="B522" s="541"/>
      <c r="C522" s="541"/>
      <c r="R522" s="45"/>
      <c r="S522" s="541"/>
      <c r="T522" s="7"/>
      <c r="U522" s="7"/>
      <c r="V522" s="5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</row>
    <row r="523" spans="1:51" ht="7.5" customHeight="1">
      <c r="A523" s="13"/>
      <c r="B523" s="541"/>
      <c r="C523" s="541"/>
      <c r="R523" s="48"/>
      <c r="S523" s="541"/>
      <c r="T523" s="7"/>
      <c r="U523" s="7"/>
      <c r="V523" s="5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</row>
    <row r="524" spans="1:51" ht="7.5" customHeight="1">
      <c r="A524" s="13"/>
      <c r="B524" s="541"/>
      <c r="C524" s="541"/>
      <c r="R524" s="584" t="s">
        <v>21</v>
      </c>
      <c r="S524" s="588" t="s">
        <v>161</v>
      </c>
      <c r="T524" s="7"/>
      <c r="U524" s="7"/>
      <c r="V524" s="5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</row>
    <row r="525" spans="1:51" ht="7.5" customHeight="1">
      <c r="A525" s="13"/>
      <c r="B525" s="541"/>
      <c r="C525" s="541"/>
      <c r="R525" s="541"/>
      <c r="S525" s="541"/>
      <c r="T525" s="7"/>
      <c r="U525" s="7"/>
      <c r="V525" s="5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</row>
    <row r="526" spans="1:51" ht="7.5" customHeight="1">
      <c r="A526" s="1"/>
      <c r="B526" s="541"/>
      <c r="C526" s="541"/>
      <c r="R526" s="48"/>
      <c r="S526" s="541"/>
      <c r="T526" s="7"/>
      <c r="U526" s="7"/>
      <c r="V526" s="5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</row>
    <row r="527" spans="1:51" ht="7.5" customHeight="1">
      <c r="A527" s="1"/>
      <c r="B527" s="541"/>
      <c r="C527" s="541"/>
      <c r="D527" s="107"/>
      <c r="E527" s="49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584" t="s">
        <v>21</v>
      </c>
      <c r="S527" s="588" t="s">
        <v>162</v>
      </c>
      <c r="T527" s="7"/>
      <c r="U527" s="7"/>
      <c r="V527" s="5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</row>
    <row r="528" spans="1:51" ht="7.5" customHeight="1">
      <c r="A528" s="1"/>
      <c r="B528" s="541"/>
      <c r="C528" s="541"/>
      <c r="D528" s="107"/>
      <c r="E528" s="49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541"/>
      <c r="S528" s="541"/>
      <c r="T528" s="7"/>
      <c r="U528" s="7"/>
      <c r="V528" s="5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</row>
    <row r="529" spans="1:51" ht="7.5" customHeight="1">
      <c r="A529" s="13"/>
      <c r="B529" s="541"/>
      <c r="C529" s="541"/>
      <c r="D529" s="107"/>
      <c r="E529" s="49"/>
      <c r="F529" s="47"/>
      <c r="G529" s="43"/>
      <c r="H529" s="49"/>
      <c r="I529" s="49"/>
      <c r="J529" s="49"/>
      <c r="K529" s="49"/>
      <c r="L529" s="49"/>
      <c r="M529" s="580" t="s">
        <v>163</v>
      </c>
      <c r="N529" s="49"/>
      <c r="O529" s="47"/>
      <c r="P529" s="49"/>
      <c r="Q529" s="43"/>
      <c r="R529" s="45"/>
      <c r="S529" s="541"/>
      <c r="T529" s="7"/>
      <c r="U529" s="7"/>
      <c r="V529" s="5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</row>
    <row r="530" spans="1:51" ht="7.5" customHeight="1">
      <c r="A530" s="13"/>
      <c r="B530" s="541"/>
      <c r="C530" s="541"/>
      <c r="D530" s="107"/>
      <c r="E530" s="49"/>
      <c r="F530" s="47"/>
      <c r="G530" s="43"/>
      <c r="H530" s="49"/>
      <c r="I530" s="49"/>
      <c r="J530" s="49"/>
      <c r="K530" s="49"/>
      <c r="L530" s="49"/>
      <c r="M530" s="541"/>
      <c r="N530" s="49"/>
      <c r="O530" s="580" t="s">
        <v>164</v>
      </c>
      <c r="P530" s="49"/>
      <c r="Q530" s="43"/>
      <c r="R530" s="584" t="s">
        <v>21</v>
      </c>
      <c r="S530" s="588" t="s">
        <v>165</v>
      </c>
      <c r="T530" s="7"/>
      <c r="U530" s="7"/>
      <c r="V530" s="5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</row>
    <row r="531" spans="1:51" ht="7.5" customHeight="1">
      <c r="A531" s="13"/>
      <c r="B531" s="541"/>
      <c r="C531" s="541"/>
      <c r="D531" s="107"/>
      <c r="E531" s="49"/>
      <c r="F531" s="47"/>
      <c r="G531" s="145"/>
      <c r="H531" s="74"/>
      <c r="I531" s="74"/>
      <c r="J531" s="74"/>
      <c r="K531" s="74"/>
      <c r="L531" s="74"/>
      <c r="M531" s="562"/>
      <c r="N531" s="74"/>
      <c r="O531" s="562"/>
      <c r="P531" s="74"/>
      <c r="Q531" s="145"/>
      <c r="R531" s="541"/>
      <c r="S531" s="541"/>
      <c r="T531" s="7"/>
      <c r="U531" s="7"/>
      <c r="V531" s="5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</row>
    <row r="532" spans="1:51" ht="7.5" customHeight="1">
      <c r="A532" s="13"/>
      <c r="B532" s="541"/>
      <c r="C532" s="541"/>
      <c r="D532" s="633" t="s">
        <v>166</v>
      </c>
      <c r="E532" s="566" t="s">
        <v>25</v>
      </c>
      <c r="F532" s="581"/>
      <c r="G532" s="582" t="s">
        <v>25</v>
      </c>
      <c r="H532" s="50"/>
      <c r="I532" s="582" t="s">
        <v>25</v>
      </c>
      <c r="J532" s="50"/>
      <c r="K532" s="582" t="s">
        <v>25</v>
      </c>
      <c r="L532" s="581">
        <v>2347.6529999999998</v>
      </c>
      <c r="M532" s="582">
        <f>ROUND(L532*mark_up,0)</f>
        <v>10306</v>
      </c>
      <c r="N532" s="582"/>
      <c r="O532" s="582">
        <f>ROUND(M532*1.495192,0)</f>
        <v>15409</v>
      </c>
      <c r="P532" s="50"/>
      <c r="Q532" s="582" t="s">
        <v>25</v>
      </c>
      <c r="R532" s="45"/>
      <c r="S532" s="541"/>
      <c r="T532" s="7"/>
      <c r="U532" s="7"/>
      <c r="V532" s="5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</row>
    <row r="533" spans="1:51" ht="7.5" customHeight="1">
      <c r="A533" s="1"/>
      <c r="B533" s="541"/>
      <c r="C533" s="541"/>
      <c r="D533" s="541"/>
      <c r="E533" s="541"/>
      <c r="F533" s="562"/>
      <c r="G533" s="562"/>
      <c r="H533" s="74"/>
      <c r="I533" s="562"/>
      <c r="J533" s="74"/>
      <c r="K533" s="562"/>
      <c r="L533" s="562"/>
      <c r="M533" s="562"/>
      <c r="N533" s="562"/>
      <c r="O533" s="562"/>
      <c r="P533" s="74"/>
      <c r="Q533" s="562"/>
      <c r="R533" s="584" t="s">
        <v>21</v>
      </c>
      <c r="S533" s="579" t="s">
        <v>167</v>
      </c>
      <c r="T533" s="7"/>
      <c r="U533" s="7"/>
      <c r="V533" s="5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</row>
    <row r="534" spans="1:51" ht="7.5" customHeight="1">
      <c r="A534" s="1"/>
      <c r="B534" s="541"/>
      <c r="C534" s="541"/>
      <c r="R534" s="541"/>
      <c r="S534" s="541"/>
      <c r="T534" s="7"/>
      <c r="U534" s="7"/>
      <c r="V534" s="5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</row>
    <row r="535" spans="1:51" ht="7.5" customHeight="1">
      <c r="A535" s="1"/>
      <c r="B535" s="541"/>
      <c r="C535" s="541"/>
      <c r="R535" s="48"/>
      <c r="S535" s="541"/>
      <c r="T535" s="7"/>
      <c r="U535" s="7"/>
      <c r="V535" s="5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</row>
    <row r="536" spans="1:51" ht="7.5" customHeight="1">
      <c r="A536" s="1"/>
      <c r="B536" s="541"/>
      <c r="C536" s="541"/>
      <c r="T536" s="7"/>
      <c r="U536" s="7"/>
      <c r="V536" s="5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</row>
    <row r="537" spans="1:51" ht="7.5" customHeight="1">
      <c r="A537" s="1"/>
      <c r="B537" s="541"/>
      <c r="C537" s="541"/>
      <c r="T537" s="7"/>
      <c r="U537" s="7"/>
      <c r="V537" s="5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</row>
    <row r="538" spans="1:51" ht="7.5" customHeight="1">
      <c r="A538" s="1"/>
      <c r="B538" s="541"/>
      <c r="C538" s="541"/>
      <c r="T538" s="7"/>
      <c r="U538" s="7"/>
      <c r="V538" s="5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</row>
    <row r="539" spans="1:51" ht="7.5" customHeight="1">
      <c r="A539" s="1"/>
      <c r="B539" s="541"/>
      <c r="C539" s="541"/>
      <c r="T539" s="7"/>
      <c r="U539" s="7"/>
      <c r="V539" s="5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</row>
    <row r="540" spans="1:51" ht="7.5" customHeight="1">
      <c r="A540" s="1"/>
      <c r="B540" s="541"/>
      <c r="C540" s="541"/>
      <c r="T540" s="7"/>
      <c r="U540" s="7"/>
      <c r="V540" s="5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</row>
    <row r="541" spans="1:51" ht="7.5" customHeight="1">
      <c r="A541" s="1"/>
      <c r="B541" s="541"/>
      <c r="C541" s="541"/>
      <c r="T541" s="7"/>
      <c r="U541" s="7"/>
      <c r="V541" s="5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</row>
    <row r="542" spans="1:51" ht="7.5" customHeight="1">
      <c r="A542" s="1"/>
      <c r="B542" s="541"/>
      <c r="C542" s="541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T542" s="7"/>
      <c r="U542" s="7"/>
      <c r="V542" s="5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</row>
    <row r="543" spans="1:51" ht="7.5" customHeight="1">
      <c r="A543" s="13"/>
      <c r="B543" s="541"/>
      <c r="C543" s="541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91"/>
      <c r="S543" s="146"/>
      <c r="T543" s="7"/>
      <c r="U543" s="7"/>
      <c r="V543" s="5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</row>
    <row r="544" spans="1:51" ht="7.5" customHeight="1">
      <c r="A544" s="13"/>
      <c r="B544" s="541"/>
      <c r="C544" s="608" t="s">
        <v>168</v>
      </c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91"/>
      <c r="S544" s="146"/>
      <c r="T544" s="7"/>
      <c r="U544" s="7"/>
      <c r="V544" s="5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</row>
    <row r="545" spans="1:51" ht="7.5" customHeight="1">
      <c r="A545" s="13"/>
      <c r="B545" s="541"/>
      <c r="C545" s="541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91"/>
      <c r="S545" s="146"/>
      <c r="T545" s="7"/>
      <c r="U545" s="7"/>
      <c r="V545" s="5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</row>
    <row r="546" spans="1:51" ht="7.5" customHeight="1">
      <c r="A546" s="13"/>
      <c r="B546" s="531"/>
      <c r="C546" s="531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147"/>
      <c r="S546" s="148"/>
      <c r="T546" s="7"/>
      <c r="U546" s="7"/>
      <c r="V546" s="5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</row>
    <row r="547" spans="1:51" ht="11.25" customHeight="1">
      <c r="A547" s="1"/>
      <c r="B547" s="569"/>
      <c r="C547" s="545"/>
      <c r="D547" s="545"/>
      <c r="E547" s="545"/>
      <c r="F547" s="545"/>
      <c r="G547" s="545"/>
      <c r="H547" s="545"/>
      <c r="I547" s="545"/>
      <c r="J547" s="545"/>
      <c r="K547" s="545"/>
      <c r="L547" s="545"/>
      <c r="M547" s="545"/>
      <c r="N547" s="545"/>
      <c r="O547" s="545"/>
      <c r="P547" s="545"/>
      <c r="Q547" s="545"/>
      <c r="R547" s="545"/>
      <c r="S547" s="570" t="s">
        <v>43</v>
      </c>
      <c r="T547" s="7"/>
      <c r="U547" s="7"/>
      <c r="V547" s="5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</row>
    <row r="548" spans="1:51" ht="11.25" customHeight="1">
      <c r="A548" s="1"/>
      <c r="B548" s="117"/>
      <c r="C548" s="118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9"/>
      <c r="S548" s="562"/>
      <c r="T548" s="7"/>
      <c r="U548" s="7"/>
      <c r="V548" s="5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</row>
    <row r="549" spans="1:51" ht="11.25" customHeight="1">
      <c r="A549" s="1"/>
      <c r="B549" s="571" t="s">
        <v>169</v>
      </c>
      <c r="C549" s="541"/>
      <c r="D549" s="541"/>
      <c r="E549" s="541"/>
      <c r="F549" s="541"/>
      <c r="G549" s="541"/>
      <c r="H549" s="541"/>
      <c r="I549" s="541"/>
      <c r="J549" s="541"/>
      <c r="K549" s="541"/>
      <c r="L549" s="541"/>
      <c r="M549" s="541"/>
      <c r="N549" s="541"/>
      <c r="O549" s="541"/>
      <c r="P549" s="541"/>
      <c r="Q549" s="541"/>
      <c r="R549" s="541"/>
      <c r="S549" s="541"/>
      <c r="T549" s="7"/>
      <c r="U549" s="7"/>
      <c r="V549" s="5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</row>
    <row r="550" spans="1:51" ht="61.5" customHeight="1">
      <c r="A550" s="1"/>
      <c r="B550" s="572"/>
      <c r="C550" s="531"/>
      <c r="D550" s="531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573" t="s">
        <v>5</v>
      </c>
      <c r="P550" s="531"/>
      <c r="Q550" s="531"/>
      <c r="R550" s="531"/>
      <c r="S550" s="531"/>
      <c r="T550" s="7"/>
      <c r="U550" s="7"/>
      <c r="V550" s="5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</row>
    <row r="551" spans="1:51" ht="34.5" customHeight="1">
      <c r="A551" s="1"/>
      <c r="B551" s="149" t="s">
        <v>6</v>
      </c>
      <c r="C551" s="149" t="s">
        <v>7</v>
      </c>
      <c r="D551" s="149" t="s">
        <v>8</v>
      </c>
      <c r="E551" s="149" t="s">
        <v>9</v>
      </c>
      <c r="F551" s="150" t="s">
        <v>10</v>
      </c>
      <c r="G551" s="151" t="s">
        <v>11</v>
      </c>
      <c r="H551" s="150" t="s">
        <v>10</v>
      </c>
      <c r="I551" s="151" t="s">
        <v>12</v>
      </c>
      <c r="J551" s="150" t="s">
        <v>10</v>
      </c>
      <c r="K551" s="151" t="s">
        <v>13</v>
      </c>
      <c r="L551" s="150" t="s">
        <v>10</v>
      </c>
      <c r="M551" s="151" t="s">
        <v>14</v>
      </c>
      <c r="N551" s="150" t="s">
        <v>10</v>
      </c>
      <c r="O551" s="151" t="s">
        <v>15</v>
      </c>
      <c r="P551" s="150" t="s">
        <v>10</v>
      </c>
      <c r="Q551" s="151" t="s">
        <v>16</v>
      </c>
      <c r="R551" s="583" t="s">
        <v>17</v>
      </c>
      <c r="S551" s="545"/>
      <c r="T551" s="7"/>
      <c r="U551" s="7"/>
      <c r="V551" s="5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</row>
    <row r="552" spans="1:51" ht="7.5" customHeight="1">
      <c r="A552" s="95"/>
      <c r="B552" s="604" t="s">
        <v>18</v>
      </c>
      <c r="C552" s="627" t="s">
        <v>170</v>
      </c>
      <c r="D552" s="626" t="s">
        <v>171</v>
      </c>
      <c r="E552" s="639" t="s">
        <v>25</v>
      </c>
      <c r="F552" s="153"/>
      <c r="G552" s="154"/>
      <c r="H552" s="155"/>
      <c r="I552" s="155"/>
      <c r="J552" s="155"/>
      <c r="K552" s="156"/>
      <c r="L552" s="152"/>
      <c r="M552" s="156"/>
      <c r="N552" s="152"/>
      <c r="O552" s="156"/>
      <c r="P552" s="152"/>
      <c r="Q552" s="156"/>
      <c r="R552" s="590" t="s">
        <v>21</v>
      </c>
      <c r="S552" s="591" t="s">
        <v>172</v>
      </c>
      <c r="T552" s="7"/>
      <c r="U552" s="7"/>
      <c r="V552" s="5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</row>
    <row r="553" spans="1:51" ht="7.5" customHeight="1">
      <c r="A553" s="95"/>
      <c r="B553" s="541"/>
      <c r="C553" s="541"/>
      <c r="D553" s="541"/>
      <c r="E553" s="541"/>
      <c r="F553" s="52"/>
      <c r="G553" s="157"/>
      <c r="H553" s="158"/>
      <c r="I553" s="158"/>
      <c r="J553" s="158"/>
      <c r="K553" s="159"/>
      <c r="L553" s="144"/>
      <c r="M553" s="159"/>
      <c r="N553" s="144"/>
      <c r="O553" s="159"/>
      <c r="P553" s="144"/>
      <c r="Q553" s="159"/>
      <c r="R553" s="541"/>
      <c r="S553" s="541"/>
      <c r="T553" s="7"/>
      <c r="U553" s="7"/>
      <c r="V553" s="5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</row>
    <row r="554" spans="1:51" ht="7.5" customHeight="1">
      <c r="A554" s="95"/>
      <c r="B554" s="541"/>
      <c r="C554" s="541"/>
      <c r="D554" s="541"/>
      <c r="E554" s="541"/>
      <c r="F554" s="52"/>
      <c r="G554" s="157"/>
      <c r="H554" s="158"/>
      <c r="I554" s="158"/>
      <c r="J554" s="158"/>
      <c r="K554" s="159"/>
      <c r="L554" s="144"/>
      <c r="M554" s="159"/>
      <c r="N554" s="144"/>
      <c r="O554" s="159"/>
      <c r="P554" s="144"/>
      <c r="Q554" s="159"/>
      <c r="R554" s="48"/>
      <c r="S554" s="541"/>
      <c r="T554" s="7"/>
      <c r="U554" s="7"/>
      <c r="V554" s="5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</row>
    <row r="555" spans="1:51" ht="7.5" customHeight="1">
      <c r="A555" s="95"/>
      <c r="B555" s="541"/>
      <c r="C555" s="541"/>
      <c r="D555" s="541"/>
      <c r="E555" s="541"/>
      <c r="F555" s="52"/>
      <c r="G555" s="157"/>
      <c r="H555" s="158"/>
      <c r="I555" s="158"/>
      <c r="J555" s="158"/>
      <c r="K555" s="159"/>
      <c r="L555" s="144"/>
      <c r="M555" s="159"/>
      <c r="N555" s="144"/>
      <c r="O555" s="159"/>
      <c r="P555" s="144"/>
      <c r="Q555" s="159"/>
      <c r="R555" s="48"/>
      <c r="S555" s="541"/>
      <c r="T555" s="7"/>
      <c r="U555" s="7"/>
      <c r="V555" s="5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</row>
    <row r="556" spans="1:51" ht="7.5" customHeight="1">
      <c r="A556" s="95"/>
      <c r="B556" s="541"/>
      <c r="C556" s="541"/>
      <c r="D556" s="541"/>
      <c r="E556" s="541"/>
      <c r="F556" s="52"/>
      <c r="G556" s="159"/>
      <c r="H556" s="158"/>
      <c r="I556" s="158"/>
      <c r="J556" s="158"/>
      <c r="K556" s="159"/>
      <c r="L556" s="144"/>
      <c r="M556" s="159"/>
      <c r="N556" s="144"/>
      <c r="O556" s="159"/>
      <c r="P556" s="144"/>
      <c r="Q556" s="159"/>
      <c r="R556" s="48"/>
      <c r="S556" s="541"/>
      <c r="T556" s="7"/>
      <c r="U556" s="7"/>
      <c r="V556" s="5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</row>
    <row r="557" spans="1:51" ht="7.5" customHeight="1">
      <c r="A557" s="95"/>
      <c r="B557" s="541"/>
      <c r="C557" s="541"/>
      <c r="D557" s="541"/>
      <c r="E557" s="541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584" t="s">
        <v>21</v>
      </c>
      <c r="S557" s="588" t="s">
        <v>173</v>
      </c>
      <c r="T557" s="7"/>
      <c r="U557" s="7"/>
      <c r="V557" s="5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</row>
    <row r="558" spans="1:51" ht="7.5" customHeight="1">
      <c r="A558" s="95"/>
      <c r="B558" s="541"/>
      <c r="C558" s="541"/>
      <c r="D558" s="541"/>
      <c r="E558" s="541"/>
      <c r="R558" s="541"/>
      <c r="S558" s="541"/>
      <c r="T558" s="7"/>
      <c r="U558" s="7"/>
      <c r="V558" s="5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</row>
    <row r="559" spans="1:51" ht="7.5" customHeight="1">
      <c r="A559" s="95"/>
      <c r="B559" s="541"/>
      <c r="C559" s="541"/>
      <c r="D559" s="541"/>
      <c r="E559" s="541"/>
      <c r="R559" s="48"/>
      <c r="S559" s="541"/>
      <c r="T559" s="7"/>
      <c r="U559" s="7"/>
      <c r="V559" s="5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</row>
    <row r="560" spans="1:51" ht="7.5" customHeight="1">
      <c r="A560" s="95"/>
      <c r="B560" s="541"/>
      <c r="C560" s="541"/>
      <c r="D560" s="541"/>
      <c r="E560" s="541"/>
      <c r="R560" s="584" t="s">
        <v>21</v>
      </c>
      <c r="S560" s="588" t="s">
        <v>174</v>
      </c>
      <c r="T560" s="7"/>
      <c r="U560" s="7"/>
      <c r="V560" s="5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</row>
    <row r="561" spans="1:51" ht="7.5" customHeight="1">
      <c r="A561" s="95"/>
      <c r="B561" s="541"/>
      <c r="C561" s="541"/>
      <c r="D561" s="541"/>
      <c r="E561" s="541"/>
      <c r="R561" s="541"/>
      <c r="S561" s="541"/>
      <c r="T561" s="7"/>
      <c r="U561" s="7"/>
      <c r="V561" s="5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</row>
    <row r="562" spans="1:51" ht="7.5" customHeight="1">
      <c r="A562" s="95"/>
      <c r="B562" s="541"/>
      <c r="C562" s="541"/>
      <c r="D562" s="541"/>
      <c r="E562" s="541"/>
      <c r="R562" s="642" t="s">
        <v>21</v>
      </c>
      <c r="S562" s="588" t="s">
        <v>175</v>
      </c>
      <c r="T562" s="7"/>
      <c r="U562" s="7"/>
      <c r="V562" s="5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</row>
    <row r="563" spans="1:51" ht="7.5" customHeight="1">
      <c r="A563" s="95"/>
      <c r="B563" s="541"/>
      <c r="C563" s="541"/>
      <c r="D563" s="541"/>
      <c r="E563" s="541"/>
      <c r="F563" s="47"/>
      <c r="R563" s="541"/>
      <c r="S563" s="541"/>
      <c r="T563" s="7"/>
      <c r="U563" s="7"/>
      <c r="V563" s="5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</row>
    <row r="564" spans="1:51" ht="7.5" customHeight="1">
      <c r="A564" s="95"/>
      <c r="B564" s="541"/>
      <c r="C564" s="541"/>
      <c r="D564" s="541"/>
      <c r="E564" s="541"/>
      <c r="F564" s="47"/>
      <c r="R564" s="160"/>
      <c r="S564" s="541"/>
      <c r="T564" s="7"/>
      <c r="U564" s="7"/>
      <c r="V564" s="5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</row>
    <row r="565" spans="1:51" ht="7.5" customHeight="1">
      <c r="A565" s="95"/>
      <c r="B565" s="541"/>
      <c r="C565" s="541"/>
      <c r="D565" s="541"/>
      <c r="E565" s="541"/>
      <c r="R565" s="642" t="s">
        <v>21</v>
      </c>
      <c r="S565" s="588" t="s">
        <v>176</v>
      </c>
      <c r="T565" s="7"/>
      <c r="U565" s="7"/>
      <c r="V565" s="5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</row>
    <row r="566" spans="1:51" ht="7.5" customHeight="1">
      <c r="A566" s="95"/>
      <c r="B566" s="541"/>
      <c r="C566" s="541"/>
      <c r="D566" s="541"/>
      <c r="E566" s="541"/>
      <c r="R566" s="541"/>
      <c r="S566" s="541"/>
      <c r="T566" s="7"/>
      <c r="U566" s="7"/>
      <c r="V566" s="5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</row>
    <row r="567" spans="1:51" ht="7.5" customHeight="1">
      <c r="A567" s="95"/>
      <c r="B567" s="541"/>
      <c r="C567" s="541"/>
      <c r="D567" s="541"/>
      <c r="E567" s="541"/>
      <c r="S567" s="541"/>
      <c r="T567" s="7"/>
      <c r="U567" s="7"/>
      <c r="V567" s="5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</row>
    <row r="568" spans="1:51" ht="7.5" customHeight="1">
      <c r="A568" s="95"/>
      <c r="B568" s="541"/>
      <c r="C568" s="541"/>
      <c r="D568" s="541"/>
      <c r="E568" s="541"/>
      <c r="R568" s="584" t="s">
        <v>21</v>
      </c>
      <c r="S568" s="588" t="s">
        <v>177</v>
      </c>
      <c r="T568" s="7"/>
      <c r="U568" s="7"/>
      <c r="V568" s="5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</row>
    <row r="569" spans="1:51" ht="7.5" customHeight="1">
      <c r="A569" s="95"/>
      <c r="B569" s="541"/>
      <c r="C569" s="541"/>
      <c r="D569" s="541"/>
      <c r="E569" s="541"/>
      <c r="R569" s="541"/>
      <c r="S569" s="541"/>
      <c r="T569" s="7"/>
      <c r="U569" s="7"/>
      <c r="V569" s="5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</row>
    <row r="570" spans="1:51" ht="7.5" customHeight="1">
      <c r="A570" s="95"/>
      <c r="B570" s="541"/>
      <c r="C570" s="541"/>
      <c r="D570" s="541"/>
      <c r="E570" s="541"/>
      <c r="R570" s="45"/>
      <c r="S570" s="541"/>
      <c r="T570" s="7"/>
      <c r="U570" s="7"/>
      <c r="V570" s="5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</row>
    <row r="571" spans="1:51" ht="7.5" customHeight="1">
      <c r="A571" s="95"/>
      <c r="B571" s="541"/>
      <c r="C571" s="541"/>
      <c r="D571" s="541"/>
      <c r="E571" s="541"/>
      <c r="S571" s="541"/>
      <c r="T571" s="7"/>
      <c r="U571" s="7"/>
      <c r="V571" s="5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</row>
    <row r="572" spans="1:51" ht="7.5" customHeight="1">
      <c r="A572" s="95"/>
      <c r="B572" s="541"/>
      <c r="C572" s="541"/>
      <c r="D572" s="541"/>
      <c r="E572" s="541"/>
      <c r="F572" s="99"/>
      <c r="S572" s="541"/>
      <c r="T572" s="7"/>
      <c r="U572" s="7"/>
      <c r="V572" s="5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</row>
    <row r="573" spans="1:51" ht="7.5" customHeight="1">
      <c r="A573" s="95"/>
      <c r="B573" s="541"/>
      <c r="C573" s="541"/>
      <c r="D573" s="541"/>
      <c r="E573" s="541"/>
      <c r="F573" s="47"/>
      <c r="G573" s="585" t="s">
        <v>178</v>
      </c>
      <c r="H573" s="541"/>
      <c r="I573" s="541"/>
      <c r="J573" s="47"/>
      <c r="K573" s="585" t="s">
        <v>179</v>
      </c>
      <c r="L573" s="541"/>
      <c r="M573" s="541"/>
      <c r="N573" s="47"/>
      <c r="O573" s="585" t="s">
        <v>180</v>
      </c>
      <c r="P573" s="541"/>
      <c r="Q573" s="541"/>
      <c r="R573" s="584"/>
      <c r="S573" s="541"/>
      <c r="T573" s="7"/>
      <c r="U573" s="7"/>
      <c r="V573" s="5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</row>
    <row r="574" spans="1:51" ht="7.5" customHeight="1">
      <c r="A574" s="95"/>
      <c r="B574" s="541"/>
      <c r="C574" s="541"/>
      <c r="D574" s="541"/>
      <c r="E574" s="541"/>
      <c r="F574" s="47"/>
      <c r="G574" s="541"/>
      <c r="H574" s="541"/>
      <c r="I574" s="541"/>
      <c r="J574" s="47"/>
      <c r="K574" s="541"/>
      <c r="L574" s="541"/>
      <c r="M574" s="541"/>
      <c r="N574" s="47"/>
      <c r="O574" s="541"/>
      <c r="P574" s="541"/>
      <c r="Q574" s="541"/>
      <c r="R574" s="541"/>
      <c r="S574" s="541"/>
      <c r="T574" s="7"/>
      <c r="U574" s="7"/>
      <c r="V574" s="5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</row>
    <row r="575" spans="1:51" ht="7.5" customHeight="1">
      <c r="A575" s="95"/>
      <c r="B575" s="541"/>
      <c r="C575" s="541"/>
      <c r="D575" s="541"/>
      <c r="E575" s="541"/>
      <c r="G575" s="580" t="s">
        <v>163</v>
      </c>
      <c r="H575" s="47"/>
      <c r="I575" s="580" t="s">
        <v>181</v>
      </c>
      <c r="J575" s="47"/>
      <c r="K575" s="580" t="s">
        <v>163</v>
      </c>
      <c r="L575" s="47"/>
      <c r="M575" s="580" t="s">
        <v>181</v>
      </c>
      <c r="N575" s="47"/>
      <c r="O575" s="580" t="s">
        <v>163</v>
      </c>
      <c r="P575" s="47"/>
      <c r="Q575" s="580" t="s">
        <v>181</v>
      </c>
      <c r="R575" s="45"/>
      <c r="S575" s="541"/>
      <c r="T575" s="7"/>
      <c r="U575" s="7"/>
      <c r="V575" s="5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</row>
    <row r="576" spans="1:51" ht="7.5" customHeight="1">
      <c r="A576" s="95"/>
      <c r="B576" s="541"/>
      <c r="C576" s="541"/>
      <c r="D576" s="541"/>
      <c r="E576" s="541"/>
      <c r="G576" s="541"/>
      <c r="H576" s="47"/>
      <c r="I576" s="541"/>
      <c r="J576" s="47"/>
      <c r="K576" s="541"/>
      <c r="L576" s="47"/>
      <c r="M576" s="541"/>
      <c r="N576" s="47"/>
      <c r="O576" s="541"/>
      <c r="P576" s="47"/>
      <c r="Q576" s="541"/>
      <c r="R576" s="584" t="s">
        <v>21</v>
      </c>
      <c r="S576" s="579" t="s">
        <v>182</v>
      </c>
      <c r="T576" s="7"/>
      <c r="U576" s="7"/>
      <c r="V576" s="5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</row>
    <row r="577" spans="1:51" ht="7.5" customHeight="1">
      <c r="A577" s="95"/>
      <c r="B577" s="541"/>
      <c r="C577" s="541"/>
      <c r="D577" s="541"/>
      <c r="E577" s="541"/>
      <c r="G577" s="541"/>
      <c r="H577" s="105"/>
      <c r="I577" s="541"/>
      <c r="J577" s="47"/>
      <c r="K577" s="541"/>
      <c r="L577" s="47"/>
      <c r="M577" s="541"/>
      <c r="N577" s="47"/>
      <c r="O577" s="541"/>
      <c r="P577" s="47"/>
      <c r="Q577" s="541"/>
      <c r="R577" s="541"/>
      <c r="S577" s="541"/>
      <c r="T577" s="7"/>
      <c r="U577" s="7"/>
      <c r="V577" s="5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</row>
    <row r="578" spans="1:51" ht="7.5" customHeight="1">
      <c r="A578" s="95"/>
      <c r="B578" s="541"/>
      <c r="C578" s="541"/>
      <c r="D578" s="541"/>
      <c r="E578" s="541"/>
      <c r="F578" s="581">
        <v>2998.34</v>
      </c>
      <c r="G578" s="582">
        <f>ROUND(F578*mark_up,0)</f>
        <v>13163</v>
      </c>
      <c r="H578" s="582"/>
      <c r="I578" s="582">
        <f>ROUND(G578*1.20085,0)</f>
        <v>15807</v>
      </c>
      <c r="J578" s="622"/>
      <c r="K578" s="582">
        <f>ROUND(G578*1.0262,0)</f>
        <v>13508</v>
      </c>
      <c r="L578" s="622"/>
      <c r="M578" s="582">
        <f>ROUND(G578*1.2272,0)</f>
        <v>16154</v>
      </c>
      <c r="N578" s="622"/>
      <c r="O578" s="582">
        <f>ROUND(G578*1.1092,0)</f>
        <v>14600</v>
      </c>
      <c r="P578" s="622"/>
      <c r="Q578" s="582">
        <f>ROUND(G578*1.3102,0)</f>
        <v>17246</v>
      </c>
      <c r="R578" s="584" t="s">
        <v>21</v>
      </c>
      <c r="S578" s="579" t="s">
        <v>183</v>
      </c>
      <c r="T578" s="7"/>
      <c r="U578" s="7"/>
      <c r="V578" s="5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</row>
    <row r="579" spans="1:51" ht="7.5" customHeight="1">
      <c r="A579" s="95"/>
      <c r="B579" s="541"/>
      <c r="C579" s="541"/>
      <c r="D579" s="541"/>
      <c r="E579" s="541"/>
      <c r="F579" s="562"/>
      <c r="G579" s="562"/>
      <c r="H579" s="562"/>
      <c r="I579" s="562"/>
      <c r="J579" s="562"/>
      <c r="K579" s="562"/>
      <c r="L579" s="562"/>
      <c r="M579" s="562"/>
      <c r="N579" s="562"/>
      <c r="O579" s="562"/>
      <c r="P579" s="562"/>
      <c r="Q579" s="562"/>
      <c r="R579" s="541"/>
      <c r="S579" s="541"/>
      <c r="T579" s="7"/>
      <c r="U579" s="7"/>
      <c r="V579" s="5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</row>
    <row r="580" spans="1:51" ht="7.5" customHeight="1">
      <c r="A580" s="95"/>
      <c r="B580" s="541"/>
      <c r="C580" s="541"/>
      <c r="D580" s="541"/>
      <c r="E580" s="541"/>
      <c r="R580" s="584" t="s">
        <v>21</v>
      </c>
      <c r="S580" s="643" t="s">
        <v>184</v>
      </c>
      <c r="T580" s="7"/>
      <c r="U580" s="7"/>
      <c r="V580" s="5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</row>
    <row r="581" spans="1:51" ht="7.5" customHeight="1">
      <c r="A581" s="95"/>
      <c r="B581" s="541"/>
      <c r="C581" s="541"/>
      <c r="D581" s="541"/>
      <c r="E581" s="541"/>
      <c r="R581" s="541"/>
      <c r="S581" s="541"/>
      <c r="T581" s="7"/>
      <c r="U581" s="7"/>
      <c r="V581" s="5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</row>
    <row r="582" spans="1:51" ht="7.5" customHeight="1">
      <c r="A582" s="95"/>
      <c r="B582" s="541"/>
      <c r="C582" s="541"/>
      <c r="D582" s="541"/>
      <c r="E582" s="541"/>
      <c r="R582" s="48"/>
      <c r="S582" s="541"/>
      <c r="T582" s="7"/>
      <c r="U582" s="7"/>
      <c r="V582" s="5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</row>
    <row r="583" spans="1:51" ht="7.5" customHeight="1">
      <c r="A583" s="95"/>
      <c r="B583" s="541"/>
      <c r="C583" s="541"/>
      <c r="D583" s="541"/>
      <c r="E583" s="541"/>
      <c r="R583" s="106"/>
      <c r="S583" s="541"/>
      <c r="T583" s="7"/>
      <c r="U583" s="7"/>
      <c r="V583" s="5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</row>
    <row r="584" spans="1:51" ht="7.5" customHeight="1">
      <c r="A584" s="95"/>
      <c r="B584" s="541"/>
      <c r="C584" s="541"/>
      <c r="D584" s="541"/>
      <c r="E584" s="541"/>
      <c r="R584" s="106"/>
      <c r="S584" s="541"/>
      <c r="T584" s="7"/>
      <c r="U584" s="7"/>
      <c r="V584" s="5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</row>
    <row r="585" spans="1:51" ht="7.5" customHeight="1">
      <c r="A585" s="95"/>
      <c r="B585" s="541"/>
      <c r="C585" s="541"/>
      <c r="D585" s="541"/>
      <c r="E585" s="541"/>
      <c r="F585" s="106"/>
      <c r="R585" s="106"/>
      <c r="S585" s="541"/>
      <c r="T585" s="7"/>
      <c r="U585" s="7"/>
      <c r="V585" s="5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</row>
    <row r="586" spans="1:51" ht="7.5" customHeight="1">
      <c r="A586" s="1"/>
      <c r="B586" s="541"/>
      <c r="C586" s="541"/>
      <c r="D586" s="541"/>
      <c r="E586" s="541"/>
      <c r="R586" s="106"/>
      <c r="S586" s="541"/>
      <c r="T586" s="7"/>
      <c r="U586" s="7"/>
      <c r="V586" s="5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</row>
    <row r="587" spans="1:51" ht="7.5" customHeight="1">
      <c r="A587" s="1"/>
      <c r="B587" s="541"/>
      <c r="C587" s="541"/>
      <c r="D587" s="541"/>
      <c r="E587" s="541"/>
      <c r="T587" s="7"/>
      <c r="U587" s="7"/>
      <c r="V587" s="5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</row>
    <row r="588" spans="1:51" ht="7.5" customHeight="1">
      <c r="A588" s="1"/>
      <c r="B588" s="541"/>
      <c r="C588" s="541"/>
      <c r="D588" s="541"/>
      <c r="E588" s="541"/>
      <c r="T588" s="7"/>
      <c r="U588" s="7"/>
      <c r="V588" s="5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</row>
    <row r="589" spans="1:51" ht="7.5" customHeight="1">
      <c r="A589" s="1"/>
      <c r="B589" s="541"/>
      <c r="C589" s="541"/>
      <c r="D589" s="541"/>
      <c r="E589" s="541"/>
      <c r="R589" s="106"/>
      <c r="S589" s="106"/>
      <c r="T589" s="7"/>
      <c r="U589" s="7"/>
      <c r="V589" s="5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</row>
    <row r="590" spans="1:51" ht="7.5" customHeight="1">
      <c r="A590" s="1"/>
      <c r="B590" s="541"/>
      <c r="C590" s="541"/>
      <c r="D590" s="541"/>
      <c r="E590" s="541"/>
      <c r="R590" s="106"/>
      <c r="S590" s="106"/>
      <c r="T590" s="7"/>
      <c r="U590" s="7"/>
      <c r="V590" s="5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</row>
    <row r="591" spans="1:51" ht="7.5" customHeight="1">
      <c r="A591" s="1"/>
      <c r="B591" s="541"/>
      <c r="C591" s="541"/>
      <c r="D591" s="541"/>
      <c r="E591" s="541"/>
      <c r="R591" s="106"/>
      <c r="S591" s="106"/>
      <c r="T591" s="7"/>
      <c r="U591" s="7"/>
      <c r="V591" s="5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</row>
    <row r="592" spans="1:51" ht="7.5" customHeight="1">
      <c r="A592" s="1"/>
      <c r="B592" s="541"/>
      <c r="C592" s="541"/>
      <c r="D592" s="541"/>
      <c r="E592" s="541"/>
      <c r="R592" s="106"/>
      <c r="S592" s="106"/>
      <c r="T592" s="7"/>
      <c r="U592" s="7"/>
      <c r="V592" s="5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</row>
    <row r="593" spans="1:51" ht="7.5" customHeight="1">
      <c r="A593" s="1"/>
      <c r="B593" s="541"/>
      <c r="C593" s="541"/>
      <c r="D593" s="541"/>
      <c r="E593" s="541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7"/>
      <c r="U593" s="7"/>
      <c r="V593" s="5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</row>
    <row r="594" spans="1:51" ht="7.5" customHeight="1">
      <c r="A594" s="1"/>
      <c r="B594" s="541"/>
      <c r="C594" s="541"/>
      <c r="D594" s="541"/>
      <c r="E594" s="541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7"/>
      <c r="U594" s="7"/>
      <c r="V594" s="5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</row>
    <row r="595" spans="1:51" ht="7.5" customHeight="1">
      <c r="A595" s="1"/>
      <c r="B595" s="541"/>
      <c r="C595" s="541"/>
      <c r="D595" s="541"/>
      <c r="E595" s="541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7"/>
      <c r="U595" s="7"/>
      <c r="V595" s="5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</row>
    <row r="596" spans="1:51" ht="7.5" customHeight="1">
      <c r="A596" s="1"/>
      <c r="B596" s="541"/>
      <c r="C596" s="541"/>
      <c r="D596" s="541"/>
      <c r="E596" s="541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7"/>
      <c r="U596" s="7"/>
      <c r="V596" s="5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</row>
    <row r="597" spans="1:51" ht="7.5" customHeight="1">
      <c r="A597" s="1"/>
      <c r="B597" s="541"/>
      <c r="C597" s="541"/>
      <c r="D597" s="541"/>
      <c r="E597" s="541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7"/>
      <c r="U597" s="7"/>
      <c r="V597" s="5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</row>
    <row r="598" spans="1:51" ht="7.5" customHeight="1">
      <c r="A598" s="1"/>
      <c r="B598" s="541"/>
      <c r="C598" s="541"/>
      <c r="D598" s="541"/>
      <c r="E598" s="541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7"/>
      <c r="U598" s="7"/>
      <c r="V598" s="5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</row>
    <row r="599" spans="1:51" ht="7.5" customHeight="1">
      <c r="A599" s="1"/>
      <c r="B599" s="541"/>
      <c r="C599" s="541"/>
      <c r="D599" s="541"/>
      <c r="E599" s="541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7"/>
      <c r="U599" s="7"/>
      <c r="V599" s="5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</row>
    <row r="600" spans="1:51" ht="7.5" customHeight="1">
      <c r="A600" s="1"/>
      <c r="B600" s="541"/>
      <c r="C600" s="541"/>
      <c r="D600" s="541"/>
      <c r="E600" s="541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7"/>
      <c r="U600" s="7"/>
      <c r="V600" s="5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</row>
    <row r="601" spans="1:51" ht="7.5" customHeight="1">
      <c r="A601" s="1"/>
      <c r="B601" s="541"/>
      <c r="C601" s="541"/>
      <c r="D601" s="541"/>
      <c r="E601" s="541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7"/>
      <c r="U601" s="7"/>
      <c r="V601" s="5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</row>
    <row r="602" spans="1:51" ht="7.5" customHeight="1">
      <c r="A602" s="1"/>
      <c r="B602" s="541"/>
      <c r="C602" s="541"/>
      <c r="D602" s="541"/>
      <c r="E602" s="541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7"/>
      <c r="U602" s="7"/>
      <c r="V602" s="5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</row>
    <row r="603" spans="1:51" ht="7.5" customHeight="1">
      <c r="A603" s="1"/>
      <c r="B603" s="541"/>
      <c r="C603" s="541"/>
      <c r="D603" s="541"/>
      <c r="E603" s="541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7"/>
      <c r="U603" s="7"/>
      <c r="V603" s="5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</row>
    <row r="604" spans="1:51" ht="7.5" customHeight="1">
      <c r="A604" s="1"/>
      <c r="B604" s="541"/>
      <c r="C604" s="541"/>
      <c r="D604" s="541"/>
      <c r="E604" s="541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7"/>
      <c r="U604" s="7"/>
      <c r="V604" s="5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</row>
    <row r="605" spans="1:51" ht="7.5" customHeight="1">
      <c r="A605" s="1"/>
      <c r="B605" s="541"/>
      <c r="C605" s="608" t="s">
        <v>185</v>
      </c>
      <c r="D605" s="541"/>
      <c r="E605" s="541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7"/>
      <c r="U605" s="7"/>
      <c r="V605" s="5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</row>
    <row r="606" spans="1:51" ht="7.5" customHeight="1">
      <c r="A606" s="1"/>
      <c r="B606" s="541"/>
      <c r="C606" s="541"/>
      <c r="D606" s="541"/>
      <c r="E606" s="541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7"/>
      <c r="U606" s="7"/>
      <c r="V606" s="5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</row>
    <row r="607" spans="1:51" ht="7.5" customHeight="1">
      <c r="A607" s="1"/>
      <c r="B607" s="531"/>
      <c r="C607" s="531"/>
      <c r="D607" s="531"/>
      <c r="E607" s="531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7"/>
      <c r="U607" s="7"/>
      <c r="V607" s="5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</row>
    <row r="608" spans="1:51" ht="11.25" customHeight="1">
      <c r="A608" s="1"/>
      <c r="B608" s="569"/>
      <c r="C608" s="545"/>
      <c r="D608" s="545"/>
      <c r="E608" s="545"/>
      <c r="F608" s="545"/>
      <c r="G608" s="545"/>
      <c r="H608" s="545"/>
      <c r="I608" s="545"/>
      <c r="J608" s="545"/>
      <c r="K608" s="545"/>
      <c r="L608" s="545"/>
      <c r="M608" s="545"/>
      <c r="N608" s="545"/>
      <c r="O608" s="545"/>
      <c r="P608" s="545"/>
      <c r="Q608" s="545"/>
      <c r="R608" s="545"/>
      <c r="S608" s="570" t="s">
        <v>43</v>
      </c>
      <c r="T608" s="7"/>
      <c r="U608" s="7"/>
      <c r="V608" s="5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</row>
    <row r="609" spans="1:51" ht="11.25" customHeight="1">
      <c r="A609" s="1"/>
      <c r="B609" s="51"/>
      <c r="C609" s="64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6"/>
      <c r="S609" s="562"/>
      <c r="T609" s="7"/>
      <c r="U609" s="7"/>
      <c r="V609" s="5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</row>
    <row r="610" spans="1:51" ht="11.25" customHeight="1">
      <c r="A610" s="1"/>
      <c r="B610" s="586" t="s">
        <v>186</v>
      </c>
      <c r="C610" s="587"/>
      <c r="D610" s="587"/>
      <c r="E610" s="587"/>
      <c r="F610" s="587"/>
      <c r="G610" s="587"/>
      <c r="H610" s="587"/>
      <c r="I610" s="587"/>
      <c r="J610" s="587"/>
      <c r="K610" s="587"/>
      <c r="L610" s="587"/>
      <c r="M610" s="587"/>
      <c r="N610" s="587"/>
      <c r="O610" s="587"/>
      <c r="P610" s="587"/>
      <c r="Q610" s="587"/>
      <c r="R610" s="587"/>
      <c r="S610" s="587"/>
      <c r="T610" s="7"/>
      <c r="U610" s="7"/>
      <c r="V610" s="5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</row>
    <row r="611" spans="1:51" ht="61.5" customHeight="1">
      <c r="A611" s="1"/>
      <c r="B611" s="572"/>
      <c r="C611" s="531"/>
      <c r="D611" s="531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573" t="s">
        <v>5</v>
      </c>
      <c r="P611" s="531"/>
      <c r="Q611" s="531"/>
      <c r="R611" s="531"/>
      <c r="S611" s="531"/>
      <c r="T611" s="7"/>
      <c r="U611" s="7"/>
      <c r="V611" s="5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</row>
    <row r="612" spans="1:51" ht="34.5" customHeight="1">
      <c r="A612" s="1"/>
      <c r="B612" s="161" t="s">
        <v>6</v>
      </c>
      <c r="C612" s="161" t="s">
        <v>7</v>
      </c>
      <c r="D612" s="149" t="s">
        <v>8</v>
      </c>
      <c r="E612" s="149" t="s">
        <v>9</v>
      </c>
      <c r="F612" s="162" t="s">
        <v>10</v>
      </c>
      <c r="G612" s="163" t="s">
        <v>11</v>
      </c>
      <c r="H612" s="162" t="s">
        <v>10</v>
      </c>
      <c r="I612" s="163" t="s">
        <v>12</v>
      </c>
      <c r="J612" s="162" t="s">
        <v>10</v>
      </c>
      <c r="K612" s="163" t="s">
        <v>13</v>
      </c>
      <c r="L612" s="162" t="s">
        <v>10</v>
      </c>
      <c r="M612" s="163" t="s">
        <v>14</v>
      </c>
      <c r="N612" s="162" t="s">
        <v>10</v>
      </c>
      <c r="O612" s="163" t="s">
        <v>15</v>
      </c>
      <c r="P612" s="162" t="s">
        <v>10</v>
      </c>
      <c r="Q612" s="163" t="s">
        <v>16</v>
      </c>
      <c r="R612" s="623" t="s">
        <v>17</v>
      </c>
      <c r="S612" s="575"/>
      <c r="T612" s="7"/>
      <c r="U612" s="7"/>
      <c r="V612" s="5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</row>
    <row r="613" spans="1:51" ht="7.5" customHeight="1">
      <c r="A613" s="1"/>
      <c r="B613" s="604" t="s">
        <v>18</v>
      </c>
      <c r="C613" s="627" t="s">
        <v>187</v>
      </c>
      <c r="D613" s="626" t="s">
        <v>188</v>
      </c>
      <c r="E613" s="639" t="s">
        <v>25</v>
      </c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624" t="s">
        <v>21</v>
      </c>
      <c r="S613" s="579" t="s">
        <v>172</v>
      </c>
      <c r="T613" s="7"/>
      <c r="U613" s="7"/>
      <c r="V613" s="5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</row>
    <row r="614" spans="1:51" ht="7.5" customHeight="1">
      <c r="A614" s="1"/>
      <c r="B614" s="541"/>
      <c r="C614" s="541"/>
      <c r="D614" s="541"/>
      <c r="E614" s="541"/>
      <c r="F614" s="52"/>
      <c r="G614" s="157"/>
      <c r="H614" s="158"/>
      <c r="I614" s="158"/>
      <c r="J614" s="158"/>
      <c r="K614" s="159"/>
      <c r="L614" s="144"/>
      <c r="M614" s="159"/>
      <c r="N614" s="144"/>
      <c r="O614" s="159"/>
      <c r="P614" s="144"/>
      <c r="Q614" s="159"/>
      <c r="R614" s="541"/>
      <c r="S614" s="541"/>
      <c r="T614" s="7"/>
      <c r="U614" s="7"/>
      <c r="V614" s="5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</row>
    <row r="615" spans="1:51" ht="7.5" customHeight="1">
      <c r="A615" s="1"/>
      <c r="B615" s="541"/>
      <c r="C615" s="541"/>
      <c r="D615" s="541"/>
      <c r="E615" s="541"/>
      <c r="F615" s="52"/>
      <c r="G615" s="157"/>
      <c r="H615" s="158"/>
      <c r="I615" s="158"/>
      <c r="J615" s="158"/>
      <c r="K615" s="159"/>
      <c r="L615" s="144"/>
      <c r="M615" s="159"/>
      <c r="N615" s="144"/>
      <c r="O615" s="159"/>
      <c r="P615" s="144"/>
      <c r="Q615" s="159"/>
      <c r="R615" s="164"/>
      <c r="S615" s="541"/>
      <c r="T615" s="7"/>
      <c r="U615" s="7"/>
      <c r="V615" s="5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</row>
    <row r="616" spans="1:51" ht="7.5" customHeight="1">
      <c r="A616" s="1"/>
      <c r="B616" s="541"/>
      <c r="C616" s="541"/>
      <c r="D616" s="541"/>
      <c r="E616" s="541"/>
      <c r="F616" s="52"/>
      <c r="G616" s="157"/>
      <c r="H616" s="158"/>
      <c r="I616" s="158"/>
      <c r="J616" s="158"/>
      <c r="K616" s="159"/>
      <c r="L616" s="144"/>
      <c r="M616" s="159"/>
      <c r="N616" s="144"/>
      <c r="O616" s="159"/>
      <c r="P616" s="144"/>
      <c r="Q616" s="159"/>
      <c r="R616" s="164"/>
      <c r="S616" s="541"/>
      <c r="T616" s="7"/>
      <c r="U616" s="7"/>
      <c r="V616" s="5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</row>
    <row r="617" spans="1:51" ht="7.5" customHeight="1">
      <c r="A617" s="1"/>
      <c r="B617" s="541"/>
      <c r="C617" s="541"/>
      <c r="D617" s="541"/>
      <c r="E617" s="541"/>
      <c r="F617" s="52"/>
      <c r="G617" s="157"/>
      <c r="H617" s="158"/>
      <c r="I617" s="158"/>
      <c r="J617" s="158"/>
      <c r="K617" s="159"/>
      <c r="L617" s="144"/>
      <c r="M617" s="159"/>
      <c r="N617" s="144"/>
      <c r="O617" s="159"/>
      <c r="P617" s="144"/>
      <c r="Q617" s="159"/>
      <c r="R617" s="165"/>
      <c r="S617" s="541"/>
      <c r="T617" s="7"/>
      <c r="U617" s="7"/>
      <c r="V617" s="5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</row>
    <row r="618" spans="1:51" ht="7.5" customHeight="1">
      <c r="A618" s="1"/>
      <c r="B618" s="541"/>
      <c r="C618" s="541"/>
      <c r="D618" s="541"/>
      <c r="E618" s="541"/>
      <c r="F618" s="52"/>
      <c r="G618" s="157"/>
      <c r="H618" s="158"/>
      <c r="I618" s="158"/>
      <c r="J618" s="158"/>
      <c r="K618" s="159"/>
      <c r="L618" s="144"/>
      <c r="M618" s="159"/>
      <c r="N618" s="144"/>
      <c r="O618" s="159"/>
      <c r="P618" s="144"/>
      <c r="Q618" s="159"/>
      <c r="R618" s="584" t="s">
        <v>21</v>
      </c>
      <c r="S618" s="588" t="s">
        <v>173</v>
      </c>
      <c r="T618" s="7"/>
      <c r="U618" s="7"/>
      <c r="V618" s="5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</row>
    <row r="619" spans="1:51" ht="7.5" customHeight="1">
      <c r="A619" s="1"/>
      <c r="B619" s="541"/>
      <c r="C619" s="541"/>
      <c r="D619" s="541"/>
      <c r="E619" s="541"/>
      <c r="F619" s="52"/>
      <c r="G619" s="159"/>
      <c r="H619" s="158"/>
      <c r="I619" s="158"/>
      <c r="J619" s="158"/>
      <c r="K619" s="159"/>
      <c r="L619" s="144"/>
      <c r="M619" s="159"/>
      <c r="N619" s="144"/>
      <c r="O619" s="159"/>
      <c r="P619" s="144"/>
      <c r="Q619" s="159"/>
      <c r="R619" s="541"/>
      <c r="S619" s="541"/>
      <c r="T619" s="7"/>
      <c r="U619" s="7"/>
      <c r="V619" s="5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</row>
    <row r="620" spans="1:51" ht="7.5" customHeight="1">
      <c r="A620" s="1"/>
      <c r="B620" s="541"/>
      <c r="C620" s="541"/>
      <c r="D620" s="541"/>
      <c r="E620" s="541"/>
      <c r="R620" s="48"/>
      <c r="S620" s="541"/>
      <c r="T620" s="7"/>
      <c r="U620" s="7"/>
      <c r="V620" s="5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</row>
    <row r="621" spans="1:51" ht="7.5" customHeight="1">
      <c r="A621" s="1"/>
      <c r="B621" s="541"/>
      <c r="C621" s="541"/>
      <c r="D621" s="541"/>
      <c r="E621" s="541"/>
      <c r="R621" s="625" t="s">
        <v>21</v>
      </c>
      <c r="S621" s="588" t="s">
        <v>189</v>
      </c>
      <c r="T621" s="7"/>
      <c r="U621" s="7"/>
      <c r="V621" s="5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</row>
    <row r="622" spans="1:51" ht="7.5" customHeight="1">
      <c r="A622" s="1"/>
      <c r="B622" s="541"/>
      <c r="C622" s="541"/>
      <c r="D622" s="541"/>
      <c r="E622" s="541"/>
      <c r="R622" s="541"/>
      <c r="S622" s="541"/>
      <c r="T622" s="7"/>
      <c r="U622" s="7"/>
      <c r="V622" s="5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</row>
    <row r="623" spans="1:51" ht="7.5" customHeight="1">
      <c r="A623" s="1"/>
      <c r="B623" s="541"/>
      <c r="C623" s="541"/>
      <c r="D623" s="541"/>
      <c r="E623" s="541"/>
      <c r="R623" s="625" t="s">
        <v>21</v>
      </c>
      <c r="S623" s="588" t="s">
        <v>175</v>
      </c>
      <c r="T623" s="7"/>
      <c r="U623" s="7"/>
      <c r="V623" s="5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</row>
    <row r="624" spans="1:51" ht="7.5" customHeight="1">
      <c r="A624" s="1"/>
      <c r="B624" s="541"/>
      <c r="C624" s="541"/>
      <c r="D624" s="541"/>
      <c r="E624" s="541"/>
      <c r="R624" s="541"/>
      <c r="S624" s="541"/>
      <c r="T624" s="7"/>
      <c r="U624" s="7"/>
      <c r="V624" s="5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</row>
    <row r="625" spans="1:51" ht="7.5" customHeight="1">
      <c r="A625" s="1"/>
      <c r="B625" s="541"/>
      <c r="C625" s="541"/>
      <c r="D625" s="541"/>
      <c r="E625" s="541"/>
      <c r="R625" s="164"/>
      <c r="S625" s="541"/>
      <c r="T625" s="7"/>
      <c r="U625" s="7"/>
      <c r="V625" s="5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</row>
    <row r="626" spans="1:51" ht="7.5" customHeight="1">
      <c r="A626" s="1"/>
      <c r="B626" s="541"/>
      <c r="C626" s="541"/>
      <c r="D626" s="541"/>
      <c r="E626" s="541"/>
      <c r="R626" s="625" t="s">
        <v>21</v>
      </c>
      <c r="S626" s="588" t="s">
        <v>176</v>
      </c>
      <c r="T626" s="7"/>
      <c r="U626" s="7"/>
      <c r="V626" s="5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</row>
    <row r="627" spans="1:51" ht="7.5" customHeight="1">
      <c r="A627" s="1"/>
      <c r="B627" s="541"/>
      <c r="C627" s="541"/>
      <c r="D627" s="541"/>
      <c r="E627" s="541"/>
      <c r="R627" s="541"/>
      <c r="S627" s="541"/>
      <c r="T627" s="7"/>
      <c r="U627" s="7"/>
      <c r="V627" s="5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</row>
    <row r="628" spans="1:51" ht="7.5" customHeight="1">
      <c r="A628" s="1"/>
      <c r="B628" s="541"/>
      <c r="C628" s="541"/>
      <c r="D628" s="541"/>
      <c r="E628" s="541"/>
      <c r="R628" s="164"/>
      <c r="S628" s="541"/>
      <c r="T628" s="7"/>
      <c r="U628" s="7"/>
      <c r="V628" s="5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</row>
    <row r="629" spans="1:51" ht="7.5" customHeight="1">
      <c r="A629" s="1"/>
      <c r="B629" s="541"/>
      <c r="C629" s="541"/>
      <c r="D629" s="541"/>
      <c r="E629" s="541"/>
      <c r="R629" s="625" t="s">
        <v>21</v>
      </c>
      <c r="S629" s="588" t="s">
        <v>177</v>
      </c>
      <c r="T629" s="7"/>
      <c r="U629" s="7"/>
      <c r="V629" s="5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</row>
    <row r="630" spans="1:51" ht="7.5" customHeight="1">
      <c r="A630" s="1"/>
      <c r="B630" s="541"/>
      <c r="C630" s="541"/>
      <c r="D630" s="541"/>
      <c r="E630" s="541"/>
      <c r="R630" s="541"/>
      <c r="S630" s="541"/>
      <c r="T630" s="7"/>
      <c r="U630" s="7"/>
      <c r="V630" s="5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</row>
    <row r="631" spans="1:51" ht="7.5" customHeight="1">
      <c r="A631" s="1"/>
      <c r="B631" s="541"/>
      <c r="C631" s="541"/>
      <c r="D631" s="541"/>
      <c r="E631" s="541"/>
      <c r="R631" s="164"/>
      <c r="S631" s="541"/>
      <c r="T631" s="7"/>
      <c r="U631" s="7"/>
      <c r="V631" s="5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</row>
    <row r="632" spans="1:51" ht="7.5" customHeight="1">
      <c r="A632" s="1"/>
      <c r="B632" s="541"/>
      <c r="C632" s="541"/>
      <c r="D632" s="541"/>
      <c r="E632" s="541"/>
      <c r="R632" s="164"/>
      <c r="S632" s="541"/>
      <c r="T632" s="7"/>
      <c r="U632" s="7"/>
      <c r="V632" s="5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</row>
    <row r="633" spans="1:51" ht="7.5" customHeight="1">
      <c r="A633" s="1"/>
      <c r="B633" s="541"/>
      <c r="C633" s="541"/>
      <c r="D633" s="541"/>
      <c r="E633" s="541"/>
      <c r="F633" s="47"/>
      <c r="R633" s="164"/>
      <c r="S633" s="541"/>
      <c r="T633" s="7"/>
      <c r="U633" s="7"/>
      <c r="V633" s="5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</row>
    <row r="634" spans="1:51" ht="7.5" customHeight="1">
      <c r="A634" s="1"/>
      <c r="B634" s="541"/>
      <c r="C634" s="541"/>
      <c r="D634" s="541"/>
      <c r="E634" s="541"/>
      <c r="F634" s="47"/>
      <c r="R634" s="164"/>
      <c r="S634" s="541"/>
      <c r="T634" s="7"/>
      <c r="U634" s="7"/>
      <c r="V634" s="5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</row>
    <row r="635" spans="1:51" ht="7.5" customHeight="1">
      <c r="A635" s="1"/>
      <c r="B635" s="541"/>
      <c r="C635" s="541"/>
      <c r="D635" s="541"/>
      <c r="E635" s="541"/>
      <c r="F635" s="47"/>
      <c r="G635" s="585" t="s">
        <v>178</v>
      </c>
      <c r="H635" s="541"/>
      <c r="I635" s="541"/>
      <c r="K635" s="618" t="s">
        <v>179</v>
      </c>
      <c r="L635" s="541"/>
      <c r="M635" s="541"/>
      <c r="O635" s="618" t="s">
        <v>180</v>
      </c>
      <c r="P635" s="541"/>
      <c r="Q635" s="541"/>
      <c r="R635" s="164"/>
      <c r="S635" s="541"/>
      <c r="T635" s="7"/>
      <c r="U635" s="7"/>
      <c r="V635" s="5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</row>
    <row r="636" spans="1:51" ht="7.5" customHeight="1">
      <c r="A636" s="1"/>
      <c r="B636" s="541"/>
      <c r="C636" s="541"/>
      <c r="D636" s="541"/>
      <c r="E636" s="541"/>
      <c r="G636" s="541"/>
      <c r="H636" s="541"/>
      <c r="I636" s="541"/>
      <c r="K636" s="619"/>
      <c r="L636" s="541"/>
      <c r="M636" s="541"/>
      <c r="O636" s="619"/>
      <c r="P636" s="541"/>
      <c r="Q636" s="541"/>
      <c r="R636" s="164"/>
      <c r="S636" s="541"/>
      <c r="T636" s="7"/>
      <c r="U636" s="7"/>
      <c r="V636" s="5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</row>
    <row r="637" spans="1:51" ht="7.5" customHeight="1">
      <c r="A637" s="1"/>
      <c r="B637" s="541"/>
      <c r="C637" s="541"/>
      <c r="D637" s="541"/>
      <c r="E637" s="541"/>
      <c r="G637" s="580" t="s">
        <v>163</v>
      </c>
      <c r="H637" s="47"/>
      <c r="I637" s="580" t="s">
        <v>190</v>
      </c>
      <c r="J637" s="47"/>
      <c r="K637" s="620" t="s">
        <v>163</v>
      </c>
      <c r="L637" s="47"/>
      <c r="M637" s="580" t="s">
        <v>190</v>
      </c>
      <c r="N637" s="47"/>
      <c r="O637" s="620" t="s">
        <v>163</v>
      </c>
      <c r="P637" s="47"/>
      <c r="Q637" s="580" t="s">
        <v>190</v>
      </c>
      <c r="R637" s="625" t="s">
        <v>21</v>
      </c>
      <c r="S637" s="579" t="s">
        <v>182</v>
      </c>
      <c r="T637" s="7"/>
      <c r="U637" s="7"/>
      <c r="V637" s="5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</row>
    <row r="638" spans="1:51" ht="7.5" customHeight="1">
      <c r="A638" s="1"/>
      <c r="B638" s="541"/>
      <c r="C638" s="541"/>
      <c r="D638" s="541"/>
      <c r="E638" s="541"/>
      <c r="G638" s="541"/>
      <c r="H638" s="47"/>
      <c r="I638" s="541"/>
      <c r="J638" s="47"/>
      <c r="K638" s="619"/>
      <c r="L638" s="47"/>
      <c r="M638" s="541"/>
      <c r="N638" s="47"/>
      <c r="O638" s="619"/>
      <c r="P638" s="47"/>
      <c r="Q638" s="541"/>
      <c r="R638" s="541"/>
      <c r="S638" s="541"/>
      <c r="T638" s="7"/>
      <c r="U638" s="7"/>
      <c r="V638" s="5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</row>
    <row r="639" spans="1:51" ht="7.5" customHeight="1">
      <c r="A639" s="1"/>
      <c r="B639" s="541"/>
      <c r="C639" s="541"/>
      <c r="D639" s="541"/>
      <c r="E639" s="541"/>
      <c r="G639" s="562"/>
      <c r="H639" s="105"/>
      <c r="I639" s="562"/>
      <c r="J639" s="47"/>
      <c r="K639" s="621"/>
      <c r="L639" s="47"/>
      <c r="M639" s="562"/>
      <c r="N639" s="47"/>
      <c r="O639" s="621"/>
      <c r="P639" s="47"/>
      <c r="Q639" s="562"/>
      <c r="R639" s="625" t="s">
        <v>21</v>
      </c>
      <c r="S639" s="579" t="s">
        <v>183</v>
      </c>
      <c r="T639" s="7"/>
      <c r="U639" s="7"/>
      <c r="V639" s="5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</row>
    <row r="640" spans="1:51" ht="7.5" customHeight="1">
      <c r="A640" s="1"/>
      <c r="B640" s="541"/>
      <c r="C640" s="541"/>
      <c r="D640" s="541"/>
      <c r="E640" s="541"/>
      <c r="F640" s="581">
        <v>3824.1</v>
      </c>
      <c r="G640" s="582">
        <f>ROUND(F640*mark_up,0)</f>
        <v>16788</v>
      </c>
      <c r="H640" s="50"/>
      <c r="I640" s="582">
        <f>ROUND(G640*1.177,0)</f>
        <v>19759</v>
      </c>
      <c r="J640" s="581"/>
      <c r="K640" s="582">
        <f>ROUND(G640*1.0247,0)</f>
        <v>17203</v>
      </c>
      <c r="L640" s="581"/>
      <c r="M640" s="582">
        <f>ROUND(G640*1.2018,0)</f>
        <v>20176</v>
      </c>
      <c r="N640" s="581"/>
      <c r="O640" s="582">
        <f>ROUND(G640*1.0974,0)</f>
        <v>18423</v>
      </c>
      <c r="P640" s="581"/>
      <c r="Q640" s="582">
        <f>ROUND(G640*1.2918,0)</f>
        <v>21687</v>
      </c>
      <c r="R640" s="541"/>
      <c r="S640" s="541"/>
      <c r="T640" s="7"/>
      <c r="U640" s="7"/>
      <c r="V640" s="5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</row>
    <row r="641" spans="1:51" ht="7.5" customHeight="1">
      <c r="A641" s="1"/>
      <c r="B641" s="541"/>
      <c r="C641" s="541"/>
      <c r="D641" s="541"/>
      <c r="E641" s="541"/>
      <c r="F641" s="562"/>
      <c r="G641" s="562"/>
      <c r="H641" s="74"/>
      <c r="I641" s="562"/>
      <c r="J641" s="562"/>
      <c r="K641" s="562"/>
      <c r="L641" s="562"/>
      <c r="M641" s="562"/>
      <c r="N641" s="562"/>
      <c r="O641" s="562"/>
      <c r="P641" s="562"/>
      <c r="Q641" s="562"/>
      <c r="R641" s="625" t="s">
        <v>21</v>
      </c>
      <c r="S641" s="643" t="s">
        <v>191</v>
      </c>
      <c r="T641" s="7"/>
      <c r="U641" s="7"/>
      <c r="V641" s="5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</row>
    <row r="642" spans="1:51" ht="7.5" customHeight="1">
      <c r="A642" s="1"/>
      <c r="B642" s="541"/>
      <c r="C642" s="541"/>
      <c r="D642" s="541"/>
      <c r="E642" s="541"/>
      <c r="R642" s="541"/>
      <c r="S642" s="541"/>
      <c r="T642" s="7"/>
      <c r="U642" s="7"/>
      <c r="V642" s="5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</row>
    <row r="643" spans="1:51" ht="7.5" customHeight="1">
      <c r="A643" s="1"/>
      <c r="B643" s="541"/>
      <c r="C643" s="541"/>
      <c r="D643" s="541"/>
      <c r="E643" s="541"/>
      <c r="R643" s="166"/>
      <c r="S643" s="541"/>
      <c r="T643" s="7"/>
      <c r="U643" s="7"/>
      <c r="V643" s="5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</row>
    <row r="644" spans="1:51" ht="7.5" customHeight="1">
      <c r="A644" s="1"/>
      <c r="B644" s="541"/>
      <c r="C644" s="541"/>
      <c r="D644" s="541"/>
      <c r="E644" s="541"/>
      <c r="R644" s="166"/>
      <c r="S644" s="541"/>
      <c r="T644" s="7"/>
      <c r="U644" s="7"/>
      <c r="V644" s="5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</row>
    <row r="645" spans="1:51" ht="7.5" customHeight="1">
      <c r="A645" s="1"/>
      <c r="B645" s="541"/>
      <c r="C645" s="541"/>
      <c r="D645" s="541"/>
      <c r="E645" s="541"/>
      <c r="R645" s="166"/>
      <c r="S645" s="541"/>
      <c r="T645" s="7"/>
      <c r="U645" s="7"/>
      <c r="V645" s="5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</row>
    <row r="646" spans="1:51" ht="7.5" customHeight="1">
      <c r="A646" s="1"/>
      <c r="B646" s="541"/>
      <c r="C646" s="541"/>
      <c r="D646" s="541"/>
      <c r="E646" s="541"/>
      <c r="R646" s="166"/>
      <c r="S646" s="541"/>
      <c r="T646" s="7"/>
      <c r="U646" s="7"/>
      <c r="V646" s="5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</row>
    <row r="647" spans="1:51" ht="7.5" customHeight="1">
      <c r="A647" s="95"/>
      <c r="B647" s="541"/>
      <c r="C647" s="541"/>
      <c r="D647" s="541"/>
      <c r="E647" s="541"/>
      <c r="R647" s="121"/>
      <c r="S647" s="541"/>
      <c r="T647" s="7"/>
      <c r="U647" s="7"/>
      <c r="V647" s="5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</row>
    <row r="648" spans="1:51" ht="7.5" customHeight="1">
      <c r="A648" s="95"/>
      <c r="B648" s="541"/>
      <c r="C648" s="541"/>
      <c r="D648" s="541"/>
      <c r="E648" s="541"/>
      <c r="T648" s="7"/>
      <c r="U648" s="7"/>
      <c r="V648" s="5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</row>
    <row r="649" spans="1:51" ht="7.5" customHeight="1">
      <c r="A649" s="95"/>
      <c r="B649" s="541"/>
      <c r="C649" s="541"/>
      <c r="D649" s="541"/>
      <c r="E649" s="541"/>
      <c r="T649" s="7"/>
      <c r="U649" s="7"/>
      <c r="V649" s="5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</row>
    <row r="650" spans="1:51" ht="7.5" customHeight="1">
      <c r="A650" s="95"/>
      <c r="B650" s="541"/>
      <c r="C650" s="541"/>
      <c r="D650" s="541"/>
      <c r="E650" s="541"/>
      <c r="R650" s="45"/>
      <c r="S650" s="82"/>
      <c r="T650" s="7"/>
      <c r="U650" s="7"/>
      <c r="V650" s="5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</row>
    <row r="651" spans="1:51" ht="7.5" customHeight="1">
      <c r="A651" s="1"/>
      <c r="B651" s="541"/>
      <c r="C651" s="541"/>
      <c r="D651" s="541"/>
      <c r="E651" s="541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7"/>
      <c r="U651" s="7"/>
      <c r="V651" s="5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</row>
    <row r="652" spans="1:51" ht="7.5" customHeight="1">
      <c r="A652" s="1"/>
      <c r="B652" s="541"/>
      <c r="C652" s="541"/>
      <c r="D652" s="541"/>
      <c r="E652" s="541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7"/>
      <c r="U652" s="7"/>
      <c r="V652" s="5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</row>
    <row r="653" spans="1:51" ht="7.5" customHeight="1">
      <c r="A653" s="1"/>
      <c r="B653" s="541"/>
      <c r="C653" s="541"/>
      <c r="D653" s="541"/>
      <c r="E653" s="541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7"/>
      <c r="U653" s="7"/>
      <c r="V653" s="5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</row>
    <row r="654" spans="1:51" ht="7.5" customHeight="1">
      <c r="A654" s="1"/>
      <c r="B654" s="541"/>
      <c r="C654" s="541"/>
      <c r="D654" s="541"/>
      <c r="E654" s="541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7"/>
      <c r="U654" s="7"/>
      <c r="V654" s="5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</row>
    <row r="655" spans="1:51" ht="7.5" customHeight="1">
      <c r="A655" s="1"/>
      <c r="B655" s="541"/>
      <c r="C655" s="541"/>
      <c r="D655" s="541"/>
      <c r="E655" s="541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7"/>
      <c r="U655" s="7"/>
      <c r="V655" s="5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</row>
    <row r="656" spans="1:51" ht="7.5" customHeight="1">
      <c r="A656" s="1"/>
      <c r="B656" s="541"/>
      <c r="C656" s="541"/>
      <c r="D656" s="541"/>
      <c r="E656" s="541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7"/>
      <c r="U656" s="7"/>
      <c r="V656" s="5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</row>
    <row r="657" spans="1:51" ht="7.5" customHeight="1">
      <c r="A657" s="1"/>
      <c r="B657" s="541"/>
      <c r="C657" s="541"/>
      <c r="D657" s="541"/>
      <c r="E657" s="541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7"/>
      <c r="U657" s="7"/>
      <c r="V657" s="5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</row>
    <row r="658" spans="1:51" ht="7.5" customHeight="1">
      <c r="A658" s="1"/>
      <c r="B658" s="541"/>
      <c r="C658" s="541"/>
      <c r="D658" s="541"/>
      <c r="E658" s="541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7"/>
      <c r="U658" s="7"/>
      <c r="V658" s="5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</row>
    <row r="659" spans="1:51" ht="7.5" customHeight="1">
      <c r="A659" s="1"/>
      <c r="B659" s="541"/>
      <c r="C659" s="541"/>
      <c r="D659" s="541"/>
      <c r="E659" s="541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7"/>
      <c r="U659" s="7"/>
      <c r="V659" s="5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</row>
    <row r="660" spans="1:51" ht="7.5" customHeight="1">
      <c r="A660" s="1"/>
      <c r="B660" s="541"/>
      <c r="C660" s="541"/>
      <c r="D660" s="541"/>
      <c r="E660" s="541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7"/>
      <c r="U660" s="7"/>
      <c r="V660" s="5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</row>
    <row r="661" spans="1:51" ht="7.5" customHeight="1">
      <c r="A661" s="1"/>
      <c r="B661" s="541"/>
      <c r="C661" s="541"/>
      <c r="D661" s="541"/>
      <c r="E661" s="541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7"/>
      <c r="U661" s="7"/>
      <c r="V661" s="5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</row>
    <row r="662" spans="1:51" ht="7.5" customHeight="1">
      <c r="A662" s="1"/>
      <c r="B662" s="541"/>
      <c r="C662" s="541"/>
      <c r="D662" s="541"/>
      <c r="E662" s="541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7"/>
      <c r="U662" s="7"/>
      <c r="V662" s="5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</row>
    <row r="663" spans="1:51" ht="7.5" customHeight="1">
      <c r="A663" s="1"/>
      <c r="B663" s="541"/>
      <c r="C663" s="541"/>
      <c r="D663" s="541"/>
      <c r="E663" s="541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7"/>
      <c r="U663" s="7"/>
      <c r="V663" s="5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</row>
    <row r="664" spans="1:51" ht="7.5" customHeight="1">
      <c r="A664" s="1"/>
      <c r="B664" s="541"/>
      <c r="C664" s="541"/>
      <c r="D664" s="541"/>
      <c r="E664" s="541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7"/>
      <c r="U664" s="7"/>
      <c r="V664" s="5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</row>
    <row r="665" spans="1:51" ht="7.5" customHeight="1">
      <c r="A665" s="1"/>
      <c r="B665" s="541"/>
      <c r="C665" s="541"/>
      <c r="D665" s="541"/>
      <c r="E665" s="541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7"/>
      <c r="U665" s="7"/>
      <c r="V665" s="5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</row>
    <row r="666" spans="1:51" ht="7.5" customHeight="1">
      <c r="A666" s="1"/>
      <c r="B666" s="541"/>
      <c r="C666" s="608" t="s">
        <v>192</v>
      </c>
      <c r="D666" s="541"/>
      <c r="E666" s="541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7"/>
      <c r="U666" s="7"/>
      <c r="V666" s="5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</row>
    <row r="667" spans="1:51" ht="7.5" customHeight="1">
      <c r="A667" s="1"/>
      <c r="B667" s="541"/>
      <c r="C667" s="541"/>
      <c r="D667" s="541"/>
      <c r="E667" s="541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7"/>
      <c r="U667" s="7"/>
      <c r="V667" s="5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</row>
    <row r="668" spans="1:51" ht="7.5" customHeight="1">
      <c r="A668" s="1"/>
      <c r="B668" s="531"/>
      <c r="C668" s="531"/>
      <c r="D668" s="531"/>
      <c r="E668" s="531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7"/>
      <c r="U668" s="7"/>
      <c r="V668" s="5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</row>
    <row r="669" spans="1:51" ht="11.25" customHeight="1">
      <c r="A669" s="1"/>
      <c r="B669" s="569"/>
      <c r="C669" s="545"/>
      <c r="D669" s="545"/>
      <c r="E669" s="545"/>
      <c r="F669" s="545"/>
      <c r="G669" s="545"/>
      <c r="H669" s="545"/>
      <c r="I669" s="545"/>
      <c r="J669" s="545"/>
      <c r="K669" s="545"/>
      <c r="L669" s="545"/>
      <c r="M669" s="545"/>
      <c r="N669" s="545"/>
      <c r="O669" s="545"/>
      <c r="P669" s="545"/>
      <c r="Q669" s="545"/>
      <c r="R669" s="545"/>
      <c r="S669" s="570" t="s">
        <v>43</v>
      </c>
      <c r="T669" s="7"/>
      <c r="U669" s="7"/>
      <c r="V669" s="5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</row>
    <row r="670" spans="1:51" ht="11.25" customHeight="1">
      <c r="A670" s="1"/>
      <c r="B670" s="51"/>
      <c r="C670" s="64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6"/>
      <c r="S670" s="562"/>
      <c r="T670" s="7"/>
      <c r="U670" s="7"/>
      <c r="V670" s="5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</row>
    <row r="671" spans="1:51" ht="11.25" customHeight="1">
      <c r="A671" s="1"/>
      <c r="B671" s="586" t="s">
        <v>193</v>
      </c>
      <c r="C671" s="587"/>
      <c r="D671" s="587"/>
      <c r="E671" s="587"/>
      <c r="F671" s="587"/>
      <c r="G671" s="587"/>
      <c r="H671" s="587"/>
      <c r="I671" s="587"/>
      <c r="J671" s="587"/>
      <c r="K671" s="587"/>
      <c r="L671" s="587"/>
      <c r="M671" s="587"/>
      <c r="N671" s="587"/>
      <c r="O671" s="587"/>
      <c r="P671" s="587"/>
      <c r="Q671" s="587"/>
      <c r="R671" s="587"/>
      <c r="S671" s="587"/>
      <c r="T671" s="7"/>
      <c r="U671" s="7"/>
      <c r="V671" s="5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</row>
    <row r="672" spans="1:51" ht="61.5" customHeight="1">
      <c r="A672" s="1"/>
      <c r="B672" s="572"/>
      <c r="C672" s="531"/>
      <c r="D672" s="531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573" t="s">
        <v>5</v>
      </c>
      <c r="P672" s="531"/>
      <c r="Q672" s="531"/>
      <c r="R672" s="531"/>
      <c r="S672" s="531"/>
      <c r="T672" s="7"/>
      <c r="U672" s="7"/>
      <c r="V672" s="5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</row>
    <row r="673" spans="1:51" ht="34.5" customHeight="1">
      <c r="A673" s="169"/>
      <c r="B673" s="161" t="s">
        <v>6</v>
      </c>
      <c r="C673" s="161" t="s">
        <v>7</v>
      </c>
      <c r="D673" s="161" t="s">
        <v>8</v>
      </c>
      <c r="E673" s="161" t="s">
        <v>9</v>
      </c>
      <c r="F673" s="162" t="s">
        <v>10</v>
      </c>
      <c r="G673" s="163" t="s">
        <v>11</v>
      </c>
      <c r="H673" s="162" t="s">
        <v>10</v>
      </c>
      <c r="I673" s="163" t="s">
        <v>12</v>
      </c>
      <c r="J673" s="162" t="s">
        <v>10</v>
      </c>
      <c r="K673" s="163" t="s">
        <v>13</v>
      </c>
      <c r="L673" s="162" t="s">
        <v>10</v>
      </c>
      <c r="M673" s="163" t="s">
        <v>14</v>
      </c>
      <c r="N673" s="162" t="s">
        <v>10</v>
      </c>
      <c r="O673" s="163" t="s">
        <v>15</v>
      </c>
      <c r="P673" s="162" t="s">
        <v>10</v>
      </c>
      <c r="Q673" s="163" t="s">
        <v>16</v>
      </c>
      <c r="R673" s="623" t="s">
        <v>17</v>
      </c>
      <c r="S673" s="575"/>
      <c r="T673" s="7"/>
      <c r="U673" s="7"/>
      <c r="V673" s="5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</row>
    <row r="674" spans="1:51" ht="7.5" customHeight="1">
      <c r="A674" s="1"/>
      <c r="B674" s="604" t="s">
        <v>18</v>
      </c>
      <c r="C674" s="627" t="s">
        <v>194</v>
      </c>
      <c r="D674" s="633" t="s">
        <v>195</v>
      </c>
      <c r="E674" s="566" t="s">
        <v>25</v>
      </c>
      <c r="F674" s="153"/>
      <c r="G674" s="170"/>
      <c r="H674" s="171"/>
      <c r="I674" s="73"/>
      <c r="J674" s="171"/>
      <c r="K674" s="73"/>
      <c r="L674" s="171"/>
      <c r="M674" s="73"/>
      <c r="N674" s="77"/>
      <c r="O674" s="73"/>
      <c r="P674" s="73"/>
      <c r="Q674" s="77"/>
      <c r="R674" s="590" t="s">
        <v>21</v>
      </c>
      <c r="S674" s="641" t="s">
        <v>196</v>
      </c>
      <c r="T674" s="7"/>
      <c r="U674" s="7"/>
      <c r="V674" s="5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</row>
    <row r="675" spans="1:51" ht="7.5" customHeight="1">
      <c r="A675" s="1"/>
      <c r="B675" s="541"/>
      <c r="C675" s="541"/>
      <c r="D675" s="541"/>
      <c r="E675" s="541"/>
      <c r="F675" s="52"/>
      <c r="G675" s="122"/>
      <c r="H675" s="123"/>
      <c r="I675" s="43"/>
      <c r="J675" s="123"/>
      <c r="K675" s="43"/>
      <c r="L675" s="123"/>
      <c r="M675" s="43"/>
      <c r="N675" s="49"/>
      <c r="O675" s="43"/>
      <c r="P675" s="43"/>
      <c r="Q675" s="49"/>
      <c r="R675" s="541"/>
      <c r="S675" s="541"/>
      <c r="T675" s="7"/>
      <c r="U675" s="7"/>
      <c r="V675" s="5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</row>
    <row r="676" spans="1:51" ht="7.5" customHeight="1">
      <c r="A676" s="1"/>
      <c r="B676" s="541"/>
      <c r="C676" s="541"/>
      <c r="D676" s="541"/>
      <c r="E676" s="541"/>
      <c r="F676" s="52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45"/>
      <c r="S676" s="541"/>
      <c r="T676" s="7"/>
      <c r="U676" s="7"/>
      <c r="V676" s="5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</row>
    <row r="677" spans="1:51" ht="7.5" customHeight="1">
      <c r="A677" s="1"/>
      <c r="B677" s="541"/>
      <c r="C677" s="541"/>
      <c r="D677" s="541"/>
      <c r="E677" s="541"/>
      <c r="F677" s="90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584" t="s">
        <v>21</v>
      </c>
      <c r="S677" s="617" t="s">
        <v>197</v>
      </c>
      <c r="T677" s="7"/>
      <c r="U677" s="7"/>
      <c r="V677" s="5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</row>
    <row r="678" spans="1:51" ht="7.5" customHeight="1">
      <c r="A678" s="13"/>
      <c r="B678" s="541"/>
      <c r="C678" s="541"/>
      <c r="D678" s="541"/>
      <c r="E678" s="541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541"/>
      <c r="S678" s="541"/>
      <c r="T678" s="7"/>
      <c r="U678" s="7"/>
      <c r="V678" s="5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</row>
    <row r="679" spans="1:51" ht="7.5" customHeight="1">
      <c r="A679" s="13"/>
      <c r="B679" s="541"/>
      <c r="C679" s="541"/>
      <c r="D679" s="541"/>
      <c r="E679" s="541"/>
      <c r="R679" s="584" t="s">
        <v>21</v>
      </c>
      <c r="S679" s="588" t="s">
        <v>198</v>
      </c>
      <c r="T679" s="7"/>
      <c r="U679" s="7"/>
      <c r="V679" s="5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</row>
    <row r="680" spans="1:51" ht="7.5" customHeight="1">
      <c r="A680" s="13"/>
      <c r="B680" s="541"/>
      <c r="C680" s="541"/>
      <c r="D680" s="541"/>
      <c r="E680" s="541"/>
      <c r="R680" s="541"/>
      <c r="S680" s="541"/>
      <c r="T680" s="7"/>
      <c r="U680" s="7"/>
      <c r="V680" s="5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</row>
    <row r="681" spans="1:51" ht="7.5" customHeight="1">
      <c r="A681" s="13"/>
      <c r="B681" s="541"/>
      <c r="C681" s="541"/>
      <c r="D681" s="541"/>
      <c r="E681" s="541"/>
      <c r="R681" s="48"/>
      <c r="S681" s="541"/>
      <c r="T681" s="7"/>
      <c r="U681" s="7"/>
      <c r="V681" s="5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</row>
    <row r="682" spans="1:51" ht="7.5" customHeight="1">
      <c r="A682" s="13"/>
      <c r="B682" s="541"/>
      <c r="C682" s="541"/>
      <c r="D682" s="541"/>
      <c r="E682" s="541"/>
      <c r="R682" s="584" t="s">
        <v>21</v>
      </c>
      <c r="S682" s="603" t="s">
        <v>199</v>
      </c>
      <c r="T682" s="7"/>
      <c r="U682" s="7"/>
      <c r="V682" s="5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</row>
    <row r="683" spans="1:51" ht="7.5" customHeight="1">
      <c r="A683" s="13"/>
      <c r="B683" s="541"/>
      <c r="C683" s="541"/>
      <c r="D683" s="541"/>
      <c r="E683" s="541"/>
      <c r="F683" s="581">
        <v>3332.89</v>
      </c>
      <c r="G683" s="582">
        <f>ROUND(F683*mark_up,0)</f>
        <v>14631</v>
      </c>
      <c r="H683" s="50"/>
      <c r="I683" s="582" t="s">
        <v>25</v>
      </c>
      <c r="J683" s="581"/>
      <c r="K683" s="582" t="s">
        <v>25</v>
      </c>
      <c r="L683" s="581"/>
      <c r="M683" s="582" t="s">
        <v>25</v>
      </c>
      <c r="N683" s="581"/>
      <c r="O683" s="582" t="s">
        <v>25</v>
      </c>
      <c r="P683" s="581"/>
      <c r="Q683" s="582" t="s">
        <v>25</v>
      </c>
      <c r="R683" s="541"/>
      <c r="S683" s="541"/>
      <c r="T683" s="7"/>
      <c r="U683" s="7"/>
      <c r="V683" s="5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</row>
    <row r="684" spans="1:51" ht="7.5" customHeight="1">
      <c r="A684" s="13"/>
      <c r="B684" s="541"/>
      <c r="C684" s="541"/>
      <c r="D684" s="541"/>
      <c r="E684" s="541"/>
      <c r="F684" s="562"/>
      <c r="G684" s="562"/>
      <c r="H684" s="74"/>
      <c r="I684" s="562"/>
      <c r="J684" s="562"/>
      <c r="K684" s="562"/>
      <c r="L684" s="562"/>
      <c r="M684" s="562"/>
      <c r="N684" s="562"/>
      <c r="O684" s="562"/>
      <c r="P684" s="562"/>
      <c r="Q684" s="562"/>
      <c r="R684" s="56"/>
      <c r="S684" s="541"/>
      <c r="T684" s="7"/>
      <c r="U684" s="7"/>
      <c r="V684" s="5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</row>
    <row r="685" spans="1:51" ht="7.5" customHeight="1">
      <c r="A685" s="13"/>
      <c r="B685" s="541"/>
      <c r="C685" s="541"/>
      <c r="D685" s="541"/>
      <c r="E685" s="541"/>
      <c r="F685" s="47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584" t="s">
        <v>21</v>
      </c>
      <c r="S685" s="640" t="s">
        <v>200</v>
      </c>
      <c r="T685" s="7"/>
      <c r="U685" s="7"/>
      <c r="V685" s="5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</row>
    <row r="686" spans="1:51" ht="7.5" customHeight="1">
      <c r="A686" s="13"/>
      <c r="B686" s="541"/>
      <c r="C686" s="541"/>
      <c r="D686" s="541"/>
      <c r="E686" s="541"/>
      <c r="F686" s="105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541"/>
      <c r="S686" s="541"/>
      <c r="T686" s="7"/>
      <c r="U686" s="7"/>
      <c r="V686" s="5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</row>
    <row r="687" spans="1:51" ht="7.5" customHeight="1">
      <c r="A687" s="13"/>
      <c r="B687" s="541"/>
      <c r="C687" s="541"/>
      <c r="D687" s="541"/>
      <c r="E687" s="541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S687" s="54"/>
      <c r="T687" s="7"/>
      <c r="U687" s="7"/>
      <c r="V687" s="5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</row>
    <row r="688" spans="1:51" ht="7.5" customHeight="1">
      <c r="A688" s="13"/>
      <c r="B688" s="541"/>
      <c r="C688" s="541"/>
      <c r="D688" s="541"/>
      <c r="E688" s="541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S688" s="54"/>
      <c r="T688" s="7"/>
      <c r="U688" s="7"/>
      <c r="V688" s="5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</row>
    <row r="689" spans="1:51" ht="7.5" customHeight="1">
      <c r="A689" s="13"/>
      <c r="B689" s="541"/>
      <c r="C689" s="541"/>
      <c r="D689" s="541"/>
      <c r="E689" s="541"/>
      <c r="F689" s="49"/>
      <c r="G689" s="43"/>
      <c r="H689" s="49"/>
      <c r="I689" s="49"/>
      <c r="J689" s="49"/>
      <c r="K689" s="43"/>
      <c r="L689" s="49"/>
      <c r="M689" s="43"/>
      <c r="N689" s="49"/>
      <c r="O689" s="43"/>
      <c r="P689" s="49"/>
      <c r="Q689" s="43"/>
      <c r="T689" s="7"/>
      <c r="U689" s="7"/>
      <c r="V689" s="5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</row>
    <row r="690" spans="1:51" ht="7.5" customHeight="1">
      <c r="A690" s="13"/>
      <c r="B690" s="541"/>
      <c r="C690" s="541"/>
      <c r="D690" s="541"/>
      <c r="E690" s="541"/>
      <c r="F690" s="49"/>
      <c r="G690" s="43"/>
      <c r="H690" s="49"/>
      <c r="I690" s="49"/>
      <c r="J690" s="49"/>
      <c r="K690" s="43"/>
      <c r="L690" s="49"/>
      <c r="M690" s="43"/>
      <c r="N690" s="49"/>
      <c r="O690" s="43"/>
      <c r="P690" s="49"/>
      <c r="Q690" s="43"/>
      <c r="T690" s="7"/>
      <c r="U690" s="7"/>
      <c r="V690" s="5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</row>
    <row r="691" spans="1:51" ht="7.5" customHeight="1">
      <c r="A691" s="13"/>
      <c r="B691" s="541"/>
      <c r="C691" s="608" t="s">
        <v>201</v>
      </c>
      <c r="D691" s="541"/>
      <c r="E691" s="541"/>
      <c r="F691" s="49"/>
      <c r="G691" s="43"/>
      <c r="H691" s="49"/>
      <c r="I691" s="49"/>
      <c r="J691" s="49"/>
      <c r="K691" s="43"/>
      <c r="L691" s="49"/>
      <c r="M691" s="43"/>
      <c r="N691" s="49"/>
      <c r="O691" s="43"/>
      <c r="P691" s="49"/>
      <c r="Q691" s="43"/>
      <c r="T691" s="7"/>
      <c r="U691" s="7"/>
      <c r="V691" s="5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</row>
    <row r="692" spans="1:51" ht="7.5" customHeight="1">
      <c r="A692" s="13"/>
      <c r="B692" s="541"/>
      <c r="C692" s="541"/>
      <c r="D692" s="541"/>
      <c r="E692" s="541"/>
      <c r="F692" s="49"/>
      <c r="G692" s="43"/>
      <c r="H692" s="49"/>
      <c r="I692" s="49"/>
      <c r="J692" s="49"/>
      <c r="K692" s="43"/>
      <c r="L692" s="49"/>
      <c r="M692" s="43"/>
      <c r="N692" s="49"/>
      <c r="O692" s="43"/>
      <c r="P692" s="49"/>
      <c r="Q692" s="43"/>
      <c r="T692" s="7"/>
      <c r="U692" s="7"/>
      <c r="V692" s="5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</row>
    <row r="693" spans="1:51" ht="7.5" customHeight="1">
      <c r="A693" s="13"/>
      <c r="B693" s="541"/>
      <c r="C693" s="531"/>
      <c r="D693" s="541"/>
      <c r="E693" s="541"/>
      <c r="F693" s="49"/>
      <c r="G693" s="43"/>
      <c r="H693" s="49"/>
      <c r="I693" s="49"/>
      <c r="J693" s="49"/>
      <c r="K693" s="43"/>
      <c r="L693" s="49"/>
      <c r="M693" s="43"/>
      <c r="N693" s="49"/>
      <c r="O693" s="43"/>
      <c r="P693" s="49"/>
      <c r="Q693" s="43"/>
      <c r="T693" s="7"/>
      <c r="U693" s="7"/>
      <c r="V693" s="5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</row>
    <row r="694" spans="1:51" ht="7.5" customHeight="1">
      <c r="A694" s="13"/>
      <c r="B694" s="604" t="s">
        <v>18</v>
      </c>
      <c r="C694" s="627" t="s">
        <v>202</v>
      </c>
      <c r="D694" s="626" t="s">
        <v>203</v>
      </c>
      <c r="E694" s="73"/>
      <c r="F694" s="77"/>
      <c r="G694" s="73"/>
      <c r="H694" s="77"/>
      <c r="I694" s="77"/>
      <c r="J694" s="77"/>
      <c r="K694" s="73"/>
      <c r="L694" s="77"/>
      <c r="M694" s="73"/>
      <c r="N694" s="77"/>
      <c r="O694" s="73"/>
      <c r="P694" s="77"/>
      <c r="Q694" s="73"/>
      <c r="R694" s="590" t="s">
        <v>21</v>
      </c>
      <c r="S694" s="577" t="s">
        <v>204</v>
      </c>
      <c r="T694" s="7"/>
      <c r="U694" s="7"/>
      <c r="V694" s="5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</row>
    <row r="695" spans="1:51" ht="7.5" customHeight="1">
      <c r="A695" s="13"/>
      <c r="B695" s="541"/>
      <c r="C695" s="541"/>
      <c r="D695" s="541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541"/>
      <c r="S695" s="541"/>
      <c r="T695" s="7"/>
      <c r="U695" s="7"/>
      <c r="V695" s="5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</row>
    <row r="696" spans="1:51" ht="7.5" customHeight="1">
      <c r="A696" s="13"/>
      <c r="B696" s="541"/>
      <c r="C696" s="541"/>
      <c r="D696" s="541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45"/>
      <c r="S696" s="541"/>
      <c r="T696" s="7"/>
      <c r="U696" s="7"/>
      <c r="V696" s="5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</row>
    <row r="697" spans="1:51" ht="7.5" customHeight="1">
      <c r="A697" s="13"/>
      <c r="B697" s="541"/>
      <c r="C697" s="541"/>
      <c r="D697" s="541"/>
      <c r="E697" s="43"/>
      <c r="F697" s="49"/>
      <c r="G697" s="43"/>
      <c r="H697" s="49"/>
      <c r="I697" s="49"/>
      <c r="J697" s="49"/>
      <c r="K697" s="43"/>
      <c r="L697" s="49"/>
      <c r="M697" s="43"/>
      <c r="N697" s="49"/>
      <c r="O697" s="43"/>
      <c r="P697" s="49"/>
      <c r="Q697" s="43"/>
      <c r="R697" s="45"/>
      <c r="S697" s="541"/>
      <c r="T697" s="7"/>
      <c r="U697" s="7"/>
      <c r="V697" s="5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</row>
    <row r="698" spans="1:51" ht="7.5" customHeight="1">
      <c r="A698" s="13"/>
      <c r="B698" s="541"/>
      <c r="C698" s="541"/>
      <c r="D698" s="541"/>
      <c r="E698" s="43"/>
      <c r="F698" s="49"/>
      <c r="G698" s="43"/>
      <c r="H698" s="49"/>
      <c r="I698" s="49"/>
      <c r="J698" s="49"/>
      <c r="K698" s="43"/>
      <c r="L698" s="49"/>
      <c r="M698" s="43"/>
      <c r="N698" s="49"/>
      <c r="O698" s="43"/>
      <c r="P698" s="49"/>
      <c r="Q698" s="43"/>
      <c r="R698" s="48"/>
      <c r="S698" s="541"/>
      <c r="T698" s="7"/>
      <c r="U698" s="7"/>
      <c r="V698" s="5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</row>
    <row r="699" spans="1:51" ht="7.5" customHeight="1">
      <c r="A699" s="13"/>
      <c r="B699" s="541"/>
      <c r="C699" s="541"/>
      <c r="D699" s="541"/>
      <c r="E699" s="43"/>
      <c r="F699" s="43"/>
      <c r="G699" s="70"/>
      <c r="H699" s="43"/>
      <c r="I699" s="70"/>
      <c r="J699" s="49"/>
      <c r="K699" s="43"/>
      <c r="L699" s="49"/>
      <c r="M699" s="43"/>
      <c r="N699" s="49"/>
      <c r="O699" s="43"/>
      <c r="P699" s="49"/>
      <c r="Q699" s="43"/>
      <c r="R699" s="584" t="s">
        <v>21</v>
      </c>
      <c r="S699" s="588" t="s">
        <v>205</v>
      </c>
      <c r="T699" s="7"/>
      <c r="U699" s="7"/>
      <c r="V699" s="5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</row>
    <row r="700" spans="1:51" ht="7.5" customHeight="1">
      <c r="A700" s="13"/>
      <c r="B700" s="541"/>
      <c r="C700" s="541"/>
      <c r="D700" s="541"/>
      <c r="E700" s="43"/>
      <c r="F700" s="43"/>
      <c r="G700" s="70"/>
      <c r="H700" s="43"/>
      <c r="I700" s="70"/>
      <c r="J700" s="49"/>
      <c r="K700" s="43"/>
      <c r="L700" s="49"/>
      <c r="M700" s="43"/>
      <c r="N700" s="49"/>
      <c r="O700" s="43"/>
      <c r="P700" s="49"/>
      <c r="Q700" s="43"/>
      <c r="R700" s="541"/>
      <c r="S700" s="541"/>
      <c r="T700" s="7"/>
      <c r="U700" s="7"/>
      <c r="V700" s="72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</row>
    <row r="701" spans="1:51" ht="7.5" customHeight="1">
      <c r="A701" s="13"/>
      <c r="B701" s="541"/>
      <c r="C701" s="541"/>
      <c r="D701" s="541"/>
      <c r="E701" s="49"/>
      <c r="F701" s="49"/>
      <c r="G701" s="70"/>
      <c r="H701" s="49"/>
      <c r="I701" s="70"/>
      <c r="J701" s="49"/>
      <c r="K701" s="49"/>
      <c r="L701" s="49"/>
      <c r="M701" s="49"/>
      <c r="N701" s="49"/>
      <c r="O701" s="49"/>
      <c r="P701" s="49"/>
      <c r="Q701" s="49"/>
      <c r="R701" s="45"/>
      <c r="S701" s="541"/>
      <c r="T701" s="7"/>
      <c r="U701" s="7"/>
      <c r="V701" s="72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</row>
    <row r="702" spans="1:51" ht="7.5" customHeight="1">
      <c r="A702" s="13"/>
      <c r="B702" s="541"/>
      <c r="C702" s="541"/>
      <c r="D702" s="541"/>
      <c r="E702" s="566" t="s">
        <v>25</v>
      </c>
      <c r="F702" s="581"/>
      <c r="G702" s="582" t="s">
        <v>25</v>
      </c>
      <c r="H702" s="50"/>
      <c r="I702" s="582" t="s">
        <v>25</v>
      </c>
      <c r="J702" s="581"/>
      <c r="K702" s="582" t="s">
        <v>25</v>
      </c>
      <c r="L702" s="581"/>
      <c r="M702" s="582">
        <f>ROUND(Q702+(Q702*7%),0)</f>
        <v>17863</v>
      </c>
      <c r="N702" s="582"/>
      <c r="O702" s="582">
        <f>ROUND(Q702+(Q702*10%),0)</f>
        <v>18363</v>
      </c>
      <c r="P702" s="581">
        <v>3802.7220000000002</v>
      </c>
      <c r="Q702" s="582">
        <f>ROUND(P702*mark_up,0)</f>
        <v>16694</v>
      </c>
      <c r="R702" s="48"/>
      <c r="S702" s="541"/>
      <c r="T702" s="7"/>
      <c r="U702" s="7"/>
      <c r="V702" s="72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</row>
    <row r="703" spans="1:51" ht="7.5" customHeight="1">
      <c r="A703" s="13"/>
      <c r="B703" s="541"/>
      <c r="C703" s="541"/>
      <c r="D703" s="541"/>
      <c r="E703" s="541"/>
      <c r="F703" s="562"/>
      <c r="G703" s="562"/>
      <c r="H703" s="74"/>
      <c r="I703" s="562"/>
      <c r="J703" s="562"/>
      <c r="K703" s="562"/>
      <c r="L703" s="562"/>
      <c r="M703" s="562"/>
      <c r="N703" s="562"/>
      <c r="O703" s="562"/>
      <c r="P703" s="562"/>
      <c r="Q703" s="562"/>
      <c r="R703" s="48"/>
      <c r="S703" s="541"/>
      <c r="T703" s="7"/>
      <c r="U703" s="7"/>
      <c r="V703" s="5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</row>
    <row r="704" spans="1:51" ht="7.5" customHeight="1">
      <c r="A704" s="1"/>
      <c r="B704" s="541"/>
      <c r="C704" s="541"/>
      <c r="D704" s="541"/>
      <c r="E704" s="43"/>
      <c r="F704" s="49"/>
      <c r="G704" s="43"/>
      <c r="H704" s="49"/>
      <c r="I704" s="49"/>
      <c r="J704" s="49"/>
      <c r="K704" s="43"/>
      <c r="L704" s="49"/>
      <c r="M704" s="43"/>
      <c r="N704" s="49"/>
      <c r="O704" s="43"/>
      <c r="P704" s="49"/>
      <c r="Q704" s="43"/>
      <c r="R704" s="584" t="s">
        <v>21</v>
      </c>
      <c r="S704" s="588" t="s">
        <v>206</v>
      </c>
      <c r="T704" s="7"/>
      <c r="U704" s="7"/>
      <c r="V704" s="5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</row>
    <row r="705" spans="1:51" ht="7.5" customHeight="1">
      <c r="A705" s="1"/>
      <c r="B705" s="541"/>
      <c r="C705" s="541"/>
      <c r="D705" s="541"/>
      <c r="E705" s="43"/>
      <c r="F705" s="49"/>
      <c r="G705" s="43"/>
      <c r="H705" s="49"/>
      <c r="I705" s="49"/>
      <c r="J705" s="49"/>
      <c r="K705" s="43"/>
      <c r="L705" s="49"/>
      <c r="M705" s="43"/>
      <c r="N705" s="49"/>
      <c r="O705" s="43"/>
      <c r="P705" s="49"/>
      <c r="Q705" s="43"/>
      <c r="R705" s="541"/>
      <c r="S705" s="541"/>
      <c r="T705" s="7"/>
      <c r="U705" s="7"/>
      <c r="V705" s="5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</row>
    <row r="706" spans="1:51" ht="7.5" customHeight="1">
      <c r="A706" s="1"/>
      <c r="B706" s="541"/>
      <c r="C706" s="541"/>
      <c r="D706" s="541"/>
      <c r="E706" s="43"/>
      <c r="F706" s="49"/>
      <c r="G706" s="43"/>
      <c r="H706" s="49"/>
      <c r="I706" s="49"/>
      <c r="J706" s="49"/>
      <c r="K706" s="43"/>
      <c r="L706" s="49"/>
      <c r="M706" s="43"/>
      <c r="N706" s="49"/>
      <c r="O706" s="43"/>
      <c r="P706" s="49"/>
      <c r="Q706" s="43"/>
      <c r="R706" s="48"/>
      <c r="S706" s="541"/>
      <c r="T706" s="7"/>
      <c r="U706" s="7"/>
      <c r="V706" s="5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</row>
    <row r="707" spans="1:51" ht="7.5" customHeight="1">
      <c r="A707" s="1"/>
      <c r="B707" s="541"/>
      <c r="C707" s="541"/>
      <c r="D707" s="541"/>
      <c r="E707" s="43"/>
      <c r="F707" s="49"/>
      <c r="G707" s="43"/>
      <c r="H707" s="49"/>
      <c r="I707" s="49"/>
      <c r="J707" s="49"/>
      <c r="K707" s="43"/>
      <c r="L707" s="49"/>
      <c r="M707" s="43"/>
      <c r="N707" s="49"/>
      <c r="O707" s="43"/>
      <c r="P707" s="49"/>
      <c r="Q707" s="43"/>
      <c r="S707" s="54"/>
      <c r="T707" s="7"/>
      <c r="U707" s="7"/>
      <c r="V707" s="5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</row>
    <row r="708" spans="1:51" ht="7.5" customHeight="1">
      <c r="A708" s="1"/>
      <c r="B708" s="541"/>
      <c r="C708" s="541"/>
      <c r="D708" s="541"/>
      <c r="E708" s="43"/>
      <c r="F708" s="49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T708" s="7"/>
      <c r="U708" s="7"/>
      <c r="V708" s="5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</row>
    <row r="709" spans="1:51" ht="7.5" customHeight="1">
      <c r="A709" s="1"/>
      <c r="B709" s="541"/>
      <c r="C709" s="608" t="s">
        <v>207</v>
      </c>
      <c r="D709" s="541"/>
      <c r="F709" s="70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T709" s="7"/>
      <c r="U709" s="7"/>
      <c r="V709" s="5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</row>
    <row r="710" spans="1:51" ht="7.5" customHeight="1">
      <c r="A710" s="13"/>
      <c r="B710" s="541"/>
      <c r="C710" s="541"/>
      <c r="D710" s="541"/>
      <c r="F710" s="70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T710" s="7"/>
      <c r="U710" s="7"/>
      <c r="V710" s="5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</row>
    <row r="711" spans="1:51" ht="7.5" customHeight="1">
      <c r="A711" s="13"/>
      <c r="B711" s="531"/>
      <c r="C711" s="531"/>
      <c r="D711" s="531"/>
      <c r="E711" s="43"/>
      <c r="F711" s="49"/>
      <c r="G711" s="43"/>
      <c r="H711" s="49"/>
      <c r="I711" s="49"/>
      <c r="J711" s="49"/>
      <c r="K711" s="43"/>
      <c r="L711" s="49"/>
      <c r="M711" s="43"/>
      <c r="N711" s="49"/>
      <c r="O711" s="43"/>
      <c r="P711" s="49"/>
      <c r="Q711" s="43"/>
      <c r="T711" s="7"/>
      <c r="U711" s="7"/>
      <c r="V711" s="5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</row>
    <row r="712" spans="1:51" ht="7.5" customHeight="1">
      <c r="A712" s="1"/>
      <c r="B712" s="604" t="s">
        <v>18</v>
      </c>
      <c r="C712" s="627" t="s">
        <v>208</v>
      </c>
      <c r="D712" s="626" t="s">
        <v>209</v>
      </c>
      <c r="E712" s="73"/>
      <c r="F712" s="77"/>
      <c r="G712" s="73"/>
      <c r="H712" s="77"/>
      <c r="I712" s="77"/>
      <c r="J712" s="77"/>
      <c r="K712" s="73"/>
      <c r="L712" s="77"/>
      <c r="M712" s="73"/>
      <c r="N712" s="77"/>
      <c r="O712" s="73"/>
      <c r="P712" s="77"/>
      <c r="Q712" s="73"/>
      <c r="R712" s="590" t="s">
        <v>21</v>
      </c>
      <c r="S712" s="577" t="s">
        <v>204</v>
      </c>
      <c r="T712" s="7"/>
      <c r="U712" s="7"/>
      <c r="V712" s="5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</row>
    <row r="713" spans="1:51" ht="7.5" customHeight="1">
      <c r="A713" s="1"/>
      <c r="B713" s="541"/>
      <c r="C713" s="541"/>
      <c r="D713" s="541"/>
      <c r="E713" s="43"/>
      <c r="F713" s="49"/>
      <c r="G713" s="43"/>
      <c r="H713" s="49"/>
      <c r="I713" s="70"/>
      <c r="J713" s="49"/>
      <c r="K713" s="43"/>
      <c r="L713" s="49"/>
      <c r="M713" s="43"/>
      <c r="N713" s="49"/>
      <c r="O713" s="43"/>
      <c r="P713" s="49"/>
      <c r="Q713" s="43"/>
      <c r="R713" s="541"/>
      <c r="S713" s="541"/>
      <c r="T713" s="7"/>
      <c r="U713" s="7"/>
      <c r="V713" s="72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</row>
    <row r="714" spans="1:51" ht="7.5" customHeight="1">
      <c r="A714" s="1"/>
      <c r="B714" s="541"/>
      <c r="C714" s="541"/>
      <c r="D714" s="541"/>
      <c r="E714" s="43"/>
      <c r="F714" s="49"/>
      <c r="G714" s="43"/>
      <c r="H714" s="49"/>
      <c r="I714" s="70"/>
      <c r="J714" s="49"/>
      <c r="K714" s="43"/>
      <c r="L714" s="49"/>
      <c r="M714" s="43"/>
      <c r="N714" s="49"/>
      <c r="O714" s="43"/>
      <c r="P714" s="49"/>
      <c r="Q714" s="43"/>
      <c r="R714" s="45"/>
      <c r="S714" s="541"/>
      <c r="T714" s="7"/>
      <c r="U714" s="7"/>
      <c r="V714" s="72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</row>
    <row r="715" spans="1:51" ht="7.5" customHeight="1">
      <c r="A715" s="1"/>
      <c r="B715" s="541"/>
      <c r="C715" s="541"/>
      <c r="D715" s="541"/>
      <c r="E715" s="43"/>
      <c r="F715" s="49"/>
      <c r="G715" s="43"/>
      <c r="H715" s="49"/>
      <c r="I715" s="70"/>
      <c r="J715" s="49"/>
      <c r="K715" s="43"/>
      <c r="L715" s="49"/>
      <c r="M715" s="43"/>
      <c r="N715" s="49"/>
      <c r="O715" s="43"/>
      <c r="P715" s="49"/>
      <c r="Q715" s="43"/>
      <c r="R715" s="45"/>
      <c r="S715" s="541"/>
      <c r="T715" s="7"/>
      <c r="U715" s="7"/>
      <c r="V715" s="72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</row>
    <row r="716" spans="1:51" ht="7.5" customHeight="1">
      <c r="A716" s="1"/>
      <c r="B716" s="541"/>
      <c r="C716" s="541"/>
      <c r="D716" s="541"/>
      <c r="E716" s="121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48"/>
      <c r="S716" s="541"/>
      <c r="T716" s="7"/>
      <c r="U716" s="7"/>
      <c r="V716" s="5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</row>
    <row r="717" spans="1:51" ht="7.5" customHeight="1">
      <c r="A717" s="1"/>
      <c r="B717" s="541"/>
      <c r="C717" s="541"/>
      <c r="D717" s="541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584" t="s">
        <v>21</v>
      </c>
      <c r="S717" s="588" t="s">
        <v>205</v>
      </c>
      <c r="T717" s="7"/>
      <c r="U717" s="7"/>
      <c r="V717" s="5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</row>
    <row r="718" spans="1:51" ht="7.5" customHeight="1">
      <c r="A718" s="1"/>
      <c r="B718" s="541"/>
      <c r="C718" s="541"/>
      <c r="D718" s="541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541"/>
      <c r="S718" s="541"/>
      <c r="T718" s="7"/>
      <c r="U718" s="7"/>
      <c r="V718" s="5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</row>
    <row r="719" spans="1:51" ht="7.5" customHeight="1">
      <c r="A719" s="1"/>
      <c r="B719" s="541"/>
      <c r="C719" s="541"/>
      <c r="D719" s="541"/>
      <c r="E719" s="566" t="s">
        <v>25</v>
      </c>
      <c r="F719" s="581"/>
      <c r="G719" s="582" t="s">
        <v>25</v>
      </c>
      <c r="H719" s="50"/>
      <c r="I719" s="582" t="s">
        <v>25</v>
      </c>
      <c r="J719" s="581"/>
      <c r="K719" s="582" t="s">
        <v>25</v>
      </c>
      <c r="L719" s="581"/>
      <c r="M719" s="582">
        <f>ROUND(Q719+(Q719*7%),0)</f>
        <v>7188</v>
      </c>
      <c r="N719" s="582"/>
      <c r="O719" s="582">
        <f>ROUND(Q719+(Q719*10%),0)</f>
        <v>7390</v>
      </c>
      <c r="P719" s="581">
        <v>1530.2909999999999</v>
      </c>
      <c r="Q719" s="582">
        <f>ROUND(P719*mark_up,0)</f>
        <v>6718</v>
      </c>
      <c r="R719" s="173"/>
      <c r="S719" s="541"/>
      <c r="T719" s="7"/>
      <c r="U719" s="7"/>
      <c r="V719" s="5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</row>
    <row r="720" spans="1:51" ht="7.5" customHeight="1">
      <c r="A720" s="1"/>
      <c r="B720" s="541"/>
      <c r="C720" s="541"/>
      <c r="D720" s="541"/>
      <c r="E720" s="541"/>
      <c r="F720" s="562"/>
      <c r="G720" s="562"/>
      <c r="H720" s="74"/>
      <c r="I720" s="562"/>
      <c r="J720" s="562"/>
      <c r="K720" s="562"/>
      <c r="L720" s="562"/>
      <c r="M720" s="562"/>
      <c r="N720" s="562"/>
      <c r="O720" s="562"/>
      <c r="P720" s="562"/>
      <c r="Q720" s="562"/>
      <c r="R720" s="48"/>
      <c r="S720" s="541"/>
      <c r="T720" s="7"/>
      <c r="U720" s="7"/>
      <c r="V720" s="5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</row>
    <row r="721" spans="1:51" ht="7.5" customHeight="1">
      <c r="A721" s="1"/>
      <c r="B721" s="541"/>
      <c r="C721" s="541"/>
      <c r="D721" s="541"/>
      <c r="R721" s="48"/>
      <c r="S721" s="541"/>
      <c r="T721" s="7"/>
      <c r="U721" s="7"/>
      <c r="V721" s="5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</row>
    <row r="722" spans="1:51" ht="7.5" customHeight="1">
      <c r="A722" s="1"/>
      <c r="B722" s="541"/>
      <c r="C722" s="541"/>
      <c r="D722" s="541"/>
      <c r="R722" s="584" t="s">
        <v>21</v>
      </c>
      <c r="S722" s="579" t="s">
        <v>210</v>
      </c>
      <c r="T722" s="7"/>
      <c r="U722" s="7"/>
      <c r="V722" s="5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</row>
    <row r="723" spans="1:51" ht="7.5" customHeight="1">
      <c r="A723" s="1"/>
      <c r="B723" s="541"/>
      <c r="C723" s="541"/>
      <c r="D723" s="541"/>
      <c r="R723" s="541"/>
      <c r="S723" s="541"/>
      <c r="T723" s="7"/>
      <c r="U723" s="7"/>
      <c r="V723" s="5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</row>
    <row r="724" spans="1:51" ht="7.5" customHeight="1">
      <c r="A724" s="1"/>
      <c r="B724" s="541"/>
      <c r="C724" s="541"/>
      <c r="D724" s="541"/>
      <c r="R724" s="48"/>
      <c r="S724" s="541"/>
      <c r="T724" s="7"/>
      <c r="U724" s="7"/>
      <c r="V724" s="5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</row>
    <row r="725" spans="1:51" ht="7.5" customHeight="1">
      <c r="A725" s="1"/>
      <c r="B725" s="541"/>
      <c r="C725" s="541"/>
      <c r="D725" s="541"/>
      <c r="T725" s="7"/>
      <c r="U725" s="7"/>
      <c r="V725" s="5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</row>
    <row r="726" spans="1:51" ht="7.5" customHeight="1">
      <c r="A726" s="1"/>
      <c r="B726" s="541"/>
      <c r="C726" s="541"/>
      <c r="D726" s="541"/>
      <c r="T726" s="7"/>
      <c r="U726" s="7"/>
      <c r="V726" s="5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</row>
    <row r="727" spans="1:51" ht="7.5" customHeight="1">
      <c r="A727" s="1"/>
      <c r="B727" s="541"/>
      <c r="C727" s="608" t="s">
        <v>211</v>
      </c>
      <c r="D727" s="541"/>
      <c r="T727" s="7"/>
      <c r="U727" s="7"/>
      <c r="V727" s="5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</row>
    <row r="728" spans="1:51" ht="7.5" customHeight="1">
      <c r="A728" s="1"/>
      <c r="B728" s="541"/>
      <c r="C728" s="541"/>
      <c r="D728" s="541"/>
      <c r="T728" s="7"/>
      <c r="U728" s="7"/>
      <c r="V728" s="5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</row>
    <row r="729" spans="1:51" ht="7.5" customHeight="1">
      <c r="A729" s="1"/>
      <c r="B729" s="531"/>
      <c r="C729" s="531"/>
      <c r="D729" s="541"/>
      <c r="T729" s="7"/>
      <c r="U729" s="7"/>
      <c r="V729" s="5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</row>
    <row r="730" spans="1:51" ht="11.25" customHeight="1">
      <c r="A730" s="13"/>
      <c r="B730" s="569"/>
      <c r="C730" s="545"/>
      <c r="D730" s="545"/>
      <c r="E730" s="545"/>
      <c r="F730" s="545"/>
      <c r="G730" s="545"/>
      <c r="H730" s="545"/>
      <c r="I730" s="545"/>
      <c r="J730" s="545"/>
      <c r="K730" s="545"/>
      <c r="L730" s="545"/>
      <c r="M730" s="545"/>
      <c r="N730" s="545"/>
      <c r="O730" s="545"/>
      <c r="P730" s="545"/>
      <c r="Q730" s="545"/>
      <c r="R730" s="545"/>
      <c r="S730" s="570" t="s">
        <v>43</v>
      </c>
      <c r="T730" s="7"/>
      <c r="U730" s="7"/>
      <c r="V730" s="5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</row>
    <row r="731" spans="1:51" ht="11.25" customHeight="1">
      <c r="A731" s="1"/>
      <c r="B731" s="51"/>
      <c r="C731" s="64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6"/>
      <c r="S731" s="562"/>
      <c r="T731" s="7"/>
      <c r="U731" s="7"/>
      <c r="V731" s="5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</row>
    <row r="732" spans="1:51" ht="11.25" customHeight="1">
      <c r="A732" s="1"/>
      <c r="B732" s="586" t="s">
        <v>212</v>
      </c>
      <c r="C732" s="587"/>
      <c r="D732" s="587"/>
      <c r="E732" s="587"/>
      <c r="F732" s="587"/>
      <c r="G732" s="587"/>
      <c r="H732" s="587"/>
      <c r="I732" s="587"/>
      <c r="J732" s="587"/>
      <c r="K732" s="587"/>
      <c r="L732" s="587"/>
      <c r="M732" s="587"/>
      <c r="N732" s="587"/>
      <c r="O732" s="587"/>
      <c r="P732" s="587"/>
      <c r="Q732" s="587"/>
      <c r="R732" s="587"/>
      <c r="S732" s="587"/>
      <c r="T732" s="7"/>
      <c r="U732" s="7"/>
      <c r="V732" s="5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</row>
    <row r="733" spans="1:51" ht="61.5" customHeight="1">
      <c r="A733" s="1"/>
      <c r="B733" s="572"/>
      <c r="C733" s="531"/>
      <c r="D733" s="531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573" t="s">
        <v>5</v>
      </c>
      <c r="P733" s="531"/>
      <c r="Q733" s="531"/>
      <c r="R733" s="531"/>
      <c r="S733" s="531"/>
      <c r="T733" s="7"/>
      <c r="U733" s="7"/>
      <c r="V733" s="5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</row>
    <row r="734" spans="1:51" ht="34.5" customHeight="1">
      <c r="A734" s="169"/>
      <c r="B734" s="161" t="s">
        <v>6</v>
      </c>
      <c r="C734" s="161" t="s">
        <v>7</v>
      </c>
      <c r="D734" s="161" t="s">
        <v>8</v>
      </c>
      <c r="E734" s="161" t="s">
        <v>9</v>
      </c>
      <c r="F734" s="162" t="s">
        <v>10</v>
      </c>
      <c r="G734" s="163" t="s">
        <v>11</v>
      </c>
      <c r="H734" s="162" t="s">
        <v>10</v>
      </c>
      <c r="I734" s="163" t="s">
        <v>12</v>
      </c>
      <c r="J734" s="162" t="s">
        <v>10</v>
      </c>
      <c r="K734" s="163" t="s">
        <v>13</v>
      </c>
      <c r="L734" s="162" t="s">
        <v>10</v>
      </c>
      <c r="M734" s="163" t="s">
        <v>14</v>
      </c>
      <c r="N734" s="162" t="s">
        <v>10</v>
      </c>
      <c r="O734" s="163" t="s">
        <v>15</v>
      </c>
      <c r="P734" s="162" t="s">
        <v>10</v>
      </c>
      <c r="Q734" s="163" t="s">
        <v>16</v>
      </c>
      <c r="R734" s="623" t="s">
        <v>17</v>
      </c>
      <c r="S734" s="575"/>
      <c r="T734" s="7"/>
      <c r="U734" s="7"/>
      <c r="V734" s="5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</row>
    <row r="735" spans="1:51" ht="7.5" customHeight="1">
      <c r="A735" s="1"/>
      <c r="B735" s="664" t="s">
        <v>18</v>
      </c>
      <c r="C735" s="661" t="s">
        <v>213</v>
      </c>
      <c r="D735" s="633" t="s">
        <v>203</v>
      </c>
      <c r="E735" s="566"/>
      <c r="F735" s="49"/>
      <c r="G735" s="566"/>
      <c r="H735" s="49"/>
      <c r="I735" s="49"/>
      <c r="J735" s="49"/>
      <c r="K735" s="566"/>
      <c r="L735" s="49"/>
      <c r="M735" s="566"/>
      <c r="N735" s="49"/>
      <c r="O735" s="566"/>
      <c r="P735" s="49"/>
      <c r="Q735" s="566"/>
      <c r="R735" s="584" t="s">
        <v>21</v>
      </c>
      <c r="S735" s="579" t="s">
        <v>204</v>
      </c>
      <c r="T735" s="7"/>
      <c r="U735" s="7"/>
      <c r="V735" s="5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</row>
    <row r="736" spans="1:51" ht="7.5" customHeight="1">
      <c r="A736" s="1"/>
      <c r="B736" s="541"/>
      <c r="C736" s="541"/>
      <c r="D736" s="541"/>
      <c r="E736" s="541"/>
      <c r="F736" s="49"/>
      <c r="G736" s="541"/>
      <c r="H736" s="49"/>
      <c r="I736" s="49"/>
      <c r="J736" s="49"/>
      <c r="K736" s="541"/>
      <c r="L736" s="49"/>
      <c r="M736" s="541"/>
      <c r="N736" s="49"/>
      <c r="O736" s="541"/>
      <c r="P736" s="49"/>
      <c r="Q736" s="541"/>
      <c r="R736" s="541"/>
      <c r="S736" s="541"/>
      <c r="T736" s="7"/>
      <c r="U736" s="7"/>
      <c r="V736" s="5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</row>
    <row r="737" spans="1:51" ht="7.5" customHeight="1">
      <c r="A737" s="1"/>
      <c r="B737" s="541"/>
      <c r="C737" s="541"/>
      <c r="D737" s="541"/>
      <c r="E737" s="566"/>
      <c r="F737" s="49"/>
      <c r="G737" s="566"/>
      <c r="H737" s="49"/>
      <c r="I737" s="49"/>
      <c r="J737" s="49"/>
      <c r="K737" s="566"/>
      <c r="L737" s="49"/>
      <c r="M737" s="566"/>
      <c r="N737" s="49"/>
      <c r="O737" s="566"/>
      <c r="P737" s="49"/>
      <c r="Q737" s="566"/>
      <c r="R737" s="45"/>
      <c r="S737" s="541"/>
      <c r="T737" s="7"/>
      <c r="U737" s="7"/>
      <c r="V737" s="5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</row>
    <row r="738" spans="1:51" ht="7.5" customHeight="1">
      <c r="A738" s="1"/>
      <c r="B738" s="541"/>
      <c r="C738" s="541"/>
      <c r="D738" s="541"/>
      <c r="E738" s="541"/>
      <c r="F738" s="49"/>
      <c r="G738" s="541"/>
      <c r="H738" s="49"/>
      <c r="I738" s="49"/>
      <c r="J738" s="49"/>
      <c r="K738" s="541"/>
      <c r="L738" s="49"/>
      <c r="M738" s="541"/>
      <c r="N738" s="49"/>
      <c r="O738" s="541"/>
      <c r="P738" s="49"/>
      <c r="Q738" s="541"/>
      <c r="R738" s="45"/>
      <c r="S738" s="541"/>
      <c r="T738" s="7"/>
      <c r="U738" s="7"/>
      <c r="V738" s="5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</row>
    <row r="739" spans="1:51" ht="7.5" customHeight="1">
      <c r="A739" s="13"/>
      <c r="B739" s="541"/>
      <c r="C739" s="541"/>
      <c r="D739" s="541"/>
      <c r="E739" s="566"/>
      <c r="F739" s="49"/>
      <c r="G739" s="566"/>
      <c r="H739" s="49"/>
      <c r="I739" s="49"/>
      <c r="J739" s="49"/>
      <c r="K739" s="566"/>
      <c r="L739" s="49"/>
      <c r="M739" s="566"/>
      <c r="N739" s="49"/>
      <c r="O739" s="566"/>
      <c r="P739" s="49"/>
      <c r="Q739" s="566"/>
      <c r="R739" s="48"/>
      <c r="S739" s="541"/>
      <c r="T739" s="7"/>
      <c r="U739" s="7"/>
      <c r="V739" s="5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</row>
    <row r="740" spans="1:51" ht="7.5" customHeight="1">
      <c r="A740" s="13"/>
      <c r="B740" s="541"/>
      <c r="C740" s="541"/>
      <c r="D740" s="541"/>
      <c r="E740" s="541"/>
      <c r="F740" s="49"/>
      <c r="G740" s="541"/>
      <c r="H740" s="49"/>
      <c r="I740" s="49"/>
      <c r="J740" s="49"/>
      <c r="K740" s="541"/>
      <c r="L740" s="49"/>
      <c r="M740" s="541"/>
      <c r="N740" s="49"/>
      <c r="O740" s="541"/>
      <c r="P740" s="49"/>
      <c r="Q740" s="541"/>
      <c r="R740" s="584" t="s">
        <v>21</v>
      </c>
      <c r="S740" s="588" t="s">
        <v>214</v>
      </c>
      <c r="T740" s="7"/>
      <c r="U740" s="7"/>
      <c r="V740" s="5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</row>
    <row r="741" spans="1:51" ht="7.5" customHeight="1">
      <c r="A741" s="13"/>
      <c r="B741" s="541"/>
      <c r="C741" s="541"/>
      <c r="D741" s="541"/>
      <c r="R741" s="541"/>
      <c r="S741" s="541"/>
      <c r="T741" s="7"/>
      <c r="U741" s="7"/>
      <c r="V741" s="5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</row>
    <row r="742" spans="1:51" ht="7.5" customHeight="1">
      <c r="A742" s="13"/>
      <c r="B742" s="541"/>
      <c r="C742" s="541"/>
      <c r="D742" s="541"/>
      <c r="R742" s="173"/>
      <c r="S742" s="541"/>
      <c r="T742" s="7"/>
      <c r="U742" s="7"/>
      <c r="V742" s="5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</row>
    <row r="743" spans="1:51" ht="7.5" customHeight="1">
      <c r="A743" s="13"/>
      <c r="B743" s="541"/>
      <c r="C743" s="541"/>
      <c r="D743" s="541"/>
      <c r="E743" s="566" t="s">
        <v>25</v>
      </c>
      <c r="F743" s="50"/>
      <c r="G743" s="582" t="s">
        <v>25</v>
      </c>
      <c r="H743" s="50"/>
      <c r="I743" s="582" t="s">
        <v>25</v>
      </c>
      <c r="J743" s="581"/>
      <c r="K743" s="582" t="s">
        <v>25</v>
      </c>
      <c r="L743" s="581"/>
      <c r="M743" s="582">
        <f>ROUND(Q743+(Q743*7%),0)</f>
        <v>20718</v>
      </c>
      <c r="N743" s="582"/>
      <c r="O743" s="582">
        <f>ROUND(Q743+(Q743*10%),0)</f>
        <v>21299</v>
      </c>
      <c r="P743" s="581">
        <v>4410.6194999999998</v>
      </c>
      <c r="Q743" s="582">
        <f>ROUND(P743*mark_up,0)</f>
        <v>19363</v>
      </c>
      <c r="R743" s="87"/>
      <c r="S743" s="541"/>
      <c r="T743" s="7"/>
      <c r="U743" s="7"/>
      <c r="V743" s="5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</row>
    <row r="744" spans="1:51" ht="7.5" customHeight="1">
      <c r="A744" s="13"/>
      <c r="B744" s="541"/>
      <c r="C744" s="541"/>
      <c r="D744" s="541"/>
      <c r="E744" s="541"/>
      <c r="F744" s="74"/>
      <c r="G744" s="562"/>
      <c r="H744" s="74"/>
      <c r="I744" s="562"/>
      <c r="J744" s="562"/>
      <c r="K744" s="562"/>
      <c r="L744" s="562"/>
      <c r="M744" s="562"/>
      <c r="N744" s="562"/>
      <c r="O744" s="562"/>
      <c r="P744" s="562"/>
      <c r="Q744" s="562"/>
      <c r="R744" s="87"/>
      <c r="S744" s="541"/>
      <c r="T744" s="7"/>
      <c r="U744" s="7"/>
      <c r="V744" s="5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</row>
    <row r="745" spans="1:51" ht="7.5" customHeight="1">
      <c r="A745" s="13"/>
      <c r="B745" s="541"/>
      <c r="C745" s="541"/>
      <c r="D745" s="541"/>
      <c r="E745" s="566"/>
      <c r="F745" s="43"/>
      <c r="G745" s="43"/>
      <c r="H745" s="43"/>
      <c r="I745" s="43"/>
      <c r="J745" s="49"/>
      <c r="K745" s="566"/>
      <c r="L745" s="49"/>
      <c r="M745" s="566"/>
      <c r="N745" s="49"/>
      <c r="O745" s="566"/>
      <c r="P745" s="49"/>
      <c r="Q745" s="566"/>
      <c r="R745" s="584" t="s">
        <v>21</v>
      </c>
      <c r="S745" s="588" t="s">
        <v>215</v>
      </c>
      <c r="T745" s="7"/>
      <c r="U745" s="7"/>
      <c r="V745" s="5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</row>
    <row r="746" spans="1:51" ht="7.5" customHeight="1">
      <c r="A746" s="13"/>
      <c r="B746" s="541"/>
      <c r="C746" s="541"/>
      <c r="D746" s="541"/>
      <c r="E746" s="541"/>
      <c r="F746" s="43"/>
      <c r="G746" s="43"/>
      <c r="H746" s="43"/>
      <c r="I746" s="43"/>
      <c r="J746" s="49"/>
      <c r="K746" s="541"/>
      <c r="L746" s="49"/>
      <c r="M746" s="541"/>
      <c r="N746" s="49"/>
      <c r="O746" s="541"/>
      <c r="P746" s="49"/>
      <c r="Q746" s="541"/>
      <c r="R746" s="541"/>
      <c r="S746" s="541"/>
      <c r="T746" s="7"/>
      <c r="U746" s="7"/>
      <c r="V746" s="5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</row>
    <row r="747" spans="1:51" ht="7.5" customHeight="1">
      <c r="A747" s="13"/>
      <c r="B747" s="541"/>
      <c r="C747" s="541"/>
      <c r="D747" s="541"/>
      <c r="E747" s="566"/>
      <c r="F747" s="49"/>
      <c r="G747" s="566"/>
      <c r="H747" s="49"/>
      <c r="I747" s="49"/>
      <c r="J747" s="49"/>
      <c r="K747" s="566"/>
      <c r="L747" s="49"/>
      <c r="M747" s="566"/>
      <c r="N747" s="49"/>
      <c r="O747" s="566"/>
      <c r="P747" s="49"/>
      <c r="Q747" s="566"/>
      <c r="R747" s="48"/>
      <c r="S747" s="541"/>
      <c r="T747" s="7"/>
      <c r="U747" s="7"/>
      <c r="V747" s="5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</row>
    <row r="748" spans="1:51" ht="7.5" customHeight="1">
      <c r="A748" s="13"/>
      <c r="B748" s="541"/>
      <c r="C748" s="541"/>
      <c r="D748" s="541"/>
      <c r="E748" s="541"/>
      <c r="F748" s="49"/>
      <c r="G748" s="541"/>
      <c r="H748" s="49"/>
      <c r="I748" s="49"/>
      <c r="J748" s="49"/>
      <c r="K748" s="541"/>
      <c r="L748" s="49"/>
      <c r="M748" s="541"/>
      <c r="N748" s="49"/>
      <c r="O748" s="541"/>
      <c r="P748" s="49"/>
      <c r="Q748" s="541"/>
      <c r="S748" s="54"/>
      <c r="T748" s="7"/>
      <c r="U748" s="7"/>
      <c r="V748" s="5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</row>
    <row r="749" spans="1:51" ht="7.5" customHeight="1">
      <c r="A749" s="13"/>
      <c r="B749" s="541"/>
      <c r="C749" s="541"/>
      <c r="D749" s="541"/>
      <c r="M749" s="70"/>
      <c r="N749" s="70"/>
      <c r="O749" s="70"/>
      <c r="P749" s="70"/>
      <c r="Q749" s="70"/>
      <c r="S749" s="54"/>
      <c r="T749" s="7"/>
      <c r="U749" s="7"/>
      <c r="V749" s="5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</row>
    <row r="750" spans="1:51" ht="7.5" customHeight="1">
      <c r="A750" s="13"/>
      <c r="B750" s="541"/>
      <c r="C750" s="541"/>
      <c r="D750" s="541"/>
      <c r="E750" s="43"/>
      <c r="F750" s="49"/>
      <c r="G750" s="43"/>
      <c r="H750" s="49"/>
      <c r="I750" s="49"/>
      <c r="J750" s="49"/>
      <c r="K750" s="43"/>
      <c r="L750" s="49"/>
      <c r="M750" s="43"/>
      <c r="N750" s="49"/>
      <c r="O750" s="43"/>
      <c r="P750" s="49"/>
      <c r="Q750" s="43"/>
      <c r="T750" s="7"/>
      <c r="U750" s="7"/>
      <c r="V750" s="5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</row>
    <row r="751" spans="1:51" ht="7.5" customHeight="1">
      <c r="A751" s="13"/>
      <c r="B751" s="541"/>
      <c r="C751" s="608" t="s">
        <v>216</v>
      </c>
      <c r="D751" s="541"/>
      <c r="E751" s="43"/>
      <c r="F751" s="49"/>
      <c r="G751" s="43"/>
      <c r="H751" s="49"/>
      <c r="I751" s="49"/>
      <c r="J751" s="49"/>
      <c r="K751" s="43"/>
      <c r="L751" s="49"/>
      <c r="M751" s="43"/>
      <c r="N751" s="49"/>
      <c r="O751" s="43"/>
      <c r="P751" s="49"/>
      <c r="Q751" s="43"/>
      <c r="T751" s="7"/>
      <c r="U751" s="7"/>
      <c r="V751" s="5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</row>
    <row r="752" spans="1:51" ht="7.5" customHeight="1">
      <c r="A752" s="13"/>
      <c r="B752" s="541"/>
      <c r="C752" s="541"/>
      <c r="D752" s="541"/>
      <c r="E752" s="43"/>
      <c r="F752" s="49"/>
      <c r="G752" s="43"/>
      <c r="H752" s="49"/>
      <c r="I752" s="49"/>
      <c r="J752" s="49"/>
      <c r="K752" s="43"/>
      <c r="L752" s="49"/>
      <c r="M752" s="43"/>
      <c r="N752" s="49"/>
      <c r="O752" s="43"/>
      <c r="P752" s="49"/>
      <c r="Q752" s="43"/>
      <c r="T752" s="7"/>
      <c r="U752" s="7"/>
      <c r="V752" s="5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</row>
    <row r="753" spans="1:51" ht="7.5" customHeight="1">
      <c r="A753" s="13"/>
      <c r="B753" s="531"/>
      <c r="C753" s="531"/>
      <c r="D753" s="531"/>
      <c r="E753" s="43"/>
      <c r="F753" s="49"/>
      <c r="G753" s="43"/>
      <c r="H753" s="49"/>
      <c r="I753" s="49"/>
      <c r="J753" s="49"/>
      <c r="K753" s="43"/>
      <c r="L753" s="49"/>
      <c r="M753" s="43"/>
      <c r="N753" s="49"/>
      <c r="O753" s="43"/>
      <c r="P753" s="49"/>
      <c r="Q753" s="43"/>
      <c r="T753" s="7"/>
      <c r="U753" s="7"/>
      <c r="V753" s="5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</row>
    <row r="754" spans="1:51" ht="7.5" customHeight="1">
      <c r="A754" s="13"/>
      <c r="B754" s="665" t="s">
        <v>18</v>
      </c>
      <c r="C754" s="627" t="s">
        <v>217</v>
      </c>
      <c r="D754" s="626" t="s">
        <v>209</v>
      </c>
      <c r="E754" s="73"/>
      <c r="F754" s="77"/>
      <c r="G754" s="73"/>
      <c r="H754" s="77"/>
      <c r="I754" s="77"/>
      <c r="J754" s="77"/>
      <c r="K754" s="73"/>
      <c r="L754" s="77"/>
      <c r="M754" s="73"/>
      <c r="N754" s="77"/>
      <c r="O754" s="73"/>
      <c r="P754" s="77"/>
      <c r="Q754" s="73"/>
      <c r="R754" s="590" t="s">
        <v>21</v>
      </c>
      <c r="S754" s="577" t="s">
        <v>204</v>
      </c>
      <c r="T754" s="7"/>
      <c r="U754" s="7"/>
      <c r="V754" s="5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</row>
    <row r="755" spans="1:51" ht="7.5" customHeight="1">
      <c r="A755" s="13"/>
      <c r="B755" s="541"/>
      <c r="C755" s="541"/>
      <c r="D755" s="541"/>
      <c r="E755" s="43"/>
      <c r="F755" s="49"/>
      <c r="G755" s="43"/>
      <c r="H755" s="49"/>
      <c r="I755" s="49"/>
      <c r="J755" s="49"/>
      <c r="K755" s="43"/>
      <c r="L755" s="49"/>
      <c r="M755" s="43"/>
      <c r="N755" s="49"/>
      <c r="O755" s="43"/>
      <c r="P755" s="49"/>
      <c r="Q755" s="43"/>
      <c r="R755" s="541"/>
      <c r="S755" s="541"/>
      <c r="T755" s="7"/>
      <c r="U755" s="7"/>
      <c r="V755" s="5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</row>
    <row r="756" spans="1:51" ht="7.5" customHeight="1">
      <c r="A756" s="13"/>
      <c r="B756" s="541"/>
      <c r="C756" s="541"/>
      <c r="D756" s="541"/>
      <c r="M756" s="70"/>
      <c r="N756" s="70"/>
      <c r="O756" s="70"/>
      <c r="P756" s="70"/>
      <c r="Q756" s="70"/>
      <c r="R756" s="45"/>
      <c r="S756" s="541"/>
      <c r="T756" s="7"/>
      <c r="U756" s="7"/>
      <c r="V756" s="5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</row>
    <row r="757" spans="1:51" ht="7.5" customHeight="1">
      <c r="A757" s="13"/>
      <c r="B757" s="541"/>
      <c r="C757" s="541"/>
      <c r="D757" s="541"/>
      <c r="M757" s="70"/>
      <c r="N757" s="70"/>
      <c r="O757" s="70"/>
      <c r="P757" s="70"/>
      <c r="Q757" s="70"/>
      <c r="R757" s="45"/>
      <c r="S757" s="541"/>
      <c r="T757" s="7"/>
      <c r="U757" s="7"/>
      <c r="V757" s="5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</row>
    <row r="758" spans="1:51" ht="7.5" customHeight="1">
      <c r="A758" s="13"/>
      <c r="B758" s="541"/>
      <c r="C758" s="541"/>
      <c r="D758" s="541"/>
      <c r="E758" s="43"/>
      <c r="F758" s="49"/>
      <c r="G758" s="43"/>
      <c r="H758" s="49"/>
      <c r="I758" s="49"/>
      <c r="J758" s="49"/>
      <c r="K758" s="43"/>
      <c r="L758" s="49"/>
      <c r="M758" s="43"/>
      <c r="N758" s="49"/>
      <c r="O758" s="43"/>
      <c r="P758" s="49"/>
      <c r="Q758" s="43"/>
      <c r="R758" s="48"/>
      <c r="S758" s="541"/>
      <c r="T758" s="7"/>
      <c r="U758" s="7"/>
      <c r="V758" s="5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</row>
    <row r="759" spans="1:51" ht="7.5" customHeight="1">
      <c r="A759" s="13"/>
      <c r="B759" s="541"/>
      <c r="C759" s="541"/>
      <c r="D759" s="541"/>
      <c r="E759" s="43"/>
      <c r="F759" s="49"/>
      <c r="G759" s="43"/>
      <c r="H759" s="49"/>
      <c r="I759" s="49"/>
      <c r="J759" s="49"/>
      <c r="L759" s="49"/>
      <c r="M759" s="43"/>
      <c r="N759" s="49"/>
      <c r="O759" s="43"/>
      <c r="P759" s="49"/>
      <c r="Q759" s="43"/>
      <c r="R759" s="584" t="s">
        <v>21</v>
      </c>
      <c r="S759" s="588" t="s">
        <v>214</v>
      </c>
      <c r="T759" s="7"/>
      <c r="U759" s="7"/>
      <c r="V759" s="5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</row>
    <row r="760" spans="1:51" ht="7.5" customHeight="1">
      <c r="A760" s="13"/>
      <c r="B760" s="541"/>
      <c r="C760" s="541"/>
      <c r="D760" s="541"/>
      <c r="E760" s="43"/>
      <c r="F760" s="49"/>
      <c r="G760" s="43"/>
      <c r="H760" s="49"/>
      <c r="I760" s="49"/>
      <c r="J760" s="49"/>
      <c r="L760" s="49"/>
      <c r="M760" s="43"/>
      <c r="N760" s="49"/>
      <c r="O760" s="43"/>
      <c r="P760" s="49"/>
      <c r="Q760" s="43"/>
      <c r="R760" s="541"/>
      <c r="S760" s="541"/>
      <c r="T760" s="7"/>
      <c r="U760" s="7"/>
      <c r="V760" s="5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</row>
    <row r="761" spans="1:51" ht="7.5" customHeight="1">
      <c r="A761" s="13"/>
      <c r="B761" s="541"/>
      <c r="C761" s="541"/>
      <c r="D761" s="541"/>
      <c r="E761" s="43"/>
      <c r="F761" s="49"/>
      <c r="G761" s="43"/>
      <c r="H761" s="49"/>
      <c r="I761" s="49"/>
      <c r="J761" s="49"/>
      <c r="L761" s="49"/>
      <c r="M761" s="43"/>
      <c r="N761" s="49"/>
      <c r="O761" s="43"/>
      <c r="P761" s="49"/>
      <c r="Q761" s="43"/>
      <c r="R761" s="173"/>
      <c r="S761" s="541"/>
      <c r="T761" s="7"/>
      <c r="U761" s="7"/>
      <c r="V761" s="5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</row>
    <row r="762" spans="1:51" ht="7.5" customHeight="1">
      <c r="A762" s="13"/>
      <c r="B762" s="541"/>
      <c r="C762" s="541"/>
      <c r="D762" s="541"/>
      <c r="E762" s="566" t="s">
        <v>25</v>
      </c>
      <c r="F762" s="581"/>
      <c r="G762" s="582" t="s">
        <v>25</v>
      </c>
      <c r="H762" s="582"/>
      <c r="I762" s="582" t="s">
        <v>25</v>
      </c>
      <c r="J762" s="581"/>
      <c r="K762" s="582" t="s">
        <v>25</v>
      </c>
      <c r="L762" s="581"/>
      <c r="M762" s="582">
        <f>ROUND(Q762+(Q762*7%),0)</f>
        <v>8251</v>
      </c>
      <c r="N762" s="582"/>
      <c r="O762" s="582">
        <f>ROUND(Q762+(Q762*10%),0)</f>
        <v>8482</v>
      </c>
      <c r="P762" s="581">
        <v>1756.57</v>
      </c>
      <c r="Q762" s="582">
        <f>ROUND(P762*mark_up,0)</f>
        <v>7711</v>
      </c>
      <c r="R762" s="48"/>
      <c r="S762" s="541"/>
      <c r="T762" s="7"/>
      <c r="U762" s="7"/>
      <c r="V762" s="5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</row>
    <row r="763" spans="1:51" ht="7.5" customHeight="1">
      <c r="A763" s="13"/>
      <c r="B763" s="541"/>
      <c r="C763" s="541"/>
      <c r="D763" s="541"/>
      <c r="E763" s="541"/>
      <c r="F763" s="562"/>
      <c r="G763" s="562"/>
      <c r="H763" s="562"/>
      <c r="I763" s="562"/>
      <c r="J763" s="562"/>
      <c r="K763" s="562"/>
      <c r="L763" s="562"/>
      <c r="M763" s="562"/>
      <c r="N763" s="562"/>
      <c r="O763" s="562"/>
      <c r="P763" s="562"/>
      <c r="Q763" s="562"/>
      <c r="R763" s="48"/>
      <c r="S763" s="541"/>
      <c r="T763" s="7"/>
      <c r="U763" s="7"/>
      <c r="V763" s="5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</row>
    <row r="764" spans="1:51" ht="7.5" customHeight="1">
      <c r="A764" s="110"/>
      <c r="B764" s="541"/>
      <c r="C764" s="541"/>
      <c r="D764" s="541"/>
      <c r="F764" s="52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584" t="s">
        <v>21</v>
      </c>
      <c r="S764" s="588" t="s">
        <v>206</v>
      </c>
      <c r="T764" s="7"/>
      <c r="U764" s="7"/>
      <c r="V764" s="5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</row>
    <row r="765" spans="1:51" ht="7.5" customHeight="1">
      <c r="A765" s="95"/>
      <c r="B765" s="541"/>
      <c r="C765" s="541"/>
      <c r="D765" s="541"/>
      <c r="F765" s="52"/>
      <c r="R765" s="541"/>
      <c r="S765" s="541"/>
      <c r="T765" s="7"/>
      <c r="U765" s="7"/>
      <c r="V765" s="5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</row>
    <row r="766" spans="1:51" ht="7.5" customHeight="1">
      <c r="A766" s="95"/>
      <c r="B766" s="541"/>
      <c r="C766" s="541"/>
      <c r="D766" s="541"/>
      <c r="R766" s="48"/>
      <c r="S766" s="541"/>
      <c r="T766" s="7"/>
      <c r="U766" s="7"/>
      <c r="V766" s="5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</row>
    <row r="767" spans="1:51" ht="7.5" customHeight="1">
      <c r="A767" s="95"/>
      <c r="B767" s="541"/>
      <c r="C767" s="541"/>
      <c r="D767" s="541"/>
      <c r="T767" s="7"/>
      <c r="U767" s="7"/>
      <c r="V767" s="5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</row>
    <row r="768" spans="1:51" ht="7.5" customHeight="1">
      <c r="A768" s="95"/>
      <c r="B768" s="541"/>
      <c r="C768" s="541"/>
      <c r="D768" s="541"/>
      <c r="T768" s="7"/>
      <c r="U768" s="7"/>
      <c r="V768" s="5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</row>
    <row r="769" spans="1:51" ht="7.5" customHeight="1">
      <c r="A769" s="95"/>
      <c r="B769" s="541"/>
      <c r="C769" s="608" t="s">
        <v>218</v>
      </c>
      <c r="D769" s="541"/>
      <c r="T769" s="7"/>
      <c r="U769" s="7"/>
      <c r="V769" s="5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</row>
    <row r="770" spans="1:51" ht="7.5" customHeight="1">
      <c r="A770" s="95"/>
      <c r="B770" s="541"/>
      <c r="C770" s="541"/>
      <c r="D770" s="541"/>
      <c r="T770" s="7"/>
      <c r="U770" s="7"/>
      <c r="V770" s="5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</row>
    <row r="771" spans="1:51" ht="7.5" customHeight="1">
      <c r="A771" s="110"/>
      <c r="B771" s="541"/>
      <c r="C771" s="531"/>
      <c r="D771" s="531"/>
      <c r="T771" s="7"/>
      <c r="U771" s="7"/>
      <c r="V771" s="5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</row>
    <row r="772" spans="1:51" ht="7.5" customHeight="1">
      <c r="A772" s="110"/>
      <c r="B772" s="665" t="s">
        <v>18</v>
      </c>
      <c r="C772" s="627" t="s">
        <v>219</v>
      </c>
      <c r="D772" s="626" t="s">
        <v>220</v>
      </c>
      <c r="E772" s="614" t="s">
        <v>25</v>
      </c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590" t="s">
        <v>21</v>
      </c>
      <c r="S772" s="577" t="s">
        <v>221</v>
      </c>
      <c r="T772" s="7"/>
      <c r="U772" s="7"/>
      <c r="V772" s="5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</row>
    <row r="773" spans="1:51" ht="7.5" customHeight="1">
      <c r="A773" s="95"/>
      <c r="B773" s="541"/>
      <c r="C773" s="541"/>
      <c r="D773" s="541"/>
      <c r="E773" s="541"/>
      <c r="F773" s="89"/>
      <c r="G773" s="176"/>
      <c r="H773" s="89"/>
      <c r="I773" s="89"/>
      <c r="J773" s="89"/>
      <c r="K773" s="43"/>
      <c r="L773" s="89"/>
      <c r="M773" s="43"/>
      <c r="N773" s="89"/>
      <c r="O773" s="43"/>
      <c r="P773" s="89"/>
      <c r="Q773" s="43"/>
      <c r="R773" s="541"/>
      <c r="S773" s="541"/>
      <c r="T773" s="7"/>
      <c r="U773" s="7"/>
      <c r="V773" s="5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</row>
    <row r="774" spans="1:51" ht="7.5" customHeight="1">
      <c r="A774" s="95"/>
      <c r="B774" s="541"/>
      <c r="C774" s="541"/>
      <c r="D774" s="541"/>
      <c r="E774" s="541"/>
      <c r="F774" s="89"/>
      <c r="G774" s="176"/>
      <c r="H774" s="89"/>
      <c r="I774" s="89"/>
      <c r="J774" s="89"/>
      <c r="K774" s="43"/>
      <c r="L774" s="89"/>
      <c r="M774" s="43"/>
      <c r="N774" s="89"/>
      <c r="O774" s="43"/>
      <c r="P774" s="89"/>
      <c r="Q774" s="43"/>
      <c r="R774" s="48"/>
      <c r="S774" s="541"/>
      <c r="T774" s="7"/>
      <c r="U774" s="7"/>
      <c r="V774" s="5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</row>
    <row r="775" spans="1:51" ht="7.5" customHeight="1">
      <c r="A775" s="95"/>
      <c r="B775" s="541"/>
      <c r="C775" s="541"/>
      <c r="D775" s="541"/>
      <c r="E775" s="541"/>
      <c r="F775" s="52"/>
      <c r="G775" s="43"/>
      <c r="H775" s="123"/>
      <c r="I775" s="595" t="s">
        <v>222</v>
      </c>
      <c r="J775" s="123"/>
      <c r="K775" s="43"/>
      <c r="L775" s="123"/>
      <c r="M775" s="43"/>
      <c r="N775" s="49"/>
      <c r="O775" s="43"/>
      <c r="P775" s="49"/>
      <c r="Q775" s="597" t="s">
        <v>223</v>
      </c>
      <c r="R775" s="584" t="s">
        <v>21</v>
      </c>
      <c r="S775" s="588" t="s">
        <v>224</v>
      </c>
      <c r="T775" s="7"/>
      <c r="U775" s="7"/>
      <c r="V775" s="5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</row>
    <row r="776" spans="1:51" ht="7.5" customHeight="1">
      <c r="A776" s="95"/>
      <c r="B776" s="541"/>
      <c r="C776" s="541"/>
      <c r="D776" s="541"/>
      <c r="E776" s="541"/>
      <c r="F776" s="52"/>
      <c r="G776" s="43"/>
      <c r="H776" s="123"/>
      <c r="I776" s="541"/>
      <c r="J776" s="123"/>
      <c r="K776" s="43"/>
      <c r="L776" s="123"/>
      <c r="M776" s="43"/>
      <c r="N776" s="49"/>
      <c r="O776" s="43"/>
      <c r="P776" s="49"/>
      <c r="Q776" s="541"/>
      <c r="R776" s="541"/>
      <c r="S776" s="541"/>
      <c r="T776" s="7"/>
      <c r="U776" s="7"/>
      <c r="V776" s="5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</row>
    <row r="777" spans="1:51" ht="7.5" customHeight="1">
      <c r="A777" s="95"/>
      <c r="B777" s="541"/>
      <c r="C777" s="541"/>
      <c r="D777" s="541"/>
      <c r="E777" s="541"/>
      <c r="F777" s="52"/>
      <c r="G777" s="566" t="s">
        <v>163</v>
      </c>
      <c r="H777" s="123"/>
      <c r="I777" s="541"/>
      <c r="J777" s="123"/>
      <c r="K777" s="566" t="s">
        <v>225</v>
      </c>
      <c r="L777" s="123"/>
      <c r="M777" s="566" t="s">
        <v>226</v>
      </c>
      <c r="N777" s="49"/>
      <c r="O777" s="566" t="s">
        <v>227</v>
      </c>
      <c r="P777" s="49"/>
      <c r="Q777" s="541"/>
      <c r="R777" s="48"/>
      <c r="S777" s="541"/>
      <c r="T777" s="7"/>
      <c r="U777" s="7"/>
      <c r="V777" s="5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</row>
    <row r="778" spans="1:51" ht="7.5" customHeight="1">
      <c r="A778" s="95"/>
      <c r="B778" s="541"/>
      <c r="C778" s="541"/>
      <c r="D778" s="541"/>
      <c r="E778" s="541"/>
      <c r="F778" s="90"/>
      <c r="G778" s="541"/>
      <c r="H778" s="123"/>
      <c r="I778" s="541"/>
      <c r="J778" s="123"/>
      <c r="K778" s="541"/>
      <c r="L778" s="123"/>
      <c r="M778" s="541"/>
      <c r="N778" s="49"/>
      <c r="O778" s="541"/>
      <c r="P778" s="49"/>
      <c r="Q778" s="541"/>
      <c r="S778" s="541"/>
      <c r="T778" s="7"/>
      <c r="U778" s="7"/>
      <c r="V778" s="5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</row>
    <row r="779" spans="1:51" ht="7.5" customHeight="1">
      <c r="A779" s="95"/>
      <c r="B779" s="541"/>
      <c r="C779" s="541"/>
      <c r="D779" s="541"/>
      <c r="E779" s="541"/>
      <c r="G779" s="562"/>
      <c r="H779" s="74"/>
      <c r="I779" s="562"/>
      <c r="J779" s="177"/>
      <c r="K779" s="562"/>
      <c r="L779" s="177"/>
      <c r="M779" s="562"/>
      <c r="N779" s="74"/>
      <c r="O779" s="562"/>
      <c r="P779" s="74"/>
      <c r="Q779" s="562"/>
      <c r="S779" s="541"/>
      <c r="T779" s="7"/>
      <c r="U779" s="7"/>
      <c r="V779" s="5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</row>
    <row r="780" spans="1:51" ht="7.5" customHeight="1">
      <c r="A780" s="95"/>
      <c r="B780" s="541"/>
      <c r="C780" s="541"/>
      <c r="D780" s="541"/>
      <c r="E780" s="541"/>
      <c r="F780" s="581">
        <v>1257.711</v>
      </c>
      <c r="G780" s="582">
        <f>ROUND(F780*mark_up,0)</f>
        <v>5521</v>
      </c>
      <c r="H780" s="50"/>
      <c r="I780" s="582">
        <f>ROUND(G780*1.34597,0)</f>
        <v>7431</v>
      </c>
      <c r="J780" s="581"/>
      <c r="K780" s="582">
        <f>ROUND(G780*1.154779,0)</f>
        <v>6376</v>
      </c>
      <c r="L780" s="581"/>
      <c r="M780" s="582">
        <f>ROUND(G780*1.4,0)</f>
        <v>7729</v>
      </c>
      <c r="N780" s="581"/>
      <c r="O780" s="582">
        <f>ROUND(G780*1.92412,0)</f>
        <v>10623</v>
      </c>
      <c r="P780" s="581"/>
      <c r="Q780" s="582">
        <f>ROUND(G780*1.2,0)</f>
        <v>6625</v>
      </c>
      <c r="R780" s="584" t="s">
        <v>21</v>
      </c>
      <c r="S780" s="588" t="s">
        <v>228</v>
      </c>
      <c r="T780" s="7"/>
      <c r="U780" s="7"/>
      <c r="V780" s="72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</row>
    <row r="781" spans="1:51" ht="7.5" customHeight="1">
      <c r="A781" s="1"/>
      <c r="B781" s="541"/>
      <c r="C781" s="541"/>
      <c r="D781" s="541"/>
      <c r="E781" s="541"/>
      <c r="F781" s="562"/>
      <c r="G781" s="562"/>
      <c r="H781" s="74"/>
      <c r="I781" s="562"/>
      <c r="J781" s="562"/>
      <c r="K781" s="562"/>
      <c r="L781" s="562"/>
      <c r="M781" s="562"/>
      <c r="N781" s="562"/>
      <c r="O781" s="562"/>
      <c r="P781" s="562"/>
      <c r="Q781" s="562"/>
      <c r="R781" s="541"/>
      <c r="S781" s="541"/>
      <c r="T781" s="7"/>
      <c r="U781" s="7"/>
      <c r="V781" s="72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</row>
    <row r="782" spans="1:51" ht="7.5" customHeight="1">
      <c r="A782" s="1"/>
      <c r="B782" s="541"/>
      <c r="C782" s="541"/>
      <c r="D782" s="541"/>
      <c r="E782" s="541"/>
      <c r="S782" s="541"/>
      <c r="T782" s="7"/>
      <c r="U782" s="7"/>
      <c r="V782" s="72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</row>
    <row r="783" spans="1:51" ht="7.5" customHeight="1">
      <c r="A783" s="1"/>
      <c r="B783" s="541"/>
      <c r="C783" s="541"/>
      <c r="D783" s="541"/>
      <c r="E783" s="541"/>
      <c r="R783" s="584" t="s">
        <v>21</v>
      </c>
      <c r="S783" s="579" t="s">
        <v>229</v>
      </c>
      <c r="T783" s="7"/>
      <c r="U783" s="7"/>
      <c r="V783" s="5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</row>
    <row r="784" spans="1:51" ht="7.5" customHeight="1">
      <c r="A784" s="1"/>
      <c r="B784" s="541"/>
      <c r="C784" s="541"/>
      <c r="D784" s="541"/>
      <c r="E784" s="541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541"/>
      <c r="S784" s="541"/>
      <c r="T784" s="7"/>
      <c r="U784" s="7"/>
      <c r="V784" s="5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</row>
    <row r="785" spans="1:51" ht="7.5" customHeight="1">
      <c r="A785" s="1"/>
      <c r="B785" s="541"/>
      <c r="C785" s="541"/>
      <c r="D785" s="541"/>
      <c r="E785" s="541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45"/>
      <c r="S785" s="541"/>
      <c r="T785" s="7"/>
      <c r="U785" s="7"/>
      <c r="V785" s="5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</row>
    <row r="786" spans="1:51" ht="7.5" customHeight="1">
      <c r="A786" s="1"/>
      <c r="B786" s="541"/>
      <c r="C786" s="541"/>
      <c r="D786" s="541"/>
      <c r="E786" s="541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584" t="s">
        <v>21</v>
      </c>
      <c r="S786" s="579" t="s">
        <v>230</v>
      </c>
      <c r="T786" s="7"/>
      <c r="U786" s="7"/>
      <c r="V786" s="5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</row>
    <row r="787" spans="1:51" ht="7.5" customHeight="1">
      <c r="A787" s="1"/>
      <c r="B787" s="541"/>
      <c r="C787" s="541"/>
      <c r="D787" s="541"/>
      <c r="E787" s="541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541"/>
      <c r="S787" s="541"/>
      <c r="T787" s="7"/>
      <c r="U787" s="7"/>
      <c r="V787" s="5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</row>
    <row r="788" spans="1:51" ht="7.5" customHeight="1">
      <c r="A788" s="1"/>
      <c r="B788" s="541"/>
      <c r="C788" s="608" t="s">
        <v>231</v>
      </c>
      <c r="D788" s="541"/>
      <c r="E788" s="541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T788" s="7"/>
      <c r="U788" s="7"/>
      <c r="V788" s="5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</row>
    <row r="789" spans="1:51" ht="7.5" customHeight="1">
      <c r="A789" s="1"/>
      <c r="B789" s="541"/>
      <c r="C789" s="541"/>
      <c r="D789" s="541"/>
      <c r="E789" s="541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7"/>
      <c r="U789" s="7"/>
      <c r="V789" s="5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</row>
    <row r="790" spans="1:51" ht="7.5" customHeight="1">
      <c r="A790" s="1"/>
      <c r="B790" s="541"/>
      <c r="C790" s="531"/>
      <c r="D790" s="531"/>
      <c r="E790" s="541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7"/>
      <c r="U790" s="7"/>
      <c r="V790" s="5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</row>
    <row r="791" spans="1:51" ht="11.25" customHeight="1">
      <c r="A791" s="13"/>
      <c r="B791" s="569"/>
      <c r="C791" s="545"/>
      <c r="D791" s="545"/>
      <c r="E791" s="545"/>
      <c r="F791" s="545"/>
      <c r="G791" s="545"/>
      <c r="H791" s="545"/>
      <c r="I791" s="545"/>
      <c r="J791" s="545"/>
      <c r="K791" s="545"/>
      <c r="L791" s="545"/>
      <c r="M791" s="545"/>
      <c r="N791" s="545"/>
      <c r="O791" s="545"/>
      <c r="P791" s="545"/>
      <c r="Q791" s="545"/>
      <c r="R791" s="545"/>
      <c r="S791" s="570" t="s">
        <v>43</v>
      </c>
      <c r="T791" s="7"/>
      <c r="U791" s="7"/>
      <c r="V791" s="5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</row>
    <row r="792" spans="1:51" ht="11.25" customHeight="1">
      <c r="A792" s="1"/>
      <c r="B792" s="51"/>
      <c r="C792" s="64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6"/>
      <c r="S792" s="562"/>
      <c r="T792" s="7"/>
      <c r="U792" s="7"/>
      <c r="V792" s="5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</row>
    <row r="793" spans="1:51" ht="11.25" customHeight="1">
      <c r="A793" s="1"/>
      <c r="B793" s="586" t="s">
        <v>232</v>
      </c>
      <c r="C793" s="587"/>
      <c r="D793" s="587"/>
      <c r="E793" s="587"/>
      <c r="F793" s="587"/>
      <c r="G793" s="587"/>
      <c r="H793" s="587"/>
      <c r="I793" s="587"/>
      <c r="J793" s="587"/>
      <c r="K793" s="587"/>
      <c r="L793" s="587"/>
      <c r="M793" s="587"/>
      <c r="N793" s="587"/>
      <c r="O793" s="587"/>
      <c r="P793" s="587"/>
      <c r="Q793" s="587"/>
      <c r="R793" s="587"/>
      <c r="S793" s="587"/>
      <c r="T793" s="7"/>
      <c r="U793" s="7"/>
      <c r="V793" s="5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</row>
    <row r="794" spans="1:51" ht="61.5" customHeight="1">
      <c r="A794" s="1"/>
      <c r="B794" s="572"/>
      <c r="C794" s="531"/>
      <c r="D794" s="531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573" t="s">
        <v>5</v>
      </c>
      <c r="P794" s="531"/>
      <c r="Q794" s="531"/>
      <c r="R794" s="531"/>
      <c r="S794" s="531"/>
      <c r="T794" s="7"/>
      <c r="U794" s="7"/>
      <c r="V794" s="5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</row>
    <row r="795" spans="1:51" ht="34.5" customHeight="1">
      <c r="A795" s="169"/>
      <c r="B795" s="161" t="s">
        <v>6</v>
      </c>
      <c r="C795" s="161" t="s">
        <v>7</v>
      </c>
      <c r="D795" s="161" t="s">
        <v>8</v>
      </c>
      <c r="E795" s="161" t="s">
        <v>9</v>
      </c>
      <c r="F795" s="162" t="s">
        <v>10</v>
      </c>
      <c r="G795" s="163" t="s">
        <v>11</v>
      </c>
      <c r="H795" s="162" t="s">
        <v>10</v>
      </c>
      <c r="I795" s="163" t="s">
        <v>12</v>
      </c>
      <c r="J795" s="162" t="s">
        <v>10</v>
      </c>
      <c r="K795" s="163" t="s">
        <v>13</v>
      </c>
      <c r="L795" s="162" t="s">
        <v>10</v>
      </c>
      <c r="M795" s="163" t="s">
        <v>14</v>
      </c>
      <c r="N795" s="162" t="s">
        <v>10</v>
      </c>
      <c r="O795" s="163" t="s">
        <v>15</v>
      </c>
      <c r="P795" s="162" t="s">
        <v>10</v>
      </c>
      <c r="Q795" s="163" t="s">
        <v>16</v>
      </c>
      <c r="R795" s="623" t="s">
        <v>17</v>
      </c>
      <c r="S795" s="575"/>
      <c r="T795" s="7"/>
      <c r="U795" s="7"/>
      <c r="V795" s="5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</row>
    <row r="796" spans="1:51" ht="7.5" customHeight="1">
      <c r="A796" s="1"/>
      <c r="B796" s="659" t="s">
        <v>18</v>
      </c>
      <c r="C796" s="627" t="s">
        <v>233</v>
      </c>
      <c r="D796" s="632" t="s">
        <v>220</v>
      </c>
      <c r="E796" s="658" t="s">
        <v>25</v>
      </c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576" t="s">
        <v>21</v>
      </c>
      <c r="S796" s="644" t="s">
        <v>221</v>
      </c>
      <c r="T796" s="7"/>
      <c r="U796" s="7"/>
      <c r="V796" s="5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</row>
    <row r="797" spans="1:51" ht="7.5" customHeight="1">
      <c r="A797" s="1"/>
      <c r="B797" s="541"/>
      <c r="C797" s="541"/>
      <c r="D797" s="541"/>
      <c r="E797" s="541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541"/>
      <c r="S797" s="541"/>
      <c r="T797" s="7"/>
      <c r="U797" s="7"/>
      <c r="V797" s="5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</row>
    <row r="798" spans="1:51" ht="7.5" customHeight="1">
      <c r="A798" s="1"/>
      <c r="B798" s="541"/>
      <c r="C798" s="541"/>
      <c r="D798" s="541"/>
      <c r="E798" s="541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31"/>
      <c r="S798" s="541"/>
      <c r="T798" s="7"/>
      <c r="U798" s="7"/>
      <c r="V798" s="5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</row>
    <row r="799" spans="1:51" ht="7.5" customHeight="1">
      <c r="A799" s="1"/>
      <c r="B799" s="541"/>
      <c r="C799" s="541"/>
      <c r="D799" s="541"/>
      <c r="E799" s="541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578" t="s">
        <v>21</v>
      </c>
      <c r="S799" s="598" t="s">
        <v>234</v>
      </c>
      <c r="T799" s="7"/>
      <c r="U799" s="7"/>
      <c r="V799" s="5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</row>
    <row r="800" spans="1:51" ht="7.5" customHeight="1">
      <c r="A800" s="13"/>
      <c r="B800" s="541"/>
      <c r="C800" s="541"/>
      <c r="D800" s="541"/>
      <c r="E800" s="541"/>
      <c r="F800" s="127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596" t="s">
        <v>223</v>
      </c>
      <c r="R800" s="541"/>
      <c r="S800" s="541"/>
      <c r="T800" s="7"/>
      <c r="U800" s="7"/>
      <c r="V800" s="5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</row>
    <row r="801" spans="1:51" ht="7.5" customHeight="1">
      <c r="A801" s="13"/>
      <c r="B801" s="541"/>
      <c r="C801" s="541"/>
      <c r="D801" s="541"/>
      <c r="E801" s="541"/>
      <c r="F801" s="127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541"/>
      <c r="R801" s="131"/>
      <c r="S801" s="541"/>
      <c r="T801" s="7"/>
      <c r="U801" s="7"/>
      <c r="V801" s="5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</row>
    <row r="802" spans="1:51" ht="7.5" customHeight="1">
      <c r="A802" s="13"/>
      <c r="B802" s="541"/>
      <c r="C802" s="541"/>
      <c r="D802" s="541"/>
      <c r="E802" s="541"/>
      <c r="F802" s="131"/>
      <c r="G802" s="596" t="s">
        <v>163</v>
      </c>
      <c r="H802" s="180"/>
      <c r="I802" s="596" t="s">
        <v>222</v>
      </c>
      <c r="J802" s="180"/>
      <c r="K802" s="596" t="s">
        <v>225</v>
      </c>
      <c r="L802" s="180"/>
      <c r="M802" s="596" t="s">
        <v>226</v>
      </c>
      <c r="N802" s="180"/>
      <c r="O802" s="127"/>
      <c r="P802" s="180"/>
      <c r="Q802" s="541"/>
      <c r="R802" s="578" t="s">
        <v>21</v>
      </c>
      <c r="S802" s="598" t="s">
        <v>235</v>
      </c>
      <c r="T802" s="7"/>
      <c r="U802" s="7"/>
      <c r="V802" s="5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</row>
    <row r="803" spans="1:51" ht="7.5" customHeight="1">
      <c r="A803" s="13"/>
      <c r="B803" s="541"/>
      <c r="C803" s="541"/>
      <c r="D803" s="541"/>
      <c r="E803" s="541"/>
      <c r="F803" s="180"/>
      <c r="G803" s="541"/>
      <c r="H803" s="180"/>
      <c r="I803" s="541"/>
      <c r="J803" s="180"/>
      <c r="K803" s="541"/>
      <c r="L803" s="180"/>
      <c r="M803" s="541"/>
      <c r="N803" s="180"/>
      <c r="O803" s="596" t="s">
        <v>227</v>
      </c>
      <c r="P803" s="180"/>
      <c r="Q803" s="541"/>
      <c r="R803" s="541"/>
      <c r="S803" s="541"/>
      <c r="T803" s="7"/>
      <c r="U803" s="7"/>
      <c r="V803" s="5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</row>
    <row r="804" spans="1:51" ht="7.5" customHeight="1">
      <c r="A804" s="13"/>
      <c r="B804" s="541"/>
      <c r="C804" s="541"/>
      <c r="D804" s="541"/>
      <c r="E804" s="541"/>
      <c r="F804" s="181"/>
      <c r="G804" s="562"/>
      <c r="H804" s="181"/>
      <c r="I804" s="562"/>
      <c r="J804" s="182"/>
      <c r="K804" s="562"/>
      <c r="L804" s="182"/>
      <c r="M804" s="562"/>
      <c r="N804" s="181"/>
      <c r="O804" s="562"/>
      <c r="P804" s="181"/>
      <c r="Q804" s="562"/>
      <c r="R804" s="131"/>
      <c r="S804" s="541"/>
      <c r="T804" s="7"/>
      <c r="U804" s="7"/>
      <c r="V804" s="5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</row>
    <row r="805" spans="1:51" ht="7.5" customHeight="1">
      <c r="A805" s="13"/>
      <c r="B805" s="541"/>
      <c r="C805" s="541"/>
      <c r="D805" s="541"/>
      <c r="E805" s="541"/>
      <c r="F805" s="660">
        <v>1716.5609999999999</v>
      </c>
      <c r="G805" s="566">
        <f>ROUND(F805*mark_up,0)</f>
        <v>7536</v>
      </c>
      <c r="H805" s="183"/>
      <c r="I805" s="566">
        <f>ROUND(G805*1.253211,0)</f>
        <v>9444</v>
      </c>
      <c r="J805" s="599"/>
      <c r="K805" s="566">
        <f>ROUND(G805*1.11314,0)</f>
        <v>8389</v>
      </c>
      <c r="L805" s="599"/>
      <c r="M805" s="566">
        <f>ROUND(G805*1.292966,0)</f>
        <v>9744</v>
      </c>
      <c r="N805" s="599"/>
      <c r="O805" s="566">
        <f>ROUND(G805*1.67706,0)</f>
        <v>12638</v>
      </c>
      <c r="P805" s="599"/>
      <c r="Q805" s="566">
        <f>ROUND(G805*1.146788,0)</f>
        <v>8642</v>
      </c>
      <c r="R805" s="578" t="s">
        <v>21</v>
      </c>
      <c r="S805" s="598" t="s">
        <v>230</v>
      </c>
      <c r="T805" s="7"/>
      <c r="U805" s="7"/>
      <c r="V805" s="5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</row>
    <row r="806" spans="1:51" ht="7.5" customHeight="1">
      <c r="A806" s="13"/>
      <c r="B806" s="541"/>
      <c r="C806" s="541"/>
      <c r="D806" s="541"/>
      <c r="E806" s="541"/>
      <c r="F806" s="562"/>
      <c r="G806" s="562"/>
      <c r="H806" s="184"/>
      <c r="I806" s="562"/>
      <c r="J806" s="562"/>
      <c r="K806" s="562"/>
      <c r="L806" s="562"/>
      <c r="M806" s="562"/>
      <c r="N806" s="562"/>
      <c r="O806" s="562"/>
      <c r="P806" s="562"/>
      <c r="Q806" s="562"/>
      <c r="R806" s="541"/>
      <c r="S806" s="541"/>
      <c r="T806" s="7"/>
      <c r="U806" s="7"/>
      <c r="V806" s="5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</row>
    <row r="807" spans="1:51" ht="7.5" customHeight="1">
      <c r="A807" s="13"/>
      <c r="B807" s="541"/>
      <c r="C807" s="541"/>
      <c r="D807" s="541"/>
      <c r="E807" s="541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578" t="s">
        <v>21</v>
      </c>
      <c r="S807" s="598" t="s">
        <v>236</v>
      </c>
      <c r="T807" s="7"/>
      <c r="U807" s="7"/>
      <c r="V807" s="5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</row>
    <row r="808" spans="1:51" ht="7.5" customHeight="1">
      <c r="A808" s="13"/>
      <c r="B808" s="541"/>
      <c r="C808" s="541"/>
      <c r="D808" s="541"/>
      <c r="E808" s="541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541"/>
      <c r="S808" s="541"/>
      <c r="T808" s="7"/>
      <c r="U808" s="7"/>
      <c r="V808" s="5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</row>
    <row r="809" spans="1:51" ht="7.5" customHeight="1">
      <c r="A809" s="13"/>
      <c r="B809" s="541"/>
      <c r="C809" s="541"/>
      <c r="D809" s="541"/>
      <c r="E809" s="541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31"/>
      <c r="S809" s="541"/>
      <c r="T809" s="7"/>
      <c r="U809" s="7"/>
      <c r="V809" s="5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</row>
    <row r="810" spans="1:51" ht="7.5" customHeight="1">
      <c r="A810" s="13"/>
      <c r="B810" s="541"/>
      <c r="C810" s="541"/>
      <c r="D810" s="541"/>
      <c r="E810" s="541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T810" s="7"/>
      <c r="U810" s="7"/>
      <c r="V810" s="5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</row>
    <row r="811" spans="1:51" ht="7.5" customHeight="1">
      <c r="A811" s="13"/>
      <c r="B811" s="541"/>
      <c r="C811" s="541"/>
      <c r="D811" s="541"/>
      <c r="E811" s="541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7"/>
      <c r="U811" s="7"/>
      <c r="V811" s="5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</row>
    <row r="812" spans="1:51" ht="7.5" customHeight="1">
      <c r="A812" s="13"/>
      <c r="B812" s="541"/>
      <c r="C812" s="638" t="s">
        <v>237</v>
      </c>
      <c r="D812" s="541"/>
      <c r="E812" s="541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7"/>
      <c r="U812" s="7"/>
      <c r="V812" s="5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</row>
    <row r="813" spans="1:51" ht="7.5" customHeight="1">
      <c r="A813" s="13"/>
      <c r="B813" s="541"/>
      <c r="C813" s="541"/>
      <c r="D813" s="541"/>
      <c r="E813" s="541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7"/>
      <c r="U813" s="7"/>
      <c r="V813" s="5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</row>
    <row r="814" spans="1:51" ht="7.5" customHeight="1">
      <c r="A814" s="13"/>
      <c r="B814" s="531"/>
      <c r="C814" s="531"/>
      <c r="D814" s="531"/>
      <c r="E814" s="531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7"/>
      <c r="U814" s="7"/>
      <c r="V814" s="5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</row>
    <row r="815" spans="1:51" ht="7.5" customHeight="1">
      <c r="A815" s="13"/>
      <c r="B815" s="659" t="s">
        <v>18</v>
      </c>
      <c r="C815" s="627" t="s">
        <v>238</v>
      </c>
      <c r="D815" s="632" t="s">
        <v>239</v>
      </c>
      <c r="E815" s="658" t="s">
        <v>25</v>
      </c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576" t="s">
        <v>21</v>
      </c>
      <c r="S815" s="611" t="s">
        <v>240</v>
      </c>
      <c r="T815" s="7"/>
      <c r="U815" s="7"/>
      <c r="V815" s="5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</row>
    <row r="816" spans="1:51" ht="7.5" customHeight="1">
      <c r="A816" s="13"/>
      <c r="B816" s="541"/>
      <c r="C816" s="541"/>
      <c r="D816" s="541"/>
      <c r="E816" s="541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541"/>
      <c r="S816" s="541"/>
      <c r="T816" s="7"/>
      <c r="U816" s="7"/>
      <c r="V816" s="5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</row>
    <row r="817" spans="1:51" ht="7.5" customHeight="1">
      <c r="A817" s="13"/>
      <c r="B817" s="541"/>
      <c r="C817" s="541"/>
      <c r="D817" s="541"/>
      <c r="E817" s="541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541"/>
      <c r="T817" s="7"/>
      <c r="U817" s="7"/>
      <c r="V817" s="5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</row>
    <row r="818" spans="1:51" ht="7.5" customHeight="1">
      <c r="A818" s="13"/>
      <c r="B818" s="541"/>
      <c r="C818" s="541"/>
      <c r="D818" s="541"/>
      <c r="E818" s="541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578" t="s">
        <v>21</v>
      </c>
      <c r="S818" s="598" t="s">
        <v>241</v>
      </c>
      <c r="T818" s="7"/>
      <c r="U818" s="7"/>
      <c r="V818" s="5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</row>
    <row r="819" spans="1:51" ht="7.5" customHeight="1">
      <c r="A819" s="13"/>
      <c r="B819" s="541"/>
      <c r="C819" s="541"/>
      <c r="D819" s="541"/>
      <c r="E819" s="541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541"/>
      <c r="S819" s="541"/>
      <c r="T819" s="7"/>
      <c r="U819" s="7"/>
      <c r="V819" s="5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</row>
    <row r="820" spans="1:51" ht="7.5" customHeight="1">
      <c r="A820" s="13"/>
      <c r="B820" s="541"/>
      <c r="C820" s="541"/>
      <c r="D820" s="541"/>
      <c r="E820" s="541"/>
      <c r="F820" s="127"/>
      <c r="G820" s="127"/>
      <c r="H820" s="127"/>
      <c r="I820" s="180"/>
      <c r="J820" s="127"/>
      <c r="K820" s="127"/>
      <c r="L820" s="127"/>
      <c r="M820" s="127"/>
      <c r="N820" s="127"/>
      <c r="O820" s="127"/>
      <c r="P820" s="127"/>
      <c r="Q820" s="127"/>
      <c r="R820" s="131"/>
      <c r="S820" s="541"/>
      <c r="T820" s="7"/>
      <c r="U820" s="7"/>
      <c r="V820" s="5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</row>
    <row r="821" spans="1:51" ht="7.5" customHeight="1">
      <c r="A821" s="13"/>
      <c r="B821" s="541"/>
      <c r="C821" s="541"/>
      <c r="D821" s="541"/>
      <c r="E821" s="541"/>
      <c r="F821" s="127"/>
      <c r="G821" s="127"/>
      <c r="H821" s="127"/>
      <c r="I821" s="596" t="s">
        <v>83</v>
      </c>
      <c r="J821" s="127"/>
      <c r="K821" s="596" t="s">
        <v>164</v>
      </c>
      <c r="L821" s="127"/>
      <c r="M821" s="127"/>
      <c r="N821" s="127"/>
      <c r="O821" s="127"/>
      <c r="P821" s="127"/>
      <c r="Q821" s="127"/>
      <c r="R821" s="131"/>
      <c r="S821" s="541"/>
      <c r="T821" s="7"/>
      <c r="U821" s="7"/>
      <c r="V821" s="5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</row>
    <row r="822" spans="1:51" ht="7.5" customHeight="1">
      <c r="A822" s="13"/>
      <c r="B822" s="541"/>
      <c r="C822" s="541"/>
      <c r="D822" s="541"/>
      <c r="E822" s="541"/>
      <c r="F822" s="139"/>
      <c r="G822" s="139"/>
      <c r="H822" s="139"/>
      <c r="I822" s="562"/>
      <c r="J822" s="139"/>
      <c r="K822" s="562"/>
      <c r="L822" s="139"/>
      <c r="M822" s="139"/>
      <c r="N822" s="139"/>
      <c r="O822" s="139"/>
      <c r="P822" s="139"/>
      <c r="Q822" s="139"/>
      <c r="R822" s="131"/>
      <c r="S822" s="541"/>
      <c r="T822" s="7"/>
      <c r="U822" s="7"/>
      <c r="V822" s="5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</row>
    <row r="823" spans="1:51" ht="7.5" customHeight="1">
      <c r="A823" s="13"/>
      <c r="B823" s="541"/>
      <c r="C823" s="541"/>
      <c r="D823" s="541"/>
      <c r="E823" s="541"/>
      <c r="F823" s="666">
        <v>1942.5</v>
      </c>
      <c r="G823" s="566">
        <f>ROUND(F823*mark_up,0)</f>
        <v>8528</v>
      </c>
      <c r="H823" s="183"/>
      <c r="I823" s="566">
        <f>ROUND(G823*1.35,0)</f>
        <v>11513</v>
      </c>
      <c r="J823" s="183"/>
      <c r="K823" s="566">
        <f>ROUND(G823*2.94594,0)</f>
        <v>25123</v>
      </c>
      <c r="L823" s="602"/>
      <c r="M823" s="596" t="s">
        <v>25</v>
      </c>
      <c r="N823" s="602"/>
      <c r="O823" s="596" t="s">
        <v>25</v>
      </c>
      <c r="P823" s="602"/>
      <c r="Q823" s="596" t="s">
        <v>25</v>
      </c>
      <c r="R823" s="578" t="s">
        <v>21</v>
      </c>
      <c r="S823" s="598" t="s">
        <v>236</v>
      </c>
      <c r="T823" s="7"/>
      <c r="U823" s="7"/>
      <c r="V823" s="5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</row>
    <row r="824" spans="1:51" ht="7.5" customHeight="1">
      <c r="A824" s="13"/>
      <c r="B824" s="541"/>
      <c r="C824" s="541"/>
      <c r="D824" s="541"/>
      <c r="E824" s="541"/>
      <c r="F824" s="562"/>
      <c r="G824" s="562"/>
      <c r="H824" s="184"/>
      <c r="I824" s="562"/>
      <c r="J824" s="184"/>
      <c r="K824" s="562"/>
      <c r="L824" s="562"/>
      <c r="M824" s="562"/>
      <c r="N824" s="562"/>
      <c r="O824" s="562"/>
      <c r="P824" s="562"/>
      <c r="Q824" s="562"/>
      <c r="R824" s="541"/>
      <c r="S824" s="541"/>
      <c r="T824" s="7"/>
      <c r="U824" s="7"/>
      <c r="V824" s="5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</row>
    <row r="825" spans="1:51" ht="7.5" customHeight="1">
      <c r="A825" s="110"/>
      <c r="B825" s="541"/>
      <c r="C825" s="541"/>
      <c r="D825" s="541"/>
      <c r="E825" s="541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31"/>
      <c r="S825" s="541"/>
      <c r="T825" s="7"/>
      <c r="U825" s="7"/>
      <c r="V825" s="5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</row>
    <row r="826" spans="1:51" ht="7.5" customHeight="1">
      <c r="A826" s="95"/>
      <c r="B826" s="541"/>
      <c r="C826" s="541"/>
      <c r="D826" s="541"/>
      <c r="E826" s="541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7"/>
      <c r="U826" s="7"/>
      <c r="V826" s="5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</row>
    <row r="827" spans="1:51" ht="7.5" customHeight="1">
      <c r="A827" s="95"/>
      <c r="B827" s="541"/>
      <c r="C827" s="541"/>
      <c r="D827" s="541"/>
      <c r="E827" s="541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31"/>
      <c r="S827" s="185"/>
      <c r="T827" s="7"/>
      <c r="U827" s="7"/>
      <c r="V827" s="5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</row>
    <row r="828" spans="1:51" ht="7.5" customHeight="1">
      <c r="A828" s="95"/>
      <c r="B828" s="541"/>
      <c r="C828" s="541"/>
      <c r="D828" s="541"/>
      <c r="E828" s="541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31"/>
      <c r="S828" s="185"/>
      <c r="T828" s="7"/>
      <c r="U828" s="7"/>
      <c r="V828" s="5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</row>
    <row r="829" spans="1:51" ht="7.5" customHeight="1">
      <c r="A829" s="95"/>
      <c r="B829" s="541"/>
      <c r="C829" s="541"/>
      <c r="D829" s="541"/>
      <c r="E829" s="541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7"/>
      <c r="U829" s="7"/>
      <c r="V829" s="5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</row>
    <row r="830" spans="1:51" ht="7.5" customHeight="1">
      <c r="A830" s="95"/>
      <c r="B830" s="541"/>
      <c r="C830" s="638" t="s">
        <v>242</v>
      </c>
      <c r="D830" s="541"/>
      <c r="E830" s="541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7"/>
      <c r="U830" s="7"/>
      <c r="V830" s="5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</row>
    <row r="831" spans="1:51" ht="7.5" customHeight="1">
      <c r="A831" s="95"/>
      <c r="B831" s="541"/>
      <c r="C831" s="541"/>
      <c r="D831" s="541"/>
      <c r="E831" s="541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7"/>
      <c r="U831" s="7"/>
      <c r="V831" s="5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</row>
    <row r="832" spans="1:51" ht="7.5" customHeight="1">
      <c r="A832" s="110"/>
      <c r="B832" s="531"/>
      <c r="C832" s="531"/>
      <c r="D832" s="531"/>
      <c r="E832" s="531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7"/>
      <c r="U832" s="7"/>
      <c r="V832" s="5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</row>
    <row r="833" spans="1:51" ht="7.5" customHeight="1">
      <c r="A833" s="110"/>
      <c r="B833" s="604" t="s">
        <v>18</v>
      </c>
      <c r="C833" s="627" t="s">
        <v>243</v>
      </c>
      <c r="D833" s="626" t="s">
        <v>244</v>
      </c>
      <c r="E833" s="582" t="s">
        <v>25</v>
      </c>
      <c r="F833" s="88"/>
      <c r="G833" s="175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590" t="s">
        <v>21</v>
      </c>
      <c r="S833" s="611" t="s">
        <v>245</v>
      </c>
      <c r="T833" s="7"/>
      <c r="U833" s="7"/>
      <c r="V833" s="5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</row>
    <row r="834" spans="1:51" ht="7.5" customHeight="1">
      <c r="A834" s="95"/>
      <c r="B834" s="541"/>
      <c r="C834" s="541"/>
      <c r="D834" s="541"/>
      <c r="E834" s="541"/>
      <c r="F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541"/>
      <c r="S834" s="541"/>
      <c r="T834" s="7"/>
      <c r="U834" s="7"/>
      <c r="V834" s="5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</row>
    <row r="835" spans="1:51" ht="7.5" customHeight="1">
      <c r="A835" s="95"/>
      <c r="B835" s="541"/>
      <c r="C835" s="541"/>
      <c r="D835" s="541"/>
      <c r="E835" s="541"/>
      <c r="F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584" t="s">
        <v>21</v>
      </c>
      <c r="S835" s="603" t="s">
        <v>246</v>
      </c>
      <c r="T835" s="7"/>
      <c r="U835" s="7"/>
      <c r="V835" s="5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</row>
    <row r="836" spans="1:51" ht="7.5" customHeight="1">
      <c r="A836" s="95"/>
      <c r="B836" s="541"/>
      <c r="C836" s="541"/>
      <c r="D836" s="541"/>
      <c r="E836" s="541"/>
      <c r="R836" s="541"/>
      <c r="S836" s="541"/>
      <c r="T836" s="7"/>
      <c r="U836" s="7"/>
      <c r="V836" s="5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</row>
    <row r="837" spans="1:51" ht="7.5" customHeight="1">
      <c r="A837" s="95"/>
      <c r="B837" s="541"/>
      <c r="C837" s="541"/>
      <c r="D837" s="541"/>
      <c r="E837" s="541"/>
      <c r="R837" s="584" t="s">
        <v>21</v>
      </c>
      <c r="S837" s="603" t="s">
        <v>247</v>
      </c>
      <c r="T837" s="7"/>
      <c r="U837" s="7"/>
      <c r="V837" s="5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</row>
    <row r="838" spans="1:51" ht="7.5" customHeight="1">
      <c r="A838" s="95"/>
      <c r="B838" s="541"/>
      <c r="C838" s="541"/>
      <c r="D838" s="541"/>
      <c r="E838" s="541"/>
      <c r="R838" s="541"/>
      <c r="S838" s="541"/>
      <c r="T838" s="7"/>
      <c r="U838" s="7"/>
      <c r="V838" s="5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</row>
    <row r="839" spans="1:51" ht="7.5" customHeight="1">
      <c r="A839" s="95"/>
      <c r="B839" s="541"/>
      <c r="C839" s="541"/>
      <c r="D839" s="541"/>
      <c r="E839" s="541"/>
      <c r="R839" s="584" t="s">
        <v>21</v>
      </c>
      <c r="S839" s="603" t="s">
        <v>248</v>
      </c>
      <c r="T839" s="7"/>
      <c r="U839" s="7"/>
      <c r="V839" s="5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</row>
    <row r="840" spans="1:51" ht="7.5" customHeight="1">
      <c r="A840" s="95"/>
      <c r="B840" s="541"/>
      <c r="C840" s="541"/>
      <c r="D840" s="541"/>
      <c r="E840" s="541"/>
      <c r="R840" s="541"/>
      <c r="S840" s="541"/>
      <c r="T840" s="7"/>
      <c r="U840" s="7"/>
      <c r="V840" s="5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</row>
    <row r="841" spans="1:51" ht="7.5" customHeight="1">
      <c r="A841" s="95"/>
      <c r="B841" s="541"/>
      <c r="C841" s="541"/>
      <c r="D841" s="541"/>
      <c r="E841" s="541"/>
      <c r="F841" s="581">
        <v>1309.75</v>
      </c>
      <c r="G841" s="582">
        <f>ROUND(F841*mark_up,0)</f>
        <v>5750</v>
      </c>
      <c r="H841" s="50"/>
      <c r="I841" s="582" t="s">
        <v>25</v>
      </c>
      <c r="J841" s="581"/>
      <c r="K841" s="582" t="s">
        <v>25</v>
      </c>
      <c r="L841" s="581"/>
      <c r="M841" s="582" t="s">
        <v>25</v>
      </c>
      <c r="N841" s="581"/>
      <c r="O841" s="582" t="s">
        <v>25</v>
      </c>
      <c r="P841" s="581"/>
      <c r="Q841" s="582" t="s">
        <v>25</v>
      </c>
      <c r="R841" s="584" t="s">
        <v>21</v>
      </c>
      <c r="S841" s="603" t="s">
        <v>249</v>
      </c>
      <c r="T841" s="7"/>
      <c r="U841" s="7"/>
      <c r="V841" s="72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</row>
    <row r="842" spans="1:51" ht="7.5" customHeight="1">
      <c r="A842" s="1"/>
      <c r="B842" s="541"/>
      <c r="C842" s="541"/>
      <c r="D842" s="541"/>
      <c r="E842" s="541"/>
      <c r="F842" s="562"/>
      <c r="G842" s="562"/>
      <c r="H842" s="74"/>
      <c r="I842" s="562"/>
      <c r="J842" s="562"/>
      <c r="K842" s="562"/>
      <c r="L842" s="562"/>
      <c r="M842" s="562"/>
      <c r="N842" s="562"/>
      <c r="O842" s="562"/>
      <c r="P842" s="562"/>
      <c r="Q842" s="562"/>
      <c r="R842" s="541"/>
      <c r="S842" s="541"/>
      <c r="T842" s="7"/>
      <c r="U842" s="7"/>
      <c r="V842" s="72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</row>
    <row r="843" spans="1:51" ht="7.5" customHeight="1">
      <c r="A843" s="1"/>
      <c r="B843" s="541"/>
      <c r="C843" s="541"/>
      <c r="D843" s="541"/>
      <c r="E843" s="541"/>
      <c r="R843" s="48"/>
      <c r="S843" s="541"/>
      <c r="T843" s="7"/>
      <c r="U843" s="7"/>
      <c r="V843" s="72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</row>
    <row r="844" spans="1:51" ht="7.5" customHeight="1">
      <c r="A844" s="1"/>
      <c r="B844" s="541"/>
      <c r="C844" s="541"/>
      <c r="D844" s="541"/>
      <c r="E844" s="541"/>
      <c r="R844" s="584" t="s">
        <v>21</v>
      </c>
      <c r="S844" s="603" t="s">
        <v>77</v>
      </c>
      <c r="T844" s="7"/>
      <c r="U844" s="7"/>
      <c r="V844" s="5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</row>
    <row r="845" spans="1:51" ht="7.5" customHeight="1">
      <c r="A845" s="1"/>
      <c r="B845" s="541"/>
      <c r="C845" s="541"/>
      <c r="D845" s="541"/>
      <c r="E845" s="541"/>
      <c r="R845" s="541"/>
      <c r="S845" s="541"/>
      <c r="T845" s="7"/>
      <c r="U845" s="7"/>
      <c r="V845" s="5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</row>
    <row r="846" spans="1:51" ht="7.5" customHeight="1">
      <c r="A846" s="1"/>
      <c r="B846" s="541"/>
      <c r="C846" s="541"/>
      <c r="D846" s="541"/>
      <c r="E846" s="541"/>
      <c r="R846" s="45"/>
      <c r="S846" s="541"/>
      <c r="T846" s="7"/>
      <c r="U846" s="7"/>
      <c r="V846" s="5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</row>
    <row r="847" spans="1:51" ht="7.5" customHeight="1">
      <c r="A847" s="1"/>
      <c r="B847" s="541"/>
      <c r="C847" s="541"/>
      <c r="D847" s="541"/>
      <c r="E847" s="541"/>
      <c r="T847" s="7"/>
      <c r="U847" s="7"/>
      <c r="V847" s="5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</row>
    <row r="848" spans="1:51" ht="7.5" customHeight="1">
      <c r="A848" s="1"/>
      <c r="B848" s="541"/>
      <c r="C848" s="541"/>
      <c r="D848" s="541"/>
      <c r="E848" s="541"/>
      <c r="T848" s="7"/>
      <c r="U848" s="7"/>
      <c r="V848" s="5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</row>
    <row r="849" spans="1:51" ht="7.5" customHeight="1">
      <c r="A849" s="1"/>
      <c r="B849" s="541"/>
      <c r="C849" s="608" t="s">
        <v>250</v>
      </c>
      <c r="D849" s="541"/>
      <c r="E849" s="541"/>
      <c r="T849" s="7"/>
      <c r="U849" s="7"/>
      <c r="V849" s="5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</row>
    <row r="850" spans="1:51" ht="7.5" customHeight="1">
      <c r="A850" s="1"/>
      <c r="B850" s="541"/>
      <c r="C850" s="541"/>
      <c r="D850" s="541"/>
      <c r="E850" s="541"/>
      <c r="T850" s="7"/>
      <c r="U850" s="7"/>
      <c r="V850" s="5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</row>
    <row r="851" spans="1:51" ht="7.5" customHeight="1">
      <c r="A851" s="1"/>
      <c r="B851" s="186"/>
      <c r="C851" s="531"/>
      <c r="D851" s="531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7"/>
      <c r="U851" s="7"/>
      <c r="V851" s="5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</row>
    <row r="852" spans="1:51" ht="11.25" customHeight="1">
      <c r="A852" s="13"/>
      <c r="B852" s="569"/>
      <c r="C852" s="545"/>
      <c r="D852" s="545"/>
      <c r="E852" s="545"/>
      <c r="F852" s="545"/>
      <c r="G852" s="545"/>
      <c r="H852" s="545"/>
      <c r="I852" s="545"/>
      <c r="J852" s="545"/>
      <c r="K852" s="545"/>
      <c r="L852" s="545"/>
      <c r="M852" s="545"/>
      <c r="N852" s="545"/>
      <c r="O852" s="545"/>
      <c r="P852" s="545"/>
      <c r="Q852" s="545"/>
      <c r="R852" s="545"/>
      <c r="S852" s="570" t="s">
        <v>43</v>
      </c>
      <c r="T852" s="7"/>
      <c r="U852" s="7"/>
      <c r="V852" s="5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</row>
    <row r="853" spans="1:51" ht="11.25" customHeight="1">
      <c r="A853" s="1"/>
      <c r="B853" s="51"/>
      <c r="C853" s="64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6"/>
      <c r="S853" s="562"/>
      <c r="T853" s="7"/>
      <c r="U853" s="7"/>
      <c r="V853" s="5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</row>
    <row r="854" spans="1:51" ht="11.25" customHeight="1">
      <c r="A854" s="1"/>
      <c r="B854" s="586" t="s">
        <v>251</v>
      </c>
      <c r="C854" s="587"/>
      <c r="D854" s="587"/>
      <c r="E854" s="587"/>
      <c r="F854" s="587"/>
      <c r="G854" s="587"/>
      <c r="H854" s="587"/>
      <c r="I854" s="587"/>
      <c r="J854" s="587"/>
      <c r="K854" s="587"/>
      <c r="L854" s="587"/>
      <c r="M854" s="587"/>
      <c r="N854" s="587"/>
      <c r="O854" s="587"/>
      <c r="P854" s="587"/>
      <c r="Q854" s="587"/>
      <c r="R854" s="587"/>
      <c r="S854" s="587"/>
      <c r="T854" s="7"/>
      <c r="U854" s="7"/>
      <c r="V854" s="5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</row>
    <row r="855" spans="1:51" ht="61.5" customHeight="1">
      <c r="A855" s="1"/>
      <c r="B855" s="572"/>
      <c r="C855" s="531"/>
      <c r="D855" s="531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573" t="s">
        <v>5</v>
      </c>
      <c r="P855" s="531"/>
      <c r="Q855" s="531"/>
      <c r="R855" s="531"/>
      <c r="S855" s="531"/>
      <c r="T855" s="7"/>
      <c r="U855" s="7"/>
      <c r="V855" s="5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</row>
    <row r="856" spans="1:51" ht="34.5" customHeight="1">
      <c r="A856" s="1"/>
      <c r="B856" s="161" t="s">
        <v>6</v>
      </c>
      <c r="C856" s="161" t="s">
        <v>7</v>
      </c>
      <c r="D856" s="161" t="s">
        <v>8</v>
      </c>
      <c r="E856" s="161" t="s">
        <v>9</v>
      </c>
      <c r="F856" s="162" t="s">
        <v>10</v>
      </c>
      <c r="G856" s="163" t="s">
        <v>11</v>
      </c>
      <c r="H856" s="162" t="s">
        <v>10</v>
      </c>
      <c r="I856" s="163" t="s">
        <v>12</v>
      </c>
      <c r="J856" s="162" t="s">
        <v>10</v>
      </c>
      <c r="K856" s="163" t="s">
        <v>13</v>
      </c>
      <c r="L856" s="162" t="s">
        <v>10</v>
      </c>
      <c r="M856" s="163" t="s">
        <v>14</v>
      </c>
      <c r="N856" s="162" t="s">
        <v>10</v>
      </c>
      <c r="O856" s="163" t="s">
        <v>15</v>
      </c>
      <c r="P856" s="162" t="s">
        <v>10</v>
      </c>
      <c r="Q856" s="163" t="s">
        <v>16</v>
      </c>
      <c r="R856" s="623" t="s">
        <v>17</v>
      </c>
      <c r="S856" s="575"/>
      <c r="T856" s="7"/>
      <c r="U856" s="7"/>
      <c r="V856" s="5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</row>
    <row r="857" spans="1:51" ht="7.5" customHeight="1">
      <c r="A857" s="6"/>
      <c r="B857" s="604" t="s">
        <v>18</v>
      </c>
      <c r="C857" s="661" t="s">
        <v>252</v>
      </c>
      <c r="D857" s="632" t="s">
        <v>244</v>
      </c>
      <c r="E857" s="614" t="s">
        <v>25</v>
      </c>
      <c r="F857" s="153"/>
      <c r="G857" s="170"/>
      <c r="H857" s="171"/>
      <c r="I857" s="73"/>
      <c r="J857" s="171"/>
      <c r="K857" s="73"/>
      <c r="L857" s="171"/>
      <c r="M857" s="73"/>
      <c r="N857" s="77"/>
      <c r="O857" s="73"/>
      <c r="P857" s="73"/>
      <c r="Q857" s="77"/>
      <c r="R857" s="590" t="s">
        <v>21</v>
      </c>
      <c r="S857" s="591" t="s">
        <v>245</v>
      </c>
      <c r="T857" s="7"/>
      <c r="U857" s="7"/>
      <c r="V857" s="5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</row>
    <row r="858" spans="1:51" ht="7.5" customHeight="1">
      <c r="A858" s="6"/>
      <c r="B858" s="541"/>
      <c r="C858" s="541"/>
      <c r="D858" s="541"/>
      <c r="E858" s="541"/>
      <c r="F858" s="52"/>
      <c r="G858" s="122"/>
      <c r="H858" s="123"/>
      <c r="I858" s="43"/>
      <c r="J858" s="123"/>
      <c r="K858" s="43"/>
      <c r="L858" s="123"/>
      <c r="M858" s="43"/>
      <c r="N858" s="49"/>
      <c r="O858" s="43"/>
      <c r="P858" s="43"/>
      <c r="Q858" s="49"/>
      <c r="R858" s="541"/>
      <c r="S858" s="541"/>
      <c r="T858" s="7"/>
      <c r="U858" s="7"/>
      <c r="V858" s="5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</row>
    <row r="859" spans="1:51" ht="7.5" customHeight="1">
      <c r="A859" s="1"/>
      <c r="B859" s="541"/>
      <c r="C859" s="541"/>
      <c r="D859" s="541"/>
      <c r="E859" s="541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584" t="s">
        <v>21</v>
      </c>
      <c r="S859" s="579" t="s">
        <v>246</v>
      </c>
      <c r="T859" s="7"/>
      <c r="U859" s="7"/>
      <c r="V859" s="5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</row>
    <row r="860" spans="1:51" ht="7.5" customHeight="1">
      <c r="A860" s="1"/>
      <c r="B860" s="541"/>
      <c r="C860" s="541"/>
      <c r="D860" s="541"/>
      <c r="E860" s="541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541"/>
      <c r="S860" s="541"/>
      <c r="T860" s="7"/>
      <c r="U860" s="7"/>
      <c r="V860" s="5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</row>
    <row r="861" spans="1:51" ht="7.5" customHeight="1">
      <c r="A861" s="1"/>
      <c r="B861" s="541"/>
      <c r="C861" s="541"/>
      <c r="D861" s="541"/>
      <c r="E861" s="541"/>
      <c r="F861" s="52"/>
      <c r="G861" s="122"/>
      <c r="H861" s="123"/>
      <c r="I861" s="43"/>
      <c r="J861" s="123"/>
      <c r="K861" s="96"/>
      <c r="L861" s="123"/>
      <c r="M861" s="96"/>
      <c r="N861" s="81"/>
      <c r="O861" s="96"/>
      <c r="P861" s="96"/>
      <c r="Q861" s="49"/>
      <c r="R861" s="584" t="s">
        <v>21</v>
      </c>
      <c r="S861" s="579" t="s">
        <v>253</v>
      </c>
      <c r="T861" s="7"/>
      <c r="U861" s="7"/>
      <c r="V861" s="5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</row>
    <row r="862" spans="1:51" ht="7.5" customHeight="1">
      <c r="A862" s="13"/>
      <c r="B862" s="541"/>
      <c r="C862" s="541"/>
      <c r="D862" s="541"/>
      <c r="E862" s="541"/>
      <c r="F862" s="90"/>
      <c r="G862" s="43"/>
      <c r="H862" s="49"/>
      <c r="I862" s="43"/>
      <c r="J862" s="187"/>
      <c r="K862" s="43"/>
      <c r="L862" s="187"/>
      <c r="M862" s="43"/>
      <c r="N862" s="49"/>
      <c r="O862" s="43"/>
      <c r="P862" s="43"/>
      <c r="Q862" s="43"/>
      <c r="R862" s="541"/>
      <c r="S862" s="541"/>
      <c r="T862" s="7"/>
      <c r="U862" s="7"/>
      <c r="V862" s="5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</row>
    <row r="863" spans="1:51" ht="7.5" customHeight="1">
      <c r="A863" s="13"/>
      <c r="B863" s="541"/>
      <c r="C863" s="541"/>
      <c r="D863" s="541"/>
      <c r="E863" s="541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120"/>
      <c r="S863" s="541"/>
      <c r="T863" s="7"/>
      <c r="U863" s="7"/>
      <c r="V863" s="5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</row>
    <row r="864" spans="1:51" ht="7.5" customHeight="1">
      <c r="A864" s="13"/>
      <c r="B864" s="541"/>
      <c r="C864" s="541"/>
      <c r="D864" s="541"/>
      <c r="E864" s="541"/>
      <c r="R864" s="584" t="s">
        <v>21</v>
      </c>
      <c r="S864" s="579" t="s">
        <v>248</v>
      </c>
      <c r="T864" s="7"/>
      <c r="U864" s="7"/>
      <c r="V864" s="5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</row>
    <row r="865" spans="1:51" ht="7.5" customHeight="1">
      <c r="A865" s="13"/>
      <c r="B865" s="541"/>
      <c r="C865" s="541"/>
      <c r="D865" s="541"/>
      <c r="E865" s="541"/>
      <c r="F865" s="581">
        <v>1768.08</v>
      </c>
      <c r="G865" s="582">
        <f>ROUND(F865*mark_up,0)</f>
        <v>7762</v>
      </c>
      <c r="H865" s="50"/>
      <c r="I865" s="582" t="s">
        <v>25</v>
      </c>
      <c r="J865" s="581"/>
      <c r="K865" s="582" t="s">
        <v>25</v>
      </c>
      <c r="L865" s="581"/>
      <c r="M865" s="582" t="s">
        <v>25</v>
      </c>
      <c r="N865" s="581"/>
      <c r="O865" s="582" t="s">
        <v>25</v>
      </c>
      <c r="P865" s="581"/>
      <c r="Q865" s="582" t="s">
        <v>25</v>
      </c>
      <c r="R865" s="541"/>
      <c r="S865" s="541"/>
      <c r="T865" s="7"/>
      <c r="U865" s="7"/>
      <c r="V865" s="5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</row>
    <row r="866" spans="1:51" ht="7.5" customHeight="1">
      <c r="A866" s="1"/>
      <c r="B866" s="541"/>
      <c r="C866" s="541"/>
      <c r="D866" s="541"/>
      <c r="E866" s="541"/>
      <c r="F866" s="562"/>
      <c r="G866" s="562"/>
      <c r="H866" s="74"/>
      <c r="I866" s="562"/>
      <c r="J866" s="562"/>
      <c r="K866" s="562"/>
      <c r="L866" s="562"/>
      <c r="M866" s="562"/>
      <c r="N866" s="562"/>
      <c r="O866" s="562"/>
      <c r="P866" s="562"/>
      <c r="Q866" s="562"/>
      <c r="R866" s="584" t="s">
        <v>21</v>
      </c>
      <c r="S866" s="588" t="s">
        <v>249</v>
      </c>
      <c r="T866" s="7"/>
      <c r="U866" s="7"/>
      <c r="V866" s="5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</row>
    <row r="867" spans="1:51" ht="7.5" customHeight="1">
      <c r="A867" s="1"/>
      <c r="B867" s="541"/>
      <c r="C867" s="541"/>
      <c r="D867" s="541"/>
      <c r="E867" s="541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541"/>
      <c r="S867" s="541"/>
      <c r="T867" s="7"/>
      <c r="U867" s="7"/>
      <c r="V867" s="5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</row>
    <row r="868" spans="1:51" ht="7.5" customHeight="1">
      <c r="A868" s="1"/>
      <c r="B868" s="541"/>
      <c r="C868" s="541"/>
      <c r="D868" s="541"/>
      <c r="E868" s="541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120"/>
      <c r="S868" s="541"/>
      <c r="T868" s="7"/>
      <c r="U868" s="7"/>
      <c r="V868" s="5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</row>
    <row r="869" spans="1:51" ht="7.5" customHeight="1">
      <c r="A869" s="1"/>
      <c r="B869" s="541"/>
      <c r="C869" s="541"/>
      <c r="D869" s="541"/>
      <c r="E869" s="541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584" t="s">
        <v>21</v>
      </c>
      <c r="S869" s="588" t="s">
        <v>77</v>
      </c>
      <c r="T869" s="7"/>
      <c r="U869" s="7"/>
      <c r="V869" s="5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</row>
    <row r="870" spans="1:51" ht="7.5" customHeight="1">
      <c r="A870" s="1"/>
      <c r="B870" s="541"/>
      <c r="C870" s="541"/>
      <c r="D870" s="541"/>
      <c r="E870" s="541"/>
      <c r="F870" s="52"/>
      <c r="G870" s="53"/>
      <c r="H870" s="53"/>
      <c r="I870" s="53"/>
      <c r="J870" s="53"/>
      <c r="K870" s="49"/>
      <c r="L870" s="53"/>
      <c r="M870" s="49"/>
      <c r="N870" s="49"/>
      <c r="O870" s="49"/>
      <c r="P870" s="49"/>
      <c r="Q870" s="49"/>
      <c r="R870" s="541"/>
      <c r="S870" s="541"/>
      <c r="T870" s="7"/>
      <c r="U870" s="7"/>
      <c r="V870" s="5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</row>
    <row r="871" spans="1:51" ht="7.5" customHeight="1">
      <c r="A871" s="13"/>
      <c r="B871" s="541"/>
      <c r="C871" s="541"/>
      <c r="D871" s="541"/>
      <c r="E871" s="541"/>
      <c r="F871" s="70"/>
      <c r="G871" s="70"/>
      <c r="R871" s="48"/>
      <c r="S871" s="541"/>
      <c r="T871" s="7"/>
      <c r="U871" s="7"/>
      <c r="V871" s="5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</row>
    <row r="872" spans="1:51" ht="7.5" customHeight="1">
      <c r="A872" s="13"/>
      <c r="B872" s="541"/>
      <c r="C872" s="541"/>
      <c r="D872" s="541"/>
      <c r="E872" s="541"/>
      <c r="F872" s="70"/>
      <c r="G872" s="70"/>
      <c r="R872" s="120"/>
      <c r="S872" s="127"/>
      <c r="T872" s="7"/>
      <c r="U872" s="7"/>
      <c r="V872" s="5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</row>
    <row r="873" spans="1:51" ht="7.5" customHeight="1">
      <c r="A873" s="13"/>
      <c r="B873" s="541"/>
      <c r="C873" s="608" t="s">
        <v>254</v>
      </c>
      <c r="D873" s="541"/>
      <c r="E873" s="541"/>
      <c r="F873" s="52"/>
      <c r="G873" s="122"/>
      <c r="H873" s="123"/>
      <c r="I873" s="43"/>
      <c r="J873" s="123"/>
      <c r="K873" s="43"/>
      <c r="L873" s="123"/>
      <c r="M873" s="43"/>
      <c r="N873" s="49"/>
      <c r="O873" s="43"/>
      <c r="P873" s="43"/>
      <c r="Q873" s="49"/>
      <c r="T873" s="7"/>
      <c r="U873" s="7"/>
      <c r="V873" s="5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</row>
    <row r="874" spans="1:51" ht="7.5" customHeight="1">
      <c r="A874" s="13"/>
      <c r="B874" s="541"/>
      <c r="C874" s="541"/>
      <c r="D874" s="541"/>
      <c r="E874" s="541"/>
      <c r="F874" s="52"/>
      <c r="G874" s="122"/>
      <c r="H874" s="123"/>
      <c r="I874" s="43"/>
      <c r="J874" s="123"/>
      <c r="K874" s="43"/>
      <c r="L874" s="123"/>
      <c r="M874" s="43"/>
      <c r="N874" s="49"/>
      <c r="O874" s="43"/>
      <c r="P874" s="43"/>
      <c r="Q874" s="49"/>
      <c r="T874" s="7"/>
      <c r="U874" s="7"/>
      <c r="V874" s="5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</row>
    <row r="875" spans="1:51" ht="7.5" customHeight="1">
      <c r="A875" s="13"/>
      <c r="B875" s="531"/>
      <c r="C875" s="531"/>
      <c r="D875" s="531"/>
      <c r="E875" s="531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T875" s="7"/>
      <c r="U875" s="7"/>
      <c r="V875" s="5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</row>
    <row r="876" spans="1:51" ht="7.5" customHeight="1">
      <c r="A876" s="13"/>
      <c r="B876" s="604" t="s">
        <v>18</v>
      </c>
      <c r="C876" s="627" t="s">
        <v>255</v>
      </c>
      <c r="D876" s="632" t="s">
        <v>244</v>
      </c>
      <c r="E876" s="614" t="s">
        <v>25</v>
      </c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590" t="s">
        <v>21</v>
      </c>
      <c r="S876" s="577" t="s">
        <v>245</v>
      </c>
      <c r="T876" s="7"/>
      <c r="U876" s="7"/>
      <c r="V876" s="5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</row>
    <row r="877" spans="1:51" ht="7.5" customHeight="1">
      <c r="A877" s="13"/>
      <c r="B877" s="541"/>
      <c r="C877" s="541"/>
      <c r="D877" s="541"/>
      <c r="E877" s="541"/>
      <c r="F877" s="52"/>
      <c r="G877" s="122"/>
      <c r="H877" s="123"/>
      <c r="I877" s="43"/>
      <c r="J877" s="123"/>
      <c r="K877" s="96"/>
      <c r="L877" s="123"/>
      <c r="M877" s="96"/>
      <c r="N877" s="81"/>
      <c r="O877" s="96"/>
      <c r="P877" s="96"/>
      <c r="Q877" s="49"/>
      <c r="R877" s="541"/>
      <c r="S877" s="541"/>
      <c r="T877" s="7"/>
      <c r="U877" s="7"/>
      <c r="V877" s="5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</row>
    <row r="878" spans="1:51" ht="7.5" customHeight="1">
      <c r="A878" s="13"/>
      <c r="B878" s="541"/>
      <c r="C878" s="541"/>
      <c r="D878" s="541"/>
      <c r="E878" s="541"/>
      <c r="F878" s="90"/>
      <c r="G878" s="43"/>
      <c r="H878" s="49"/>
      <c r="I878" s="43"/>
      <c r="J878" s="187"/>
      <c r="K878" s="43"/>
      <c r="L878" s="187"/>
      <c r="M878" s="43"/>
      <c r="N878" s="49"/>
      <c r="O878" s="43"/>
      <c r="P878" s="43"/>
      <c r="Q878" s="43"/>
      <c r="R878" s="584" t="s">
        <v>21</v>
      </c>
      <c r="S878" s="588" t="s">
        <v>246</v>
      </c>
      <c r="T878" s="7"/>
      <c r="U878" s="7"/>
      <c r="V878" s="5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</row>
    <row r="879" spans="1:51" ht="7.5" customHeight="1">
      <c r="A879" s="13"/>
      <c r="B879" s="541"/>
      <c r="C879" s="541"/>
      <c r="D879" s="541"/>
      <c r="E879" s="541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541"/>
      <c r="S879" s="541"/>
      <c r="T879" s="7"/>
      <c r="U879" s="7"/>
      <c r="V879" s="5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</row>
    <row r="880" spans="1:51" ht="7.5" customHeight="1">
      <c r="A880" s="189"/>
      <c r="B880" s="541"/>
      <c r="C880" s="541"/>
      <c r="D880" s="541"/>
      <c r="E880" s="541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584" t="s">
        <v>21</v>
      </c>
      <c r="S880" s="588" t="s">
        <v>256</v>
      </c>
      <c r="T880" s="7"/>
      <c r="U880" s="7"/>
      <c r="V880" s="5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</row>
    <row r="881" spans="1:51" ht="7.5" customHeight="1">
      <c r="A881" s="6"/>
      <c r="B881" s="541"/>
      <c r="C881" s="541"/>
      <c r="D881" s="541"/>
      <c r="E881" s="541"/>
      <c r="F881" s="70"/>
      <c r="G881" s="70"/>
      <c r="R881" s="541"/>
      <c r="S881" s="541"/>
      <c r="T881" s="7"/>
      <c r="U881" s="7"/>
      <c r="V881" s="5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</row>
    <row r="882" spans="1:51" ht="7.5" customHeight="1">
      <c r="A882" s="6"/>
      <c r="B882" s="541"/>
      <c r="C882" s="541"/>
      <c r="D882" s="541"/>
      <c r="E882" s="541"/>
      <c r="F882" s="70"/>
      <c r="G882" s="70"/>
      <c r="R882" s="173"/>
      <c r="S882" s="541"/>
      <c r="T882" s="7"/>
      <c r="U882" s="7"/>
      <c r="V882" s="5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</row>
    <row r="883" spans="1:51" ht="7.5" customHeight="1">
      <c r="A883" s="6"/>
      <c r="B883" s="541"/>
      <c r="C883" s="541"/>
      <c r="D883" s="541"/>
      <c r="E883" s="541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584" t="s">
        <v>21</v>
      </c>
      <c r="S883" s="588" t="s">
        <v>248</v>
      </c>
      <c r="T883" s="7"/>
      <c r="U883" s="7"/>
      <c r="V883" s="5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</row>
    <row r="884" spans="1:51" ht="7.5" customHeight="1">
      <c r="A884" s="13"/>
      <c r="B884" s="541"/>
      <c r="C884" s="541"/>
      <c r="D884" s="541"/>
      <c r="E884" s="541"/>
      <c r="F884" s="581">
        <v>3338.643</v>
      </c>
      <c r="G884" s="582">
        <f>ROUND(F884*mark_up,0)</f>
        <v>14657</v>
      </c>
      <c r="H884" s="50"/>
      <c r="I884" s="582" t="s">
        <v>25</v>
      </c>
      <c r="J884" s="581"/>
      <c r="K884" s="582" t="s">
        <v>25</v>
      </c>
      <c r="L884" s="581"/>
      <c r="M884" s="582" t="s">
        <v>25</v>
      </c>
      <c r="N884" s="581"/>
      <c r="O884" s="582" t="s">
        <v>25</v>
      </c>
      <c r="P884" s="581"/>
      <c r="Q884" s="582" t="s">
        <v>25</v>
      </c>
      <c r="R884" s="541"/>
      <c r="S884" s="541"/>
      <c r="T884" s="7"/>
      <c r="U884" s="7"/>
      <c r="V884" s="5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</row>
    <row r="885" spans="1:51" ht="7.5" customHeight="1">
      <c r="A885" s="13"/>
      <c r="B885" s="541"/>
      <c r="C885" s="541"/>
      <c r="D885" s="541"/>
      <c r="E885" s="541"/>
      <c r="F885" s="562"/>
      <c r="G885" s="562"/>
      <c r="H885" s="74"/>
      <c r="I885" s="562"/>
      <c r="J885" s="562"/>
      <c r="K885" s="562"/>
      <c r="L885" s="562"/>
      <c r="M885" s="562"/>
      <c r="N885" s="562"/>
      <c r="O885" s="562"/>
      <c r="P885" s="562"/>
      <c r="Q885" s="562"/>
      <c r="R885" s="584" t="s">
        <v>21</v>
      </c>
      <c r="S885" s="588" t="s">
        <v>249</v>
      </c>
      <c r="T885" s="7"/>
      <c r="U885" s="7"/>
      <c r="V885" s="5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</row>
    <row r="886" spans="1:51" ht="7.5" customHeight="1">
      <c r="A886" s="13"/>
      <c r="B886" s="541"/>
      <c r="C886" s="541"/>
      <c r="D886" s="541"/>
      <c r="E886" s="541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541"/>
      <c r="S886" s="541"/>
      <c r="T886" s="7"/>
      <c r="U886" s="7"/>
      <c r="V886" s="5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</row>
    <row r="887" spans="1:51" ht="7.5" customHeight="1">
      <c r="A887" s="13"/>
      <c r="B887" s="541"/>
      <c r="C887" s="541"/>
      <c r="D887" s="541"/>
      <c r="E887" s="541"/>
      <c r="F887" s="52"/>
      <c r="G887" s="53"/>
      <c r="H887" s="53"/>
      <c r="I887" s="53"/>
      <c r="J887" s="53"/>
      <c r="K887" s="49"/>
      <c r="L887" s="53"/>
      <c r="M887" s="49"/>
      <c r="N887" s="49"/>
      <c r="O887" s="49"/>
      <c r="P887" s="49"/>
      <c r="Q887" s="49"/>
      <c r="R887" s="120"/>
      <c r="S887" s="541"/>
      <c r="T887" s="7"/>
      <c r="U887" s="7"/>
      <c r="V887" s="5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</row>
    <row r="888" spans="1:51" ht="7.5" customHeight="1">
      <c r="A888" s="13"/>
      <c r="B888" s="541"/>
      <c r="C888" s="541"/>
      <c r="D888" s="541"/>
      <c r="E888" s="541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584" t="s">
        <v>21</v>
      </c>
      <c r="S888" s="588" t="s">
        <v>77</v>
      </c>
      <c r="T888" s="7"/>
      <c r="U888" s="7"/>
      <c r="V888" s="5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</row>
    <row r="889" spans="1:51" ht="7.5" customHeight="1">
      <c r="A889" s="13"/>
      <c r="B889" s="541"/>
      <c r="C889" s="541"/>
      <c r="D889" s="541"/>
      <c r="E889" s="541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541"/>
      <c r="S889" s="541"/>
      <c r="T889" s="7"/>
      <c r="U889" s="7"/>
      <c r="V889" s="5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</row>
    <row r="890" spans="1:51" ht="7.5" customHeight="1">
      <c r="A890" s="13"/>
      <c r="B890" s="541"/>
      <c r="C890" s="541"/>
      <c r="D890" s="541"/>
      <c r="E890" s="541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5"/>
      <c r="S890" s="541"/>
      <c r="T890" s="7"/>
      <c r="U890" s="7"/>
      <c r="V890" s="5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</row>
    <row r="891" spans="1:51" ht="7.5" customHeight="1">
      <c r="A891" s="13"/>
      <c r="B891" s="541"/>
      <c r="C891" s="541"/>
      <c r="D891" s="541"/>
      <c r="E891" s="541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T891" s="7"/>
      <c r="U891" s="7"/>
      <c r="V891" s="5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</row>
    <row r="892" spans="1:51" ht="7.5" customHeight="1">
      <c r="A892" s="13"/>
      <c r="B892" s="541"/>
      <c r="C892" s="608" t="s">
        <v>257</v>
      </c>
      <c r="D892" s="541"/>
      <c r="E892" s="541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T892" s="7"/>
      <c r="U892" s="7"/>
      <c r="V892" s="5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</row>
    <row r="893" spans="1:51" ht="7.5" customHeight="1">
      <c r="A893" s="13"/>
      <c r="B893" s="541"/>
      <c r="C893" s="541"/>
      <c r="D893" s="541"/>
      <c r="E893" s="541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T893" s="7"/>
      <c r="U893" s="7"/>
      <c r="V893" s="5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</row>
    <row r="894" spans="1:51" ht="7.5" customHeight="1">
      <c r="A894" s="13"/>
      <c r="B894" s="531"/>
      <c r="C894" s="531"/>
      <c r="D894" s="531"/>
      <c r="E894" s="531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T894" s="7"/>
      <c r="U894" s="7"/>
      <c r="V894" s="5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</row>
    <row r="895" spans="1:51" ht="7.5" customHeight="1">
      <c r="A895" s="6"/>
      <c r="B895" s="604" t="s">
        <v>18</v>
      </c>
      <c r="C895" s="627" t="s">
        <v>258</v>
      </c>
      <c r="D895" s="632" t="s">
        <v>259</v>
      </c>
      <c r="E895" s="614" t="s">
        <v>25</v>
      </c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590" t="s">
        <v>21</v>
      </c>
      <c r="S895" s="577" t="s">
        <v>245</v>
      </c>
      <c r="T895" s="7"/>
      <c r="U895" s="7"/>
      <c r="V895" s="5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</row>
    <row r="896" spans="1:51" ht="7.5" customHeight="1">
      <c r="A896" s="6"/>
      <c r="B896" s="541"/>
      <c r="C896" s="541"/>
      <c r="D896" s="541"/>
      <c r="E896" s="541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541"/>
      <c r="S896" s="541"/>
      <c r="T896" s="7"/>
      <c r="U896" s="7"/>
      <c r="V896" s="5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</row>
    <row r="897" spans="1:51" ht="7.5" customHeight="1">
      <c r="A897" s="6"/>
      <c r="B897" s="541"/>
      <c r="C897" s="541"/>
      <c r="D897" s="541"/>
      <c r="E897" s="541"/>
      <c r="F897" s="70"/>
      <c r="G897" s="70"/>
      <c r="R897" s="584" t="s">
        <v>21</v>
      </c>
      <c r="S897" s="588" t="s">
        <v>246</v>
      </c>
      <c r="T897" s="7"/>
      <c r="U897" s="7"/>
      <c r="V897" s="5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</row>
    <row r="898" spans="1:51" ht="7.5" customHeight="1">
      <c r="A898" s="6"/>
      <c r="B898" s="541"/>
      <c r="C898" s="541"/>
      <c r="D898" s="541"/>
      <c r="E898" s="541"/>
      <c r="F898" s="70"/>
      <c r="G898" s="70"/>
      <c r="R898" s="541"/>
      <c r="S898" s="541"/>
      <c r="T898" s="7"/>
      <c r="U898" s="7"/>
      <c r="V898" s="5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</row>
    <row r="899" spans="1:51" ht="7.5" customHeight="1">
      <c r="A899" s="13"/>
      <c r="B899" s="541"/>
      <c r="C899" s="541"/>
      <c r="D899" s="541"/>
      <c r="E899" s="541"/>
      <c r="F899" s="660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584" t="s">
        <v>21</v>
      </c>
      <c r="S899" s="588" t="s">
        <v>247</v>
      </c>
      <c r="T899" s="7"/>
      <c r="U899" s="7"/>
      <c r="V899" s="5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</row>
    <row r="900" spans="1:51" ht="7.5" customHeight="1">
      <c r="A900" s="13"/>
      <c r="B900" s="541"/>
      <c r="C900" s="541"/>
      <c r="D900" s="541"/>
      <c r="E900" s="541"/>
      <c r="F900" s="541"/>
      <c r="G900" s="70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541"/>
      <c r="S900" s="541"/>
      <c r="T900" s="7"/>
      <c r="U900" s="7"/>
      <c r="V900" s="5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</row>
    <row r="901" spans="1:51" ht="7.5" customHeight="1">
      <c r="A901" s="13"/>
      <c r="B901" s="541"/>
      <c r="C901" s="541"/>
      <c r="D901" s="541"/>
      <c r="E901" s="541"/>
      <c r="F901" s="47"/>
      <c r="G901" s="70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584" t="s">
        <v>21</v>
      </c>
      <c r="S901" s="588" t="s">
        <v>260</v>
      </c>
      <c r="T901" s="7"/>
      <c r="U901" s="7"/>
      <c r="V901" s="5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</row>
    <row r="902" spans="1:51" ht="7.5" customHeight="1">
      <c r="A902" s="6"/>
      <c r="B902" s="541"/>
      <c r="C902" s="541"/>
      <c r="D902" s="541"/>
      <c r="E902" s="541"/>
      <c r="F902" s="47"/>
      <c r="G902" s="70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541"/>
      <c r="S902" s="541"/>
      <c r="T902" s="7"/>
      <c r="U902" s="7"/>
      <c r="V902" s="5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</row>
    <row r="903" spans="1:51" ht="7.5" customHeight="1">
      <c r="A903" s="6"/>
      <c r="B903" s="541"/>
      <c r="C903" s="541"/>
      <c r="D903" s="541"/>
      <c r="E903" s="541"/>
      <c r="F903" s="581">
        <v>2455.9499999999998</v>
      </c>
      <c r="G903" s="582">
        <f>ROUND(F903*mark_up,0)</f>
        <v>10782</v>
      </c>
      <c r="H903" s="50"/>
      <c r="I903" s="582" t="s">
        <v>25</v>
      </c>
      <c r="J903" s="581"/>
      <c r="K903" s="582" t="s">
        <v>25</v>
      </c>
      <c r="L903" s="581"/>
      <c r="M903" s="582" t="s">
        <v>25</v>
      </c>
      <c r="N903" s="581"/>
      <c r="O903" s="582" t="s">
        <v>25</v>
      </c>
      <c r="P903" s="581"/>
      <c r="Q903" s="582" t="s">
        <v>25</v>
      </c>
      <c r="R903" s="45"/>
      <c r="S903" s="541"/>
      <c r="T903" s="7"/>
      <c r="U903" s="7"/>
      <c r="V903" s="5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</row>
    <row r="904" spans="1:51" ht="7.5" customHeight="1">
      <c r="A904" s="6"/>
      <c r="B904" s="541"/>
      <c r="C904" s="541"/>
      <c r="D904" s="541"/>
      <c r="E904" s="541"/>
      <c r="F904" s="562"/>
      <c r="G904" s="562"/>
      <c r="H904" s="74"/>
      <c r="I904" s="562"/>
      <c r="J904" s="562"/>
      <c r="K904" s="562"/>
      <c r="L904" s="562"/>
      <c r="M904" s="562"/>
      <c r="N904" s="562"/>
      <c r="O904" s="562"/>
      <c r="P904" s="562"/>
      <c r="Q904" s="562"/>
      <c r="R904" s="600" t="s">
        <v>21</v>
      </c>
      <c r="S904" s="588" t="s">
        <v>40</v>
      </c>
      <c r="T904" s="7"/>
      <c r="U904" s="7"/>
      <c r="V904" s="5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</row>
    <row r="905" spans="1:51" ht="7.5" customHeight="1">
      <c r="A905" s="6"/>
      <c r="B905" s="541"/>
      <c r="C905" s="541"/>
      <c r="D905" s="541"/>
      <c r="E905" s="541"/>
      <c r="R905" s="541"/>
      <c r="S905" s="541"/>
      <c r="T905" s="7"/>
      <c r="U905" s="7"/>
      <c r="V905" s="5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</row>
    <row r="906" spans="1:51" ht="7.5" customHeight="1">
      <c r="A906" s="6"/>
      <c r="B906" s="541"/>
      <c r="C906" s="541"/>
      <c r="D906" s="541"/>
      <c r="E906" s="541"/>
      <c r="R906" s="190"/>
      <c r="S906" s="541"/>
      <c r="T906" s="7"/>
      <c r="U906" s="7"/>
      <c r="V906" s="5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</row>
    <row r="907" spans="1:51" ht="7.5" customHeight="1">
      <c r="A907" s="6"/>
      <c r="B907" s="541"/>
      <c r="C907" s="541"/>
      <c r="D907" s="541"/>
      <c r="E907" s="541"/>
      <c r="T907" s="7"/>
      <c r="U907" s="7"/>
      <c r="V907" s="5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</row>
    <row r="908" spans="1:51" ht="7.5" customHeight="1">
      <c r="A908" s="6"/>
      <c r="B908" s="541"/>
      <c r="C908" s="541"/>
      <c r="D908" s="541"/>
      <c r="E908" s="541"/>
      <c r="T908" s="7"/>
      <c r="U908" s="7"/>
      <c r="V908" s="5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</row>
    <row r="909" spans="1:51" ht="7.5" customHeight="1">
      <c r="A909" s="6"/>
      <c r="B909" s="541"/>
      <c r="C909" s="541"/>
      <c r="D909" s="541"/>
      <c r="E909" s="541"/>
      <c r="T909" s="7"/>
      <c r="U909" s="7"/>
      <c r="V909" s="5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</row>
    <row r="910" spans="1:51" ht="7.5" customHeight="1">
      <c r="A910" s="6"/>
      <c r="B910" s="541"/>
      <c r="C910" s="608" t="s">
        <v>261</v>
      </c>
      <c r="D910" s="541"/>
      <c r="E910" s="541"/>
      <c r="T910" s="7"/>
      <c r="U910" s="7"/>
      <c r="V910" s="5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</row>
    <row r="911" spans="1:51" ht="7.5" customHeight="1">
      <c r="A911" s="6"/>
      <c r="B911" s="541"/>
      <c r="C911" s="541"/>
      <c r="D911" s="541"/>
      <c r="E911" s="541"/>
      <c r="T911" s="7"/>
      <c r="U911" s="7"/>
      <c r="V911" s="5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</row>
    <row r="912" spans="1:51" ht="7.5" customHeight="1">
      <c r="A912" s="6"/>
      <c r="B912" s="531"/>
      <c r="C912" s="531"/>
      <c r="D912" s="531"/>
      <c r="E912" s="531"/>
      <c r="F912" s="191"/>
      <c r="G912" s="76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7"/>
      <c r="U912" s="7"/>
      <c r="V912" s="5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</row>
    <row r="913" spans="1:51" ht="11.25" customHeight="1">
      <c r="A913" s="1"/>
      <c r="B913" s="601"/>
      <c r="C913" s="541"/>
      <c r="D913" s="541"/>
      <c r="E913" s="541"/>
      <c r="F913" s="541"/>
      <c r="G913" s="541"/>
      <c r="H913" s="541"/>
      <c r="I913" s="541"/>
      <c r="J913" s="541"/>
      <c r="K913" s="541"/>
      <c r="L913" s="541"/>
      <c r="M913" s="541"/>
      <c r="N913" s="541"/>
      <c r="O913" s="541"/>
      <c r="P913" s="541"/>
      <c r="Q913" s="541"/>
      <c r="R913" s="541"/>
      <c r="S913" s="570" t="s">
        <v>43</v>
      </c>
      <c r="T913" s="7"/>
      <c r="U913" s="7"/>
      <c r="V913" s="5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</row>
    <row r="914" spans="1:51" ht="11.25" customHeight="1">
      <c r="A914" s="1"/>
      <c r="B914" s="51"/>
      <c r="C914" s="64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6"/>
      <c r="S914" s="562"/>
      <c r="T914" s="7"/>
      <c r="U914" s="7"/>
      <c r="V914" s="5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</row>
    <row r="915" spans="1:51" ht="11.25" customHeight="1">
      <c r="A915" s="1"/>
      <c r="B915" s="586" t="s">
        <v>262</v>
      </c>
      <c r="C915" s="587"/>
      <c r="D915" s="587"/>
      <c r="E915" s="587"/>
      <c r="F915" s="587"/>
      <c r="G915" s="587"/>
      <c r="H915" s="587"/>
      <c r="I915" s="587"/>
      <c r="J915" s="587"/>
      <c r="K915" s="587"/>
      <c r="L915" s="587"/>
      <c r="M915" s="587"/>
      <c r="N915" s="587"/>
      <c r="O915" s="587"/>
      <c r="P915" s="587"/>
      <c r="Q915" s="587"/>
      <c r="R915" s="587"/>
      <c r="S915" s="587"/>
      <c r="T915" s="7"/>
      <c r="U915" s="7"/>
      <c r="V915" s="5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</row>
    <row r="916" spans="1:51" ht="61.5" customHeight="1">
      <c r="A916" s="1"/>
      <c r="B916" s="572"/>
      <c r="C916" s="531"/>
      <c r="D916" s="531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573" t="s">
        <v>5</v>
      </c>
      <c r="P916" s="531"/>
      <c r="Q916" s="531"/>
      <c r="R916" s="531"/>
      <c r="S916" s="531"/>
      <c r="T916" s="7"/>
      <c r="U916" s="7"/>
      <c r="V916" s="5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</row>
    <row r="917" spans="1:51" ht="34.5" customHeight="1">
      <c r="A917" s="1"/>
      <c r="B917" s="149" t="s">
        <v>6</v>
      </c>
      <c r="C917" s="149" t="s">
        <v>7</v>
      </c>
      <c r="D917" s="149" t="s">
        <v>8</v>
      </c>
      <c r="E917" s="149" t="s">
        <v>9</v>
      </c>
      <c r="F917" s="162" t="s">
        <v>10</v>
      </c>
      <c r="G917" s="163" t="s">
        <v>11</v>
      </c>
      <c r="H917" s="162" t="s">
        <v>10</v>
      </c>
      <c r="I917" s="163" t="s">
        <v>12</v>
      </c>
      <c r="J917" s="162" t="s">
        <v>10</v>
      </c>
      <c r="K917" s="163" t="s">
        <v>13</v>
      </c>
      <c r="L917" s="162" t="s">
        <v>10</v>
      </c>
      <c r="M917" s="163" t="s">
        <v>14</v>
      </c>
      <c r="N917" s="162" t="s">
        <v>10</v>
      </c>
      <c r="O917" s="163" t="s">
        <v>15</v>
      </c>
      <c r="P917" s="162" t="s">
        <v>10</v>
      </c>
      <c r="Q917" s="163" t="s">
        <v>16</v>
      </c>
      <c r="R917" s="623" t="s">
        <v>17</v>
      </c>
      <c r="S917" s="575"/>
      <c r="T917" s="7"/>
      <c r="U917" s="7"/>
      <c r="V917" s="5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</row>
    <row r="918" spans="1:51" ht="7.5" customHeight="1">
      <c r="A918" s="95"/>
      <c r="B918" s="604" t="s">
        <v>18</v>
      </c>
      <c r="C918" s="627" t="s">
        <v>263</v>
      </c>
      <c r="D918" s="632" t="s">
        <v>264</v>
      </c>
      <c r="E918" s="614" t="s">
        <v>25</v>
      </c>
      <c r="F918" s="52"/>
      <c r="G918" s="122"/>
      <c r="H918" s="123"/>
      <c r="I918" s="43"/>
      <c r="J918" s="123"/>
      <c r="K918" s="43"/>
      <c r="L918" s="123"/>
      <c r="M918" s="43"/>
      <c r="N918" s="49"/>
      <c r="O918" s="43"/>
      <c r="P918" s="43"/>
      <c r="Q918" s="49"/>
      <c r="R918" s="584" t="s">
        <v>21</v>
      </c>
      <c r="S918" s="579" t="s">
        <v>245</v>
      </c>
      <c r="T918" s="7"/>
      <c r="U918" s="7"/>
      <c r="V918" s="5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</row>
    <row r="919" spans="1:51" ht="7.5" customHeight="1">
      <c r="A919" s="95"/>
      <c r="B919" s="541"/>
      <c r="C919" s="541"/>
      <c r="D919" s="541"/>
      <c r="E919" s="541"/>
      <c r="F919" s="52"/>
      <c r="G919" s="122"/>
      <c r="H919" s="123"/>
      <c r="I919" s="43"/>
      <c r="J919" s="123"/>
      <c r="K919" s="43"/>
      <c r="L919" s="123"/>
      <c r="M919" s="43"/>
      <c r="N919" s="49"/>
      <c r="O919" s="43"/>
      <c r="P919" s="43"/>
      <c r="Q919" s="49"/>
      <c r="R919" s="541"/>
      <c r="S919" s="541"/>
      <c r="T919" s="7"/>
      <c r="U919" s="7"/>
      <c r="V919" s="5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</row>
    <row r="920" spans="1:51" ht="7.5" customHeight="1">
      <c r="A920" s="95"/>
      <c r="B920" s="541"/>
      <c r="C920" s="541"/>
      <c r="D920" s="541"/>
      <c r="E920" s="541"/>
      <c r="F920" s="47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584" t="s">
        <v>21</v>
      </c>
      <c r="S920" s="579" t="s">
        <v>246</v>
      </c>
      <c r="T920" s="7"/>
      <c r="U920" s="7"/>
      <c r="V920" s="5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</row>
    <row r="921" spans="1:51" ht="7.5" customHeight="1">
      <c r="A921" s="192"/>
      <c r="B921" s="541"/>
      <c r="C921" s="541"/>
      <c r="D921" s="541"/>
      <c r="E921" s="541"/>
      <c r="F921" s="47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541"/>
      <c r="S921" s="541"/>
      <c r="T921" s="7"/>
      <c r="U921" s="7"/>
      <c r="V921" s="5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</row>
    <row r="922" spans="1:51" ht="7.5" customHeight="1">
      <c r="A922" s="110"/>
      <c r="B922" s="541"/>
      <c r="C922" s="541"/>
      <c r="D922" s="541"/>
      <c r="E922" s="541"/>
      <c r="F922" s="52"/>
      <c r="G922" s="122"/>
      <c r="H922" s="123"/>
      <c r="I922" s="43"/>
      <c r="J922" s="123"/>
      <c r="K922" s="96"/>
      <c r="L922" s="123"/>
      <c r="M922" s="96"/>
      <c r="N922" s="81"/>
      <c r="O922" s="96"/>
      <c r="P922" s="96"/>
      <c r="Q922" s="49"/>
      <c r="R922" s="584" t="s">
        <v>21</v>
      </c>
      <c r="S922" s="579" t="s">
        <v>247</v>
      </c>
      <c r="T922" s="7"/>
      <c r="U922" s="7"/>
      <c r="V922" s="5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</row>
    <row r="923" spans="1:51" ht="7.5" customHeight="1">
      <c r="A923" s="110"/>
      <c r="B923" s="541"/>
      <c r="C923" s="541"/>
      <c r="D923" s="541"/>
      <c r="E923" s="541"/>
      <c r="F923" s="193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541"/>
      <c r="S923" s="541"/>
      <c r="T923" s="7"/>
      <c r="U923" s="7"/>
      <c r="V923" s="5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</row>
    <row r="924" spans="1:51" ht="7.5" customHeight="1">
      <c r="A924" s="110"/>
      <c r="B924" s="541"/>
      <c r="C924" s="541"/>
      <c r="D924" s="541"/>
      <c r="E924" s="541"/>
      <c r="F924" s="54"/>
      <c r="R924" s="584" t="s">
        <v>21</v>
      </c>
      <c r="S924" s="579" t="s">
        <v>265</v>
      </c>
      <c r="T924" s="7"/>
      <c r="U924" s="7"/>
      <c r="V924" s="5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</row>
    <row r="925" spans="1:51" ht="7.5" customHeight="1">
      <c r="A925" s="110"/>
      <c r="B925" s="541"/>
      <c r="C925" s="541"/>
      <c r="D925" s="541"/>
      <c r="E925" s="541"/>
      <c r="F925" s="54"/>
      <c r="G925" s="54"/>
      <c r="R925" s="541"/>
      <c r="S925" s="541"/>
      <c r="T925" s="7"/>
      <c r="U925" s="7"/>
      <c r="V925" s="5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</row>
    <row r="926" spans="1:51" ht="7.5" customHeight="1">
      <c r="A926" s="110"/>
      <c r="B926" s="541"/>
      <c r="C926" s="541"/>
      <c r="D926" s="541"/>
      <c r="E926" s="541"/>
      <c r="F926" s="652">
        <v>2305.8000000000002</v>
      </c>
      <c r="G926" s="653">
        <f>ROUND(F926*mark_up,0)</f>
        <v>10122</v>
      </c>
      <c r="H926" s="50"/>
      <c r="I926" s="582" t="s">
        <v>25</v>
      </c>
      <c r="J926" s="581"/>
      <c r="K926" s="582" t="s">
        <v>25</v>
      </c>
      <c r="L926" s="581"/>
      <c r="M926" s="582" t="s">
        <v>25</v>
      </c>
      <c r="N926" s="581"/>
      <c r="O926" s="582" t="s">
        <v>25</v>
      </c>
      <c r="P926" s="581"/>
      <c r="Q926" s="582" t="s">
        <v>25</v>
      </c>
      <c r="R926" s="45"/>
      <c r="S926" s="541"/>
      <c r="T926" s="7"/>
      <c r="U926" s="7"/>
      <c r="V926" s="5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</row>
    <row r="927" spans="1:51" ht="7.5" customHeight="1">
      <c r="A927" s="110"/>
      <c r="B927" s="541"/>
      <c r="C927" s="541"/>
      <c r="D927" s="541"/>
      <c r="E927" s="541"/>
      <c r="F927" s="562"/>
      <c r="G927" s="562"/>
      <c r="H927" s="74"/>
      <c r="I927" s="562"/>
      <c r="J927" s="562"/>
      <c r="K927" s="562"/>
      <c r="L927" s="562"/>
      <c r="M927" s="562"/>
      <c r="N927" s="562"/>
      <c r="O927" s="562"/>
      <c r="P927" s="562"/>
      <c r="Q927" s="562"/>
      <c r="R927" s="600" t="s">
        <v>21</v>
      </c>
      <c r="S927" s="588" t="s">
        <v>266</v>
      </c>
      <c r="T927" s="7"/>
      <c r="U927" s="7"/>
      <c r="V927" s="72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</row>
    <row r="928" spans="1:51" ht="7.5" customHeight="1">
      <c r="A928" s="110"/>
      <c r="B928" s="541"/>
      <c r="C928" s="541"/>
      <c r="D928" s="541"/>
      <c r="E928" s="541"/>
      <c r="F928" s="54"/>
      <c r="R928" s="541"/>
      <c r="S928" s="541"/>
      <c r="T928" s="7"/>
      <c r="U928" s="7"/>
      <c r="V928" s="72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</row>
    <row r="929" spans="1:51" ht="7.5" customHeight="1">
      <c r="A929" s="110"/>
      <c r="B929" s="541"/>
      <c r="C929" s="541"/>
      <c r="D929" s="541"/>
      <c r="E929" s="541"/>
      <c r="F929" s="19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96"/>
      <c r="S929" s="541"/>
      <c r="T929" s="7"/>
      <c r="U929" s="7"/>
      <c r="V929" s="72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</row>
    <row r="930" spans="1:51" ht="7.5" customHeight="1">
      <c r="A930" s="110"/>
      <c r="B930" s="541"/>
      <c r="C930" s="541"/>
      <c r="D930" s="541"/>
      <c r="E930" s="541"/>
      <c r="F930" s="54"/>
      <c r="R930" s="54"/>
      <c r="S930" s="541"/>
      <c r="T930" s="7"/>
      <c r="U930" s="7"/>
      <c r="V930" s="72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</row>
    <row r="931" spans="1:51" ht="7.5" customHeight="1">
      <c r="A931" s="110"/>
      <c r="B931" s="541"/>
      <c r="C931" s="541"/>
      <c r="D931" s="541"/>
      <c r="E931" s="541"/>
      <c r="F931" s="54"/>
      <c r="R931" s="54"/>
      <c r="S931" s="541"/>
      <c r="T931" s="7"/>
      <c r="U931" s="7"/>
      <c r="V931" s="72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</row>
    <row r="932" spans="1:51" ht="7.5" customHeight="1">
      <c r="A932" s="110"/>
      <c r="B932" s="541"/>
      <c r="C932" s="541"/>
      <c r="D932" s="541"/>
      <c r="E932" s="541"/>
      <c r="F932" s="197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T932" s="7"/>
      <c r="U932" s="7"/>
      <c r="V932" s="5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</row>
    <row r="933" spans="1:51" ht="7.5" customHeight="1">
      <c r="A933" s="110"/>
      <c r="B933" s="541"/>
      <c r="C933" s="541"/>
      <c r="D933" s="541"/>
      <c r="E933" s="541"/>
      <c r="F933" s="197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T933" s="7"/>
      <c r="U933" s="7"/>
      <c r="V933" s="5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</row>
    <row r="934" spans="1:51" ht="7.5" customHeight="1">
      <c r="A934" s="110"/>
      <c r="B934" s="541"/>
      <c r="C934" s="608" t="s">
        <v>267</v>
      </c>
      <c r="D934" s="541"/>
      <c r="E934" s="541"/>
      <c r="F934" s="190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T934" s="7"/>
      <c r="U934" s="7"/>
      <c r="V934" s="5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</row>
    <row r="935" spans="1:51" ht="7.5" customHeight="1">
      <c r="A935" s="95"/>
      <c r="B935" s="541"/>
      <c r="C935" s="541"/>
      <c r="D935" s="541"/>
      <c r="E935" s="541"/>
      <c r="F935" s="54"/>
      <c r="T935" s="7"/>
      <c r="U935" s="7"/>
      <c r="V935" s="5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</row>
    <row r="936" spans="1:51" ht="7.5" customHeight="1">
      <c r="A936" s="95"/>
      <c r="B936" s="541"/>
      <c r="C936" s="531"/>
      <c r="D936" s="541"/>
      <c r="E936" s="541"/>
      <c r="F936" s="54"/>
      <c r="T936" s="7"/>
      <c r="U936" s="7"/>
      <c r="V936" s="5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</row>
    <row r="937" spans="1:51" ht="7.5" customHeight="1">
      <c r="A937" s="110"/>
      <c r="B937" s="604" t="s">
        <v>18</v>
      </c>
      <c r="C937" s="627" t="s">
        <v>268</v>
      </c>
      <c r="D937" s="632" t="s">
        <v>259</v>
      </c>
      <c r="E937" s="614" t="s">
        <v>25</v>
      </c>
      <c r="F937" s="198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648" t="s">
        <v>21</v>
      </c>
      <c r="S937" s="577" t="s">
        <v>245</v>
      </c>
      <c r="T937" s="7"/>
      <c r="U937" s="7"/>
      <c r="V937" s="5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</row>
    <row r="938" spans="1:51" ht="7.5" customHeight="1">
      <c r="A938" s="110"/>
      <c r="B938" s="541"/>
      <c r="C938" s="541"/>
      <c r="D938" s="541"/>
      <c r="E938" s="541"/>
      <c r="F938" s="54"/>
      <c r="R938" s="541"/>
      <c r="S938" s="541"/>
      <c r="T938" s="7"/>
      <c r="U938" s="7"/>
      <c r="V938" s="5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</row>
    <row r="939" spans="1:51" ht="7.5" customHeight="1">
      <c r="A939" s="110"/>
      <c r="B939" s="541"/>
      <c r="C939" s="541"/>
      <c r="D939" s="541"/>
      <c r="E939" s="541"/>
      <c r="F939" s="54"/>
      <c r="R939" s="600" t="s">
        <v>21</v>
      </c>
      <c r="S939" s="588" t="s">
        <v>246</v>
      </c>
      <c r="T939" s="7"/>
      <c r="U939" s="7"/>
      <c r="V939" s="5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</row>
    <row r="940" spans="1:51" ht="7.5" customHeight="1">
      <c r="A940" s="110"/>
      <c r="B940" s="541"/>
      <c r="C940" s="541"/>
      <c r="D940" s="541"/>
      <c r="E940" s="541"/>
      <c r="F940" s="190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541"/>
      <c r="S940" s="541"/>
      <c r="T940" s="7"/>
      <c r="U940" s="7"/>
      <c r="V940" s="5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</row>
    <row r="941" spans="1:51" ht="7.5" customHeight="1">
      <c r="A941" s="110"/>
      <c r="B941" s="541"/>
      <c r="C941" s="541"/>
      <c r="D941" s="541"/>
      <c r="E941" s="541"/>
      <c r="F941" s="190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600" t="s">
        <v>21</v>
      </c>
      <c r="S941" s="588" t="s">
        <v>269</v>
      </c>
      <c r="T941" s="7"/>
      <c r="U941" s="7"/>
      <c r="V941" s="5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</row>
    <row r="942" spans="1:51" ht="7.5" customHeight="1">
      <c r="A942" s="110"/>
      <c r="B942" s="541"/>
      <c r="C942" s="541"/>
      <c r="D942" s="541"/>
      <c r="E942" s="541"/>
      <c r="F942" s="197"/>
      <c r="G942" s="566" t="s">
        <v>270</v>
      </c>
      <c r="H942" s="47"/>
      <c r="I942" s="43"/>
      <c r="J942" s="89"/>
      <c r="K942" s="89"/>
      <c r="L942" s="89"/>
      <c r="M942" s="89"/>
      <c r="N942" s="89"/>
      <c r="O942" s="89"/>
      <c r="P942" s="89"/>
      <c r="Q942" s="89"/>
      <c r="R942" s="541"/>
      <c r="S942" s="541"/>
      <c r="T942" s="7"/>
      <c r="U942" s="7"/>
      <c r="V942" s="5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</row>
    <row r="943" spans="1:51" ht="7.5" customHeight="1">
      <c r="A943" s="110"/>
      <c r="B943" s="541"/>
      <c r="C943" s="541"/>
      <c r="D943" s="541"/>
      <c r="E943" s="541"/>
      <c r="F943" s="199"/>
      <c r="G943" s="541"/>
      <c r="H943" s="123"/>
      <c r="I943" s="43"/>
      <c r="J943" s="187"/>
      <c r="K943" s="43"/>
      <c r="L943" s="187"/>
      <c r="M943" s="43"/>
      <c r="N943" s="49"/>
      <c r="O943" s="43"/>
      <c r="P943" s="43"/>
      <c r="Q943" s="43"/>
      <c r="R943" s="200"/>
      <c r="S943" s="541"/>
      <c r="T943" s="7"/>
      <c r="U943" s="7"/>
      <c r="V943" s="5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</row>
    <row r="944" spans="1:51" ht="7.5" customHeight="1">
      <c r="A944" s="110"/>
      <c r="B944" s="541"/>
      <c r="C944" s="541"/>
      <c r="D944" s="541"/>
      <c r="E944" s="541"/>
      <c r="F944" s="201"/>
      <c r="G944" s="562"/>
      <c r="H944" s="123"/>
      <c r="I944" s="43"/>
      <c r="J944" s="51"/>
      <c r="K944" s="51"/>
      <c r="L944" s="51"/>
      <c r="M944" s="51"/>
      <c r="N944" s="51"/>
      <c r="O944" s="51"/>
      <c r="P944" s="51"/>
      <c r="Q944" s="51"/>
      <c r="R944" s="600" t="s">
        <v>21</v>
      </c>
      <c r="S944" s="588" t="s">
        <v>247</v>
      </c>
      <c r="T944" s="7"/>
      <c r="U944" s="7"/>
      <c r="V944" s="72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</row>
    <row r="945" spans="1:51" ht="7.5" customHeight="1">
      <c r="A945" s="95"/>
      <c r="B945" s="541"/>
      <c r="C945" s="541"/>
      <c r="D945" s="541"/>
      <c r="E945" s="541"/>
      <c r="F945" s="652">
        <v>3410.4</v>
      </c>
      <c r="G945" s="653">
        <f>ROUND(F945*mark_up,0)</f>
        <v>14972</v>
      </c>
      <c r="H945" s="50"/>
      <c r="I945" s="582" t="s">
        <v>25</v>
      </c>
      <c r="J945" s="581"/>
      <c r="K945" s="582" t="s">
        <v>25</v>
      </c>
      <c r="L945" s="581"/>
      <c r="M945" s="582" t="s">
        <v>25</v>
      </c>
      <c r="N945" s="581"/>
      <c r="O945" s="582" t="s">
        <v>25</v>
      </c>
      <c r="P945" s="581"/>
      <c r="Q945" s="582" t="s">
        <v>25</v>
      </c>
      <c r="R945" s="541"/>
      <c r="S945" s="541"/>
      <c r="T945" s="7"/>
      <c r="U945" s="7"/>
      <c r="V945" s="72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</row>
    <row r="946" spans="1:51" ht="7.5" customHeight="1">
      <c r="A946" s="95"/>
      <c r="B946" s="541"/>
      <c r="C946" s="541"/>
      <c r="D946" s="541"/>
      <c r="E946" s="541"/>
      <c r="F946" s="562"/>
      <c r="G946" s="562"/>
      <c r="H946" s="74"/>
      <c r="I946" s="562"/>
      <c r="J946" s="562"/>
      <c r="K946" s="562"/>
      <c r="L946" s="562"/>
      <c r="M946" s="562"/>
      <c r="N946" s="562"/>
      <c r="O946" s="562"/>
      <c r="P946" s="562"/>
      <c r="Q946" s="562"/>
      <c r="R946" s="600" t="s">
        <v>21</v>
      </c>
      <c r="S946" s="588" t="s">
        <v>260</v>
      </c>
      <c r="T946" s="7"/>
      <c r="U946" s="7"/>
      <c r="V946" s="72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</row>
    <row r="947" spans="1:51" ht="7.5" customHeight="1">
      <c r="A947" s="95"/>
      <c r="B947" s="541"/>
      <c r="C947" s="541"/>
      <c r="D947" s="541"/>
      <c r="E947" s="541"/>
      <c r="F947" s="197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541"/>
      <c r="S947" s="541"/>
      <c r="T947" s="7"/>
      <c r="U947" s="7"/>
      <c r="V947" s="72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</row>
    <row r="948" spans="1:51" ht="7.5" customHeight="1">
      <c r="A948" s="1"/>
      <c r="B948" s="541"/>
      <c r="C948" s="541"/>
      <c r="D948" s="541"/>
      <c r="E948" s="541"/>
      <c r="F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6"/>
      <c r="S948" s="541"/>
      <c r="T948" s="7"/>
      <c r="U948" s="7"/>
      <c r="V948" s="5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</row>
    <row r="949" spans="1:51" ht="7.5" customHeight="1">
      <c r="A949" s="13"/>
      <c r="B949" s="541"/>
      <c r="C949" s="541"/>
      <c r="D949" s="541"/>
      <c r="E949" s="541"/>
      <c r="F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600" t="s">
        <v>21</v>
      </c>
      <c r="S949" s="588" t="s">
        <v>249</v>
      </c>
      <c r="T949" s="7"/>
      <c r="U949" s="7"/>
      <c r="V949" s="5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</row>
    <row r="950" spans="1:51" ht="7.5" customHeight="1">
      <c r="A950" s="13"/>
      <c r="B950" s="541"/>
      <c r="C950" s="541"/>
      <c r="D950" s="541"/>
      <c r="E950" s="541"/>
      <c r="F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541"/>
      <c r="S950" s="541"/>
      <c r="T950" s="7"/>
      <c r="U950" s="7"/>
      <c r="V950" s="5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</row>
    <row r="951" spans="1:51" ht="7.5" customHeight="1">
      <c r="A951" s="11"/>
      <c r="B951" s="541"/>
      <c r="C951" s="541"/>
      <c r="D951" s="541"/>
      <c r="E951" s="541"/>
      <c r="F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196"/>
      <c r="S951" s="541"/>
      <c r="T951" s="7"/>
      <c r="U951" s="7"/>
      <c r="V951" s="5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</row>
    <row r="952" spans="1:51" ht="7.5" customHeight="1">
      <c r="A952" s="11"/>
      <c r="B952" s="541"/>
      <c r="C952" s="608" t="s">
        <v>271</v>
      </c>
      <c r="D952" s="541"/>
      <c r="E952" s="541"/>
      <c r="T952" s="7"/>
      <c r="U952" s="7"/>
      <c r="V952" s="5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</row>
    <row r="953" spans="1:51" ht="7.5" customHeight="1">
      <c r="A953" s="13"/>
      <c r="B953" s="541"/>
      <c r="C953" s="541"/>
      <c r="D953" s="541"/>
      <c r="E953" s="541"/>
      <c r="T953" s="7"/>
      <c r="U953" s="7"/>
      <c r="V953" s="5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</row>
    <row r="954" spans="1:51" ht="7.5" customHeight="1">
      <c r="A954" s="13"/>
      <c r="B954" s="541"/>
      <c r="C954" s="531"/>
      <c r="D954" s="541"/>
      <c r="E954" s="541"/>
      <c r="T954" s="7"/>
      <c r="U954" s="7"/>
      <c r="V954" s="5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</row>
    <row r="955" spans="1:51" ht="7.5" customHeight="1">
      <c r="A955" s="192"/>
      <c r="B955" s="604" t="s">
        <v>18</v>
      </c>
      <c r="C955" s="627" t="s">
        <v>272</v>
      </c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648" t="s">
        <v>21</v>
      </c>
      <c r="S955" s="611" t="s">
        <v>245</v>
      </c>
      <c r="T955" s="7"/>
      <c r="U955" s="7"/>
      <c r="V955" s="5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</row>
    <row r="956" spans="1:51" ht="7.5" customHeight="1">
      <c r="A956" s="192"/>
      <c r="B956" s="541"/>
      <c r="C956" s="541"/>
      <c r="R956" s="541"/>
      <c r="S956" s="541"/>
      <c r="T956" s="7"/>
      <c r="U956" s="7"/>
      <c r="V956" s="5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</row>
    <row r="957" spans="1:51" ht="7.5" customHeight="1">
      <c r="A957" s="95"/>
      <c r="B957" s="541"/>
      <c r="C957" s="541"/>
      <c r="R957" s="600" t="s">
        <v>21</v>
      </c>
      <c r="S957" s="588" t="s">
        <v>246</v>
      </c>
      <c r="T957" s="7"/>
      <c r="U957" s="7"/>
      <c r="V957" s="5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</row>
    <row r="958" spans="1:51" ht="7.5" customHeight="1">
      <c r="A958" s="95"/>
      <c r="B958" s="541"/>
      <c r="C958" s="541"/>
      <c r="R958" s="541"/>
      <c r="S958" s="541"/>
      <c r="T958" s="7"/>
      <c r="U958" s="7"/>
      <c r="V958" s="5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</row>
    <row r="959" spans="1:51" ht="7.5" customHeight="1">
      <c r="A959" s="95"/>
      <c r="B959" s="541"/>
      <c r="C959" s="541"/>
      <c r="D959" s="655" t="s">
        <v>273</v>
      </c>
      <c r="E959" s="566" t="s">
        <v>25</v>
      </c>
      <c r="F959" s="581">
        <v>1477.35</v>
      </c>
      <c r="G959" s="582">
        <f>ROUND(F959*mark_up,0)</f>
        <v>6486</v>
      </c>
      <c r="H959" s="50"/>
      <c r="I959" s="582" t="s">
        <v>25</v>
      </c>
      <c r="J959" s="581"/>
      <c r="K959" s="582" t="s">
        <v>25</v>
      </c>
      <c r="L959" s="581"/>
      <c r="M959" s="582" t="s">
        <v>25</v>
      </c>
      <c r="N959" s="581"/>
      <c r="O959" s="582" t="s">
        <v>25</v>
      </c>
      <c r="P959" s="581"/>
      <c r="Q959" s="582" t="s">
        <v>25</v>
      </c>
      <c r="R959" s="600" t="s">
        <v>21</v>
      </c>
      <c r="S959" s="588" t="s">
        <v>274</v>
      </c>
      <c r="T959" s="7"/>
      <c r="U959" s="7"/>
      <c r="V959" s="5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</row>
    <row r="960" spans="1:51" ht="7.5" customHeight="1">
      <c r="A960" s="192"/>
      <c r="B960" s="541"/>
      <c r="C960" s="541"/>
      <c r="D960" s="541"/>
      <c r="E960" s="541"/>
      <c r="F960" s="562"/>
      <c r="G960" s="562"/>
      <c r="H960" s="74"/>
      <c r="I960" s="562"/>
      <c r="J960" s="562"/>
      <c r="K960" s="562"/>
      <c r="L960" s="562"/>
      <c r="M960" s="562"/>
      <c r="N960" s="562"/>
      <c r="O960" s="562"/>
      <c r="P960" s="562"/>
      <c r="Q960" s="562"/>
      <c r="R960" s="541"/>
      <c r="S960" s="541"/>
      <c r="T960" s="7"/>
      <c r="U960" s="7"/>
      <c r="V960" s="5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</row>
    <row r="961" spans="1:51" ht="7.5" customHeight="1">
      <c r="A961" s="110"/>
      <c r="B961" s="541"/>
      <c r="C961" s="541"/>
      <c r="F961" s="70"/>
      <c r="G961" s="70"/>
      <c r="R961" s="600" t="s">
        <v>21</v>
      </c>
      <c r="S961" s="603" t="s">
        <v>260</v>
      </c>
      <c r="T961" s="7"/>
      <c r="U961" s="7"/>
      <c r="V961" s="5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</row>
    <row r="962" spans="1:51" ht="7.5" customHeight="1">
      <c r="A962" s="110"/>
      <c r="B962" s="541"/>
      <c r="C962" s="541"/>
      <c r="D962" s="655" t="s">
        <v>275</v>
      </c>
      <c r="E962" s="566" t="s">
        <v>25</v>
      </c>
      <c r="F962" s="654"/>
      <c r="G962" s="563">
        <f>ROUND(G959*1.06493506493506,0)</f>
        <v>6907</v>
      </c>
      <c r="H962" s="50"/>
      <c r="I962" s="582" t="s">
        <v>25</v>
      </c>
      <c r="J962" s="581"/>
      <c r="K962" s="582" t="s">
        <v>25</v>
      </c>
      <c r="L962" s="581"/>
      <c r="M962" s="582" t="s">
        <v>25</v>
      </c>
      <c r="N962" s="581"/>
      <c r="O962" s="582" t="s">
        <v>25</v>
      </c>
      <c r="P962" s="581"/>
      <c r="Q962" s="582" t="s">
        <v>25</v>
      </c>
      <c r="R962" s="541"/>
      <c r="S962" s="541"/>
      <c r="T962" s="7"/>
      <c r="U962" s="7"/>
      <c r="V962" s="5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</row>
    <row r="963" spans="1:51" ht="7.5" customHeight="1">
      <c r="A963" s="110"/>
      <c r="B963" s="541"/>
      <c r="C963" s="541"/>
      <c r="D963" s="541"/>
      <c r="E963" s="541"/>
      <c r="F963" s="562"/>
      <c r="G963" s="562"/>
      <c r="H963" s="74"/>
      <c r="I963" s="562"/>
      <c r="J963" s="562"/>
      <c r="K963" s="562"/>
      <c r="L963" s="562"/>
      <c r="M963" s="562"/>
      <c r="N963" s="562"/>
      <c r="O963" s="562"/>
      <c r="P963" s="562"/>
      <c r="Q963" s="562"/>
      <c r="R963" s="86"/>
      <c r="S963" s="541"/>
      <c r="T963" s="7"/>
      <c r="U963" s="7"/>
      <c r="V963" s="5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</row>
    <row r="964" spans="1:51" ht="7.5" customHeight="1">
      <c r="A964" s="202"/>
      <c r="B964" s="541"/>
      <c r="C964" s="541"/>
      <c r="F964" s="70"/>
      <c r="G964" s="70"/>
      <c r="R964" s="600" t="s">
        <v>21</v>
      </c>
      <c r="S964" s="649" t="s">
        <v>276</v>
      </c>
      <c r="T964" s="7"/>
      <c r="U964" s="7"/>
      <c r="V964" s="5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</row>
    <row r="965" spans="1:51" ht="7.5" customHeight="1">
      <c r="A965" s="202"/>
      <c r="B965" s="541"/>
      <c r="C965" s="541"/>
      <c r="D965" s="655" t="s">
        <v>277</v>
      </c>
      <c r="E965" s="566" t="s">
        <v>25</v>
      </c>
      <c r="F965" s="654"/>
      <c r="G965" s="563">
        <f>ROUND(G959*1.214285,0)</f>
        <v>7876</v>
      </c>
      <c r="H965" s="50"/>
      <c r="I965" s="582" t="s">
        <v>25</v>
      </c>
      <c r="J965" s="581"/>
      <c r="K965" s="582" t="s">
        <v>25</v>
      </c>
      <c r="L965" s="581"/>
      <c r="M965" s="582" t="s">
        <v>25</v>
      </c>
      <c r="N965" s="581"/>
      <c r="O965" s="582" t="s">
        <v>25</v>
      </c>
      <c r="P965" s="581"/>
      <c r="Q965" s="582" t="s">
        <v>25</v>
      </c>
      <c r="R965" s="541"/>
      <c r="S965" s="541"/>
      <c r="T965" s="7"/>
      <c r="U965" s="7"/>
      <c r="V965" s="5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</row>
    <row r="966" spans="1:51" ht="7.5" customHeight="1">
      <c r="A966" s="110"/>
      <c r="B966" s="541"/>
      <c r="C966" s="541"/>
      <c r="D966" s="541"/>
      <c r="E966" s="541"/>
      <c r="F966" s="562"/>
      <c r="G966" s="562"/>
      <c r="H966" s="74"/>
      <c r="I966" s="562"/>
      <c r="J966" s="562"/>
      <c r="K966" s="562"/>
      <c r="L966" s="562"/>
      <c r="M966" s="562"/>
      <c r="N966" s="562"/>
      <c r="O966" s="562"/>
      <c r="P966" s="562"/>
      <c r="Q966" s="562"/>
      <c r="S966" s="541"/>
      <c r="T966" s="7"/>
      <c r="U966" s="7"/>
      <c r="V966" s="5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</row>
    <row r="967" spans="1:51" ht="7.5" customHeight="1">
      <c r="A967" s="110"/>
      <c r="B967" s="541"/>
      <c r="C967" s="541"/>
      <c r="R967" s="600" t="s">
        <v>21</v>
      </c>
      <c r="S967" s="647" t="s">
        <v>278</v>
      </c>
      <c r="T967" s="7"/>
      <c r="U967" s="7"/>
      <c r="V967" s="5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</row>
    <row r="968" spans="1:51" ht="7.5" customHeight="1">
      <c r="A968" s="110"/>
      <c r="B968" s="541"/>
      <c r="C968" s="541"/>
      <c r="R968" s="541"/>
      <c r="S968" s="541"/>
      <c r="T968" s="7"/>
      <c r="U968" s="7"/>
      <c r="V968" s="5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</row>
    <row r="969" spans="1:51" ht="7.5" customHeight="1">
      <c r="A969" s="110"/>
      <c r="B969" s="541"/>
      <c r="C969" s="541"/>
      <c r="S969" s="541"/>
      <c r="T969" s="7"/>
      <c r="U969" s="7"/>
      <c r="V969" s="5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</row>
    <row r="970" spans="1:51" ht="7.5" customHeight="1">
      <c r="A970" s="110"/>
      <c r="B970" s="541"/>
      <c r="C970" s="541"/>
      <c r="R970" s="600" t="s">
        <v>21</v>
      </c>
      <c r="S970" s="647" t="s">
        <v>279</v>
      </c>
      <c r="T970" s="7"/>
      <c r="U970" s="7"/>
      <c r="V970" s="5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</row>
    <row r="971" spans="1:51" ht="7.5" customHeight="1">
      <c r="A971" s="95"/>
      <c r="B971" s="541"/>
      <c r="C971" s="608" t="s">
        <v>280</v>
      </c>
      <c r="R971" s="541"/>
      <c r="S971" s="541"/>
      <c r="T971" s="7"/>
      <c r="U971" s="7"/>
      <c r="V971" s="5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</row>
    <row r="972" spans="1:51" ht="7.5" customHeight="1">
      <c r="A972" s="95"/>
      <c r="B972" s="541"/>
      <c r="C972" s="541"/>
      <c r="S972" s="541"/>
      <c r="T972" s="7"/>
      <c r="U972" s="7"/>
      <c r="V972" s="5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</row>
    <row r="973" spans="1:51" ht="7.5" customHeight="1">
      <c r="A973" s="95"/>
      <c r="B973" s="76"/>
      <c r="C973" s="531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"/>
      <c r="U973" s="7"/>
      <c r="V973" s="5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</row>
    <row r="974" spans="1:51" ht="11.25" customHeight="1">
      <c r="A974" s="1"/>
      <c r="B974" s="601"/>
      <c r="C974" s="541"/>
      <c r="D974" s="541"/>
      <c r="E974" s="541"/>
      <c r="F974" s="541"/>
      <c r="G974" s="541"/>
      <c r="H974" s="541"/>
      <c r="I974" s="541"/>
      <c r="J974" s="541"/>
      <c r="K974" s="541"/>
      <c r="L974" s="541"/>
      <c r="M974" s="541"/>
      <c r="N974" s="541"/>
      <c r="O974" s="541"/>
      <c r="P974" s="541"/>
      <c r="Q974" s="541"/>
      <c r="R974" s="541"/>
      <c r="S974" s="613" t="s">
        <v>43</v>
      </c>
      <c r="T974" s="7"/>
      <c r="U974" s="7"/>
      <c r="V974" s="5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</row>
    <row r="975" spans="1:51" ht="11.25" customHeight="1">
      <c r="A975" s="1"/>
      <c r="B975" s="51"/>
      <c r="C975" s="64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6"/>
      <c r="S975" s="562"/>
      <c r="T975" s="7"/>
      <c r="U975" s="7"/>
      <c r="V975" s="5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</row>
    <row r="976" spans="1:51" ht="11.25" customHeight="1">
      <c r="A976" s="1"/>
      <c r="B976" s="586" t="s">
        <v>281</v>
      </c>
      <c r="C976" s="587"/>
      <c r="D976" s="587"/>
      <c r="E976" s="587"/>
      <c r="F976" s="587"/>
      <c r="G976" s="587"/>
      <c r="H976" s="587"/>
      <c r="I976" s="587"/>
      <c r="J976" s="587"/>
      <c r="K976" s="587"/>
      <c r="L976" s="587"/>
      <c r="M976" s="587"/>
      <c r="N976" s="587"/>
      <c r="O976" s="587"/>
      <c r="P976" s="587"/>
      <c r="Q976" s="587"/>
      <c r="R976" s="587"/>
      <c r="S976" s="587"/>
      <c r="T976" s="7"/>
      <c r="U976" s="7"/>
      <c r="V976" s="5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</row>
    <row r="977" spans="1:51" ht="61.5" customHeight="1">
      <c r="A977" s="1"/>
      <c r="B977" s="572"/>
      <c r="C977" s="531"/>
      <c r="D977" s="531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573" t="s">
        <v>5</v>
      </c>
      <c r="P977" s="531"/>
      <c r="Q977" s="531"/>
      <c r="R977" s="531"/>
      <c r="S977" s="531"/>
      <c r="T977" s="7"/>
      <c r="U977" s="7"/>
      <c r="V977" s="5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</row>
    <row r="978" spans="1:51" ht="34.5" customHeight="1">
      <c r="A978" s="1"/>
      <c r="B978" s="161" t="s">
        <v>6</v>
      </c>
      <c r="C978" s="161" t="s">
        <v>7</v>
      </c>
      <c r="D978" s="161" t="s">
        <v>8</v>
      </c>
      <c r="E978" s="161" t="s">
        <v>9</v>
      </c>
      <c r="F978" s="162" t="s">
        <v>10</v>
      </c>
      <c r="G978" s="163" t="s">
        <v>11</v>
      </c>
      <c r="H978" s="162" t="s">
        <v>10</v>
      </c>
      <c r="I978" s="163" t="s">
        <v>12</v>
      </c>
      <c r="J978" s="162" t="s">
        <v>10</v>
      </c>
      <c r="K978" s="163" t="s">
        <v>13</v>
      </c>
      <c r="L978" s="162" t="s">
        <v>10</v>
      </c>
      <c r="M978" s="163" t="s">
        <v>14</v>
      </c>
      <c r="N978" s="162" t="s">
        <v>10</v>
      </c>
      <c r="O978" s="163" t="s">
        <v>15</v>
      </c>
      <c r="P978" s="162" t="s">
        <v>10</v>
      </c>
      <c r="Q978" s="163" t="s">
        <v>16</v>
      </c>
      <c r="R978" s="623" t="s">
        <v>17</v>
      </c>
      <c r="S978" s="575"/>
      <c r="T978" s="7"/>
      <c r="U978" s="7"/>
      <c r="V978" s="5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</row>
    <row r="979" spans="1:51" ht="7.5" customHeight="1">
      <c r="A979" s="1"/>
      <c r="B979" s="604" t="s">
        <v>18</v>
      </c>
      <c r="C979" s="661" t="s">
        <v>272</v>
      </c>
      <c r="D979" s="204"/>
      <c r="E979" s="188"/>
      <c r="F979" s="88"/>
      <c r="G979" s="7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590" t="s">
        <v>21</v>
      </c>
      <c r="S979" s="641" t="s">
        <v>245</v>
      </c>
      <c r="T979" s="7"/>
      <c r="U979" s="7"/>
      <c r="V979" s="5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</row>
    <row r="980" spans="1:51" ht="7.5" customHeight="1">
      <c r="A980" s="1"/>
      <c r="B980" s="541"/>
      <c r="C980" s="541"/>
      <c r="D980" s="205"/>
      <c r="E980" s="43"/>
      <c r="F980" s="89"/>
      <c r="G980" s="80"/>
      <c r="H980" s="89"/>
      <c r="J980" s="89"/>
      <c r="K980" s="89"/>
      <c r="L980" s="89"/>
      <c r="M980" s="89"/>
      <c r="N980" s="89"/>
      <c r="O980" s="89"/>
      <c r="P980" s="89"/>
      <c r="Q980" s="89"/>
      <c r="R980" s="541"/>
      <c r="S980" s="541"/>
      <c r="T980" s="7"/>
      <c r="U980" s="7"/>
      <c r="V980" s="5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</row>
    <row r="981" spans="1:51" ht="7.5" customHeight="1">
      <c r="A981" s="1"/>
      <c r="B981" s="541"/>
      <c r="C981" s="541"/>
      <c r="D981" s="190"/>
      <c r="E981" s="105"/>
      <c r="F981" s="105"/>
      <c r="G981" s="80"/>
      <c r="H981" s="105"/>
      <c r="J981" s="105"/>
      <c r="K981" s="105"/>
      <c r="L981" s="105"/>
      <c r="M981" s="105"/>
      <c r="N981" s="105"/>
      <c r="O981" s="105"/>
      <c r="P981" s="105"/>
      <c r="Q981" s="105"/>
      <c r="R981" s="584" t="s">
        <v>21</v>
      </c>
      <c r="S981" s="579" t="s">
        <v>282</v>
      </c>
      <c r="T981" s="7"/>
      <c r="U981" s="7"/>
      <c r="V981" s="5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</row>
    <row r="982" spans="1:51" ht="7.5" customHeight="1">
      <c r="A982" s="1"/>
      <c r="B982" s="541"/>
      <c r="C982" s="541"/>
      <c r="D982" s="190"/>
      <c r="E982" s="105"/>
      <c r="F982" s="105"/>
      <c r="G982" s="105"/>
      <c r="H982" s="105"/>
      <c r="J982" s="105"/>
      <c r="K982" s="105"/>
      <c r="L982" s="105"/>
      <c r="M982" s="105"/>
      <c r="N982" s="105"/>
      <c r="O982" s="105"/>
      <c r="P982" s="105"/>
      <c r="Q982" s="105"/>
      <c r="R982" s="541"/>
      <c r="S982" s="541"/>
      <c r="T982" s="7"/>
      <c r="U982" s="7"/>
      <c r="V982" s="5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</row>
    <row r="983" spans="1:51" ht="7.5" customHeight="1">
      <c r="A983" s="1"/>
      <c r="B983" s="541"/>
      <c r="C983" s="541"/>
      <c r="R983" s="584" t="s">
        <v>21</v>
      </c>
      <c r="S983" s="579" t="s">
        <v>246</v>
      </c>
      <c r="T983" s="7"/>
      <c r="U983" s="7"/>
      <c r="V983" s="5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</row>
    <row r="984" spans="1:51" ht="7.5" customHeight="1">
      <c r="A984" s="1"/>
      <c r="B984" s="541"/>
      <c r="C984" s="541"/>
      <c r="R984" s="541"/>
      <c r="S984" s="541"/>
      <c r="T984" s="7"/>
      <c r="U984" s="7"/>
      <c r="V984" s="5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</row>
    <row r="985" spans="1:51" ht="7.5" customHeight="1">
      <c r="A985" s="1"/>
      <c r="B985" s="541"/>
      <c r="C985" s="541"/>
      <c r="R985" s="584" t="s">
        <v>21</v>
      </c>
      <c r="S985" s="617" t="s">
        <v>260</v>
      </c>
      <c r="T985" s="7"/>
      <c r="U985" s="7"/>
      <c r="V985" s="5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</row>
    <row r="986" spans="1:51" ht="7.5" customHeight="1">
      <c r="A986" s="1"/>
      <c r="B986" s="541"/>
      <c r="C986" s="541"/>
      <c r="R986" s="541"/>
      <c r="S986" s="541"/>
      <c r="T986" s="7"/>
      <c r="U986" s="7"/>
      <c r="V986" s="5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</row>
    <row r="987" spans="1:51" ht="7.5" customHeight="1">
      <c r="A987" s="1"/>
      <c r="B987" s="541"/>
      <c r="C987" s="541"/>
      <c r="R987" s="45"/>
      <c r="S987" s="541"/>
      <c r="T987" s="7"/>
      <c r="U987" s="7"/>
      <c r="V987" s="5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</row>
    <row r="988" spans="1:51" ht="7.5" customHeight="1">
      <c r="A988" s="1"/>
      <c r="B988" s="541"/>
      <c r="C988" s="541"/>
      <c r="D988" s="655" t="s">
        <v>283</v>
      </c>
      <c r="E988" s="566" t="s">
        <v>25</v>
      </c>
      <c r="F988" s="581">
        <v>1494.15</v>
      </c>
      <c r="G988" s="582">
        <f>ROUND(F988*mark_up,0)</f>
        <v>6559</v>
      </c>
      <c r="H988" s="50"/>
      <c r="I988" s="582" t="s">
        <v>25</v>
      </c>
      <c r="J988" s="581"/>
      <c r="K988" s="582" t="s">
        <v>25</v>
      </c>
      <c r="L988" s="581"/>
      <c r="M988" s="582" t="s">
        <v>25</v>
      </c>
      <c r="N988" s="581"/>
      <c r="O988" s="582" t="s">
        <v>25</v>
      </c>
      <c r="P988" s="581"/>
      <c r="Q988" s="582" t="s">
        <v>25</v>
      </c>
      <c r="R988" s="600" t="s">
        <v>21</v>
      </c>
      <c r="S988" s="646" t="s">
        <v>284</v>
      </c>
      <c r="T988" s="7"/>
      <c r="U988" s="7"/>
      <c r="V988" s="5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</row>
    <row r="989" spans="1:51" ht="7.5" customHeight="1">
      <c r="A989" s="1"/>
      <c r="B989" s="541"/>
      <c r="C989" s="541"/>
      <c r="D989" s="541"/>
      <c r="E989" s="541"/>
      <c r="F989" s="562"/>
      <c r="G989" s="562"/>
      <c r="H989" s="74"/>
      <c r="I989" s="562"/>
      <c r="J989" s="562"/>
      <c r="K989" s="562"/>
      <c r="L989" s="562"/>
      <c r="M989" s="562"/>
      <c r="N989" s="562"/>
      <c r="O989" s="562"/>
      <c r="P989" s="562"/>
      <c r="Q989" s="562"/>
      <c r="R989" s="541"/>
      <c r="S989" s="541"/>
      <c r="T989" s="7"/>
      <c r="U989" s="7"/>
      <c r="V989" s="5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</row>
    <row r="990" spans="1:51" ht="7.5" customHeight="1">
      <c r="A990" s="13"/>
      <c r="B990" s="541"/>
      <c r="C990" s="541"/>
      <c r="D990" s="205"/>
      <c r="E990" s="43"/>
      <c r="F990" s="51"/>
      <c r="G990" s="80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S990" s="541"/>
      <c r="T990" s="7"/>
      <c r="U990" s="7"/>
      <c r="V990" s="5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</row>
    <row r="991" spans="1:51" ht="7.5" customHeight="1">
      <c r="A991" s="6"/>
      <c r="B991" s="541"/>
      <c r="C991" s="541"/>
      <c r="D991" s="655" t="s">
        <v>285</v>
      </c>
      <c r="E991" s="566" t="s">
        <v>25</v>
      </c>
      <c r="F991" s="581">
        <v>1634.85</v>
      </c>
      <c r="G991" s="582">
        <f>ROUND(F991*mark_up,0)</f>
        <v>7177</v>
      </c>
      <c r="H991" s="50"/>
      <c r="I991" s="582" t="s">
        <v>25</v>
      </c>
      <c r="J991" s="581"/>
      <c r="K991" s="582" t="s">
        <v>25</v>
      </c>
      <c r="L991" s="581"/>
      <c r="M991" s="582" t="s">
        <v>25</v>
      </c>
      <c r="N991" s="581"/>
      <c r="O991" s="582" t="s">
        <v>25</v>
      </c>
      <c r="P991" s="581"/>
      <c r="Q991" s="582" t="s">
        <v>25</v>
      </c>
      <c r="R991" s="600" t="s">
        <v>21</v>
      </c>
      <c r="S991" s="647" t="s">
        <v>286</v>
      </c>
      <c r="T991" s="7"/>
      <c r="U991" s="7"/>
      <c r="V991" s="5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</row>
    <row r="992" spans="1:51" ht="7.5" customHeight="1">
      <c r="A992" s="6"/>
      <c r="B992" s="541"/>
      <c r="C992" s="541"/>
      <c r="D992" s="541"/>
      <c r="E992" s="541"/>
      <c r="F992" s="562"/>
      <c r="G992" s="562"/>
      <c r="H992" s="74"/>
      <c r="I992" s="562"/>
      <c r="J992" s="562"/>
      <c r="K992" s="562"/>
      <c r="L992" s="562"/>
      <c r="M992" s="562"/>
      <c r="N992" s="562"/>
      <c r="O992" s="562"/>
      <c r="P992" s="562"/>
      <c r="Q992" s="562"/>
      <c r="R992" s="541"/>
      <c r="S992" s="541"/>
      <c r="T992" s="7"/>
      <c r="U992" s="7"/>
      <c r="V992" s="5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</row>
    <row r="993" spans="1:51" ht="7.5" customHeight="1">
      <c r="A993" s="1"/>
      <c r="B993" s="541"/>
      <c r="C993" s="541"/>
      <c r="D993" s="205"/>
      <c r="E993" s="43"/>
      <c r="F993" s="206"/>
      <c r="G993" s="206"/>
      <c r="H993" s="207"/>
      <c r="I993" s="105"/>
      <c r="J993" s="105"/>
      <c r="K993" s="105"/>
      <c r="L993" s="105"/>
      <c r="M993" s="105"/>
      <c r="N993" s="105"/>
      <c r="O993" s="105"/>
      <c r="P993" s="105"/>
      <c r="Q993" s="105"/>
      <c r="S993" s="541"/>
      <c r="T993" s="7"/>
      <c r="U993" s="7"/>
      <c r="V993" s="5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</row>
    <row r="994" spans="1:51" ht="7.5" customHeight="1">
      <c r="A994" s="1"/>
      <c r="B994" s="541"/>
      <c r="C994" s="541"/>
      <c r="D994" s="655" t="s">
        <v>287</v>
      </c>
      <c r="E994" s="566" t="s">
        <v>25</v>
      </c>
      <c r="F994" s="581">
        <v>1860.6</v>
      </c>
      <c r="G994" s="582">
        <f>ROUND(F994*mark_up,0)</f>
        <v>8168</v>
      </c>
      <c r="H994" s="50"/>
      <c r="I994" s="582" t="s">
        <v>25</v>
      </c>
      <c r="J994" s="581"/>
      <c r="K994" s="582" t="s">
        <v>25</v>
      </c>
      <c r="L994" s="581"/>
      <c r="M994" s="582" t="s">
        <v>25</v>
      </c>
      <c r="N994" s="581"/>
      <c r="O994" s="582" t="s">
        <v>25</v>
      </c>
      <c r="P994" s="581"/>
      <c r="Q994" s="582" t="s">
        <v>25</v>
      </c>
      <c r="R994" s="600" t="s">
        <v>21</v>
      </c>
      <c r="S994" s="647" t="s">
        <v>288</v>
      </c>
      <c r="T994" s="7"/>
      <c r="U994" s="7"/>
      <c r="V994" s="5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</row>
    <row r="995" spans="1:51" ht="7.5" customHeight="1">
      <c r="A995" s="1"/>
      <c r="B995" s="541"/>
      <c r="C995" s="541"/>
      <c r="D995" s="541"/>
      <c r="E995" s="541"/>
      <c r="F995" s="562"/>
      <c r="G995" s="562"/>
      <c r="H995" s="74"/>
      <c r="I995" s="562"/>
      <c r="J995" s="562"/>
      <c r="K995" s="562"/>
      <c r="L995" s="562"/>
      <c r="M995" s="562"/>
      <c r="N995" s="562"/>
      <c r="O995" s="562"/>
      <c r="P995" s="562"/>
      <c r="Q995" s="562"/>
      <c r="R995" s="541"/>
      <c r="S995" s="541"/>
      <c r="T995" s="7"/>
      <c r="U995" s="7"/>
      <c r="V995" s="5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</row>
    <row r="996" spans="1:51" ht="7.5" customHeight="1">
      <c r="A996" s="1"/>
      <c r="B996" s="541"/>
      <c r="C996" s="541"/>
      <c r="D996" s="190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S996" s="541"/>
      <c r="T996" s="7"/>
      <c r="U996" s="7"/>
      <c r="V996" s="5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</row>
    <row r="997" spans="1:51" ht="7.5" customHeight="1">
      <c r="A997" s="1"/>
      <c r="B997" s="541"/>
      <c r="C997" s="541"/>
      <c r="T997" s="7"/>
      <c r="U997" s="7"/>
      <c r="V997" s="5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</row>
    <row r="998" spans="1:51" ht="7.5" customHeight="1">
      <c r="A998" s="1"/>
      <c r="B998" s="541"/>
      <c r="C998" s="541"/>
      <c r="T998" s="7"/>
      <c r="U998" s="7"/>
      <c r="V998" s="5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</row>
    <row r="999" spans="1:51" ht="7.5" customHeight="1">
      <c r="A999" s="1"/>
      <c r="B999" s="541"/>
      <c r="C999" s="541"/>
      <c r="T999" s="7"/>
      <c r="U999" s="7"/>
      <c r="V999" s="5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</row>
    <row r="1000" spans="1:51" ht="7.5" customHeight="1">
      <c r="A1000" s="1"/>
      <c r="B1000" s="541"/>
      <c r="C1000" s="541"/>
      <c r="T1000" s="7"/>
      <c r="U1000" s="7"/>
      <c r="V1000" s="5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</row>
    <row r="1001" spans="1:51" ht="7.5" customHeight="1">
      <c r="A1001" s="1"/>
      <c r="B1001" s="541"/>
      <c r="C1001" s="541"/>
      <c r="T1001" s="7"/>
      <c r="U1001" s="7"/>
      <c r="V1001" s="5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</row>
    <row r="1002" spans="1:51" ht="7.5" customHeight="1">
      <c r="A1002" s="1"/>
      <c r="B1002" s="541"/>
      <c r="C1002" s="541"/>
      <c r="T1002" s="7"/>
      <c r="U1002" s="7"/>
      <c r="V1002" s="5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</row>
    <row r="1003" spans="1:51" ht="7.5" customHeight="1">
      <c r="A1003" s="1"/>
      <c r="B1003" s="541"/>
      <c r="C1003" s="541"/>
      <c r="T1003" s="7"/>
      <c r="U1003" s="7"/>
      <c r="V1003" s="5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</row>
    <row r="1004" spans="1:51" ht="7.5" customHeight="1">
      <c r="A1004" s="1"/>
      <c r="B1004" s="541"/>
      <c r="C1004" s="608" t="s">
        <v>280</v>
      </c>
      <c r="T1004" s="7"/>
      <c r="U1004" s="7"/>
      <c r="V1004" s="5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</row>
    <row r="1005" spans="1:51" ht="7.5" customHeight="1">
      <c r="A1005" s="1"/>
      <c r="B1005" s="541"/>
      <c r="C1005" s="541"/>
      <c r="T1005" s="7"/>
      <c r="U1005" s="7"/>
      <c r="V1005" s="5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</row>
    <row r="1006" spans="1:51" ht="7.5" customHeight="1">
      <c r="A1006" s="1"/>
      <c r="B1006" s="531"/>
      <c r="C1006" s="531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  <c r="S1006" s="76"/>
      <c r="T1006" s="7"/>
      <c r="U1006" s="7"/>
      <c r="V1006" s="5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</row>
    <row r="1007" spans="1:51" ht="7.5" customHeight="1">
      <c r="A1007" s="1"/>
      <c r="B1007" s="604" t="s">
        <v>18</v>
      </c>
      <c r="C1007" s="627" t="s">
        <v>289</v>
      </c>
      <c r="D1007" s="632" t="s">
        <v>290</v>
      </c>
      <c r="E1007" s="614" t="s">
        <v>25</v>
      </c>
      <c r="F1007" s="89"/>
      <c r="G1007" s="80"/>
      <c r="H1007" s="89"/>
      <c r="I1007" s="89"/>
      <c r="J1007" s="89"/>
      <c r="K1007" s="89"/>
      <c r="L1007" s="89"/>
      <c r="M1007" s="89"/>
      <c r="N1007" s="89"/>
      <c r="O1007" s="89"/>
      <c r="P1007" s="89"/>
      <c r="Q1007" s="89"/>
      <c r="R1007" s="584" t="s">
        <v>21</v>
      </c>
      <c r="S1007" s="588" t="s">
        <v>291</v>
      </c>
      <c r="T1007" s="7"/>
      <c r="U1007" s="7"/>
      <c r="V1007" s="5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</row>
    <row r="1008" spans="1:51" ht="7.5" customHeight="1">
      <c r="A1008" s="1"/>
      <c r="B1008" s="541"/>
      <c r="C1008" s="541"/>
      <c r="D1008" s="541"/>
      <c r="E1008" s="541"/>
      <c r="F1008" s="89"/>
      <c r="G1008" s="80"/>
      <c r="H1008" s="89"/>
      <c r="I1008" s="89"/>
      <c r="J1008" s="89"/>
      <c r="K1008" s="89"/>
      <c r="L1008" s="89"/>
      <c r="M1008" s="89"/>
      <c r="N1008" s="89"/>
      <c r="O1008" s="89"/>
      <c r="P1008" s="89"/>
      <c r="Q1008" s="89"/>
      <c r="R1008" s="541"/>
      <c r="S1008" s="541"/>
      <c r="T1008" s="7"/>
      <c r="U1008" s="7"/>
      <c r="V1008" s="5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</row>
    <row r="1009" spans="1:51" ht="7.5" customHeight="1">
      <c r="A1009" s="1"/>
      <c r="B1009" s="541"/>
      <c r="C1009" s="541"/>
      <c r="D1009" s="541"/>
      <c r="E1009" s="541"/>
      <c r="F1009" s="47"/>
      <c r="G1009" s="80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173"/>
      <c r="S1009" s="541"/>
      <c r="T1009" s="7"/>
      <c r="U1009" s="7"/>
      <c r="V1009" s="5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</row>
    <row r="1010" spans="1:51" ht="7.5" customHeight="1">
      <c r="A1010" s="1"/>
      <c r="B1010" s="541"/>
      <c r="C1010" s="541"/>
      <c r="D1010" s="541"/>
      <c r="E1010" s="541"/>
      <c r="F1010" s="47"/>
      <c r="G1010" s="80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584" t="s">
        <v>21</v>
      </c>
      <c r="S1010" s="588" t="s">
        <v>292</v>
      </c>
      <c r="T1010" s="7"/>
      <c r="U1010" s="7"/>
      <c r="V1010" s="5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</row>
    <row r="1011" spans="1:51" ht="7.5" customHeight="1">
      <c r="A1011" s="1"/>
      <c r="B1011" s="541"/>
      <c r="C1011" s="541"/>
      <c r="D1011" s="541"/>
      <c r="E1011" s="541"/>
      <c r="F1011" s="89"/>
      <c r="G1011" s="80"/>
      <c r="H1011" s="89"/>
      <c r="I1011" s="89"/>
      <c r="J1011" s="89"/>
      <c r="K1011" s="89"/>
      <c r="L1011" s="89"/>
      <c r="M1011" s="89"/>
      <c r="N1011" s="89"/>
      <c r="O1011" s="89"/>
      <c r="P1011" s="89"/>
      <c r="Q1011" s="89"/>
      <c r="R1011" s="541"/>
      <c r="S1011" s="541"/>
      <c r="T1011" s="7"/>
      <c r="U1011" s="7"/>
      <c r="V1011" s="5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</row>
    <row r="1012" spans="1:51" ht="7.5" customHeight="1">
      <c r="A1012" s="1"/>
      <c r="B1012" s="541"/>
      <c r="C1012" s="541"/>
      <c r="D1012" s="541"/>
      <c r="E1012" s="541"/>
      <c r="F1012" s="90"/>
      <c r="G1012" s="80"/>
      <c r="H1012" s="49"/>
      <c r="I1012" s="43"/>
      <c r="J1012" s="90"/>
      <c r="K1012" s="43"/>
      <c r="L1012" s="90"/>
      <c r="M1012" s="43"/>
      <c r="N1012" s="49"/>
      <c r="O1012" s="43"/>
      <c r="P1012" s="49"/>
      <c r="Q1012" s="43"/>
      <c r="S1012" s="541"/>
      <c r="T1012" s="7"/>
      <c r="U1012" s="7"/>
      <c r="V1012" s="5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</row>
    <row r="1013" spans="1:51" ht="7.5" customHeight="1">
      <c r="A1013" s="1"/>
      <c r="B1013" s="541"/>
      <c r="C1013" s="541"/>
      <c r="D1013" s="541"/>
      <c r="E1013" s="541"/>
      <c r="F1013" s="105"/>
      <c r="G1013" s="105"/>
      <c r="H1013" s="105"/>
      <c r="I1013" s="105"/>
      <c r="J1013" s="105"/>
      <c r="K1013" s="105"/>
      <c r="L1013" s="105"/>
      <c r="M1013" s="105"/>
      <c r="N1013" s="105"/>
      <c r="O1013" s="105"/>
      <c r="P1013" s="105"/>
      <c r="Q1013" s="105"/>
      <c r="R1013" s="584" t="s">
        <v>21</v>
      </c>
      <c r="S1013" s="588" t="s">
        <v>293</v>
      </c>
      <c r="T1013" s="7"/>
      <c r="U1013" s="7"/>
      <c r="V1013" s="5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</row>
    <row r="1014" spans="1:51" ht="7.5" customHeight="1">
      <c r="A1014" s="6"/>
      <c r="B1014" s="541"/>
      <c r="C1014" s="541"/>
      <c r="D1014" s="541"/>
      <c r="E1014" s="541"/>
      <c r="R1014" s="541"/>
      <c r="S1014" s="541"/>
      <c r="T1014" s="7"/>
      <c r="U1014" s="7"/>
      <c r="V1014" s="5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</row>
    <row r="1015" spans="1:51" ht="7.5" customHeight="1">
      <c r="A1015" s="6"/>
      <c r="B1015" s="541"/>
      <c r="C1015" s="541"/>
      <c r="D1015" s="541"/>
      <c r="E1015" s="541"/>
      <c r="R1015" s="48"/>
      <c r="S1015" s="541"/>
      <c r="T1015" s="7"/>
      <c r="U1015" s="7"/>
      <c r="V1015" s="5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</row>
    <row r="1016" spans="1:51" ht="7.5" customHeight="1">
      <c r="A1016" s="6"/>
      <c r="B1016" s="541"/>
      <c r="C1016" s="541"/>
      <c r="D1016" s="541"/>
      <c r="E1016" s="541"/>
      <c r="R1016" s="584" t="s">
        <v>21</v>
      </c>
      <c r="S1016" s="588" t="s">
        <v>91</v>
      </c>
      <c r="T1016" s="7"/>
      <c r="U1016" s="7"/>
      <c r="V1016" s="5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</row>
    <row r="1017" spans="1:51" ht="7.5" customHeight="1">
      <c r="A1017" s="1"/>
      <c r="B1017" s="541"/>
      <c r="C1017" s="541"/>
      <c r="D1017" s="541"/>
      <c r="E1017" s="541"/>
      <c r="R1017" s="541"/>
      <c r="S1017" s="541"/>
      <c r="T1017" s="7"/>
      <c r="U1017" s="7"/>
      <c r="V1017" s="5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</row>
    <row r="1018" spans="1:51" ht="7.5" customHeight="1">
      <c r="A1018" s="1"/>
      <c r="B1018" s="541"/>
      <c r="C1018" s="541"/>
      <c r="D1018" s="541"/>
      <c r="E1018" s="541"/>
      <c r="F1018" s="47"/>
      <c r="R1018" s="45" t="s">
        <v>21</v>
      </c>
      <c r="S1018" s="541"/>
      <c r="T1018" s="7"/>
      <c r="U1018" s="7"/>
      <c r="V1018" s="5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</row>
    <row r="1019" spans="1:51" ht="7.5" customHeight="1">
      <c r="A1019" s="1"/>
      <c r="B1019" s="541"/>
      <c r="C1019" s="541"/>
      <c r="D1019" s="541"/>
      <c r="E1019" s="541"/>
      <c r="F1019" s="581">
        <v>1492.1</v>
      </c>
      <c r="G1019" s="582">
        <f>ROUND(F1019*mark_up,0)</f>
        <v>6550</v>
      </c>
      <c r="H1019" s="50"/>
      <c r="I1019" s="582" t="s">
        <v>25</v>
      </c>
      <c r="J1019" s="581"/>
      <c r="K1019" s="582" t="s">
        <v>25</v>
      </c>
      <c r="L1019" s="581"/>
      <c r="M1019" s="582" t="s">
        <v>25</v>
      </c>
      <c r="N1019" s="581"/>
      <c r="O1019" s="582" t="s">
        <v>25</v>
      </c>
      <c r="P1019" s="581"/>
      <c r="Q1019" s="582" t="s">
        <v>25</v>
      </c>
      <c r="R1019" s="584" t="s">
        <v>21</v>
      </c>
      <c r="S1019" s="579" t="s">
        <v>294</v>
      </c>
      <c r="T1019" s="7"/>
      <c r="U1019" s="7"/>
      <c r="V1019" s="5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</row>
    <row r="1020" spans="1:51" ht="7.5" customHeight="1">
      <c r="A1020" s="1"/>
      <c r="B1020" s="541"/>
      <c r="C1020" s="541"/>
      <c r="D1020" s="541"/>
      <c r="E1020" s="541"/>
      <c r="F1020" s="562"/>
      <c r="G1020" s="562"/>
      <c r="H1020" s="74"/>
      <c r="I1020" s="562"/>
      <c r="J1020" s="562"/>
      <c r="K1020" s="562"/>
      <c r="L1020" s="562"/>
      <c r="M1020" s="562"/>
      <c r="N1020" s="562"/>
      <c r="O1020" s="562"/>
      <c r="P1020" s="562"/>
      <c r="Q1020" s="562"/>
      <c r="R1020" s="541"/>
      <c r="S1020" s="541"/>
      <c r="T1020" s="7"/>
      <c r="U1020" s="7"/>
      <c r="V1020" s="5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</row>
    <row r="1021" spans="1:51" ht="7.5" customHeight="1">
      <c r="A1021" s="1"/>
      <c r="B1021" s="541"/>
      <c r="C1021" s="541"/>
      <c r="D1021" s="541"/>
      <c r="E1021" s="541"/>
      <c r="F1021" s="105"/>
      <c r="G1021" s="105"/>
      <c r="H1021" s="105"/>
      <c r="I1021" s="105"/>
      <c r="J1021" s="105"/>
      <c r="K1021" s="105"/>
      <c r="L1021" s="105"/>
      <c r="M1021" s="105"/>
      <c r="N1021" s="105"/>
      <c r="O1021" s="105"/>
      <c r="P1021" s="105"/>
      <c r="Q1021" s="105"/>
      <c r="R1021" s="45"/>
      <c r="S1021" s="541"/>
      <c r="T1021" s="7"/>
      <c r="U1021" s="7"/>
      <c r="V1021" s="5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</row>
    <row r="1022" spans="1:51" ht="7.5" customHeight="1">
      <c r="A1022" s="1"/>
      <c r="B1022" s="541"/>
      <c r="C1022" s="541"/>
      <c r="D1022" s="541"/>
      <c r="E1022" s="541"/>
      <c r="F1022" s="105"/>
      <c r="G1022" s="105"/>
      <c r="H1022" s="105"/>
      <c r="I1022" s="105"/>
      <c r="J1022" s="105"/>
      <c r="K1022" s="105"/>
      <c r="L1022" s="105"/>
      <c r="M1022" s="105"/>
      <c r="N1022" s="105"/>
      <c r="O1022" s="105"/>
      <c r="P1022" s="105"/>
      <c r="Q1022" s="105"/>
      <c r="R1022" s="584" t="s">
        <v>21</v>
      </c>
      <c r="S1022" s="579" t="s">
        <v>35</v>
      </c>
      <c r="T1022" s="7"/>
      <c r="U1022" s="7"/>
      <c r="V1022" s="5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</row>
    <row r="1023" spans="1:51" ht="7.5" customHeight="1">
      <c r="A1023" s="1"/>
      <c r="B1023" s="541"/>
      <c r="C1023" s="541"/>
      <c r="D1023" s="541"/>
      <c r="E1023" s="541"/>
      <c r="F1023" s="105"/>
      <c r="G1023" s="105"/>
      <c r="H1023" s="105"/>
      <c r="I1023" s="105"/>
      <c r="J1023" s="105"/>
      <c r="K1023" s="105"/>
      <c r="L1023" s="105"/>
      <c r="M1023" s="105"/>
      <c r="N1023" s="105"/>
      <c r="O1023" s="105"/>
      <c r="P1023" s="105"/>
      <c r="Q1023" s="105"/>
      <c r="R1023" s="541"/>
      <c r="S1023" s="541"/>
      <c r="T1023" s="7"/>
      <c r="U1023" s="7"/>
      <c r="V1023" s="5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</row>
    <row r="1024" spans="1:51" ht="7.5" customHeight="1">
      <c r="A1024" s="1"/>
      <c r="B1024" s="541"/>
      <c r="C1024" s="541"/>
      <c r="D1024" s="541"/>
      <c r="E1024" s="541"/>
      <c r="R1024" s="45"/>
      <c r="S1024" s="541"/>
      <c r="T1024" s="7"/>
      <c r="U1024" s="7"/>
      <c r="V1024" s="5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</row>
    <row r="1025" spans="1:51" ht="7.5" customHeight="1">
      <c r="A1025" s="1"/>
      <c r="B1025" s="541"/>
      <c r="C1025" s="541"/>
      <c r="D1025" s="541"/>
      <c r="E1025" s="541"/>
      <c r="T1025" s="7"/>
      <c r="U1025" s="7"/>
      <c r="V1025" s="5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</row>
    <row r="1026" spans="1:51" ht="7.5" customHeight="1">
      <c r="A1026" s="1"/>
      <c r="B1026" s="541"/>
      <c r="C1026" s="541"/>
      <c r="D1026" s="541"/>
      <c r="E1026" s="541"/>
      <c r="T1026" s="7"/>
      <c r="U1026" s="7"/>
      <c r="V1026" s="5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</row>
    <row r="1027" spans="1:51" ht="7.5" customHeight="1">
      <c r="A1027" s="1"/>
      <c r="B1027" s="541"/>
      <c r="C1027" s="541"/>
      <c r="D1027" s="541"/>
      <c r="E1027" s="541"/>
      <c r="T1027" s="7"/>
      <c r="U1027" s="7"/>
      <c r="V1027" s="5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</row>
    <row r="1028" spans="1:51" ht="7.5" customHeight="1">
      <c r="A1028" s="1"/>
      <c r="B1028" s="541"/>
      <c r="C1028" s="541"/>
      <c r="D1028" s="541"/>
      <c r="E1028" s="541"/>
      <c r="T1028" s="7"/>
      <c r="U1028" s="7"/>
      <c r="V1028" s="5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</row>
    <row r="1029" spans="1:51" ht="7.5" customHeight="1">
      <c r="A1029" s="1"/>
      <c r="B1029" s="541"/>
      <c r="C1029" s="541"/>
      <c r="D1029" s="541"/>
      <c r="E1029" s="541"/>
      <c r="T1029" s="7"/>
      <c r="U1029" s="7"/>
      <c r="V1029" s="5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</row>
    <row r="1030" spans="1:51" ht="7.5" customHeight="1">
      <c r="A1030" s="13"/>
      <c r="B1030" s="541"/>
      <c r="C1030" s="541"/>
      <c r="D1030" s="541"/>
      <c r="E1030" s="541"/>
      <c r="T1030" s="7"/>
      <c r="U1030" s="7"/>
      <c r="V1030" s="5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</row>
    <row r="1031" spans="1:51" ht="7.5" customHeight="1">
      <c r="A1031" s="13"/>
      <c r="B1031" s="541"/>
      <c r="C1031" s="541"/>
      <c r="D1031" s="541"/>
      <c r="E1031" s="541"/>
      <c r="T1031" s="7"/>
      <c r="U1031" s="7"/>
      <c r="V1031" s="5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</row>
    <row r="1032" spans="1:51" ht="7.5" customHeight="1">
      <c r="A1032" s="13"/>
      <c r="B1032" s="541"/>
      <c r="C1032" s="608" t="s">
        <v>295</v>
      </c>
      <c r="T1032" s="7"/>
      <c r="U1032" s="7"/>
      <c r="V1032" s="5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</row>
    <row r="1033" spans="1:51" ht="7.5" customHeight="1">
      <c r="A1033" s="1"/>
      <c r="B1033" s="541"/>
      <c r="C1033" s="541"/>
      <c r="T1033" s="7"/>
      <c r="U1033" s="7"/>
      <c r="V1033" s="5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</row>
    <row r="1034" spans="1:51" ht="7.5" customHeight="1">
      <c r="A1034" s="1"/>
      <c r="B1034" s="531"/>
      <c r="C1034" s="531"/>
      <c r="T1034" s="7"/>
      <c r="U1034" s="7"/>
      <c r="V1034" s="5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</row>
    <row r="1035" spans="1:51" ht="11.25" customHeight="1">
      <c r="A1035" s="6"/>
      <c r="B1035" s="569"/>
      <c r="C1035" s="545"/>
      <c r="D1035" s="545"/>
      <c r="E1035" s="545"/>
      <c r="F1035" s="545"/>
      <c r="G1035" s="545"/>
      <c r="H1035" s="545"/>
      <c r="I1035" s="545"/>
      <c r="J1035" s="545"/>
      <c r="K1035" s="545"/>
      <c r="L1035" s="545"/>
      <c r="M1035" s="545"/>
      <c r="N1035" s="545"/>
      <c r="O1035" s="545"/>
      <c r="P1035" s="545"/>
      <c r="Q1035" s="545"/>
      <c r="R1035" s="545"/>
      <c r="S1035" s="570" t="s">
        <v>43</v>
      </c>
      <c r="T1035" s="7"/>
      <c r="U1035" s="7"/>
      <c r="V1035" s="5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</row>
    <row r="1036" spans="1:51" ht="11.25" customHeight="1">
      <c r="A1036" s="6"/>
      <c r="B1036" s="51"/>
      <c r="C1036" s="64"/>
      <c r="D1036" s="51"/>
      <c r="E1036" s="51"/>
      <c r="F1036" s="51"/>
      <c r="G1036" s="51"/>
      <c r="H1036" s="51"/>
      <c r="I1036" s="51"/>
      <c r="J1036" s="51"/>
      <c r="K1036" s="51"/>
      <c r="L1036" s="51"/>
      <c r="M1036" s="51"/>
      <c r="N1036" s="51"/>
      <c r="O1036" s="51"/>
      <c r="P1036" s="51"/>
      <c r="Q1036" s="51"/>
      <c r="R1036" s="56"/>
      <c r="S1036" s="562"/>
      <c r="T1036" s="7"/>
      <c r="U1036" s="7"/>
      <c r="V1036" s="5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</row>
    <row r="1037" spans="1:51" ht="11.25" customHeight="1">
      <c r="A1037" s="6"/>
      <c r="B1037" s="586" t="s">
        <v>296</v>
      </c>
      <c r="C1037" s="587"/>
      <c r="D1037" s="587"/>
      <c r="E1037" s="587"/>
      <c r="F1037" s="587"/>
      <c r="G1037" s="587"/>
      <c r="H1037" s="587"/>
      <c r="I1037" s="587"/>
      <c r="J1037" s="587"/>
      <c r="K1037" s="587"/>
      <c r="L1037" s="587"/>
      <c r="M1037" s="587"/>
      <c r="N1037" s="587"/>
      <c r="O1037" s="587"/>
      <c r="P1037" s="587"/>
      <c r="Q1037" s="587"/>
      <c r="R1037" s="587"/>
      <c r="S1037" s="587"/>
      <c r="T1037" s="7"/>
      <c r="U1037" s="7"/>
      <c r="V1037" s="5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</row>
    <row r="1038" spans="1:51" ht="61.5" customHeight="1">
      <c r="A1038" s="1"/>
      <c r="B1038" s="572"/>
      <c r="C1038" s="531"/>
      <c r="D1038" s="531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573" t="s">
        <v>5</v>
      </c>
      <c r="P1038" s="531"/>
      <c r="Q1038" s="531"/>
      <c r="R1038" s="531"/>
      <c r="S1038" s="531"/>
      <c r="T1038" s="7"/>
      <c r="U1038" s="7"/>
      <c r="V1038" s="5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</row>
    <row r="1039" spans="1:51" ht="34.5" customHeight="1">
      <c r="A1039" s="1"/>
      <c r="B1039" s="149" t="s">
        <v>6</v>
      </c>
      <c r="C1039" s="149" t="s">
        <v>7</v>
      </c>
      <c r="D1039" s="149" t="s">
        <v>8</v>
      </c>
      <c r="E1039" s="149" t="s">
        <v>9</v>
      </c>
      <c r="F1039" s="162" t="s">
        <v>10</v>
      </c>
      <c r="G1039" s="163" t="s">
        <v>11</v>
      </c>
      <c r="H1039" s="162" t="s">
        <v>10</v>
      </c>
      <c r="I1039" s="163" t="s">
        <v>12</v>
      </c>
      <c r="J1039" s="162" t="s">
        <v>10</v>
      </c>
      <c r="K1039" s="163" t="s">
        <v>13</v>
      </c>
      <c r="L1039" s="162" t="s">
        <v>10</v>
      </c>
      <c r="M1039" s="163" t="s">
        <v>14</v>
      </c>
      <c r="N1039" s="162" t="s">
        <v>10</v>
      </c>
      <c r="O1039" s="163" t="s">
        <v>15</v>
      </c>
      <c r="P1039" s="162" t="s">
        <v>10</v>
      </c>
      <c r="Q1039" s="163" t="s">
        <v>16</v>
      </c>
      <c r="R1039" s="623" t="s">
        <v>17</v>
      </c>
      <c r="S1039" s="575"/>
      <c r="T1039" s="7"/>
      <c r="U1039" s="7"/>
      <c r="V1039" s="5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</row>
    <row r="1040" spans="1:51" ht="7.5" customHeight="1">
      <c r="A1040" s="95"/>
      <c r="B1040" s="604" t="s">
        <v>18</v>
      </c>
      <c r="C1040" s="627" t="s">
        <v>297</v>
      </c>
      <c r="D1040" s="626" t="s">
        <v>298</v>
      </c>
      <c r="E1040" s="614" t="s">
        <v>25</v>
      </c>
      <c r="F1040" s="88"/>
      <c r="G1040" s="88"/>
      <c r="H1040" s="88"/>
      <c r="I1040" s="88"/>
      <c r="J1040" s="88"/>
      <c r="K1040" s="88"/>
      <c r="L1040" s="88"/>
      <c r="M1040" s="88"/>
      <c r="N1040" s="88"/>
      <c r="O1040" s="88"/>
      <c r="P1040" s="88"/>
      <c r="Q1040" s="88"/>
      <c r="R1040" s="651" t="s">
        <v>21</v>
      </c>
      <c r="S1040" s="591" t="s">
        <v>299</v>
      </c>
      <c r="T1040" s="7"/>
      <c r="U1040" s="7"/>
      <c r="V1040" s="5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</row>
    <row r="1041" spans="1:51" ht="7.5" customHeight="1">
      <c r="A1041" s="95"/>
      <c r="B1041" s="541"/>
      <c r="C1041" s="541"/>
      <c r="D1041" s="541"/>
      <c r="E1041" s="541"/>
      <c r="F1041" s="89"/>
      <c r="G1041" s="89"/>
      <c r="H1041" s="89"/>
      <c r="I1041" s="89"/>
      <c r="J1041" s="89"/>
      <c r="K1041" s="89"/>
      <c r="L1041" s="89"/>
      <c r="M1041" s="89"/>
      <c r="N1041" s="89"/>
      <c r="O1041" s="89"/>
      <c r="P1041" s="89"/>
      <c r="Q1041" s="89"/>
      <c r="R1041" s="541"/>
      <c r="S1041" s="541"/>
      <c r="T1041" s="7"/>
      <c r="U1041" s="7"/>
      <c r="V1041" s="5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</row>
    <row r="1042" spans="1:51" ht="7.5" customHeight="1">
      <c r="A1042" s="95"/>
      <c r="B1042" s="541"/>
      <c r="C1042" s="541"/>
      <c r="D1042" s="541"/>
      <c r="E1042" s="541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208"/>
      <c r="S1042" s="541"/>
      <c r="T1042" s="7"/>
      <c r="U1042" s="7"/>
      <c r="V1042" s="5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</row>
    <row r="1043" spans="1:51" ht="7.5" customHeight="1">
      <c r="A1043" s="95"/>
      <c r="B1043" s="541"/>
      <c r="C1043" s="541"/>
      <c r="D1043" s="541"/>
      <c r="E1043" s="541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578" t="s">
        <v>21</v>
      </c>
      <c r="S1043" s="588" t="s">
        <v>300</v>
      </c>
      <c r="T1043" s="7"/>
      <c r="U1043" s="7"/>
      <c r="V1043" s="5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</row>
    <row r="1044" spans="1:51" ht="7.5" customHeight="1">
      <c r="A1044" s="95"/>
      <c r="B1044" s="541"/>
      <c r="C1044" s="541"/>
      <c r="D1044" s="541"/>
      <c r="E1044" s="541"/>
      <c r="F1044" s="47"/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541"/>
      <c r="S1044" s="541"/>
      <c r="T1044" s="7"/>
      <c r="U1044" s="7"/>
      <c r="V1044" s="5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</row>
    <row r="1045" spans="1:51" ht="7.5" customHeight="1">
      <c r="A1045" s="95"/>
      <c r="B1045" s="541"/>
      <c r="C1045" s="541"/>
      <c r="D1045" s="541"/>
      <c r="E1045" s="541"/>
      <c r="F1045" s="90"/>
      <c r="G1045" s="43"/>
      <c r="H1045" s="49"/>
      <c r="I1045" s="47"/>
      <c r="J1045" s="90"/>
      <c r="K1045" s="43"/>
      <c r="L1045" s="90"/>
      <c r="M1045" s="43"/>
      <c r="N1045" s="49"/>
      <c r="O1045" s="43"/>
      <c r="P1045" s="49"/>
      <c r="Q1045" s="43"/>
      <c r="R1045" s="54"/>
      <c r="S1045" s="541"/>
      <c r="T1045" s="7"/>
      <c r="U1045" s="7"/>
      <c r="V1045" s="5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</row>
    <row r="1046" spans="1:51" ht="7.5" customHeight="1">
      <c r="A1046" s="95"/>
      <c r="B1046" s="541"/>
      <c r="C1046" s="541"/>
      <c r="D1046" s="541"/>
      <c r="E1046" s="541"/>
      <c r="F1046" s="90"/>
      <c r="G1046" s="43"/>
      <c r="H1046" s="49"/>
      <c r="I1046" s="43"/>
      <c r="J1046" s="90"/>
      <c r="K1046" s="43"/>
      <c r="L1046" s="90"/>
      <c r="M1046" s="43"/>
      <c r="N1046" s="49"/>
      <c r="O1046" s="43"/>
      <c r="P1046" s="49"/>
      <c r="Q1046" s="43"/>
      <c r="R1046" s="650" t="s">
        <v>21</v>
      </c>
      <c r="S1046" s="579" t="s">
        <v>301</v>
      </c>
      <c r="T1046" s="7"/>
      <c r="U1046" s="7"/>
      <c r="V1046" s="5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</row>
    <row r="1047" spans="1:51" ht="7.5" customHeight="1">
      <c r="A1047" s="95"/>
      <c r="B1047" s="541"/>
      <c r="C1047" s="541"/>
      <c r="D1047" s="541"/>
      <c r="E1047" s="541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541"/>
      <c r="S1047" s="541"/>
      <c r="T1047" s="7"/>
      <c r="U1047" s="7"/>
      <c r="V1047" s="5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</row>
    <row r="1048" spans="1:51" ht="7.5" customHeight="1">
      <c r="A1048" s="95"/>
      <c r="B1048" s="541"/>
      <c r="C1048" s="541"/>
      <c r="D1048" s="541"/>
      <c r="E1048" s="541"/>
      <c r="R1048" s="650" t="s">
        <v>21</v>
      </c>
      <c r="S1048" s="588" t="s">
        <v>302</v>
      </c>
      <c r="T1048" s="7"/>
      <c r="U1048" s="7"/>
      <c r="V1048" s="5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</row>
    <row r="1049" spans="1:51" ht="7.5" customHeight="1">
      <c r="A1049" s="95"/>
      <c r="B1049" s="541"/>
      <c r="C1049" s="541"/>
      <c r="D1049" s="541"/>
      <c r="E1049" s="541"/>
      <c r="R1049" s="541"/>
      <c r="S1049" s="541"/>
      <c r="T1049" s="7"/>
      <c r="U1049" s="7"/>
      <c r="V1049" s="5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</row>
    <row r="1050" spans="1:51" ht="7.5" customHeight="1">
      <c r="A1050" s="95"/>
      <c r="B1050" s="541"/>
      <c r="C1050" s="541"/>
      <c r="D1050" s="541"/>
      <c r="E1050" s="541"/>
      <c r="F1050" s="47"/>
      <c r="G1050" s="596" t="s">
        <v>303</v>
      </c>
      <c r="R1050" s="54"/>
      <c r="S1050" s="541"/>
      <c r="T1050" s="7"/>
      <c r="U1050" s="7"/>
      <c r="V1050" s="5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</row>
    <row r="1051" spans="1:51" ht="7.5" customHeight="1">
      <c r="A1051" s="110"/>
      <c r="B1051" s="541"/>
      <c r="C1051" s="541"/>
      <c r="D1051" s="541"/>
      <c r="E1051" s="541"/>
      <c r="F1051" s="47"/>
      <c r="G1051" s="541"/>
      <c r="R1051" s="650" t="s">
        <v>21</v>
      </c>
      <c r="S1051" s="588" t="s">
        <v>304</v>
      </c>
      <c r="T1051" s="7"/>
      <c r="U1051" s="7"/>
      <c r="V1051" s="5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</row>
    <row r="1052" spans="1:51" ht="7.5" customHeight="1">
      <c r="A1052" s="192"/>
      <c r="B1052" s="541"/>
      <c r="C1052" s="541"/>
      <c r="D1052" s="541"/>
      <c r="E1052" s="541"/>
      <c r="F1052" s="47"/>
      <c r="G1052" s="562"/>
      <c r="R1052" s="541"/>
      <c r="S1052" s="541"/>
      <c r="T1052" s="7"/>
      <c r="U1052" s="7"/>
      <c r="V1052" s="5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</row>
    <row r="1053" spans="1:51" ht="7.5" customHeight="1">
      <c r="A1053" s="192"/>
      <c r="B1053" s="541"/>
      <c r="C1053" s="541"/>
      <c r="D1053" s="541"/>
      <c r="E1053" s="541"/>
      <c r="F1053" s="581">
        <v>2853.05</v>
      </c>
      <c r="G1053" s="582">
        <f>ROUND(F1053*mark_up,0)</f>
        <v>12525</v>
      </c>
      <c r="H1053" s="50"/>
      <c r="I1053" s="582" t="s">
        <v>25</v>
      </c>
      <c r="J1053" s="581"/>
      <c r="K1053" s="582" t="s">
        <v>25</v>
      </c>
      <c r="L1053" s="581"/>
      <c r="M1053" s="582" t="s">
        <v>25</v>
      </c>
      <c r="N1053" s="581"/>
      <c r="O1053" s="582" t="s">
        <v>25</v>
      </c>
      <c r="P1053" s="581"/>
      <c r="Q1053" s="582" t="s">
        <v>25</v>
      </c>
      <c r="R1053" s="650" t="s">
        <v>21</v>
      </c>
      <c r="S1053" s="588" t="s">
        <v>305</v>
      </c>
      <c r="T1053" s="7"/>
      <c r="U1053" s="7"/>
      <c r="V1053" s="5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</row>
    <row r="1054" spans="1:51" ht="7.5" customHeight="1">
      <c r="A1054" s="95"/>
      <c r="B1054" s="541"/>
      <c r="C1054" s="541"/>
      <c r="D1054" s="541"/>
      <c r="E1054" s="541"/>
      <c r="F1054" s="562"/>
      <c r="G1054" s="562"/>
      <c r="H1054" s="74"/>
      <c r="I1054" s="562"/>
      <c r="J1054" s="562"/>
      <c r="K1054" s="562"/>
      <c r="L1054" s="562"/>
      <c r="M1054" s="562"/>
      <c r="N1054" s="562"/>
      <c r="O1054" s="562"/>
      <c r="P1054" s="562"/>
      <c r="Q1054" s="562"/>
      <c r="R1054" s="541"/>
      <c r="S1054" s="541"/>
      <c r="T1054" s="7"/>
      <c r="U1054" s="7"/>
      <c r="V1054" s="5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</row>
    <row r="1055" spans="1:51" ht="7.5" customHeight="1">
      <c r="A1055" s="95"/>
      <c r="B1055" s="541"/>
      <c r="C1055" s="541"/>
      <c r="D1055" s="541"/>
      <c r="E1055" s="541"/>
      <c r="R1055" s="100"/>
      <c r="S1055" s="541"/>
      <c r="T1055" s="7"/>
      <c r="U1055" s="7"/>
      <c r="V1055" s="5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</row>
    <row r="1056" spans="1:51" ht="7.5" customHeight="1">
      <c r="A1056" s="95"/>
      <c r="B1056" s="541"/>
      <c r="C1056" s="541"/>
      <c r="D1056" s="541"/>
      <c r="E1056" s="541"/>
      <c r="R1056" s="650" t="s">
        <v>21</v>
      </c>
      <c r="S1056" s="579" t="s">
        <v>306</v>
      </c>
      <c r="T1056" s="7"/>
      <c r="U1056" s="7"/>
      <c r="V1056" s="5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</row>
    <row r="1057" spans="1:51" ht="7.5" customHeight="1">
      <c r="A1057" s="95"/>
      <c r="B1057" s="541"/>
      <c r="C1057" s="541"/>
      <c r="D1057" s="541"/>
      <c r="E1057" s="541"/>
      <c r="R1057" s="541"/>
      <c r="S1057" s="541"/>
      <c r="T1057" s="7"/>
      <c r="U1057" s="7"/>
      <c r="V1057" s="5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</row>
    <row r="1058" spans="1:51" ht="7.5" customHeight="1">
      <c r="A1058" s="95"/>
      <c r="B1058" s="541"/>
      <c r="C1058" s="541"/>
      <c r="D1058" s="541"/>
      <c r="E1058" s="541"/>
      <c r="R1058" s="210"/>
      <c r="S1058" s="541"/>
      <c r="T1058" s="7"/>
      <c r="U1058" s="7"/>
      <c r="V1058" s="5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</row>
    <row r="1059" spans="1:51" ht="7.5" customHeight="1">
      <c r="A1059" s="95"/>
      <c r="B1059" s="541"/>
      <c r="C1059" s="541"/>
      <c r="D1059" s="541"/>
      <c r="E1059" s="541"/>
      <c r="R1059" s="650" t="s">
        <v>21</v>
      </c>
      <c r="S1059" s="588" t="s">
        <v>307</v>
      </c>
      <c r="T1059" s="7"/>
      <c r="U1059" s="7"/>
      <c r="V1059" s="5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</row>
    <row r="1060" spans="1:51" ht="7.5" customHeight="1">
      <c r="A1060" s="95"/>
      <c r="B1060" s="541"/>
      <c r="C1060" s="541"/>
      <c r="D1060" s="541"/>
      <c r="E1060" s="541"/>
      <c r="R1060" s="541"/>
      <c r="S1060" s="541"/>
      <c r="T1060" s="7"/>
      <c r="U1060" s="7"/>
      <c r="V1060" s="5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</row>
    <row r="1061" spans="1:51" ht="7.5" customHeight="1">
      <c r="A1061" s="95"/>
      <c r="B1061" s="541"/>
      <c r="C1061" s="541"/>
      <c r="D1061" s="541"/>
      <c r="E1061" s="541"/>
      <c r="R1061" s="100"/>
      <c r="S1061" s="541"/>
      <c r="T1061" s="7"/>
      <c r="U1061" s="7"/>
      <c r="V1061" s="5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</row>
    <row r="1062" spans="1:51" ht="7.5" customHeight="1">
      <c r="A1062" s="95"/>
      <c r="B1062" s="541"/>
      <c r="C1062" s="541"/>
      <c r="D1062" s="541"/>
      <c r="E1062" s="541"/>
      <c r="R1062" s="650" t="s">
        <v>21</v>
      </c>
      <c r="S1062" s="588" t="s">
        <v>91</v>
      </c>
      <c r="T1062" s="7"/>
      <c r="U1062" s="7"/>
      <c r="V1062" s="5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</row>
    <row r="1063" spans="1:51" ht="7.5" customHeight="1">
      <c r="A1063" s="95"/>
      <c r="B1063" s="541"/>
      <c r="C1063" s="541"/>
      <c r="D1063" s="541"/>
      <c r="E1063" s="541"/>
      <c r="R1063" s="541"/>
      <c r="S1063" s="541"/>
      <c r="T1063" s="7"/>
      <c r="U1063" s="7"/>
      <c r="V1063" s="5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</row>
    <row r="1064" spans="1:51" ht="7.5" customHeight="1">
      <c r="A1064" s="95"/>
      <c r="B1064" s="541"/>
      <c r="C1064" s="541"/>
      <c r="D1064" s="541"/>
      <c r="E1064" s="541"/>
      <c r="R1064" s="209"/>
      <c r="S1064" s="541"/>
      <c r="T1064" s="7"/>
      <c r="U1064" s="7"/>
      <c r="V1064" s="5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</row>
    <row r="1065" spans="1:51" ht="7.5" customHeight="1">
      <c r="A1065" s="95"/>
      <c r="B1065" s="541"/>
      <c r="C1065" s="608" t="s">
        <v>308</v>
      </c>
      <c r="D1065" s="541"/>
      <c r="E1065" s="541"/>
      <c r="R1065" s="650" t="s">
        <v>21</v>
      </c>
      <c r="S1065" s="588" t="s">
        <v>35</v>
      </c>
      <c r="T1065" s="7"/>
      <c r="U1065" s="7"/>
      <c r="V1065" s="5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</row>
    <row r="1066" spans="1:51" ht="7.5" customHeight="1">
      <c r="A1066" s="95"/>
      <c r="B1066" s="541"/>
      <c r="C1066" s="541"/>
      <c r="D1066" s="541"/>
      <c r="E1066" s="541"/>
      <c r="R1066" s="541"/>
      <c r="S1066" s="541"/>
      <c r="T1066" s="7"/>
      <c r="U1066" s="7"/>
      <c r="V1066" s="5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</row>
    <row r="1067" spans="1:51" ht="7.5" customHeight="1">
      <c r="A1067" s="95"/>
      <c r="B1067" s="541"/>
      <c r="C1067" s="531"/>
      <c r="D1067" s="541"/>
      <c r="E1067" s="541"/>
      <c r="R1067" s="211"/>
      <c r="S1067" s="541"/>
      <c r="T1067" s="7"/>
      <c r="U1067" s="7"/>
      <c r="V1067" s="5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</row>
    <row r="1068" spans="1:51" ht="7.5" customHeight="1">
      <c r="A1068" s="192"/>
      <c r="B1068" s="604" t="s">
        <v>18</v>
      </c>
      <c r="C1068" s="627" t="s">
        <v>297</v>
      </c>
      <c r="D1068" s="626" t="s">
        <v>298</v>
      </c>
      <c r="E1068" s="614" t="s">
        <v>25</v>
      </c>
      <c r="F1068" s="88"/>
      <c r="G1068" s="88"/>
      <c r="H1068" s="88"/>
      <c r="I1068" s="88"/>
      <c r="J1068" s="88"/>
      <c r="K1068" s="88"/>
      <c r="L1068" s="88"/>
      <c r="M1068" s="88"/>
      <c r="N1068" s="88"/>
      <c r="O1068" s="88"/>
      <c r="P1068" s="88"/>
      <c r="Q1068" s="88"/>
      <c r="R1068" s="651" t="s">
        <v>21</v>
      </c>
      <c r="S1068" s="591" t="s">
        <v>299</v>
      </c>
      <c r="T1068" s="7"/>
      <c r="U1068" s="7"/>
      <c r="V1068" s="5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</row>
    <row r="1069" spans="1:51" ht="7.5" customHeight="1">
      <c r="A1069" s="192"/>
      <c r="B1069" s="541"/>
      <c r="C1069" s="541"/>
      <c r="D1069" s="541"/>
      <c r="E1069" s="541"/>
      <c r="F1069" s="89"/>
      <c r="G1069" s="89"/>
      <c r="H1069" s="89"/>
      <c r="I1069" s="89"/>
      <c r="J1069" s="89"/>
      <c r="K1069" s="89"/>
      <c r="L1069" s="89"/>
      <c r="M1069" s="89"/>
      <c r="N1069" s="89"/>
      <c r="O1069" s="89"/>
      <c r="P1069" s="89"/>
      <c r="Q1069" s="89"/>
      <c r="R1069" s="541"/>
      <c r="S1069" s="541"/>
      <c r="T1069" s="7"/>
      <c r="U1069" s="7"/>
      <c r="V1069" s="5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</row>
    <row r="1070" spans="1:51" ht="7.5" customHeight="1">
      <c r="A1070" s="192"/>
      <c r="B1070" s="541"/>
      <c r="C1070" s="541"/>
      <c r="D1070" s="541"/>
      <c r="E1070" s="541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208"/>
      <c r="S1070" s="541"/>
      <c r="T1070" s="7"/>
      <c r="U1070" s="7"/>
      <c r="V1070" s="5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</row>
    <row r="1071" spans="1:51" ht="7.5" customHeight="1">
      <c r="A1071" s="1"/>
      <c r="B1071" s="541"/>
      <c r="C1071" s="541"/>
      <c r="D1071" s="541"/>
      <c r="E1071" s="541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578" t="s">
        <v>21</v>
      </c>
      <c r="S1071" s="588" t="s">
        <v>309</v>
      </c>
      <c r="T1071" s="7"/>
      <c r="U1071" s="7"/>
      <c r="V1071" s="5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</row>
    <row r="1072" spans="1:51" ht="7.5" customHeight="1">
      <c r="A1072" s="1"/>
      <c r="B1072" s="541"/>
      <c r="C1072" s="541"/>
      <c r="D1072" s="541"/>
      <c r="E1072" s="541"/>
      <c r="F1072" s="47"/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541"/>
      <c r="S1072" s="541"/>
      <c r="T1072" s="7"/>
      <c r="U1072" s="7"/>
      <c r="V1072" s="5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</row>
    <row r="1073" spans="1:51" ht="7.5" customHeight="1">
      <c r="A1073" s="1"/>
      <c r="B1073" s="541"/>
      <c r="C1073" s="541"/>
      <c r="D1073" s="541"/>
      <c r="E1073" s="541"/>
      <c r="F1073" s="90"/>
      <c r="G1073" s="43"/>
      <c r="H1073" s="49"/>
      <c r="I1073" s="47"/>
      <c r="J1073" s="90"/>
      <c r="K1073" s="43"/>
      <c r="L1073" s="90"/>
      <c r="M1073" s="43"/>
      <c r="N1073" s="49"/>
      <c r="O1073" s="43"/>
      <c r="P1073" s="49"/>
      <c r="Q1073" s="43"/>
      <c r="R1073" s="54"/>
      <c r="S1073" s="541"/>
      <c r="T1073" s="7"/>
      <c r="U1073" s="7"/>
      <c r="V1073" s="5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</row>
    <row r="1074" spans="1:51" ht="7.5" customHeight="1">
      <c r="A1074" s="1"/>
      <c r="B1074" s="541"/>
      <c r="C1074" s="541"/>
      <c r="D1074" s="541"/>
      <c r="E1074" s="541"/>
      <c r="F1074" s="90"/>
      <c r="G1074" s="43"/>
      <c r="H1074" s="49"/>
      <c r="I1074" s="43"/>
      <c r="J1074" s="90"/>
      <c r="K1074" s="43"/>
      <c r="L1074" s="90"/>
      <c r="M1074" s="43"/>
      <c r="N1074" s="49"/>
      <c r="O1074" s="43"/>
      <c r="P1074" s="49"/>
      <c r="Q1074" s="43"/>
      <c r="R1074" s="650" t="s">
        <v>21</v>
      </c>
      <c r="S1074" s="579" t="s">
        <v>310</v>
      </c>
      <c r="T1074" s="7"/>
      <c r="U1074" s="7"/>
      <c r="V1074" s="5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</row>
    <row r="1075" spans="1:51" ht="7.5" customHeight="1">
      <c r="A1075" s="1"/>
      <c r="B1075" s="541"/>
      <c r="C1075" s="541"/>
      <c r="D1075" s="541"/>
      <c r="E1075" s="541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541"/>
      <c r="S1075" s="541"/>
      <c r="T1075" s="7"/>
      <c r="U1075" s="7"/>
      <c r="V1075" s="5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</row>
    <row r="1076" spans="1:51" ht="7.5" customHeight="1">
      <c r="A1076" s="1"/>
      <c r="B1076" s="541"/>
      <c r="C1076" s="541"/>
      <c r="D1076" s="541"/>
      <c r="E1076" s="541"/>
      <c r="R1076" s="650" t="s">
        <v>21</v>
      </c>
      <c r="S1076" s="588" t="s">
        <v>311</v>
      </c>
      <c r="T1076" s="7"/>
      <c r="U1076" s="7"/>
      <c r="V1076" s="5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</row>
    <row r="1077" spans="1:51" ht="7.5" customHeight="1">
      <c r="A1077" s="1"/>
      <c r="B1077" s="541"/>
      <c r="C1077" s="541"/>
      <c r="D1077" s="541"/>
      <c r="E1077" s="541"/>
      <c r="G1077" s="596" t="s">
        <v>312</v>
      </c>
      <c r="R1077" s="541"/>
      <c r="S1077" s="541"/>
      <c r="T1077" s="7"/>
      <c r="U1077" s="7"/>
      <c r="V1077" s="5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</row>
    <row r="1078" spans="1:51" ht="7.5" customHeight="1">
      <c r="A1078" s="1"/>
      <c r="B1078" s="541"/>
      <c r="C1078" s="541"/>
      <c r="D1078" s="541"/>
      <c r="E1078" s="541"/>
      <c r="F1078" s="47"/>
      <c r="G1078" s="541"/>
      <c r="R1078" s="54"/>
      <c r="S1078" s="541"/>
      <c r="T1078" s="7"/>
      <c r="U1078" s="7"/>
      <c r="V1078" s="5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</row>
    <row r="1079" spans="1:51" ht="7.5" customHeight="1">
      <c r="A1079" s="1"/>
      <c r="B1079" s="541"/>
      <c r="C1079" s="541"/>
      <c r="D1079" s="541"/>
      <c r="E1079" s="541"/>
      <c r="F1079" s="47"/>
      <c r="G1079" s="541"/>
      <c r="R1079" s="650" t="s">
        <v>21</v>
      </c>
      <c r="S1079" s="588" t="s">
        <v>313</v>
      </c>
      <c r="T1079" s="7"/>
      <c r="U1079" s="7"/>
      <c r="V1079" s="5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</row>
    <row r="1080" spans="1:51" ht="7.5" customHeight="1">
      <c r="A1080" s="1"/>
      <c r="B1080" s="541"/>
      <c r="C1080" s="541"/>
      <c r="D1080" s="541"/>
      <c r="E1080" s="541"/>
      <c r="F1080" s="47"/>
      <c r="G1080" s="562"/>
      <c r="R1080" s="541"/>
      <c r="S1080" s="541"/>
      <c r="T1080" s="7"/>
      <c r="U1080" s="7"/>
      <c r="V1080" s="5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</row>
    <row r="1081" spans="1:51" ht="7.5" customHeight="1">
      <c r="A1081" s="1"/>
      <c r="B1081" s="541"/>
      <c r="C1081" s="541"/>
      <c r="D1081" s="541"/>
      <c r="E1081" s="541"/>
      <c r="F1081" s="581">
        <v>4782.6750000000002</v>
      </c>
      <c r="G1081" s="582">
        <f>ROUND(F1081*mark_up,0)</f>
        <v>20996</v>
      </c>
      <c r="H1081" s="50"/>
      <c r="I1081" s="582" t="s">
        <v>25</v>
      </c>
      <c r="J1081" s="581"/>
      <c r="K1081" s="582" t="s">
        <v>25</v>
      </c>
      <c r="L1081" s="581"/>
      <c r="M1081" s="582" t="s">
        <v>25</v>
      </c>
      <c r="N1081" s="581"/>
      <c r="O1081" s="582" t="s">
        <v>25</v>
      </c>
      <c r="P1081" s="581"/>
      <c r="Q1081" s="582" t="s">
        <v>25</v>
      </c>
      <c r="S1081" s="541"/>
      <c r="T1081" s="7"/>
      <c r="U1081" s="7"/>
      <c r="V1081" s="5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</row>
    <row r="1082" spans="1:51" ht="7.5" customHeight="1">
      <c r="A1082" s="1"/>
      <c r="B1082" s="541"/>
      <c r="C1082" s="541"/>
      <c r="D1082" s="541"/>
      <c r="E1082" s="541"/>
      <c r="F1082" s="562"/>
      <c r="G1082" s="562"/>
      <c r="H1082" s="74"/>
      <c r="I1082" s="562"/>
      <c r="J1082" s="562"/>
      <c r="K1082" s="562"/>
      <c r="L1082" s="562"/>
      <c r="M1082" s="562"/>
      <c r="N1082" s="562"/>
      <c r="O1082" s="562"/>
      <c r="P1082" s="562"/>
      <c r="Q1082" s="562"/>
      <c r="R1082" s="650" t="s">
        <v>21</v>
      </c>
      <c r="S1082" s="588" t="s">
        <v>314</v>
      </c>
      <c r="T1082" s="7"/>
      <c r="U1082" s="7"/>
      <c r="V1082" s="5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</row>
    <row r="1083" spans="1:51" ht="7.5" customHeight="1">
      <c r="A1083" s="1"/>
      <c r="B1083" s="541"/>
      <c r="C1083" s="541"/>
      <c r="D1083" s="541"/>
      <c r="E1083" s="541"/>
      <c r="R1083" s="541"/>
      <c r="S1083" s="541"/>
      <c r="T1083" s="7"/>
      <c r="U1083" s="7"/>
      <c r="V1083" s="5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</row>
    <row r="1084" spans="1:51" ht="7.5" customHeight="1">
      <c r="A1084" s="13"/>
      <c r="B1084" s="541"/>
      <c r="C1084" s="541"/>
      <c r="D1084" s="541"/>
      <c r="E1084" s="541"/>
      <c r="R1084" s="578" t="s">
        <v>21</v>
      </c>
      <c r="S1084" s="603" t="s">
        <v>306</v>
      </c>
      <c r="T1084" s="7"/>
      <c r="U1084" s="7"/>
      <c r="V1084" s="5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</row>
    <row r="1085" spans="1:51" ht="7.5" customHeight="1">
      <c r="A1085" s="13"/>
      <c r="B1085" s="541"/>
      <c r="C1085" s="541"/>
      <c r="D1085" s="541"/>
      <c r="E1085" s="541"/>
      <c r="R1085" s="541"/>
      <c r="S1085" s="541"/>
      <c r="T1085" s="7"/>
      <c r="U1085" s="7"/>
      <c r="V1085" s="5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</row>
    <row r="1086" spans="1:51" ht="7.5" customHeight="1">
      <c r="A1086" s="13"/>
      <c r="B1086" s="541"/>
      <c r="C1086" s="541"/>
      <c r="D1086" s="541"/>
      <c r="E1086" s="541"/>
      <c r="R1086" s="131"/>
      <c r="S1086" s="541"/>
      <c r="T1086" s="7"/>
      <c r="U1086" s="7"/>
      <c r="V1086" s="5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</row>
    <row r="1087" spans="1:51" ht="7.5" customHeight="1">
      <c r="A1087" s="1"/>
      <c r="B1087" s="541"/>
      <c r="C1087" s="541"/>
      <c r="D1087" s="541"/>
      <c r="E1087" s="541"/>
      <c r="R1087" s="578" t="s">
        <v>21</v>
      </c>
      <c r="S1087" s="603" t="s">
        <v>307</v>
      </c>
      <c r="T1087" s="7"/>
      <c r="U1087" s="7"/>
      <c r="V1087" s="5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</row>
    <row r="1088" spans="1:51" ht="7.5" customHeight="1">
      <c r="A1088" s="1"/>
      <c r="B1088" s="541"/>
      <c r="C1088" s="541"/>
      <c r="D1088" s="541"/>
      <c r="E1088" s="541"/>
      <c r="R1088" s="541"/>
      <c r="S1088" s="541"/>
      <c r="T1088" s="7"/>
      <c r="U1088" s="7"/>
      <c r="V1088" s="5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</row>
    <row r="1089" spans="1:51" ht="7.5" customHeight="1">
      <c r="A1089" s="1"/>
      <c r="B1089" s="541"/>
      <c r="C1089" s="541"/>
      <c r="D1089" s="541"/>
      <c r="E1089" s="541"/>
      <c r="R1089" s="131"/>
      <c r="S1089" s="541"/>
      <c r="T1089" s="7"/>
      <c r="U1089" s="7"/>
      <c r="V1089" s="5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</row>
    <row r="1090" spans="1:51" ht="7.5" customHeight="1">
      <c r="A1090" s="1"/>
      <c r="B1090" s="541"/>
      <c r="C1090" s="541"/>
      <c r="D1090" s="541"/>
      <c r="E1090" s="541"/>
      <c r="R1090" s="578" t="s">
        <v>21</v>
      </c>
      <c r="S1090" s="603" t="s">
        <v>91</v>
      </c>
      <c r="T1090" s="7"/>
      <c r="U1090" s="7"/>
      <c r="V1090" s="5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</row>
    <row r="1091" spans="1:51" ht="7.5" customHeight="1">
      <c r="A1091" s="1"/>
      <c r="B1091" s="541"/>
      <c r="C1091" s="541"/>
      <c r="D1091" s="541"/>
      <c r="E1091" s="541"/>
      <c r="R1091" s="541"/>
      <c r="S1091" s="541"/>
      <c r="T1091" s="7"/>
      <c r="U1091" s="7"/>
      <c r="V1091" s="5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</row>
    <row r="1092" spans="1:51" ht="7.5" customHeight="1">
      <c r="A1092" s="1"/>
      <c r="B1092" s="541"/>
      <c r="C1092" s="541"/>
      <c r="D1092" s="541"/>
      <c r="E1092" s="541"/>
      <c r="R1092" s="131"/>
      <c r="S1092" s="541"/>
      <c r="T1092" s="7"/>
      <c r="U1092" s="7"/>
      <c r="V1092" s="5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</row>
    <row r="1093" spans="1:51" ht="7.5" customHeight="1">
      <c r="A1093" s="1"/>
      <c r="B1093" s="541"/>
      <c r="C1093" s="608" t="s">
        <v>308</v>
      </c>
      <c r="D1093" s="541"/>
      <c r="E1093" s="541"/>
      <c r="R1093" s="578" t="s">
        <v>21</v>
      </c>
      <c r="S1093" s="603" t="s">
        <v>35</v>
      </c>
      <c r="T1093" s="7"/>
      <c r="U1093" s="7"/>
      <c r="V1093" s="5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</row>
    <row r="1094" spans="1:51" ht="7.5" customHeight="1">
      <c r="A1094" s="1"/>
      <c r="B1094" s="541"/>
      <c r="C1094" s="541"/>
      <c r="D1094" s="541"/>
      <c r="E1094" s="541"/>
      <c r="R1094" s="541"/>
      <c r="S1094" s="541"/>
      <c r="T1094" s="7"/>
      <c r="U1094" s="7"/>
      <c r="V1094" s="5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</row>
    <row r="1095" spans="1:51" ht="7.5" customHeight="1">
      <c r="A1095" s="1"/>
      <c r="B1095" s="541"/>
      <c r="C1095" s="531"/>
      <c r="D1095" s="541"/>
      <c r="E1095" s="541"/>
      <c r="R1095" s="131"/>
      <c r="S1095" s="541"/>
      <c r="T1095" s="7"/>
      <c r="U1095" s="7"/>
      <c r="V1095" s="5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</row>
    <row r="1096" spans="1:51" ht="11.25" customHeight="1">
      <c r="A1096" s="6"/>
      <c r="B1096" s="569"/>
      <c r="C1096" s="545"/>
      <c r="D1096" s="545"/>
      <c r="E1096" s="545"/>
      <c r="F1096" s="545"/>
      <c r="G1096" s="545"/>
      <c r="H1096" s="545"/>
      <c r="I1096" s="545"/>
      <c r="J1096" s="545"/>
      <c r="K1096" s="545"/>
      <c r="L1096" s="545"/>
      <c r="M1096" s="545"/>
      <c r="N1096" s="545"/>
      <c r="O1096" s="545"/>
      <c r="P1096" s="545"/>
      <c r="Q1096" s="545"/>
      <c r="R1096" s="545"/>
      <c r="S1096" s="570" t="s">
        <v>43</v>
      </c>
      <c r="T1096" s="7"/>
      <c r="U1096" s="7"/>
      <c r="V1096" s="5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</row>
    <row r="1097" spans="1:51" ht="11.25" customHeight="1">
      <c r="A1097" s="6"/>
      <c r="B1097" s="51"/>
      <c r="C1097" s="64"/>
      <c r="D1097" s="51"/>
      <c r="E1097" s="51"/>
      <c r="F1097" s="51"/>
      <c r="G1097" s="51"/>
      <c r="H1097" s="51"/>
      <c r="I1097" s="51"/>
      <c r="J1097" s="51"/>
      <c r="K1097" s="51"/>
      <c r="L1097" s="51"/>
      <c r="M1097" s="51"/>
      <c r="N1097" s="51"/>
      <c r="O1097" s="51"/>
      <c r="P1097" s="51"/>
      <c r="Q1097" s="51"/>
      <c r="R1097" s="56"/>
      <c r="S1097" s="562"/>
      <c r="T1097" s="7"/>
      <c r="U1097" s="7"/>
      <c r="V1097" s="5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</row>
    <row r="1098" spans="1:51" ht="11.25" customHeight="1">
      <c r="A1098" s="6"/>
      <c r="B1098" s="586" t="s">
        <v>315</v>
      </c>
      <c r="C1098" s="587"/>
      <c r="D1098" s="587"/>
      <c r="E1098" s="587"/>
      <c r="F1098" s="587"/>
      <c r="G1098" s="587"/>
      <c r="H1098" s="587"/>
      <c r="I1098" s="587"/>
      <c r="J1098" s="587"/>
      <c r="K1098" s="587"/>
      <c r="L1098" s="587"/>
      <c r="M1098" s="587"/>
      <c r="N1098" s="587"/>
      <c r="O1098" s="587"/>
      <c r="P1098" s="587"/>
      <c r="Q1098" s="587"/>
      <c r="R1098" s="587"/>
      <c r="S1098" s="587"/>
      <c r="T1098" s="7"/>
      <c r="U1098" s="7"/>
      <c r="V1098" s="5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</row>
    <row r="1099" spans="1:51" ht="11.25" customHeight="1">
      <c r="A1099" s="6"/>
      <c r="B1099" s="56"/>
      <c r="C1099" s="56"/>
      <c r="D1099" s="56"/>
      <c r="E1099" s="56"/>
      <c r="F1099" s="56"/>
      <c r="G1099" s="56"/>
      <c r="H1099" s="56"/>
      <c r="I1099" s="56"/>
      <c r="J1099" s="56"/>
      <c r="K1099" s="56"/>
      <c r="L1099" s="56"/>
      <c r="M1099" s="56"/>
      <c r="N1099" s="56"/>
      <c r="O1099" s="56"/>
      <c r="P1099" s="56"/>
      <c r="Q1099" s="56"/>
      <c r="R1099" s="56"/>
      <c r="S1099" s="56"/>
      <c r="T1099" s="7"/>
      <c r="U1099" s="7"/>
      <c r="V1099" s="5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</row>
    <row r="1100" spans="1:51" ht="61.5" customHeight="1">
      <c r="A1100" s="1"/>
      <c r="B1100" s="572"/>
      <c r="C1100" s="531"/>
      <c r="D1100" s="531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573" t="s">
        <v>5</v>
      </c>
      <c r="P1100" s="531"/>
      <c r="Q1100" s="531"/>
      <c r="R1100" s="531"/>
      <c r="S1100" s="531"/>
      <c r="T1100" s="7"/>
      <c r="U1100" s="7"/>
      <c r="V1100" s="5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</row>
    <row r="1101" spans="1:51" ht="34.5" customHeight="1">
      <c r="A1101" s="1"/>
      <c r="B1101" s="161" t="s">
        <v>6</v>
      </c>
      <c r="C1101" s="161" t="s">
        <v>7</v>
      </c>
      <c r="D1101" s="161" t="s">
        <v>8</v>
      </c>
      <c r="E1101" s="161" t="s">
        <v>9</v>
      </c>
      <c r="F1101" s="162" t="s">
        <v>10</v>
      </c>
      <c r="G1101" s="163" t="s">
        <v>11</v>
      </c>
      <c r="H1101" s="162" t="s">
        <v>10</v>
      </c>
      <c r="I1101" s="163" t="s">
        <v>12</v>
      </c>
      <c r="J1101" s="162" t="s">
        <v>10</v>
      </c>
      <c r="K1101" s="163" t="s">
        <v>13</v>
      </c>
      <c r="L1101" s="162" t="s">
        <v>10</v>
      </c>
      <c r="M1101" s="163" t="s">
        <v>14</v>
      </c>
      <c r="N1101" s="162" t="s">
        <v>10</v>
      </c>
      <c r="O1101" s="163" t="s">
        <v>15</v>
      </c>
      <c r="P1101" s="162" t="s">
        <v>10</v>
      </c>
      <c r="Q1101" s="163" t="s">
        <v>16</v>
      </c>
      <c r="R1101" s="623" t="s">
        <v>17</v>
      </c>
      <c r="S1101" s="575"/>
      <c r="T1101" s="7"/>
      <c r="U1101" s="7"/>
      <c r="V1101" s="5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</row>
    <row r="1102" spans="1:51" ht="7.5" customHeight="1">
      <c r="A1102" s="1"/>
      <c r="B1102" s="659" t="s">
        <v>18</v>
      </c>
      <c r="C1102" s="627" t="s">
        <v>297</v>
      </c>
      <c r="D1102" s="632" t="s">
        <v>298</v>
      </c>
      <c r="E1102" s="662" t="s">
        <v>25</v>
      </c>
      <c r="F1102" s="125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576" t="s">
        <v>21</v>
      </c>
      <c r="S1102" s="611" t="s">
        <v>316</v>
      </c>
      <c r="T1102" s="7"/>
      <c r="U1102" s="7"/>
      <c r="V1102" s="5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</row>
    <row r="1103" spans="1:51" ht="7.5" customHeight="1">
      <c r="A1103" s="1"/>
      <c r="B1103" s="541"/>
      <c r="C1103" s="541"/>
      <c r="D1103" s="541"/>
      <c r="E1103" s="541"/>
      <c r="F1103" s="127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541"/>
      <c r="S1103" s="541"/>
      <c r="T1103" s="7"/>
      <c r="U1103" s="7"/>
      <c r="V1103" s="5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</row>
    <row r="1104" spans="1:51" ht="7.5" customHeight="1">
      <c r="A1104" s="1"/>
      <c r="B1104" s="541"/>
      <c r="C1104" s="541"/>
      <c r="D1104" s="541"/>
      <c r="E1104" s="541"/>
      <c r="F1104" s="127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541"/>
      <c r="T1104" s="7"/>
      <c r="U1104" s="7"/>
      <c r="V1104" s="5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</row>
    <row r="1105" spans="1:51" ht="7.5" customHeight="1">
      <c r="A1105" s="1"/>
      <c r="B1105" s="541"/>
      <c r="C1105" s="541"/>
      <c r="D1105" s="541"/>
      <c r="E1105" s="541"/>
      <c r="F1105" s="127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578" t="s">
        <v>21</v>
      </c>
      <c r="S1105" s="603" t="s">
        <v>317</v>
      </c>
      <c r="T1105" s="7"/>
      <c r="U1105" s="7"/>
      <c r="V1105" s="5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</row>
    <row r="1106" spans="1:51" ht="7.5" customHeight="1">
      <c r="A1106" s="1"/>
      <c r="B1106" s="541"/>
      <c r="C1106" s="541"/>
      <c r="D1106" s="541"/>
      <c r="E1106" s="541"/>
      <c r="F1106" s="127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541"/>
      <c r="S1106" s="541"/>
      <c r="T1106" s="7"/>
      <c r="U1106" s="7"/>
      <c r="V1106" s="5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</row>
    <row r="1107" spans="1:51" ht="7.5" customHeight="1">
      <c r="A1107" s="1"/>
      <c r="B1107" s="541"/>
      <c r="C1107" s="541"/>
      <c r="D1107" s="541"/>
      <c r="E1107" s="541"/>
      <c r="F1107" s="131"/>
      <c r="G1107" s="180"/>
      <c r="H1107" s="180"/>
      <c r="I1107" s="180"/>
      <c r="J1107" s="131"/>
      <c r="K1107" s="180"/>
      <c r="L1107" s="131"/>
      <c r="M1107" s="180"/>
      <c r="N1107" s="180"/>
      <c r="O1107" s="180"/>
      <c r="P1107" s="180"/>
      <c r="Q1107" s="180"/>
      <c r="R1107" s="127"/>
      <c r="S1107" s="541"/>
      <c r="T1107" s="7"/>
      <c r="U1107" s="7"/>
      <c r="V1107" s="5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</row>
    <row r="1108" spans="1:51" ht="7.5" customHeight="1">
      <c r="A1108" s="1"/>
      <c r="B1108" s="541"/>
      <c r="C1108" s="541"/>
      <c r="D1108" s="541"/>
      <c r="E1108" s="541"/>
      <c r="F1108" s="131"/>
      <c r="G1108" s="180"/>
      <c r="H1108" s="180"/>
      <c r="I1108" s="180"/>
      <c r="J1108" s="131"/>
      <c r="K1108" s="180"/>
      <c r="L1108" s="131"/>
      <c r="M1108" s="180"/>
      <c r="N1108" s="180"/>
      <c r="O1108" s="180"/>
      <c r="P1108" s="180"/>
      <c r="Q1108" s="180"/>
      <c r="R1108" s="578" t="s">
        <v>21</v>
      </c>
      <c r="S1108" s="603" t="s">
        <v>318</v>
      </c>
      <c r="T1108" s="7"/>
      <c r="U1108" s="7"/>
      <c r="V1108" s="5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</row>
    <row r="1109" spans="1:51" ht="7.5" customHeight="1">
      <c r="A1109" s="1"/>
      <c r="B1109" s="541"/>
      <c r="C1109" s="541"/>
      <c r="D1109" s="541"/>
      <c r="E1109" s="541"/>
      <c r="F1109" s="127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541"/>
      <c r="S1109" s="541"/>
      <c r="T1109" s="7"/>
      <c r="U1109" s="7"/>
      <c r="V1109" s="5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</row>
    <row r="1110" spans="1:51" ht="7.5" customHeight="1">
      <c r="A1110" s="1"/>
      <c r="B1110" s="541"/>
      <c r="C1110" s="541"/>
      <c r="D1110" s="541"/>
      <c r="E1110" s="541"/>
      <c r="F1110" s="127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541"/>
      <c r="T1110" s="7"/>
      <c r="U1110" s="7"/>
      <c r="V1110" s="5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</row>
    <row r="1111" spans="1:51" ht="7.5" customHeight="1">
      <c r="A1111" s="1"/>
      <c r="B1111" s="541"/>
      <c r="C1111" s="541"/>
      <c r="D1111" s="541"/>
      <c r="E1111" s="541"/>
      <c r="F1111" s="127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578" t="s">
        <v>21</v>
      </c>
      <c r="S1111" s="603" t="s">
        <v>319</v>
      </c>
      <c r="T1111" s="7"/>
      <c r="U1111" s="7"/>
      <c r="V1111" s="5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</row>
    <row r="1112" spans="1:51" ht="7.5" customHeight="1">
      <c r="A1112" s="1"/>
      <c r="B1112" s="541"/>
      <c r="C1112" s="541"/>
      <c r="D1112" s="541"/>
      <c r="E1112" s="541"/>
      <c r="F1112" s="127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541"/>
      <c r="S1112" s="541"/>
      <c r="T1112" s="7"/>
      <c r="U1112" s="7"/>
      <c r="V1112" s="5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</row>
    <row r="1113" spans="1:51" ht="7.5" customHeight="1">
      <c r="A1113" s="13"/>
      <c r="B1113" s="541"/>
      <c r="C1113" s="541"/>
      <c r="D1113" s="541"/>
      <c r="E1113" s="541"/>
      <c r="F1113" s="127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578" t="s">
        <v>21</v>
      </c>
      <c r="S1113" s="603" t="s">
        <v>320</v>
      </c>
      <c r="T1113" s="7"/>
      <c r="U1113" s="7"/>
      <c r="V1113" s="5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</row>
    <row r="1114" spans="1:51" ht="7.5" customHeight="1">
      <c r="A1114" s="6"/>
      <c r="B1114" s="541"/>
      <c r="C1114" s="541"/>
      <c r="D1114" s="541"/>
      <c r="E1114" s="541"/>
      <c r="F1114" s="139"/>
      <c r="G1114" s="139"/>
      <c r="H1114" s="139"/>
      <c r="I1114" s="139"/>
      <c r="J1114" s="139"/>
      <c r="K1114" s="139"/>
      <c r="L1114" s="139"/>
      <c r="M1114" s="139"/>
      <c r="N1114" s="139"/>
      <c r="O1114" s="139"/>
      <c r="P1114" s="139"/>
      <c r="Q1114" s="139"/>
      <c r="R1114" s="541"/>
      <c r="S1114" s="541"/>
      <c r="T1114" s="7"/>
      <c r="U1114" s="7"/>
      <c r="V1114" s="5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</row>
    <row r="1115" spans="1:51" ht="7.5" customHeight="1">
      <c r="A1115" s="6"/>
      <c r="B1115" s="541"/>
      <c r="C1115" s="541"/>
      <c r="D1115" s="541"/>
      <c r="E1115" s="541"/>
      <c r="F1115" s="660">
        <v>4554.7749999999996</v>
      </c>
      <c r="G1115" s="566">
        <f>ROUND(F1115*mark_up,0)</f>
        <v>19995</v>
      </c>
      <c r="H1115" s="180"/>
      <c r="I1115" s="596" t="s">
        <v>25</v>
      </c>
      <c r="J1115" s="602"/>
      <c r="K1115" s="596" t="s">
        <v>25</v>
      </c>
      <c r="L1115" s="602"/>
      <c r="M1115" s="596" t="s">
        <v>25</v>
      </c>
      <c r="N1115" s="602"/>
      <c r="O1115" s="596" t="s">
        <v>25</v>
      </c>
      <c r="P1115" s="602"/>
      <c r="Q1115" s="596" t="s">
        <v>25</v>
      </c>
      <c r="R1115" s="578" t="s">
        <v>21</v>
      </c>
      <c r="S1115" s="603" t="s">
        <v>321</v>
      </c>
      <c r="T1115" s="7"/>
      <c r="U1115" s="7"/>
      <c r="V1115" s="5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</row>
    <row r="1116" spans="1:51" ht="7.5" customHeight="1">
      <c r="A1116" s="1"/>
      <c r="B1116" s="541"/>
      <c r="C1116" s="541"/>
      <c r="D1116" s="541"/>
      <c r="E1116" s="541"/>
      <c r="F1116" s="562"/>
      <c r="G1116" s="562"/>
      <c r="H1116" s="181"/>
      <c r="I1116" s="562"/>
      <c r="J1116" s="562"/>
      <c r="K1116" s="562"/>
      <c r="L1116" s="562"/>
      <c r="M1116" s="562"/>
      <c r="N1116" s="562"/>
      <c r="O1116" s="562"/>
      <c r="P1116" s="562"/>
      <c r="Q1116" s="562"/>
      <c r="R1116" s="541"/>
      <c r="S1116" s="541"/>
      <c r="T1116" s="7"/>
      <c r="U1116" s="7"/>
      <c r="V1116" s="5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</row>
    <row r="1117" spans="1:51" ht="7.5" customHeight="1">
      <c r="A1117" s="1"/>
      <c r="B1117" s="541"/>
      <c r="C1117" s="541"/>
      <c r="D1117" s="541"/>
      <c r="E1117" s="541"/>
      <c r="F1117" s="127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578" t="s">
        <v>21</v>
      </c>
      <c r="S1117" s="603" t="s">
        <v>306</v>
      </c>
      <c r="T1117" s="7"/>
      <c r="U1117" s="7"/>
      <c r="V1117" s="5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</row>
    <row r="1118" spans="1:51" ht="7.5" customHeight="1">
      <c r="A1118" s="1"/>
      <c r="B1118" s="541"/>
      <c r="C1118" s="541"/>
      <c r="D1118" s="541"/>
      <c r="E1118" s="541"/>
      <c r="F1118" s="127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541"/>
      <c r="S1118" s="541"/>
      <c r="T1118" s="7"/>
      <c r="U1118" s="7"/>
      <c r="V1118" s="5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</row>
    <row r="1119" spans="1:51" ht="7.5" customHeight="1">
      <c r="A1119" s="1"/>
      <c r="B1119" s="541"/>
      <c r="C1119" s="541"/>
      <c r="D1119" s="541"/>
      <c r="E1119" s="541"/>
      <c r="F1119" s="127"/>
      <c r="G1119" s="131"/>
      <c r="H1119" s="131"/>
      <c r="I1119" s="127"/>
      <c r="J1119" s="131"/>
      <c r="K1119" s="180"/>
      <c r="L1119" s="131"/>
      <c r="M1119" s="180"/>
      <c r="N1119" s="180"/>
      <c r="O1119" s="180"/>
      <c r="P1119" s="180"/>
      <c r="Q1119" s="180"/>
      <c r="R1119" s="131"/>
      <c r="S1119" s="541"/>
      <c r="T1119" s="7"/>
      <c r="U1119" s="7"/>
      <c r="V1119" s="5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</row>
    <row r="1120" spans="1:51" ht="7.5" customHeight="1">
      <c r="A1120" s="1"/>
      <c r="B1120" s="541"/>
      <c r="C1120" s="541"/>
      <c r="D1120" s="541"/>
      <c r="E1120" s="541"/>
      <c r="F1120" s="127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578" t="s">
        <v>21</v>
      </c>
      <c r="S1120" s="603" t="s">
        <v>307</v>
      </c>
      <c r="T1120" s="7"/>
      <c r="U1120" s="7"/>
      <c r="V1120" s="5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</row>
    <row r="1121" spans="1:51" ht="7.5" customHeight="1">
      <c r="A1121" s="1"/>
      <c r="B1121" s="541"/>
      <c r="C1121" s="541"/>
      <c r="D1121" s="541"/>
      <c r="E1121" s="541"/>
      <c r="F1121" s="127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541"/>
      <c r="S1121" s="541"/>
      <c r="T1121" s="7"/>
      <c r="U1121" s="7"/>
      <c r="V1121" s="5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</row>
    <row r="1122" spans="1:51" ht="7.5" customHeight="1">
      <c r="A1122" s="1"/>
      <c r="B1122" s="541"/>
      <c r="C1122" s="541"/>
      <c r="D1122" s="541"/>
      <c r="E1122" s="541"/>
      <c r="F1122" s="127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31"/>
      <c r="S1122" s="541"/>
      <c r="T1122" s="7"/>
      <c r="U1122" s="7"/>
      <c r="V1122" s="5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</row>
    <row r="1123" spans="1:51" ht="7.5" customHeight="1">
      <c r="A1123" s="1"/>
      <c r="B1123" s="541"/>
      <c r="C1123" s="541"/>
      <c r="D1123" s="541"/>
      <c r="E1123" s="541"/>
      <c r="F1123" s="127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578" t="s">
        <v>21</v>
      </c>
      <c r="S1123" s="603" t="s">
        <v>91</v>
      </c>
      <c r="T1123" s="7"/>
      <c r="U1123" s="7"/>
      <c r="V1123" s="5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</row>
    <row r="1124" spans="1:51" ht="7.5" customHeight="1">
      <c r="A1124" s="1"/>
      <c r="B1124" s="541"/>
      <c r="C1124" s="541"/>
      <c r="D1124" s="541"/>
      <c r="E1124" s="541"/>
      <c r="F1124" s="127"/>
      <c r="G1124" s="127"/>
      <c r="H1124" s="127"/>
      <c r="I1124" s="127"/>
      <c r="J1124" s="127"/>
      <c r="K1124" s="127"/>
      <c r="L1124" s="127"/>
      <c r="M1124" s="213"/>
      <c r="N1124" s="213"/>
      <c r="O1124" s="213"/>
      <c r="P1124" s="213"/>
      <c r="Q1124" s="127"/>
      <c r="R1124" s="541"/>
      <c r="S1124" s="541"/>
      <c r="T1124" s="7"/>
      <c r="U1124" s="7"/>
      <c r="V1124" s="5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</row>
    <row r="1125" spans="1:51" ht="7.5" customHeight="1">
      <c r="A1125" s="1"/>
      <c r="B1125" s="541"/>
      <c r="C1125" s="541"/>
      <c r="D1125" s="541"/>
      <c r="E1125" s="541"/>
      <c r="F1125" s="127"/>
      <c r="G1125" s="127"/>
      <c r="H1125" s="127"/>
      <c r="I1125" s="127"/>
      <c r="J1125" s="127"/>
      <c r="K1125" s="127"/>
      <c r="L1125" s="127"/>
      <c r="M1125" s="213"/>
      <c r="N1125" s="213"/>
      <c r="O1125" s="213"/>
      <c r="P1125" s="213"/>
      <c r="Q1125" s="127"/>
      <c r="R1125" s="131"/>
      <c r="S1125" s="541"/>
      <c r="T1125" s="7"/>
      <c r="U1125" s="7"/>
      <c r="V1125" s="5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</row>
    <row r="1126" spans="1:51" ht="7.5" customHeight="1">
      <c r="A1126" s="1"/>
      <c r="B1126" s="541"/>
      <c r="C1126" s="541"/>
      <c r="D1126" s="541"/>
      <c r="E1126" s="541"/>
      <c r="F1126" s="127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578" t="s">
        <v>21</v>
      </c>
      <c r="S1126" s="603" t="s">
        <v>35</v>
      </c>
      <c r="T1126" s="7"/>
      <c r="U1126" s="7"/>
      <c r="V1126" s="5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</row>
    <row r="1127" spans="1:51" ht="7.5" customHeight="1">
      <c r="A1127" s="1"/>
      <c r="B1127" s="541"/>
      <c r="C1127" s="608" t="s">
        <v>308</v>
      </c>
      <c r="D1127" s="541"/>
      <c r="E1127" s="541"/>
      <c r="F1127" s="127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541"/>
      <c r="S1127" s="541"/>
      <c r="T1127" s="7"/>
      <c r="U1127" s="7"/>
      <c r="V1127" s="5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</row>
    <row r="1128" spans="1:51" ht="7.5" customHeight="1">
      <c r="A1128" s="1"/>
      <c r="B1128" s="541"/>
      <c r="C1128" s="541"/>
      <c r="D1128" s="541"/>
      <c r="E1128" s="541"/>
      <c r="F1128" s="127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31"/>
      <c r="S1128" s="541"/>
      <c r="T1128" s="7"/>
      <c r="U1128" s="7"/>
      <c r="V1128" s="5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</row>
    <row r="1129" spans="1:51" ht="7.5" customHeight="1">
      <c r="A1129" s="1"/>
      <c r="B1129" s="531"/>
      <c r="C1129" s="531"/>
      <c r="D1129" s="531"/>
      <c r="E1129" s="531"/>
      <c r="F1129" s="142"/>
      <c r="G1129" s="142"/>
      <c r="H1129" s="142"/>
      <c r="I1129" s="142"/>
      <c r="J1129" s="142"/>
      <c r="K1129" s="142"/>
      <c r="L1129" s="142"/>
      <c r="M1129" s="142"/>
      <c r="N1129" s="142"/>
      <c r="O1129" s="142"/>
      <c r="P1129" s="142"/>
      <c r="Q1129" s="142"/>
      <c r="R1129" s="142"/>
      <c r="S1129" s="142"/>
      <c r="T1129" s="7"/>
      <c r="U1129" s="7"/>
      <c r="V1129" s="5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</row>
    <row r="1130" spans="1:51" ht="7.5" customHeight="1">
      <c r="A1130" s="6"/>
      <c r="B1130" s="659" t="s">
        <v>18</v>
      </c>
      <c r="C1130" s="627" t="s">
        <v>322</v>
      </c>
      <c r="D1130" s="632" t="s">
        <v>323</v>
      </c>
      <c r="E1130" s="662" t="s">
        <v>25</v>
      </c>
      <c r="F1130" s="125"/>
      <c r="G1130" s="214"/>
      <c r="H1130" s="214"/>
      <c r="I1130" s="214"/>
      <c r="J1130" s="214"/>
      <c r="K1130" s="214"/>
      <c r="L1130" s="214"/>
      <c r="M1130" s="214"/>
      <c r="N1130" s="214"/>
      <c r="O1130" s="214"/>
      <c r="P1130" s="214"/>
      <c r="Q1130" s="214"/>
      <c r="R1130" s="576" t="s">
        <v>21</v>
      </c>
      <c r="S1130" s="611" t="s">
        <v>316</v>
      </c>
      <c r="T1130" s="7"/>
      <c r="U1130" s="7"/>
      <c r="V1130" s="5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</row>
    <row r="1131" spans="1:51" ht="7.5" customHeight="1">
      <c r="A1131" s="6"/>
      <c r="B1131" s="541"/>
      <c r="C1131" s="541"/>
      <c r="D1131" s="541"/>
      <c r="E1131" s="541"/>
      <c r="F1131" s="127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541"/>
      <c r="S1131" s="541"/>
      <c r="T1131" s="7"/>
      <c r="U1131" s="7"/>
      <c r="V1131" s="5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</row>
    <row r="1132" spans="1:51" ht="7.5" customHeight="1">
      <c r="A1132" s="6"/>
      <c r="B1132" s="541"/>
      <c r="C1132" s="541"/>
      <c r="D1132" s="541"/>
      <c r="E1132" s="541"/>
      <c r="F1132" s="127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541"/>
      <c r="T1132" s="7"/>
      <c r="U1132" s="7"/>
      <c r="V1132" s="5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</row>
    <row r="1133" spans="1:51" ht="7.5" customHeight="1">
      <c r="A1133" s="1"/>
      <c r="B1133" s="541"/>
      <c r="C1133" s="541"/>
      <c r="D1133" s="541"/>
      <c r="E1133" s="541"/>
      <c r="F1133" s="127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578" t="s">
        <v>21</v>
      </c>
      <c r="S1133" s="603" t="s">
        <v>317</v>
      </c>
      <c r="T1133" s="7"/>
      <c r="U1133" s="7"/>
      <c r="V1133" s="5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</row>
    <row r="1134" spans="1:51" ht="7.5" customHeight="1">
      <c r="A1134" s="1"/>
      <c r="B1134" s="541"/>
      <c r="C1134" s="541"/>
      <c r="D1134" s="541"/>
      <c r="E1134" s="541"/>
      <c r="F1134" s="127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541"/>
      <c r="S1134" s="541"/>
      <c r="T1134" s="7"/>
      <c r="U1134" s="7"/>
      <c r="V1134" s="5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</row>
    <row r="1135" spans="1:51" ht="7.5" customHeight="1">
      <c r="A1135" s="1"/>
      <c r="B1135" s="541"/>
      <c r="C1135" s="541"/>
      <c r="D1135" s="541"/>
      <c r="E1135" s="541"/>
      <c r="F1135" s="131"/>
      <c r="G1135" s="180"/>
      <c r="H1135" s="180"/>
      <c r="I1135" s="180"/>
      <c r="J1135" s="131"/>
      <c r="K1135" s="180"/>
      <c r="L1135" s="131"/>
      <c r="M1135" s="180"/>
      <c r="N1135" s="180"/>
      <c r="O1135" s="180"/>
      <c r="P1135" s="180"/>
      <c r="Q1135" s="180"/>
      <c r="R1135" s="127"/>
      <c r="S1135" s="541"/>
      <c r="T1135" s="7"/>
      <c r="U1135" s="7"/>
      <c r="V1135" s="5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</row>
    <row r="1136" spans="1:51" ht="7.5" customHeight="1">
      <c r="A1136" s="1"/>
      <c r="B1136" s="541"/>
      <c r="C1136" s="541"/>
      <c r="D1136" s="541"/>
      <c r="E1136" s="541"/>
      <c r="F1136" s="127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578" t="s">
        <v>21</v>
      </c>
      <c r="S1136" s="603" t="s">
        <v>318</v>
      </c>
      <c r="T1136" s="7"/>
      <c r="U1136" s="7"/>
      <c r="V1136" s="5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</row>
    <row r="1137" spans="1:51" ht="7.5" customHeight="1">
      <c r="A1137" s="1"/>
      <c r="B1137" s="541"/>
      <c r="C1137" s="541"/>
      <c r="D1137" s="541"/>
      <c r="E1137" s="541"/>
      <c r="F1137" s="127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541"/>
      <c r="S1137" s="541"/>
      <c r="T1137" s="7"/>
      <c r="U1137" s="7"/>
      <c r="V1137" s="5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</row>
    <row r="1138" spans="1:51" ht="7.5" customHeight="1">
      <c r="A1138" s="1"/>
      <c r="B1138" s="541"/>
      <c r="C1138" s="541"/>
      <c r="D1138" s="541"/>
      <c r="E1138" s="541"/>
      <c r="F1138" s="127"/>
      <c r="G1138" s="127"/>
      <c r="H1138" s="127"/>
      <c r="I1138" s="127"/>
      <c r="J1138" s="127"/>
      <c r="K1138" s="127"/>
      <c r="L1138" s="127"/>
      <c r="M1138" s="127"/>
      <c r="N1138" s="127"/>
      <c r="O1138" s="127"/>
      <c r="P1138" s="127"/>
      <c r="Q1138" s="127"/>
      <c r="R1138" s="127"/>
      <c r="S1138" s="541"/>
      <c r="T1138" s="7"/>
      <c r="U1138" s="7"/>
      <c r="V1138" s="5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</row>
    <row r="1139" spans="1:51" ht="7.5" customHeight="1">
      <c r="A1139" s="1"/>
      <c r="B1139" s="541"/>
      <c r="C1139" s="541"/>
      <c r="D1139" s="541"/>
      <c r="E1139" s="541"/>
      <c r="F1139" s="127"/>
      <c r="G1139" s="127"/>
      <c r="H1139" s="127"/>
      <c r="I1139" s="128"/>
      <c r="J1139" s="128"/>
      <c r="K1139" s="128"/>
      <c r="L1139" s="128"/>
      <c r="M1139" s="128"/>
      <c r="N1139" s="128"/>
      <c r="O1139" s="128"/>
      <c r="P1139" s="128"/>
      <c r="Q1139" s="127"/>
      <c r="R1139" s="578" t="s">
        <v>21</v>
      </c>
      <c r="S1139" s="603" t="s">
        <v>319</v>
      </c>
      <c r="T1139" s="7"/>
      <c r="U1139" s="7"/>
      <c r="V1139" s="5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</row>
    <row r="1140" spans="1:51" ht="7.5" customHeight="1">
      <c r="A1140" s="1"/>
      <c r="B1140" s="541"/>
      <c r="C1140" s="541"/>
      <c r="D1140" s="541"/>
      <c r="E1140" s="541"/>
      <c r="F1140" s="127"/>
      <c r="G1140" s="127"/>
      <c r="H1140" s="127"/>
      <c r="I1140" s="128"/>
      <c r="J1140" s="128"/>
      <c r="K1140" s="128"/>
      <c r="L1140" s="128"/>
      <c r="M1140" s="128"/>
      <c r="N1140" s="128"/>
      <c r="O1140" s="128"/>
      <c r="P1140" s="128"/>
      <c r="Q1140" s="127"/>
      <c r="R1140" s="541"/>
      <c r="S1140" s="541"/>
      <c r="T1140" s="7"/>
      <c r="U1140" s="7"/>
      <c r="V1140" s="5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</row>
    <row r="1141" spans="1:51" ht="7.5" customHeight="1">
      <c r="A1141" s="1"/>
      <c r="B1141" s="541"/>
      <c r="C1141" s="541"/>
      <c r="D1141" s="541"/>
      <c r="E1141" s="541"/>
      <c r="F1141" s="131"/>
      <c r="G1141" s="131"/>
      <c r="H1141" s="131"/>
      <c r="I1141" s="131"/>
      <c r="J1141" s="131"/>
      <c r="K1141" s="131"/>
      <c r="L1141" s="131"/>
      <c r="M1141" s="131"/>
      <c r="N1141" s="131"/>
      <c r="O1141" s="131"/>
      <c r="P1141" s="131"/>
      <c r="Q1141" s="131"/>
      <c r="R1141" s="578" t="s">
        <v>21</v>
      </c>
      <c r="S1141" s="603" t="s">
        <v>320</v>
      </c>
      <c r="T1141" s="7"/>
      <c r="U1141" s="7"/>
      <c r="V1141" s="5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</row>
    <row r="1142" spans="1:51" ht="7.5" customHeight="1">
      <c r="A1142" s="1"/>
      <c r="B1142" s="541"/>
      <c r="C1142" s="541"/>
      <c r="D1142" s="541"/>
      <c r="E1142" s="541"/>
      <c r="F1142" s="182"/>
      <c r="G1142" s="182"/>
      <c r="H1142" s="182"/>
      <c r="I1142" s="182"/>
      <c r="J1142" s="182"/>
      <c r="K1142" s="182"/>
      <c r="L1142" s="182"/>
      <c r="M1142" s="182"/>
      <c r="N1142" s="182"/>
      <c r="O1142" s="182"/>
      <c r="P1142" s="182"/>
      <c r="Q1142" s="182"/>
      <c r="R1142" s="541"/>
      <c r="S1142" s="541"/>
      <c r="T1142" s="7"/>
      <c r="U1142" s="7"/>
      <c r="V1142" s="5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</row>
    <row r="1143" spans="1:51" ht="7.5" customHeight="1">
      <c r="A1143" s="1"/>
      <c r="B1143" s="541"/>
      <c r="C1143" s="541"/>
      <c r="D1143" s="541"/>
      <c r="E1143" s="541"/>
      <c r="F1143" s="660">
        <v>5760.7</v>
      </c>
      <c r="G1143" s="566">
        <f>ROUND(F1143*mark_up,0)</f>
        <v>25289</v>
      </c>
      <c r="H1143" s="180"/>
      <c r="I1143" s="656" t="s">
        <v>25</v>
      </c>
      <c r="J1143" s="216"/>
      <c r="K1143" s="656" t="s">
        <v>25</v>
      </c>
      <c r="L1143" s="657"/>
      <c r="M1143" s="656" t="s">
        <v>25</v>
      </c>
      <c r="N1143" s="657"/>
      <c r="O1143" s="656" t="s">
        <v>25</v>
      </c>
      <c r="P1143" s="657"/>
      <c r="Q1143" s="653" t="s">
        <v>25</v>
      </c>
      <c r="R1143" s="578" t="s">
        <v>21</v>
      </c>
      <c r="S1143" s="603" t="s">
        <v>321</v>
      </c>
      <c r="T1143" s="7"/>
      <c r="U1143" s="7"/>
      <c r="V1143" s="5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</row>
    <row r="1144" spans="1:51" ht="7.5" customHeight="1">
      <c r="A1144" s="1"/>
      <c r="B1144" s="541"/>
      <c r="C1144" s="541"/>
      <c r="D1144" s="541"/>
      <c r="E1144" s="541"/>
      <c r="F1144" s="562"/>
      <c r="G1144" s="562"/>
      <c r="H1144" s="181"/>
      <c r="I1144" s="562"/>
      <c r="J1144" s="138"/>
      <c r="K1144" s="562"/>
      <c r="L1144" s="562"/>
      <c r="M1144" s="562"/>
      <c r="N1144" s="562"/>
      <c r="O1144" s="562"/>
      <c r="P1144" s="562"/>
      <c r="Q1144" s="562"/>
      <c r="R1144" s="541"/>
      <c r="S1144" s="541"/>
      <c r="T1144" s="7"/>
      <c r="U1144" s="7"/>
      <c r="V1144" s="5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</row>
    <row r="1145" spans="1:51" ht="7.5" customHeight="1">
      <c r="A1145" s="1"/>
      <c r="B1145" s="541"/>
      <c r="C1145" s="541"/>
      <c r="D1145" s="541"/>
      <c r="E1145" s="541"/>
      <c r="F1145" s="127"/>
      <c r="G1145" s="127"/>
      <c r="H1145" s="127"/>
      <c r="I1145" s="127"/>
      <c r="J1145" s="127"/>
      <c r="K1145" s="127"/>
      <c r="L1145" s="127"/>
      <c r="M1145" s="127"/>
      <c r="N1145" s="127"/>
      <c r="O1145" s="127"/>
      <c r="P1145" s="127"/>
      <c r="Q1145" s="127"/>
      <c r="R1145" s="578" t="s">
        <v>21</v>
      </c>
      <c r="S1145" s="603" t="s">
        <v>306</v>
      </c>
      <c r="T1145" s="7"/>
      <c r="U1145" s="7"/>
      <c r="V1145" s="5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</row>
    <row r="1146" spans="1:51" ht="7.5" customHeight="1">
      <c r="A1146" s="13"/>
      <c r="B1146" s="541"/>
      <c r="C1146" s="541"/>
      <c r="D1146" s="541"/>
      <c r="E1146" s="541"/>
      <c r="F1146" s="127"/>
      <c r="G1146" s="127"/>
      <c r="H1146" s="127"/>
      <c r="I1146" s="127"/>
      <c r="J1146" s="127"/>
      <c r="K1146" s="127"/>
      <c r="L1146" s="127"/>
      <c r="M1146" s="127"/>
      <c r="N1146" s="127"/>
      <c r="O1146" s="127"/>
      <c r="P1146" s="127"/>
      <c r="Q1146" s="127"/>
      <c r="R1146" s="541"/>
      <c r="S1146" s="541"/>
      <c r="T1146" s="7"/>
      <c r="U1146" s="7"/>
      <c r="V1146" s="5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</row>
    <row r="1147" spans="1:51" ht="7.5" customHeight="1">
      <c r="A1147" s="13"/>
      <c r="B1147" s="541"/>
      <c r="C1147" s="541"/>
      <c r="D1147" s="541"/>
      <c r="E1147" s="541"/>
      <c r="F1147" s="127"/>
      <c r="G1147" s="127"/>
      <c r="H1147" s="127"/>
      <c r="I1147" s="127"/>
      <c r="J1147" s="127"/>
      <c r="K1147" s="127"/>
      <c r="L1147" s="127"/>
      <c r="M1147" s="127"/>
      <c r="N1147" s="127"/>
      <c r="O1147" s="127"/>
      <c r="P1147" s="127"/>
      <c r="Q1147" s="127"/>
      <c r="R1147" s="127"/>
      <c r="S1147" s="541"/>
      <c r="T1147" s="7"/>
      <c r="U1147" s="7"/>
      <c r="V1147" s="5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</row>
    <row r="1148" spans="1:51" ht="7.5" customHeight="1">
      <c r="A1148" s="13"/>
      <c r="B1148" s="541"/>
      <c r="C1148" s="541"/>
      <c r="D1148" s="541"/>
      <c r="E1148" s="541"/>
      <c r="F1148" s="127"/>
      <c r="G1148" s="131"/>
      <c r="H1148" s="131"/>
      <c r="I1148" s="131"/>
      <c r="J1148" s="131"/>
      <c r="K1148" s="131"/>
      <c r="L1148" s="131"/>
      <c r="M1148" s="131"/>
      <c r="N1148" s="131"/>
      <c r="O1148" s="131"/>
      <c r="P1148" s="131"/>
      <c r="Q1148" s="131"/>
      <c r="R1148" s="578" t="s">
        <v>21</v>
      </c>
      <c r="S1148" s="603" t="s">
        <v>307</v>
      </c>
      <c r="T1148" s="7"/>
      <c r="U1148" s="7"/>
      <c r="V1148" s="5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</row>
    <row r="1149" spans="1:51" ht="7.5" customHeight="1">
      <c r="A1149" s="1"/>
      <c r="B1149" s="541"/>
      <c r="C1149" s="541"/>
      <c r="D1149" s="541"/>
      <c r="E1149" s="541"/>
      <c r="F1149" s="127"/>
      <c r="G1149" s="131"/>
      <c r="H1149" s="131"/>
      <c r="I1149" s="131"/>
      <c r="J1149" s="131"/>
      <c r="K1149" s="131"/>
      <c r="L1149" s="131"/>
      <c r="M1149" s="131"/>
      <c r="N1149" s="131"/>
      <c r="O1149" s="131"/>
      <c r="P1149" s="131"/>
      <c r="Q1149" s="131"/>
      <c r="R1149" s="541"/>
      <c r="S1149" s="541"/>
      <c r="T1149" s="7"/>
      <c r="U1149" s="7"/>
      <c r="V1149" s="5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</row>
    <row r="1150" spans="1:51" ht="7.5" customHeight="1">
      <c r="A1150" s="1"/>
      <c r="B1150" s="541"/>
      <c r="C1150" s="541"/>
      <c r="D1150" s="541"/>
      <c r="E1150" s="541"/>
      <c r="F1150" s="127"/>
      <c r="G1150" s="131"/>
      <c r="H1150" s="131"/>
      <c r="I1150" s="131"/>
      <c r="J1150" s="131"/>
      <c r="K1150" s="131"/>
      <c r="L1150" s="131"/>
      <c r="M1150" s="213"/>
      <c r="N1150" s="213"/>
      <c r="O1150" s="213"/>
      <c r="P1150" s="213"/>
      <c r="Q1150" s="131"/>
      <c r="R1150" s="127"/>
      <c r="S1150" s="541"/>
      <c r="T1150" s="7"/>
      <c r="U1150" s="7"/>
      <c r="V1150" s="5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</row>
    <row r="1151" spans="1:51" ht="7.5" customHeight="1">
      <c r="A1151" s="1"/>
      <c r="B1151" s="541"/>
      <c r="C1151" s="541"/>
      <c r="D1151" s="541"/>
      <c r="E1151" s="541"/>
      <c r="F1151" s="127"/>
      <c r="G1151" s="131"/>
      <c r="H1151" s="131"/>
      <c r="I1151" s="131"/>
      <c r="J1151" s="131"/>
      <c r="K1151" s="131"/>
      <c r="L1151" s="131"/>
      <c r="M1151" s="213"/>
      <c r="N1151" s="213"/>
      <c r="O1151" s="213"/>
      <c r="P1151" s="213"/>
      <c r="Q1151" s="131"/>
      <c r="R1151" s="578" t="s">
        <v>21</v>
      </c>
      <c r="S1151" s="603" t="s">
        <v>199</v>
      </c>
      <c r="T1151" s="7"/>
      <c r="U1151" s="7"/>
      <c r="V1151" s="5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</row>
    <row r="1152" spans="1:51" ht="7.5" customHeight="1">
      <c r="A1152" s="1"/>
      <c r="B1152" s="541"/>
      <c r="C1152" s="541"/>
      <c r="D1152" s="541"/>
      <c r="E1152" s="541"/>
      <c r="F1152" s="127"/>
      <c r="G1152" s="131"/>
      <c r="H1152" s="131"/>
      <c r="I1152" s="131"/>
      <c r="J1152" s="131"/>
      <c r="K1152" s="131"/>
      <c r="L1152" s="131"/>
      <c r="M1152" s="131"/>
      <c r="N1152" s="131"/>
      <c r="O1152" s="131"/>
      <c r="P1152" s="131"/>
      <c r="Q1152" s="131"/>
      <c r="R1152" s="541"/>
      <c r="S1152" s="541"/>
      <c r="T1152" s="7"/>
      <c r="U1152" s="7"/>
      <c r="V1152" s="5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</row>
    <row r="1153" spans="1:51" ht="7.5" customHeight="1">
      <c r="A1153" s="1"/>
      <c r="B1153" s="541"/>
      <c r="C1153" s="541"/>
      <c r="D1153" s="541"/>
      <c r="E1153" s="541"/>
      <c r="F1153" s="127"/>
      <c r="G1153" s="131"/>
      <c r="H1153" s="131"/>
      <c r="I1153" s="131"/>
      <c r="J1153" s="131"/>
      <c r="K1153" s="131"/>
      <c r="L1153" s="131"/>
      <c r="M1153" s="131"/>
      <c r="N1153" s="131"/>
      <c r="O1153" s="131"/>
      <c r="P1153" s="131"/>
      <c r="Q1153" s="131"/>
      <c r="R1153" s="131"/>
      <c r="S1153" s="541"/>
      <c r="T1153" s="7"/>
      <c r="U1153" s="7"/>
      <c r="V1153" s="5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</row>
    <row r="1154" spans="1:51" ht="7.5" customHeight="1">
      <c r="A1154" s="1"/>
      <c r="B1154" s="541"/>
      <c r="C1154" s="541"/>
      <c r="D1154" s="541"/>
      <c r="E1154" s="541"/>
      <c r="F1154" s="127"/>
      <c r="G1154" s="131"/>
      <c r="H1154" s="131"/>
      <c r="I1154" s="131"/>
      <c r="J1154" s="131"/>
      <c r="K1154" s="131"/>
      <c r="L1154" s="131"/>
      <c r="M1154" s="131"/>
      <c r="N1154" s="131"/>
      <c r="O1154" s="131"/>
      <c r="P1154" s="131"/>
      <c r="Q1154" s="131"/>
      <c r="R1154" s="578" t="s">
        <v>21</v>
      </c>
      <c r="S1154" s="603" t="s">
        <v>324</v>
      </c>
      <c r="T1154" s="7"/>
      <c r="U1154" s="7"/>
      <c r="V1154" s="5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</row>
    <row r="1155" spans="1:51" ht="7.5" customHeight="1">
      <c r="A1155" s="1"/>
      <c r="B1155" s="541"/>
      <c r="C1155" s="608" t="s">
        <v>325</v>
      </c>
      <c r="D1155" s="541"/>
      <c r="E1155" s="541"/>
      <c r="F1155" s="127"/>
      <c r="G1155" s="131"/>
      <c r="H1155" s="131"/>
      <c r="I1155" s="131"/>
      <c r="J1155" s="131"/>
      <c r="K1155" s="131"/>
      <c r="L1155" s="131"/>
      <c r="M1155" s="131"/>
      <c r="N1155" s="131"/>
      <c r="O1155" s="131"/>
      <c r="P1155" s="131"/>
      <c r="Q1155" s="131"/>
      <c r="R1155" s="541"/>
      <c r="S1155" s="541"/>
      <c r="T1155" s="7"/>
      <c r="U1155" s="7"/>
      <c r="V1155" s="5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</row>
    <row r="1156" spans="1:51" ht="7.5" customHeight="1">
      <c r="A1156" s="1"/>
      <c r="B1156" s="541"/>
      <c r="C1156" s="541"/>
      <c r="D1156" s="541"/>
      <c r="E1156" s="541"/>
      <c r="F1156" s="127"/>
      <c r="G1156" s="131"/>
      <c r="H1156" s="131"/>
      <c r="I1156" s="131"/>
      <c r="J1156" s="131"/>
      <c r="K1156" s="131"/>
      <c r="L1156" s="131"/>
      <c r="M1156" s="131"/>
      <c r="N1156" s="131"/>
      <c r="O1156" s="131"/>
      <c r="P1156" s="131"/>
      <c r="Q1156" s="131"/>
      <c r="R1156" s="127"/>
      <c r="S1156" s="541"/>
      <c r="T1156" s="7"/>
      <c r="U1156" s="7"/>
      <c r="V1156" s="5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</row>
    <row r="1157" spans="1:51" ht="7.5" customHeight="1">
      <c r="A1157" s="1"/>
      <c r="B1157" s="531"/>
      <c r="C1157" s="531"/>
      <c r="D1157" s="531"/>
      <c r="E1157" s="531"/>
      <c r="F1157" s="142"/>
      <c r="G1157" s="143"/>
      <c r="H1157" s="143"/>
      <c r="I1157" s="143"/>
      <c r="J1157" s="143"/>
      <c r="K1157" s="143"/>
      <c r="L1157" s="143"/>
      <c r="M1157" s="143"/>
      <c r="N1157" s="143"/>
      <c r="O1157" s="143"/>
      <c r="P1157" s="143"/>
      <c r="Q1157" s="143"/>
      <c r="R1157" s="142"/>
      <c r="S1157" s="142"/>
      <c r="T1157" s="7"/>
      <c r="U1157" s="7"/>
      <c r="V1157" s="5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</row>
    <row r="1158" spans="1:51" ht="11.25" customHeight="1">
      <c r="A1158" s="6"/>
      <c r="B1158" s="569"/>
      <c r="C1158" s="545"/>
      <c r="D1158" s="545"/>
      <c r="E1158" s="545"/>
      <c r="F1158" s="545"/>
      <c r="G1158" s="545"/>
      <c r="H1158" s="545"/>
      <c r="I1158" s="545"/>
      <c r="J1158" s="545"/>
      <c r="K1158" s="545"/>
      <c r="L1158" s="545"/>
      <c r="M1158" s="545"/>
      <c r="N1158" s="545"/>
      <c r="O1158" s="545"/>
      <c r="P1158" s="545"/>
      <c r="Q1158" s="545"/>
      <c r="R1158" s="545"/>
      <c r="S1158" s="570" t="s">
        <v>43</v>
      </c>
      <c r="T1158" s="7"/>
      <c r="U1158" s="7"/>
      <c r="V1158" s="5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</row>
    <row r="1159" spans="1:51" ht="11.25" customHeight="1">
      <c r="A1159" s="6"/>
      <c r="B1159" s="51"/>
      <c r="C1159" s="64"/>
      <c r="D1159" s="51"/>
      <c r="E1159" s="51"/>
      <c r="F1159" s="51"/>
      <c r="G1159" s="51"/>
      <c r="H1159" s="51"/>
      <c r="I1159" s="51"/>
      <c r="J1159" s="51"/>
      <c r="K1159" s="51"/>
      <c r="L1159" s="51"/>
      <c r="M1159" s="51"/>
      <c r="N1159" s="51"/>
      <c r="O1159" s="51"/>
      <c r="P1159" s="51"/>
      <c r="Q1159" s="51"/>
      <c r="R1159" s="56"/>
      <c r="S1159" s="562"/>
      <c r="T1159" s="7"/>
      <c r="U1159" s="7"/>
      <c r="V1159" s="5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</row>
    <row r="1160" spans="1:51" ht="11.25" customHeight="1">
      <c r="A1160" s="6"/>
      <c r="B1160" s="586" t="s">
        <v>326</v>
      </c>
      <c r="C1160" s="587"/>
      <c r="D1160" s="587"/>
      <c r="E1160" s="587"/>
      <c r="F1160" s="587"/>
      <c r="G1160" s="587"/>
      <c r="H1160" s="587"/>
      <c r="I1160" s="587"/>
      <c r="J1160" s="587"/>
      <c r="K1160" s="587"/>
      <c r="L1160" s="587"/>
      <c r="M1160" s="587"/>
      <c r="N1160" s="587"/>
      <c r="O1160" s="587"/>
      <c r="P1160" s="587"/>
      <c r="Q1160" s="587"/>
      <c r="R1160" s="587"/>
      <c r="S1160" s="587"/>
      <c r="T1160" s="7"/>
      <c r="U1160" s="7"/>
      <c r="V1160" s="5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</row>
    <row r="1161" spans="1:51" ht="11.25" customHeight="1">
      <c r="A1161" s="6"/>
      <c r="B1161" s="56"/>
      <c r="C1161" s="56"/>
      <c r="D1161" s="56"/>
      <c r="E1161" s="56"/>
      <c r="F1161" s="56"/>
      <c r="G1161" s="56"/>
      <c r="H1161" s="56"/>
      <c r="I1161" s="56"/>
      <c r="J1161" s="56"/>
      <c r="K1161" s="56"/>
      <c r="L1161" s="56"/>
      <c r="M1161" s="56"/>
      <c r="N1161" s="56"/>
      <c r="O1161" s="56"/>
      <c r="P1161" s="56"/>
      <c r="Q1161" s="56"/>
      <c r="R1161" s="56"/>
      <c r="S1161" s="56"/>
      <c r="T1161" s="7"/>
      <c r="U1161" s="7"/>
      <c r="V1161" s="5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</row>
    <row r="1162" spans="1:51" ht="61.5" customHeight="1">
      <c r="A1162" s="1"/>
      <c r="B1162" s="572"/>
      <c r="C1162" s="531"/>
      <c r="D1162" s="531"/>
      <c r="E1162" s="35"/>
      <c r="F1162" s="35"/>
      <c r="G1162" s="35"/>
      <c r="H1162" s="35"/>
      <c r="I1162" s="35"/>
      <c r="J1162" s="35"/>
      <c r="K1162" s="35"/>
      <c r="L1162" s="35"/>
      <c r="M1162" s="35"/>
      <c r="N1162" s="35"/>
      <c r="O1162" s="573" t="s">
        <v>5</v>
      </c>
      <c r="P1162" s="531"/>
      <c r="Q1162" s="531"/>
      <c r="R1162" s="531"/>
      <c r="S1162" s="531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</row>
    <row r="1163" spans="1:51" ht="34.5" customHeight="1">
      <c r="A1163" s="1"/>
      <c r="B1163" s="161" t="s">
        <v>6</v>
      </c>
      <c r="C1163" s="149" t="s">
        <v>7</v>
      </c>
      <c r="D1163" s="149" t="s">
        <v>8</v>
      </c>
      <c r="E1163" s="149" t="s">
        <v>9</v>
      </c>
      <c r="F1163" s="162" t="s">
        <v>10</v>
      </c>
      <c r="G1163" s="163" t="s">
        <v>11</v>
      </c>
      <c r="H1163" s="162" t="s">
        <v>10</v>
      </c>
      <c r="I1163" s="163" t="s">
        <v>12</v>
      </c>
      <c r="J1163" s="162" t="s">
        <v>10</v>
      </c>
      <c r="K1163" s="163" t="s">
        <v>13</v>
      </c>
      <c r="L1163" s="162" t="s">
        <v>10</v>
      </c>
      <c r="M1163" s="163" t="s">
        <v>14</v>
      </c>
      <c r="N1163" s="162" t="s">
        <v>10</v>
      </c>
      <c r="O1163" s="163" t="s">
        <v>15</v>
      </c>
      <c r="P1163" s="162" t="s">
        <v>10</v>
      </c>
      <c r="Q1163" s="163" t="s">
        <v>16</v>
      </c>
      <c r="R1163" s="623" t="s">
        <v>17</v>
      </c>
      <c r="S1163" s="575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</row>
    <row r="1164" spans="1:51" ht="7.5" customHeight="1">
      <c r="A1164" s="1"/>
      <c r="B1164" s="604" t="s">
        <v>18</v>
      </c>
      <c r="C1164" s="627" t="s">
        <v>322</v>
      </c>
      <c r="D1164" s="626" t="s">
        <v>323</v>
      </c>
      <c r="E1164" s="614" t="s">
        <v>25</v>
      </c>
      <c r="F1164" s="153"/>
      <c r="G1164" s="170"/>
      <c r="H1164" s="171"/>
      <c r="I1164" s="73"/>
      <c r="J1164" s="171"/>
      <c r="K1164" s="73"/>
      <c r="L1164" s="171"/>
      <c r="M1164" s="73"/>
      <c r="N1164" s="77"/>
      <c r="O1164" s="73"/>
      <c r="P1164" s="77"/>
      <c r="Q1164" s="73"/>
      <c r="R1164" s="651" t="s">
        <v>21</v>
      </c>
      <c r="S1164" s="591" t="s">
        <v>299</v>
      </c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</row>
    <row r="1165" spans="1:51" ht="7.5" customHeight="1">
      <c r="A1165" s="1"/>
      <c r="B1165" s="541"/>
      <c r="C1165" s="541"/>
      <c r="D1165" s="541"/>
      <c r="E1165" s="541"/>
      <c r="F1165" s="52"/>
      <c r="G1165" s="122"/>
      <c r="H1165" s="123"/>
      <c r="I1165" s="43"/>
      <c r="J1165" s="123"/>
      <c r="K1165" s="43"/>
      <c r="L1165" s="123"/>
      <c r="M1165" s="43"/>
      <c r="N1165" s="49"/>
      <c r="O1165" s="43"/>
      <c r="P1165" s="49"/>
      <c r="Q1165" s="43"/>
      <c r="R1165" s="541"/>
      <c r="S1165" s="541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</row>
    <row r="1166" spans="1:51" ht="7.5" customHeight="1">
      <c r="A1166" s="1"/>
      <c r="B1166" s="541"/>
      <c r="C1166" s="541"/>
      <c r="D1166" s="541"/>
      <c r="E1166" s="541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208"/>
      <c r="S1166" s="541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</row>
    <row r="1167" spans="1:51" ht="7.5" customHeight="1">
      <c r="A1167" s="1"/>
      <c r="B1167" s="541"/>
      <c r="C1167" s="541"/>
      <c r="D1167" s="541"/>
      <c r="E1167" s="541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578" t="s">
        <v>21</v>
      </c>
      <c r="S1167" s="588" t="s">
        <v>300</v>
      </c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</row>
    <row r="1168" spans="1:51" ht="7.5" customHeight="1">
      <c r="A1168" s="1"/>
      <c r="B1168" s="541"/>
      <c r="C1168" s="541"/>
      <c r="D1168" s="541"/>
      <c r="E1168" s="541"/>
      <c r="F1168" s="52"/>
      <c r="G1168" s="122"/>
      <c r="H1168" s="123"/>
      <c r="I1168" s="43"/>
      <c r="J1168" s="123"/>
      <c r="K1168" s="43"/>
      <c r="L1168" s="123"/>
      <c r="M1168" s="43"/>
      <c r="N1168" s="49"/>
      <c r="O1168" s="43"/>
      <c r="P1168" s="49"/>
      <c r="Q1168" s="43"/>
      <c r="R1168" s="541"/>
      <c r="S1168" s="541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</row>
    <row r="1169" spans="1:51" ht="7.5" customHeight="1">
      <c r="A1169" s="1"/>
      <c r="B1169" s="541"/>
      <c r="C1169" s="541"/>
      <c r="D1169" s="541"/>
      <c r="E1169" s="541"/>
      <c r="F1169" s="90"/>
      <c r="G1169" s="43"/>
      <c r="H1169" s="49"/>
      <c r="I1169" s="43"/>
      <c r="J1169" s="90"/>
      <c r="K1169" s="43"/>
      <c r="L1169" s="90"/>
      <c r="M1169" s="43"/>
      <c r="N1169" s="49"/>
      <c r="O1169" s="43"/>
      <c r="P1169" s="49"/>
      <c r="Q1169" s="43"/>
      <c r="R1169" s="54"/>
      <c r="S1169" s="541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</row>
    <row r="1170" spans="1:51" ht="7.5" customHeight="1">
      <c r="A1170" s="1"/>
      <c r="B1170" s="541"/>
      <c r="C1170" s="541"/>
      <c r="D1170" s="541"/>
      <c r="E1170" s="541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650" t="s">
        <v>21</v>
      </c>
      <c r="S1170" s="579" t="s">
        <v>301</v>
      </c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</row>
    <row r="1171" spans="1:51" ht="7.5" customHeight="1">
      <c r="A1171" s="1"/>
      <c r="B1171" s="541"/>
      <c r="C1171" s="541"/>
      <c r="D1171" s="541"/>
      <c r="E1171" s="541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541"/>
      <c r="S1171" s="541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</row>
    <row r="1172" spans="1:51" ht="7.5" customHeight="1">
      <c r="A1172" s="1"/>
      <c r="B1172" s="541"/>
      <c r="C1172" s="541"/>
      <c r="D1172" s="541"/>
      <c r="E1172" s="541"/>
      <c r="F1172" s="105"/>
      <c r="G1172" s="47"/>
      <c r="H1172" s="47"/>
      <c r="I1172" s="47"/>
      <c r="J1172" s="47"/>
      <c r="K1172" s="47"/>
      <c r="L1172" s="47"/>
      <c r="M1172" s="47"/>
      <c r="N1172" s="47"/>
      <c r="O1172" s="47"/>
      <c r="P1172" s="47"/>
      <c r="Q1172" s="47"/>
      <c r="R1172" s="650" t="s">
        <v>21</v>
      </c>
      <c r="S1172" s="588" t="s">
        <v>302</v>
      </c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</row>
    <row r="1173" spans="1:51" ht="7.5" customHeight="1">
      <c r="A1173" s="1"/>
      <c r="B1173" s="541"/>
      <c r="C1173" s="541"/>
      <c r="D1173" s="541"/>
      <c r="E1173" s="541"/>
      <c r="R1173" s="541"/>
      <c r="S1173" s="541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</row>
    <row r="1174" spans="1:51" ht="7.5" customHeight="1">
      <c r="A1174" s="1"/>
      <c r="B1174" s="541"/>
      <c r="C1174" s="541"/>
      <c r="D1174" s="541"/>
      <c r="E1174" s="541"/>
      <c r="R1174" s="54"/>
      <c r="S1174" s="541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</row>
    <row r="1175" spans="1:51" ht="7.5" customHeight="1">
      <c r="A1175" s="13"/>
      <c r="B1175" s="541"/>
      <c r="C1175" s="541"/>
      <c r="D1175" s="541"/>
      <c r="E1175" s="541"/>
      <c r="G1175" s="596" t="s">
        <v>303</v>
      </c>
      <c r="R1175" s="650" t="s">
        <v>21</v>
      </c>
      <c r="S1175" s="588" t="s">
        <v>304</v>
      </c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</row>
    <row r="1176" spans="1:51" ht="7.5" customHeight="1">
      <c r="A1176" s="6"/>
      <c r="B1176" s="541"/>
      <c r="C1176" s="541"/>
      <c r="D1176" s="541"/>
      <c r="E1176" s="541"/>
      <c r="F1176" s="90"/>
      <c r="G1176" s="541"/>
      <c r="H1176" s="90"/>
      <c r="I1176" s="90"/>
      <c r="J1176" s="90"/>
      <c r="K1176" s="90"/>
      <c r="L1176" s="90"/>
      <c r="M1176" s="90"/>
      <c r="N1176" s="90"/>
      <c r="O1176" s="90"/>
      <c r="P1176" s="90"/>
      <c r="Q1176" s="90"/>
      <c r="R1176" s="541"/>
      <c r="S1176" s="541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</row>
    <row r="1177" spans="1:51" ht="7.5" customHeight="1">
      <c r="A1177" s="6"/>
      <c r="B1177" s="541"/>
      <c r="C1177" s="541"/>
      <c r="D1177" s="541"/>
      <c r="E1177" s="541"/>
      <c r="F1177" s="90"/>
      <c r="G1177" s="562"/>
      <c r="H1177" s="90"/>
      <c r="I1177" s="90"/>
      <c r="J1177" s="90"/>
      <c r="K1177" s="90"/>
      <c r="L1177" s="90"/>
      <c r="M1177" s="90"/>
      <c r="N1177" s="90"/>
      <c r="O1177" s="90"/>
      <c r="P1177" s="90"/>
      <c r="Q1177" s="90"/>
      <c r="R1177" s="650" t="s">
        <v>21</v>
      </c>
      <c r="S1177" s="588" t="s">
        <v>305</v>
      </c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</row>
    <row r="1178" spans="1:51" ht="7.5" customHeight="1">
      <c r="A1178" s="1"/>
      <c r="B1178" s="541"/>
      <c r="C1178" s="541"/>
      <c r="D1178" s="541"/>
      <c r="E1178" s="541"/>
      <c r="F1178" s="581">
        <v>3443</v>
      </c>
      <c r="G1178" s="582">
        <f>ROUND(F1178*mark_up,0)</f>
        <v>15115</v>
      </c>
      <c r="H1178" s="50"/>
      <c r="I1178" s="582" t="s">
        <v>25</v>
      </c>
      <c r="J1178" s="581"/>
      <c r="K1178" s="582" t="s">
        <v>25</v>
      </c>
      <c r="L1178" s="581"/>
      <c r="M1178" s="582" t="s">
        <v>25</v>
      </c>
      <c r="N1178" s="581"/>
      <c r="O1178" s="582" t="s">
        <v>25</v>
      </c>
      <c r="P1178" s="581"/>
      <c r="Q1178" s="582" t="s">
        <v>25</v>
      </c>
      <c r="R1178" s="541"/>
      <c r="S1178" s="541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</row>
    <row r="1179" spans="1:51" ht="7.5" customHeight="1">
      <c r="A1179" s="1"/>
      <c r="B1179" s="541"/>
      <c r="C1179" s="541"/>
      <c r="D1179" s="541"/>
      <c r="E1179" s="541"/>
      <c r="F1179" s="562"/>
      <c r="G1179" s="562"/>
      <c r="H1179" s="74"/>
      <c r="I1179" s="562"/>
      <c r="J1179" s="562"/>
      <c r="K1179" s="562"/>
      <c r="L1179" s="562"/>
      <c r="M1179" s="562"/>
      <c r="N1179" s="562"/>
      <c r="O1179" s="562"/>
      <c r="P1179" s="562"/>
      <c r="Q1179" s="562"/>
      <c r="R1179" s="100"/>
      <c r="S1179" s="541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</row>
    <row r="1180" spans="1:51" ht="7.5" customHeight="1">
      <c r="A1180" s="1"/>
      <c r="B1180" s="541"/>
      <c r="C1180" s="541"/>
      <c r="D1180" s="541"/>
      <c r="E1180" s="541"/>
      <c r="R1180" s="650" t="s">
        <v>21</v>
      </c>
      <c r="S1180" s="579" t="s">
        <v>306</v>
      </c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</row>
    <row r="1181" spans="1:51" ht="7.5" customHeight="1">
      <c r="A1181" s="1"/>
      <c r="B1181" s="541"/>
      <c r="C1181" s="541"/>
      <c r="D1181" s="541"/>
      <c r="E1181" s="541"/>
      <c r="R1181" s="541"/>
      <c r="S1181" s="541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</row>
    <row r="1182" spans="1:51" ht="7.5" customHeight="1">
      <c r="A1182" s="1"/>
      <c r="B1182" s="541"/>
      <c r="C1182" s="541"/>
      <c r="D1182" s="541"/>
      <c r="E1182" s="541"/>
      <c r="R1182" s="210"/>
      <c r="S1182" s="541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</row>
    <row r="1183" spans="1:51" ht="7.5" customHeight="1">
      <c r="A1183" s="1"/>
      <c r="B1183" s="541"/>
      <c r="C1183" s="541"/>
      <c r="D1183" s="541"/>
      <c r="E1183" s="541"/>
      <c r="R1183" s="650" t="s">
        <v>21</v>
      </c>
      <c r="S1183" s="588" t="s">
        <v>307</v>
      </c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</row>
    <row r="1184" spans="1:51" ht="7.5" customHeight="1">
      <c r="A1184" s="1"/>
      <c r="B1184" s="541"/>
      <c r="C1184" s="541"/>
      <c r="D1184" s="541"/>
      <c r="E1184" s="541"/>
      <c r="R1184" s="541"/>
      <c r="S1184" s="541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</row>
    <row r="1185" spans="1:51" ht="7.5" customHeight="1">
      <c r="A1185" s="1"/>
      <c r="B1185" s="541"/>
      <c r="C1185" s="541"/>
      <c r="D1185" s="541"/>
      <c r="E1185" s="541"/>
      <c r="N1185" s="70"/>
      <c r="R1185" s="100"/>
      <c r="S1185" s="541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</row>
    <row r="1186" spans="1:51" ht="7.5" customHeight="1">
      <c r="A1186" s="1"/>
      <c r="B1186" s="541"/>
      <c r="C1186" s="541"/>
      <c r="D1186" s="541"/>
      <c r="E1186" s="541"/>
      <c r="N1186" s="70"/>
      <c r="R1186" s="650" t="s">
        <v>21</v>
      </c>
      <c r="S1186" s="588" t="s">
        <v>91</v>
      </c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</row>
    <row r="1187" spans="1:51" ht="7.5" customHeight="1">
      <c r="A1187" s="1"/>
      <c r="B1187" s="541"/>
      <c r="C1187" s="541"/>
      <c r="D1187" s="541"/>
      <c r="E1187" s="541"/>
      <c r="R1187" s="541"/>
      <c r="S1187" s="541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</row>
    <row r="1188" spans="1:51" ht="7.5" customHeight="1">
      <c r="A1188" s="1"/>
      <c r="B1188" s="541"/>
      <c r="C1188" s="541"/>
      <c r="D1188" s="541"/>
      <c r="E1188" s="541"/>
      <c r="R1188" s="209"/>
      <c r="S1188" s="541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</row>
    <row r="1189" spans="1:51" ht="7.5" customHeight="1">
      <c r="A1189" s="1"/>
      <c r="B1189" s="541"/>
      <c r="C1189" s="608" t="s">
        <v>325</v>
      </c>
      <c r="D1189" s="541"/>
      <c r="E1189" s="541"/>
      <c r="R1189" s="650" t="s">
        <v>21</v>
      </c>
      <c r="S1189" s="588" t="s">
        <v>35</v>
      </c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</row>
    <row r="1190" spans="1:51" ht="7.5" customHeight="1">
      <c r="A1190" s="1"/>
      <c r="B1190" s="541"/>
      <c r="C1190" s="541"/>
      <c r="D1190" s="541"/>
      <c r="E1190" s="541"/>
      <c r="R1190" s="541"/>
      <c r="S1190" s="541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</row>
    <row r="1191" spans="1:51" ht="7.5" customHeight="1">
      <c r="A1191" s="1"/>
      <c r="B1191" s="531"/>
      <c r="C1191" s="531"/>
      <c r="D1191" s="531"/>
      <c r="E1191" s="531"/>
      <c r="F1191" s="76"/>
      <c r="G1191" s="76"/>
      <c r="H1191" s="76"/>
      <c r="I1191" s="76"/>
      <c r="J1191" s="76"/>
      <c r="K1191" s="76"/>
      <c r="L1191" s="76"/>
      <c r="M1191" s="76"/>
      <c r="N1191" s="76"/>
      <c r="O1191" s="76"/>
      <c r="P1191" s="76"/>
      <c r="Q1191" s="76"/>
      <c r="R1191" s="217"/>
      <c r="S1191" s="531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</row>
    <row r="1192" spans="1:51" ht="7.5" customHeight="1">
      <c r="A1192" s="192"/>
      <c r="B1192" s="604" t="s">
        <v>18</v>
      </c>
      <c r="C1192" s="627" t="s">
        <v>322</v>
      </c>
      <c r="D1192" s="626" t="s">
        <v>323</v>
      </c>
      <c r="E1192" s="614" t="s">
        <v>25</v>
      </c>
      <c r="F1192" s="153"/>
      <c r="G1192" s="170"/>
      <c r="H1192" s="171"/>
      <c r="I1192" s="73"/>
      <c r="J1192" s="171"/>
      <c r="K1192" s="73"/>
      <c r="L1192" s="171"/>
      <c r="M1192" s="73"/>
      <c r="N1192" s="77"/>
      <c r="O1192" s="73"/>
      <c r="P1192" s="77"/>
      <c r="Q1192" s="73"/>
      <c r="R1192" s="650" t="s">
        <v>21</v>
      </c>
      <c r="S1192" s="579" t="s">
        <v>299</v>
      </c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</row>
    <row r="1193" spans="1:51" ht="7.5" customHeight="1">
      <c r="A1193" s="192"/>
      <c r="B1193" s="541"/>
      <c r="C1193" s="541"/>
      <c r="D1193" s="541"/>
      <c r="E1193" s="541"/>
      <c r="F1193" s="52"/>
      <c r="G1193" s="122"/>
      <c r="H1193" s="123"/>
      <c r="I1193" s="43"/>
      <c r="J1193" s="123"/>
      <c r="K1193" s="43"/>
      <c r="L1193" s="123"/>
      <c r="M1193" s="43"/>
      <c r="N1193" s="49"/>
      <c r="O1193" s="43"/>
      <c r="P1193" s="49"/>
      <c r="Q1193" s="43"/>
      <c r="R1193" s="541"/>
      <c r="S1193" s="541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</row>
    <row r="1194" spans="1:51" ht="7.5" customHeight="1">
      <c r="A1194" s="192"/>
      <c r="B1194" s="541"/>
      <c r="C1194" s="541"/>
      <c r="D1194" s="541"/>
      <c r="E1194" s="541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208"/>
      <c r="S1194" s="541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</row>
    <row r="1195" spans="1:51" ht="7.5" customHeight="1">
      <c r="A1195" s="95"/>
      <c r="B1195" s="541"/>
      <c r="C1195" s="541"/>
      <c r="D1195" s="541"/>
      <c r="E1195" s="541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578" t="s">
        <v>21</v>
      </c>
      <c r="S1195" s="588" t="s">
        <v>309</v>
      </c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</row>
    <row r="1196" spans="1:51" ht="7.5" customHeight="1">
      <c r="A1196" s="95"/>
      <c r="B1196" s="541"/>
      <c r="C1196" s="541"/>
      <c r="D1196" s="541"/>
      <c r="E1196" s="541"/>
      <c r="F1196" s="52"/>
      <c r="G1196" s="122"/>
      <c r="H1196" s="123"/>
      <c r="I1196" s="43"/>
      <c r="J1196" s="123"/>
      <c r="K1196" s="43"/>
      <c r="L1196" s="123"/>
      <c r="M1196" s="43"/>
      <c r="N1196" s="49"/>
      <c r="O1196" s="43"/>
      <c r="P1196" s="49"/>
      <c r="Q1196" s="43"/>
      <c r="R1196" s="541"/>
      <c r="S1196" s="541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</row>
    <row r="1197" spans="1:51" ht="7.5" customHeight="1">
      <c r="A1197" s="95"/>
      <c r="B1197" s="541"/>
      <c r="C1197" s="541"/>
      <c r="D1197" s="541"/>
      <c r="E1197" s="541"/>
      <c r="F1197" s="90"/>
      <c r="G1197" s="43"/>
      <c r="H1197" s="49"/>
      <c r="I1197" s="43"/>
      <c r="J1197" s="90"/>
      <c r="K1197" s="43"/>
      <c r="L1197" s="90"/>
      <c r="M1197" s="43"/>
      <c r="N1197" s="49"/>
      <c r="O1197" s="43"/>
      <c r="P1197" s="49"/>
      <c r="Q1197" s="43"/>
      <c r="R1197" s="54"/>
      <c r="S1197" s="541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</row>
    <row r="1198" spans="1:51" ht="7.5" customHeight="1">
      <c r="A1198" s="95"/>
      <c r="B1198" s="541"/>
      <c r="C1198" s="541"/>
      <c r="D1198" s="541"/>
      <c r="E1198" s="541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650" t="s">
        <v>21</v>
      </c>
      <c r="S1198" s="579" t="s">
        <v>310</v>
      </c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</row>
    <row r="1199" spans="1:51" ht="7.5" customHeight="1">
      <c r="A1199" s="95"/>
      <c r="B1199" s="541"/>
      <c r="C1199" s="541"/>
      <c r="D1199" s="541"/>
      <c r="E1199" s="541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541"/>
      <c r="S1199" s="541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</row>
    <row r="1200" spans="1:51" ht="7.5" customHeight="1">
      <c r="A1200" s="95"/>
      <c r="B1200" s="541"/>
      <c r="C1200" s="541"/>
      <c r="D1200" s="541"/>
      <c r="E1200" s="541"/>
      <c r="F1200" s="105"/>
      <c r="G1200" s="47"/>
      <c r="H1200" s="47"/>
      <c r="I1200" s="47"/>
      <c r="J1200" s="47"/>
      <c r="K1200" s="47"/>
      <c r="L1200" s="47"/>
      <c r="M1200" s="47"/>
      <c r="N1200" s="47"/>
      <c r="O1200" s="47"/>
      <c r="P1200" s="47"/>
      <c r="Q1200" s="47"/>
      <c r="R1200" s="650" t="s">
        <v>21</v>
      </c>
      <c r="S1200" s="588" t="s">
        <v>311</v>
      </c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</row>
    <row r="1201" spans="1:51" ht="7.5" customHeight="1">
      <c r="A1201" s="95"/>
      <c r="B1201" s="541"/>
      <c r="C1201" s="541"/>
      <c r="D1201" s="541"/>
      <c r="E1201" s="541"/>
      <c r="R1201" s="541"/>
      <c r="S1201" s="541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</row>
    <row r="1202" spans="1:51" ht="7.5" customHeight="1">
      <c r="A1202" s="95"/>
      <c r="B1202" s="541"/>
      <c r="C1202" s="541"/>
      <c r="D1202" s="541"/>
      <c r="E1202" s="541"/>
      <c r="G1202" s="596" t="s">
        <v>312</v>
      </c>
      <c r="R1202" s="54"/>
      <c r="S1202" s="541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</row>
    <row r="1203" spans="1:51" ht="7.5" customHeight="1">
      <c r="A1203" s="95"/>
      <c r="B1203" s="541"/>
      <c r="C1203" s="541"/>
      <c r="D1203" s="541"/>
      <c r="E1203" s="541"/>
      <c r="G1203" s="541"/>
      <c r="R1203" s="650" t="s">
        <v>21</v>
      </c>
      <c r="S1203" s="588" t="s">
        <v>313</v>
      </c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</row>
    <row r="1204" spans="1:51" ht="7.5" customHeight="1">
      <c r="A1204" s="95"/>
      <c r="B1204" s="541"/>
      <c r="C1204" s="541"/>
      <c r="D1204" s="541"/>
      <c r="E1204" s="541"/>
      <c r="F1204" s="90"/>
      <c r="G1204" s="541"/>
      <c r="H1204" s="90"/>
      <c r="I1204" s="90"/>
      <c r="J1204" s="90"/>
      <c r="K1204" s="90"/>
      <c r="L1204" s="90"/>
      <c r="M1204" s="90"/>
      <c r="N1204" s="90"/>
      <c r="O1204" s="90"/>
      <c r="P1204" s="90"/>
      <c r="Q1204" s="90"/>
      <c r="R1204" s="541"/>
      <c r="S1204" s="541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</row>
    <row r="1205" spans="1:51" ht="7.5" customHeight="1">
      <c r="A1205" s="95"/>
      <c r="B1205" s="541"/>
      <c r="C1205" s="541"/>
      <c r="D1205" s="541"/>
      <c r="E1205" s="541"/>
      <c r="F1205" s="90"/>
      <c r="G1205" s="562"/>
      <c r="H1205" s="90"/>
      <c r="I1205" s="90"/>
      <c r="J1205" s="90"/>
      <c r="K1205" s="90"/>
      <c r="L1205" s="90"/>
      <c r="M1205" s="90"/>
      <c r="N1205" s="90"/>
      <c r="O1205" s="90"/>
      <c r="P1205" s="90"/>
      <c r="Q1205" s="90"/>
      <c r="S1205" s="541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</row>
    <row r="1206" spans="1:51" ht="7.5" customHeight="1">
      <c r="A1206" s="95"/>
      <c r="B1206" s="541"/>
      <c r="C1206" s="541"/>
      <c r="D1206" s="541"/>
      <c r="E1206" s="541"/>
      <c r="F1206" s="581">
        <v>5980.7</v>
      </c>
      <c r="G1206" s="582">
        <f>ROUND(F1206*mark_up,0)</f>
        <v>26255</v>
      </c>
      <c r="H1206" s="50"/>
      <c r="I1206" s="582" t="s">
        <v>25</v>
      </c>
      <c r="J1206" s="581"/>
      <c r="K1206" s="582" t="s">
        <v>25</v>
      </c>
      <c r="L1206" s="581"/>
      <c r="M1206" s="582" t="s">
        <v>25</v>
      </c>
      <c r="N1206" s="581"/>
      <c r="O1206" s="582" t="s">
        <v>25</v>
      </c>
      <c r="P1206" s="581"/>
      <c r="Q1206" s="582" t="s">
        <v>25</v>
      </c>
      <c r="R1206" s="650" t="s">
        <v>21</v>
      </c>
      <c r="S1206" s="588" t="s">
        <v>314</v>
      </c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</row>
    <row r="1207" spans="1:51" ht="7.5" customHeight="1">
      <c r="A1207" s="1"/>
      <c r="B1207" s="541"/>
      <c r="C1207" s="541"/>
      <c r="D1207" s="541"/>
      <c r="E1207" s="541"/>
      <c r="F1207" s="562"/>
      <c r="G1207" s="562"/>
      <c r="H1207" s="74"/>
      <c r="I1207" s="562"/>
      <c r="J1207" s="562"/>
      <c r="K1207" s="562"/>
      <c r="L1207" s="562"/>
      <c r="M1207" s="562"/>
      <c r="N1207" s="562"/>
      <c r="O1207" s="562"/>
      <c r="P1207" s="562"/>
      <c r="Q1207" s="562"/>
      <c r="R1207" s="541"/>
      <c r="S1207" s="541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</row>
    <row r="1208" spans="1:51" ht="7.5" customHeight="1">
      <c r="A1208" s="13"/>
      <c r="B1208" s="541"/>
      <c r="C1208" s="541"/>
      <c r="D1208" s="541"/>
      <c r="E1208" s="541"/>
      <c r="R1208" s="650" t="s">
        <v>21</v>
      </c>
      <c r="S1208" s="579" t="s">
        <v>306</v>
      </c>
      <c r="T1208" s="7"/>
      <c r="U1208" s="7"/>
      <c r="V1208" s="5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</row>
    <row r="1209" spans="1:51" ht="7.5" customHeight="1">
      <c r="A1209" s="13"/>
      <c r="B1209" s="541"/>
      <c r="C1209" s="541"/>
      <c r="D1209" s="541"/>
      <c r="E1209" s="541"/>
      <c r="R1209" s="541"/>
      <c r="S1209" s="541"/>
      <c r="T1209" s="7"/>
      <c r="U1209" s="7"/>
      <c r="V1209" s="5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</row>
    <row r="1210" spans="1:51" ht="7.5" customHeight="1">
      <c r="A1210" s="13"/>
      <c r="B1210" s="541"/>
      <c r="C1210" s="541"/>
      <c r="D1210" s="541"/>
      <c r="E1210" s="541"/>
      <c r="R1210" s="210"/>
      <c r="S1210" s="541"/>
      <c r="T1210" s="7"/>
      <c r="U1210" s="7"/>
      <c r="V1210" s="5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</row>
    <row r="1211" spans="1:51" ht="7.5" customHeight="1">
      <c r="A1211" s="1"/>
      <c r="B1211" s="541"/>
      <c r="C1211" s="541"/>
      <c r="D1211" s="541"/>
      <c r="E1211" s="541"/>
      <c r="R1211" s="650" t="s">
        <v>21</v>
      </c>
      <c r="S1211" s="588" t="s">
        <v>307</v>
      </c>
      <c r="T1211" s="7"/>
      <c r="U1211" s="7"/>
      <c r="V1211" s="5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</row>
    <row r="1212" spans="1:51" ht="7.5" customHeight="1">
      <c r="A1212" s="1"/>
      <c r="B1212" s="541"/>
      <c r="C1212" s="541"/>
      <c r="D1212" s="541"/>
      <c r="E1212" s="541"/>
      <c r="R1212" s="541"/>
      <c r="S1212" s="541"/>
      <c r="T1212" s="7"/>
      <c r="U1212" s="7"/>
      <c r="V1212" s="5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</row>
    <row r="1213" spans="1:51" ht="7.5" customHeight="1">
      <c r="A1213" s="1"/>
      <c r="B1213" s="541"/>
      <c r="C1213" s="541"/>
      <c r="D1213" s="541"/>
      <c r="E1213" s="541"/>
      <c r="R1213" s="100"/>
      <c r="S1213" s="541"/>
      <c r="T1213" s="7"/>
      <c r="U1213" s="7"/>
      <c r="V1213" s="5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</row>
    <row r="1214" spans="1:51" ht="7.5" customHeight="1">
      <c r="A1214" s="1"/>
      <c r="B1214" s="541"/>
      <c r="C1214" s="541"/>
      <c r="D1214" s="541"/>
      <c r="E1214" s="541"/>
      <c r="R1214" s="650" t="s">
        <v>21</v>
      </c>
      <c r="S1214" s="588" t="s">
        <v>91</v>
      </c>
      <c r="T1214" s="7"/>
      <c r="U1214" s="7"/>
      <c r="V1214" s="5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</row>
    <row r="1215" spans="1:51" ht="7.5" customHeight="1">
      <c r="A1215" s="1"/>
      <c r="B1215" s="541"/>
      <c r="C1215" s="541"/>
      <c r="D1215" s="541"/>
      <c r="E1215" s="541"/>
      <c r="R1215" s="541"/>
      <c r="S1215" s="541"/>
      <c r="T1215" s="7"/>
      <c r="U1215" s="7"/>
      <c r="V1215" s="5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</row>
    <row r="1216" spans="1:51" ht="7.5" customHeight="1">
      <c r="A1216" s="1"/>
      <c r="B1216" s="541"/>
      <c r="C1216" s="541"/>
      <c r="D1216" s="541"/>
      <c r="E1216" s="541"/>
      <c r="R1216" s="209"/>
      <c r="S1216" s="541"/>
      <c r="T1216" s="7"/>
      <c r="U1216" s="7"/>
      <c r="V1216" s="5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</row>
    <row r="1217" spans="1:51" ht="7.5" customHeight="1">
      <c r="A1217" s="1"/>
      <c r="B1217" s="541"/>
      <c r="C1217" s="608" t="s">
        <v>325</v>
      </c>
      <c r="D1217" s="541"/>
      <c r="E1217" s="541"/>
      <c r="R1217" s="650" t="s">
        <v>21</v>
      </c>
      <c r="S1217" s="588" t="s">
        <v>35</v>
      </c>
      <c r="T1217" s="7"/>
      <c r="U1217" s="7"/>
      <c r="V1217" s="5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</row>
    <row r="1218" spans="1:51" ht="7.5" customHeight="1">
      <c r="A1218" s="1"/>
      <c r="B1218" s="541"/>
      <c r="C1218" s="541"/>
      <c r="D1218" s="541"/>
      <c r="E1218" s="541"/>
      <c r="R1218" s="541"/>
      <c r="S1218" s="541"/>
      <c r="T1218" s="7"/>
      <c r="U1218" s="7"/>
      <c r="V1218" s="5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</row>
    <row r="1219" spans="1:51" ht="7.5" customHeight="1">
      <c r="A1219" s="1"/>
      <c r="B1219" s="531"/>
      <c r="C1219" s="531"/>
      <c r="D1219" s="531"/>
      <c r="E1219" s="531"/>
      <c r="F1219" s="76"/>
      <c r="G1219" s="76"/>
      <c r="H1219" s="76"/>
      <c r="I1219" s="76"/>
      <c r="J1219" s="76"/>
      <c r="K1219" s="76"/>
      <c r="L1219" s="76"/>
      <c r="M1219" s="76"/>
      <c r="N1219" s="76"/>
      <c r="O1219" s="76"/>
      <c r="P1219" s="76"/>
      <c r="Q1219" s="76"/>
      <c r="R1219" s="211"/>
      <c r="S1219" s="541"/>
      <c r="T1219" s="7"/>
      <c r="U1219" s="7"/>
      <c r="V1219" s="5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</row>
    <row r="1220" spans="1:51" ht="11.25" customHeight="1">
      <c r="A1220" s="6"/>
      <c r="B1220" s="569"/>
      <c r="C1220" s="545"/>
      <c r="D1220" s="545"/>
      <c r="E1220" s="545"/>
      <c r="F1220" s="545"/>
      <c r="G1220" s="545"/>
      <c r="H1220" s="545"/>
      <c r="I1220" s="545"/>
      <c r="J1220" s="545"/>
      <c r="K1220" s="545"/>
      <c r="L1220" s="545"/>
      <c r="M1220" s="545"/>
      <c r="N1220" s="545"/>
      <c r="O1220" s="545"/>
      <c r="P1220" s="545"/>
      <c r="Q1220" s="545"/>
      <c r="R1220" s="545"/>
      <c r="S1220" s="570" t="s">
        <v>43</v>
      </c>
      <c r="T1220" s="7"/>
      <c r="U1220" s="7"/>
      <c r="V1220" s="5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</row>
    <row r="1221" spans="1:51" ht="11.25" customHeight="1">
      <c r="A1221" s="6"/>
      <c r="B1221" s="51"/>
      <c r="C1221" s="64"/>
      <c r="D1221" s="51"/>
      <c r="E1221" s="51"/>
      <c r="F1221" s="51"/>
      <c r="G1221" s="51"/>
      <c r="H1221" s="51"/>
      <c r="I1221" s="51"/>
      <c r="J1221" s="51"/>
      <c r="K1221" s="51"/>
      <c r="L1221" s="51"/>
      <c r="M1221" s="51"/>
      <c r="N1221" s="51"/>
      <c r="O1221" s="51"/>
      <c r="P1221" s="51"/>
      <c r="Q1221" s="51"/>
      <c r="R1221" s="56"/>
      <c r="S1221" s="562"/>
      <c r="T1221" s="7"/>
      <c r="U1221" s="7"/>
      <c r="V1221" s="5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</row>
    <row r="1222" spans="1:51" ht="11.25" customHeight="1">
      <c r="A1222" s="6"/>
      <c r="B1222" s="586" t="s">
        <v>327</v>
      </c>
      <c r="C1222" s="587"/>
      <c r="D1222" s="587"/>
      <c r="E1222" s="587"/>
      <c r="F1222" s="587"/>
      <c r="G1222" s="587"/>
      <c r="H1222" s="587"/>
      <c r="I1222" s="587"/>
      <c r="J1222" s="587"/>
      <c r="K1222" s="587"/>
      <c r="L1222" s="587"/>
      <c r="M1222" s="587"/>
      <c r="N1222" s="587"/>
      <c r="O1222" s="587"/>
      <c r="P1222" s="587"/>
      <c r="Q1222" s="587"/>
      <c r="R1222" s="587"/>
      <c r="S1222" s="587"/>
      <c r="T1222" s="7"/>
      <c r="U1222" s="7"/>
      <c r="V1222" s="5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</row>
    <row r="1223" spans="1:51" ht="61.5" customHeight="1">
      <c r="A1223" s="1"/>
      <c r="B1223" s="572"/>
      <c r="C1223" s="531"/>
      <c r="D1223" s="531"/>
      <c r="E1223" s="35"/>
      <c r="F1223" s="35"/>
      <c r="G1223" s="35"/>
      <c r="H1223" s="35"/>
      <c r="I1223" s="35"/>
      <c r="J1223" s="35"/>
      <c r="K1223" s="35"/>
      <c r="L1223" s="35"/>
      <c r="M1223" s="35"/>
      <c r="N1223" s="35"/>
      <c r="O1223" s="573" t="s">
        <v>5</v>
      </c>
      <c r="P1223" s="531"/>
      <c r="Q1223" s="531"/>
      <c r="R1223" s="531"/>
      <c r="S1223" s="531"/>
      <c r="T1223" s="7"/>
      <c r="U1223" s="7"/>
      <c r="V1223" s="5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</row>
    <row r="1224" spans="1:51" ht="34.5" customHeight="1">
      <c r="A1224" s="6"/>
      <c r="B1224" s="161" t="s">
        <v>6</v>
      </c>
      <c r="C1224" s="161" t="s">
        <v>7</v>
      </c>
      <c r="D1224" s="149" t="s">
        <v>8</v>
      </c>
      <c r="E1224" s="149" t="s">
        <v>9</v>
      </c>
      <c r="F1224" s="150" t="s">
        <v>10</v>
      </c>
      <c r="G1224" s="163" t="s">
        <v>11</v>
      </c>
      <c r="H1224" s="162" t="s">
        <v>10</v>
      </c>
      <c r="I1224" s="163" t="s">
        <v>12</v>
      </c>
      <c r="J1224" s="162" t="s">
        <v>10</v>
      </c>
      <c r="K1224" s="163" t="s">
        <v>13</v>
      </c>
      <c r="L1224" s="162" t="s">
        <v>10</v>
      </c>
      <c r="M1224" s="163" t="s">
        <v>14</v>
      </c>
      <c r="N1224" s="162" t="s">
        <v>10</v>
      </c>
      <c r="O1224" s="163" t="s">
        <v>15</v>
      </c>
      <c r="P1224" s="162" t="s">
        <v>10</v>
      </c>
      <c r="Q1224" s="163" t="s">
        <v>16</v>
      </c>
      <c r="R1224" s="623" t="s">
        <v>17</v>
      </c>
      <c r="S1224" s="575"/>
      <c r="T1224" s="7"/>
      <c r="U1224" s="7"/>
      <c r="V1224" s="5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</row>
    <row r="1225" spans="1:51" ht="7.5" customHeight="1">
      <c r="A1225" s="6"/>
      <c r="B1225" s="635" t="s">
        <v>18</v>
      </c>
      <c r="C1225" s="661" t="s">
        <v>328</v>
      </c>
      <c r="D1225" s="626" t="s">
        <v>329</v>
      </c>
      <c r="E1225" s="614" t="s">
        <v>25</v>
      </c>
      <c r="F1225" s="88"/>
      <c r="G1225" s="89"/>
      <c r="H1225" s="89"/>
      <c r="I1225" s="89"/>
      <c r="J1225" s="89"/>
      <c r="K1225" s="89"/>
      <c r="L1225" s="89"/>
      <c r="M1225" s="89"/>
      <c r="N1225" s="89"/>
      <c r="O1225" s="89"/>
      <c r="P1225" s="89"/>
      <c r="Q1225" s="89"/>
      <c r="R1225" s="584" t="s">
        <v>21</v>
      </c>
      <c r="S1225" s="588" t="s">
        <v>291</v>
      </c>
      <c r="T1225" s="7"/>
      <c r="U1225" s="7"/>
      <c r="V1225" s="5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</row>
    <row r="1226" spans="1:51" ht="7.5" customHeight="1">
      <c r="A1226" s="6"/>
      <c r="B1226" s="541"/>
      <c r="C1226" s="541"/>
      <c r="D1226" s="541"/>
      <c r="E1226" s="541"/>
      <c r="F1226" s="89"/>
      <c r="G1226" s="89"/>
      <c r="H1226" s="89"/>
      <c r="I1226" s="89"/>
      <c r="J1226" s="89"/>
      <c r="K1226" s="89"/>
      <c r="L1226" s="89"/>
      <c r="M1226" s="89"/>
      <c r="N1226" s="89"/>
      <c r="O1226" s="89"/>
      <c r="P1226" s="89"/>
      <c r="Q1226" s="89"/>
      <c r="R1226" s="541"/>
      <c r="S1226" s="541"/>
      <c r="T1226" s="7"/>
      <c r="U1226" s="7"/>
      <c r="V1226" s="5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</row>
    <row r="1227" spans="1:51" ht="7.5" customHeight="1">
      <c r="A1227" s="6"/>
      <c r="B1227" s="541"/>
      <c r="C1227" s="541"/>
      <c r="D1227" s="541"/>
      <c r="E1227" s="541"/>
      <c r="F1227" s="89"/>
      <c r="G1227" s="89"/>
      <c r="H1227" s="89"/>
      <c r="I1227" s="89"/>
      <c r="J1227" s="89"/>
      <c r="K1227" s="89"/>
      <c r="L1227" s="89"/>
      <c r="M1227" s="89"/>
      <c r="N1227" s="89"/>
      <c r="O1227" s="89"/>
      <c r="P1227" s="89"/>
      <c r="Q1227" s="89"/>
      <c r="R1227" s="173"/>
      <c r="S1227" s="541"/>
      <c r="T1227" s="7"/>
      <c r="U1227" s="7"/>
      <c r="V1227" s="5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</row>
    <row r="1228" spans="1:51" ht="7.5" customHeight="1">
      <c r="A1228" s="1"/>
      <c r="B1228" s="541"/>
      <c r="C1228" s="541"/>
      <c r="D1228" s="541"/>
      <c r="E1228" s="541"/>
      <c r="F1228" s="105"/>
      <c r="G1228" s="105"/>
      <c r="H1228" s="105"/>
      <c r="I1228" s="105"/>
      <c r="J1228" s="105"/>
      <c r="K1228" s="105"/>
      <c r="L1228" s="105"/>
      <c r="M1228" s="105"/>
      <c r="N1228" s="105"/>
      <c r="O1228" s="105"/>
      <c r="P1228" s="105"/>
      <c r="Q1228" s="105"/>
      <c r="R1228" s="584" t="s">
        <v>21</v>
      </c>
      <c r="S1228" s="588" t="s">
        <v>330</v>
      </c>
      <c r="T1228" s="7"/>
      <c r="U1228" s="7"/>
      <c r="V1228" s="5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</row>
    <row r="1229" spans="1:51" ht="7.5" customHeight="1">
      <c r="A1229" s="1"/>
      <c r="B1229" s="541"/>
      <c r="C1229" s="541"/>
      <c r="D1229" s="541"/>
      <c r="E1229" s="541"/>
      <c r="G1229" s="218"/>
      <c r="H1229" s="219"/>
      <c r="I1229" s="218"/>
      <c r="J1229" s="218"/>
      <c r="K1229" s="218"/>
      <c r="L1229" s="218"/>
      <c r="M1229" s="218"/>
      <c r="N1229" s="218"/>
      <c r="O1229" s="218"/>
      <c r="P1229" s="218"/>
      <c r="Q1229" s="218"/>
      <c r="R1229" s="541"/>
      <c r="S1229" s="541"/>
      <c r="T1229" s="7"/>
      <c r="U1229" s="7"/>
      <c r="V1229" s="5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</row>
    <row r="1230" spans="1:51" ht="7.5" customHeight="1">
      <c r="A1230" s="1"/>
      <c r="B1230" s="541"/>
      <c r="C1230" s="541"/>
      <c r="D1230" s="541"/>
      <c r="E1230" s="541"/>
      <c r="R1230" s="584" t="s">
        <v>21</v>
      </c>
      <c r="S1230" s="588" t="s">
        <v>302</v>
      </c>
      <c r="T1230" s="7"/>
      <c r="U1230" s="7"/>
      <c r="V1230" s="5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</row>
    <row r="1231" spans="1:51" ht="7.5" customHeight="1">
      <c r="A1231" s="1"/>
      <c r="B1231" s="541"/>
      <c r="C1231" s="541"/>
      <c r="D1231" s="541"/>
      <c r="E1231" s="541"/>
      <c r="R1231" s="541"/>
      <c r="S1231" s="541"/>
      <c r="T1231" s="7"/>
      <c r="U1231" s="7"/>
      <c r="V1231" s="5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</row>
    <row r="1232" spans="1:51" ht="7.5" customHeight="1">
      <c r="A1232" s="1"/>
      <c r="B1232" s="541"/>
      <c r="C1232" s="541"/>
      <c r="D1232" s="541"/>
      <c r="E1232" s="541"/>
      <c r="S1232" s="541"/>
      <c r="T1232" s="7"/>
      <c r="U1232" s="7"/>
      <c r="V1232" s="5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</row>
    <row r="1233" spans="1:51" ht="7.5" customHeight="1">
      <c r="A1233" s="1"/>
      <c r="B1233" s="541"/>
      <c r="C1233" s="541"/>
      <c r="D1233" s="541"/>
      <c r="E1233" s="541"/>
      <c r="G1233" s="105"/>
      <c r="H1233" s="105"/>
      <c r="I1233" s="105"/>
      <c r="J1233" s="105"/>
      <c r="K1233" s="105"/>
      <c r="L1233" s="105"/>
      <c r="M1233" s="105"/>
      <c r="N1233" s="105"/>
      <c r="O1233" s="105"/>
      <c r="P1233" s="105"/>
      <c r="Q1233" s="105"/>
      <c r="R1233" s="584" t="s">
        <v>21</v>
      </c>
      <c r="S1233" s="588" t="s">
        <v>307</v>
      </c>
      <c r="T1233" s="7"/>
      <c r="U1233" s="7"/>
      <c r="V1233" s="5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</row>
    <row r="1234" spans="1:51" ht="7.5" customHeight="1">
      <c r="A1234" s="1"/>
      <c r="B1234" s="541"/>
      <c r="C1234" s="541"/>
      <c r="D1234" s="541"/>
      <c r="E1234" s="541"/>
      <c r="G1234" s="105"/>
      <c r="H1234" s="105"/>
      <c r="I1234" s="105"/>
      <c r="J1234" s="105"/>
      <c r="K1234" s="105"/>
      <c r="L1234" s="105"/>
      <c r="M1234" s="105"/>
      <c r="N1234" s="105"/>
      <c r="O1234" s="105"/>
      <c r="P1234" s="105"/>
      <c r="Q1234" s="105"/>
      <c r="R1234" s="541"/>
      <c r="S1234" s="541"/>
      <c r="T1234" s="7"/>
      <c r="U1234" s="7"/>
      <c r="V1234" s="5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</row>
    <row r="1235" spans="1:51" ht="7.5" customHeight="1">
      <c r="A1235" s="1"/>
      <c r="B1235" s="541"/>
      <c r="C1235" s="541"/>
      <c r="D1235" s="541"/>
      <c r="E1235" s="541"/>
      <c r="S1235" s="541"/>
      <c r="T1235" s="7"/>
      <c r="U1235" s="7"/>
      <c r="V1235" s="5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</row>
    <row r="1236" spans="1:51" ht="7.5" customHeight="1">
      <c r="A1236" s="1"/>
      <c r="B1236" s="541"/>
      <c r="C1236" s="541"/>
      <c r="D1236" s="541"/>
      <c r="E1236" s="541"/>
      <c r="F1236" s="581">
        <v>1997.35</v>
      </c>
      <c r="G1236" s="582">
        <f>ROUND(F1236*mark_up,0)</f>
        <v>8768</v>
      </c>
      <c r="H1236" s="50"/>
      <c r="I1236" s="582" t="s">
        <v>25</v>
      </c>
      <c r="J1236" s="581"/>
      <c r="K1236" s="582" t="s">
        <v>25</v>
      </c>
      <c r="L1236" s="581"/>
      <c r="M1236" s="582" t="s">
        <v>25</v>
      </c>
      <c r="N1236" s="581"/>
      <c r="O1236" s="582" t="s">
        <v>25</v>
      </c>
      <c r="P1236" s="581"/>
      <c r="Q1236" s="582" t="s">
        <v>25</v>
      </c>
      <c r="R1236" s="584" t="s">
        <v>21</v>
      </c>
      <c r="S1236" s="579" t="s">
        <v>260</v>
      </c>
      <c r="T1236" s="7"/>
      <c r="U1236" s="7"/>
      <c r="V1236" s="5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</row>
    <row r="1237" spans="1:51" ht="7.5" customHeight="1">
      <c r="A1237" s="13"/>
      <c r="B1237" s="541"/>
      <c r="C1237" s="541"/>
      <c r="D1237" s="541"/>
      <c r="E1237" s="541"/>
      <c r="F1237" s="562"/>
      <c r="G1237" s="562"/>
      <c r="H1237" s="74"/>
      <c r="I1237" s="562"/>
      <c r="J1237" s="562"/>
      <c r="K1237" s="562"/>
      <c r="L1237" s="562"/>
      <c r="M1237" s="562"/>
      <c r="N1237" s="562"/>
      <c r="O1237" s="562"/>
      <c r="P1237" s="562"/>
      <c r="Q1237" s="562"/>
      <c r="R1237" s="541"/>
      <c r="S1237" s="541"/>
      <c r="T1237" s="7"/>
      <c r="U1237" s="7"/>
      <c r="V1237" s="5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</row>
    <row r="1238" spans="1:51" ht="7.5" customHeight="1">
      <c r="A1238" s="13"/>
      <c r="B1238" s="541"/>
      <c r="C1238" s="541"/>
      <c r="D1238" s="541"/>
      <c r="E1238" s="541"/>
      <c r="F1238" s="106"/>
      <c r="G1238" s="106"/>
      <c r="H1238" s="106"/>
      <c r="I1238" s="106"/>
      <c r="J1238" s="106"/>
      <c r="K1238" s="106"/>
      <c r="M1238" s="106"/>
      <c r="N1238" s="106"/>
      <c r="O1238" s="106"/>
      <c r="P1238" s="106"/>
      <c r="Q1238" s="106"/>
      <c r="R1238" s="45" t="s">
        <v>21</v>
      </c>
      <c r="S1238" s="541"/>
      <c r="T1238" s="7"/>
      <c r="U1238" s="7"/>
      <c r="V1238" s="5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</row>
    <row r="1239" spans="1:51" ht="7.5" customHeight="1">
      <c r="A1239" s="6"/>
      <c r="B1239" s="541"/>
      <c r="C1239" s="541"/>
      <c r="D1239" s="541"/>
      <c r="E1239" s="541"/>
      <c r="T1239" s="7"/>
      <c r="U1239" s="7"/>
      <c r="V1239" s="5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</row>
    <row r="1240" spans="1:51" ht="7.5" customHeight="1">
      <c r="A1240" s="1"/>
      <c r="B1240" s="541"/>
      <c r="C1240" s="541"/>
      <c r="D1240" s="541"/>
      <c r="E1240" s="541"/>
      <c r="T1240" s="7"/>
      <c r="U1240" s="7"/>
      <c r="V1240" s="5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</row>
    <row r="1241" spans="1:51" ht="7.5" customHeight="1">
      <c r="A1241" s="1"/>
      <c r="B1241" s="541"/>
      <c r="C1241" s="541"/>
      <c r="D1241" s="541"/>
      <c r="E1241" s="541"/>
      <c r="T1241" s="7"/>
      <c r="U1241" s="7"/>
      <c r="V1241" s="5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</row>
    <row r="1242" spans="1:51" ht="7.5" customHeight="1">
      <c r="A1242" s="1"/>
      <c r="B1242" s="541"/>
      <c r="C1242" s="541"/>
      <c r="D1242" s="541"/>
      <c r="E1242" s="541"/>
      <c r="T1242" s="7"/>
      <c r="U1242" s="7"/>
      <c r="V1242" s="5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</row>
    <row r="1243" spans="1:51" ht="7.5" customHeight="1">
      <c r="A1243" s="1"/>
      <c r="B1243" s="541"/>
      <c r="C1243" s="541"/>
      <c r="D1243" s="541"/>
      <c r="E1243" s="541"/>
      <c r="T1243" s="7"/>
      <c r="U1243" s="7"/>
      <c r="V1243" s="5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</row>
    <row r="1244" spans="1:51" ht="7.5" customHeight="1">
      <c r="A1244" s="1"/>
      <c r="B1244" s="541"/>
      <c r="C1244" s="541"/>
      <c r="D1244" s="541"/>
      <c r="E1244" s="541"/>
      <c r="T1244" s="7"/>
      <c r="U1244" s="7"/>
      <c r="V1244" s="5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</row>
    <row r="1245" spans="1:51" ht="7.5" customHeight="1">
      <c r="A1245" s="1"/>
      <c r="B1245" s="541"/>
      <c r="C1245" s="541"/>
      <c r="D1245" s="541"/>
      <c r="E1245" s="541"/>
      <c r="T1245" s="7"/>
      <c r="U1245" s="7"/>
      <c r="V1245" s="5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</row>
    <row r="1246" spans="1:51" ht="7.5" customHeight="1">
      <c r="A1246" s="1"/>
      <c r="B1246" s="541"/>
      <c r="C1246" s="541"/>
      <c r="D1246" s="541"/>
      <c r="E1246" s="541"/>
      <c r="T1246" s="7"/>
      <c r="U1246" s="7"/>
      <c r="V1246" s="5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</row>
    <row r="1247" spans="1:51" ht="7.5" customHeight="1">
      <c r="A1247" s="1"/>
      <c r="B1247" s="541"/>
      <c r="C1247" s="608" t="s">
        <v>331</v>
      </c>
      <c r="D1247" s="541"/>
      <c r="E1247" s="541"/>
      <c r="T1247" s="7"/>
      <c r="U1247" s="7"/>
      <c r="V1247" s="5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</row>
    <row r="1248" spans="1:51" ht="7.5" customHeight="1">
      <c r="A1248" s="1"/>
      <c r="B1248" s="541"/>
      <c r="C1248" s="541"/>
      <c r="D1248" s="541"/>
      <c r="E1248" s="541"/>
      <c r="T1248" s="7"/>
      <c r="U1248" s="7"/>
      <c r="V1248" s="5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</row>
    <row r="1249" spans="1:51" ht="7.5" customHeight="1">
      <c r="A1249" s="1"/>
      <c r="B1249" s="541"/>
      <c r="C1249" s="531"/>
      <c r="D1249" s="541"/>
      <c r="E1249" s="541"/>
      <c r="T1249" s="7"/>
      <c r="U1249" s="7"/>
      <c r="V1249" s="5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</row>
    <row r="1250" spans="1:51" ht="7.5" customHeight="1">
      <c r="A1250" s="1"/>
      <c r="B1250" s="604" t="s">
        <v>18</v>
      </c>
      <c r="C1250" s="627" t="s">
        <v>332</v>
      </c>
      <c r="D1250" s="626" t="s">
        <v>333</v>
      </c>
      <c r="E1250" s="614" t="s">
        <v>25</v>
      </c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  <c r="P1250" s="41"/>
      <c r="Q1250" s="41"/>
      <c r="R1250" s="590" t="s">
        <v>21</v>
      </c>
      <c r="S1250" s="577" t="s">
        <v>334</v>
      </c>
      <c r="T1250" s="7"/>
      <c r="U1250" s="7"/>
      <c r="V1250" s="5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</row>
    <row r="1251" spans="1:51" ht="7.5" customHeight="1">
      <c r="A1251" s="1"/>
      <c r="B1251" s="541"/>
      <c r="C1251" s="541"/>
      <c r="D1251" s="541"/>
      <c r="E1251" s="541"/>
      <c r="F1251" s="52"/>
      <c r="G1251" s="122"/>
      <c r="H1251" s="123"/>
      <c r="I1251" s="43"/>
      <c r="J1251" s="123"/>
      <c r="K1251" s="43"/>
      <c r="L1251" s="123"/>
      <c r="M1251" s="43"/>
      <c r="N1251" s="49"/>
      <c r="O1251" s="43"/>
      <c r="P1251" s="49"/>
      <c r="Q1251" s="43"/>
      <c r="R1251" s="541"/>
      <c r="S1251" s="541"/>
      <c r="T1251" s="7"/>
      <c r="U1251" s="7"/>
      <c r="V1251" s="5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</row>
    <row r="1252" spans="1:51" ht="7.5" customHeight="1">
      <c r="A1252" s="6"/>
      <c r="B1252" s="541"/>
      <c r="C1252" s="541"/>
      <c r="D1252" s="541"/>
      <c r="E1252" s="541"/>
      <c r="F1252" s="90"/>
      <c r="G1252" s="43"/>
      <c r="H1252" s="49"/>
      <c r="I1252" s="43"/>
      <c r="J1252" s="90"/>
      <c r="K1252" s="43"/>
      <c r="L1252" s="90"/>
      <c r="M1252" s="43"/>
      <c r="N1252" s="49"/>
      <c r="O1252" s="43"/>
      <c r="P1252" s="49"/>
      <c r="Q1252" s="43"/>
      <c r="R1252" s="45"/>
      <c r="S1252" s="541"/>
      <c r="T1252" s="7"/>
      <c r="U1252" s="7"/>
      <c r="V1252" s="5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</row>
    <row r="1253" spans="1:51" ht="7.5" customHeight="1">
      <c r="A1253" s="192"/>
      <c r="B1253" s="541"/>
      <c r="C1253" s="541"/>
      <c r="D1253" s="541"/>
      <c r="E1253" s="541"/>
      <c r="F1253" s="105"/>
      <c r="G1253" s="105"/>
      <c r="H1253" s="105"/>
      <c r="I1253" s="105"/>
      <c r="J1253" s="105"/>
      <c r="K1253" s="105"/>
      <c r="L1253" s="105"/>
      <c r="M1253" s="105"/>
      <c r="N1253" s="105"/>
      <c r="O1253" s="105"/>
      <c r="P1253" s="105"/>
      <c r="Q1253" s="105"/>
      <c r="R1253" s="584" t="s">
        <v>21</v>
      </c>
      <c r="S1253" s="588" t="s">
        <v>302</v>
      </c>
      <c r="T1253" s="7"/>
      <c r="U1253" s="7"/>
      <c r="V1253" s="5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</row>
    <row r="1254" spans="1:51" ht="7.5" customHeight="1">
      <c r="A1254" s="192"/>
      <c r="B1254" s="541"/>
      <c r="C1254" s="541"/>
      <c r="D1254" s="541"/>
      <c r="E1254" s="541"/>
      <c r="R1254" s="541"/>
      <c r="S1254" s="541"/>
      <c r="T1254" s="7"/>
      <c r="U1254" s="7"/>
      <c r="V1254" s="5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</row>
    <row r="1255" spans="1:51" ht="7.5" customHeight="1">
      <c r="A1255" s="95"/>
      <c r="B1255" s="541"/>
      <c r="C1255" s="541"/>
      <c r="D1255" s="541"/>
      <c r="E1255" s="541"/>
      <c r="R1255" s="45"/>
      <c r="S1255" s="541"/>
      <c r="T1255" s="7"/>
      <c r="U1255" s="7"/>
      <c r="V1255" s="5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</row>
    <row r="1256" spans="1:51" ht="7.5" customHeight="1">
      <c r="A1256" s="110"/>
      <c r="B1256" s="541"/>
      <c r="C1256" s="541"/>
      <c r="D1256" s="541"/>
      <c r="E1256" s="541"/>
      <c r="R1256" s="584" t="s">
        <v>21</v>
      </c>
      <c r="S1256" s="588" t="s">
        <v>320</v>
      </c>
      <c r="T1256" s="7"/>
      <c r="U1256" s="7"/>
      <c r="V1256" s="5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</row>
    <row r="1257" spans="1:51" ht="7.5" customHeight="1">
      <c r="A1257" s="110"/>
      <c r="B1257" s="541"/>
      <c r="C1257" s="541"/>
      <c r="D1257" s="541"/>
      <c r="E1257" s="541"/>
      <c r="R1257" s="541"/>
      <c r="S1257" s="541"/>
      <c r="T1257" s="7"/>
      <c r="U1257" s="7"/>
      <c r="V1257" s="5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</row>
    <row r="1258" spans="1:51" ht="7.5" customHeight="1">
      <c r="A1258" s="110"/>
      <c r="B1258" s="541"/>
      <c r="C1258" s="541"/>
      <c r="D1258" s="541"/>
      <c r="E1258" s="541"/>
      <c r="F1258" s="105"/>
      <c r="R1258" s="584" t="s">
        <v>21</v>
      </c>
      <c r="S1258" s="588" t="s">
        <v>335</v>
      </c>
      <c r="T1258" s="7"/>
      <c r="U1258" s="7"/>
      <c r="V1258" s="5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</row>
    <row r="1259" spans="1:51" ht="7.5" customHeight="1">
      <c r="A1259" s="95"/>
      <c r="B1259" s="541"/>
      <c r="C1259" s="541"/>
      <c r="D1259" s="541"/>
      <c r="E1259" s="541"/>
      <c r="R1259" s="541"/>
      <c r="S1259" s="541"/>
      <c r="T1259" s="7"/>
      <c r="U1259" s="7"/>
      <c r="V1259" s="5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</row>
    <row r="1260" spans="1:51" ht="7.5" customHeight="1">
      <c r="A1260" s="95"/>
      <c r="B1260" s="541"/>
      <c r="C1260" s="541"/>
      <c r="D1260" s="541"/>
      <c r="E1260" s="541"/>
      <c r="S1260" s="541"/>
      <c r="T1260" s="7"/>
      <c r="U1260" s="7"/>
      <c r="V1260" s="5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</row>
    <row r="1261" spans="1:51" ht="7.5" customHeight="1">
      <c r="A1261" s="95"/>
      <c r="B1261" s="541"/>
      <c r="C1261" s="541"/>
      <c r="D1261" s="541"/>
      <c r="E1261" s="541"/>
      <c r="F1261" s="581">
        <v>2853.05</v>
      </c>
      <c r="G1261" s="582">
        <f>ROUND(F1261*mark_up,0)</f>
        <v>12525</v>
      </c>
      <c r="H1261" s="50"/>
      <c r="I1261" s="582" t="s">
        <v>25</v>
      </c>
      <c r="J1261" s="581"/>
      <c r="K1261" s="582" t="s">
        <v>25</v>
      </c>
      <c r="L1261" s="581"/>
      <c r="M1261" s="582" t="s">
        <v>25</v>
      </c>
      <c r="N1261" s="581"/>
      <c r="O1261" s="582" t="s">
        <v>25</v>
      </c>
      <c r="P1261" s="581"/>
      <c r="Q1261" s="582" t="s">
        <v>25</v>
      </c>
      <c r="R1261" s="584" t="s">
        <v>21</v>
      </c>
      <c r="S1261" s="588" t="s">
        <v>336</v>
      </c>
      <c r="T1261" s="7"/>
      <c r="U1261" s="7"/>
      <c r="V1261" s="5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</row>
    <row r="1262" spans="1:51" ht="7.5" customHeight="1">
      <c r="A1262" s="95"/>
      <c r="B1262" s="541"/>
      <c r="C1262" s="541"/>
      <c r="D1262" s="541"/>
      <c r="E1262" s="541"/>
      <c r="F1262" s="562"/>
      <c r="G1262" s="562"/>
      <c r="H1262" s="74"/>
      <c r="I1262" s="562"/>
      <c r="J1262" s="562"/>
      <c r="K1262" s="562"/>
      <c r="L1262" s="562"/>
      <c r="M1262" s="562"/>
      <c r="N1262" s="562"/>
      <c r="O1262" s="562"/>
      <c r="P1262" s="562"/>
      <c r="Q1262" s="562"/>
      <c r="R1262" s="541"/>
      <c r="S1262" s="541"/>
      <c r="T1262" s="7"/>
      <c r="U1262" s="7"/>
      <c r="V1262" s="5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</row>
    <row r="1263" spans="1:51" ht="7.5" customHeight="1">
      <c r="A1263" s="95"/>
      <c r="B1263" s="541"/>
      <c r="C1263" s="541"/>
      <c r="D1263" s="541"/>
      <c r="E1263" s="541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584" t="s">
        <v>21</v>
      </c>
      <c r="S1263" s="588" t="s">
        <v>307</v>
      </c>
      <c r="T1263" s="7"/>
      <c r="U1263" s="7"/>
      <c r="V1263" s="5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</row>
    <row r="1264" spans="1:51" ht="7.5" customHeight="1">
      <c r="A1264" s="95"/>
      <c r="B1264" s="541"/>
      <c r="C1264" s="541"/>
      <c r="D1264" s="541"/>
      <c r="E1264" s="541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541"/>
      <c r="S1264" s="541"/>
      <c r="T1264" s="7"/>
      <c r="U1264" s="7"/>
      <c r="V1264" s="5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</row>
    <row r="1265" spans="1:51" ht="7.5" customHeight="1">
      <c r="A1265" s="95"/>
      <c r="B1265" s="541"/>
      <c r="C1265" s="541"/>
      <c r="D1265" s="541"/>
      <c r="E1265" s="541"/>
      <c r="F1265" s="106"/>
      <c r="S1265" s="541"/>
      <c r="T1265" s="7"/>
      <c r="U1265" s="7"/>
      <c r="V1265" s="5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</row>
    <row r="1266" spans="1:51" ht="7.5" customHeight="1">
      <c r="A1266" s="95"/>
      <c r="B1266" s="541"/>
      <c r="C1266" s="541"/>
      <c r="D1266" s="541"/>
      <c r="E1266" s="541"/>
      <c r="F1266" s="106"/>
      <c r="R1266" s="584" t="s">
        <v>21</v>
      </c>
      <c r="S1266" s="588" t="s">
        <v>337</v>
      </c>
      <c r="T1266" s="7"/>
      <c r="U1266" s="7"/>
      <c r="V1266" s="5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</row>
    <row r="1267" spans="1:51" ht="7.5" customHeight="1">
      <c r="A1267" s="95"/>
      <c r="B1267" s="541"/>
      <c r="C1267" s="541"/>
      <c r="D1267" s="541"/>
      <c r="E1267" s="541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541"/>
      <c r="S1267" s="541"/>
      <c r="T1267" s="7"/>
      <c r="U1267" s="7"/>
      <c r="V1267" s="5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</row>
    <row r="1268" spans="1:51" ht="7.5" customHeight="1">
      <c r="A1268" s="95"/>
      <c r="B1268" s="541"/>
      <c r="C1268" s="541"/>
      <c r="D1268" s="541"/>
      <c r="E1268" s="541"/>
      <c r="R1268" s="584" t="s">
        <v>21</v>
      </c>
      <c r="S1268" s="579" t="s">
        <v>338</v>
      </c>
      <c r="T1268" s="7"/>
      <c r="U1268" s="7"/>
      <c r="V1268" s="5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</row>
    <row r="1269" spans="1:51" ht="7.5" customHeight="1">
      <c r="A1269" s="95"/>
      <c r="B1269" s="541"/>
      <c r="C1269" s="541"/>
      <c r="D1269" s="541"/>
      <c r="E1269" s="541"/>
      <c r="R1269" s="541"/>
      <c r="S1269" s="541"/>
      <c r="T1269" s="7"/>
      <c r="U1269" s="7"/>
      <c r="V1269" s="5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</row>
    <row r="1270" spans="1:51" ht="7.5" customHeight="1">
      <c r="A1270" s="95"/>
      <c r="B1270" s="541"/>
      <c r="C1270" s="541"/>
      <c r="D1270" s="541"/>
      <c r="E1270" s="541"/>
      <c r="R1270" s="584" t="s">
        <v>21</v>
      </c>
      <c r="S1270" s="579" t="s">
        <v>339</v>
      </c>
      <c r="T1270" s="7"/>
      <c r="U1270" s="7"/>
      <c r="V1270" s="5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</row>
    <row r="1271" spans="1:51" ht="7.5" customHeight="1">
      <c r="A1271" s="95"/>
      <c r="B1271" s="541"/>
      <c r="C1271" s="541"/>
      <c r="D1271" s="541"/>
      <c r="E1271" s="541"/>
      <c r="R1271" s="541"/>
      <c r="S1271" s="541"/>
      <c r="T1271" s="7"/>
      <c r="U1271" s="7"/>
      <c r="V1271" s="5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</row>
    <row r="1272" spans="1:51" ht="7.5" customHeight="1">
      <c r="A1272" s="95"/>
      <c r="B1272" s="541"/>
      <c r="C1272" s="608" t="s">
        <v>340</v>
      </c>
      <c r="D1272" s="541"/>
      <c r="E1272" s="541"/>
      <c r="T1272" s="7"/>
      <c r="U1272" s="7"/>
      <c r="V1272" s="5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</row>
    <row r="1273" spans="1:51" ht="7.5" customHeight="1">
      <c r="A1273" s="95"/>
      <c r="B1273" s="541"/>
      <c r="C1273" s="541"/>
      <c r="D1273" s="541"/>
      <c r="E1273" s="541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T1273" s="7"/>
      <c r="U1273" s="7"/>
      <c r="V1273" s="5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</row>
    <row r="1274" spans="1:51" ht="7.5" customHeight="1">
      <c r="A1274" s="192"/>
      <c r="B1274" s="531"/>
      <c r="C1274" s="531"/>
      <c r="D1274" s="531"/>
      <c r="E1274" s="531"/>
      <c r="F1274" s="93"/>
      <c r="G1274" s="93"/>
      <c r="H1274" s="93"/>
      <c r="I1274" s="93"/>
      <c r="J1274" s="93"/>
      <c r="K1274" s="93"/>
      <c r="L1274" s="93"/>
      <c r="M1274" s="93"/>
      <c r="N1274" s="93"/>
      <c r="O1274" s="93"/>
      <c r="P1274" s="93"/>
      <c r="Q1274" s="93"/>
      <c r="R1274" s="76"/>
      <c r="S1274" s="76"/>
      <c r="T1274" s="7"/>
      <c r="U1274" s="7"/>
      <c r="V1274" s="5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</row>
    <row r="1275" spans="1:51" ht="7.5" customHeight="1">
      <c r="A1275" s="6"/>
      <c r="T1275" s="7"/>
      <c r="U1275" s="7"/>
      <c r="V1275" s="5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</row>
    <row r="1276" spans="1:51" ht="7.5" customHeight="1">
      <c r="A1276" s="6"/>
      <c r="T1276" s="7"/>
      <c r="U1276" s="7"/>
      <c r="V1276" s="5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</row>
    <row r="1277" spans="1:51" ht="7.5" customHeight="1">
      <c r="A1277" s="1"/>
      <c r="T1277" s="7"/>
      <c r="U1277" s="7"/>
      <c r="V1277" s="5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</row>
    <row r="1278" spans="1:51" ht="7.5" customHeight="1">
      <c r="A1278" s="1"/>
      <c r="T1278" s="7"/>
      <c r="U1278" s="7"/>
      <c r="V1278" s="5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</row>
    <row r="1279" spans="1:51" ht="7.5" customHeight="1">
      <c r="A1279" s="1"/>
      <c r="T1279" s="7"/>
      <c r="U1279" s="7"/>
      <c r="V1279" s="5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</row>
    <row r="1280" spans="1:51" ht="7.5" customHeight="1">
      <c r="A1280" s="1"/>
      <c r="T1280" s="7"/>
      <c r="U1280" s="7"/>
      <c r="V1280" s="5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</row>
    <row r="1281" spans="1:51" ht="11.25" customHeight="1">
      <c r="A1281" s="1"/>
      <c r="B1281" s="569"/>
      <c r="C1281" s="545"/>
      <c r="D1281" s="545"/>
      <c r="E1281" s="545"/>
      <c r="F1281" s="545"/>
      <c r="G1281" s="545"/>
      <c r="H1281" s="545"/>
      <c r="I1281" s="545"/>
      <c r="J1281" s="545"/>
      <c r="K1281" s="545"/>
      <c r="L1281" s="545"/>
      <c r="M1281" s="545"/>
      <c r="N1281" s="545"/>
      <c r="O1281" s="545"/>
      <c r="P1281" s="545"/>
      <c r="Q1281" s="545"/>
      <c r="R1281" s="545"/>
      <c r="S1281" s="570" t="s">
        <v>43</v>
      </c>
      <c r="T1281" s="7"/>
      <c r="U1281" s="7"/>
      <c r="V1281" s="5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</row>
    <row r="1282" spans="1:51" ht="11.25" customHeight="1">
      <c r="A1282" s="1"/>
      <c r="B1282" s="117"/>
      <c r="C1282" s="118"/>
      <c r="D1282" s="117"/>
      <c r="E1282" s="117"/>
      <c r="F1282" s="117"/>
      <c r="G1282" s="117"/>
      <c r="H1282" s="117"/>
      <c r="I1282" s="117"/>
      <c r="J1282" s="117"/>
      <c r="K1282" s="117"/>
      <c r="L1282" s="117"/>
      <c r="M1282" s="117"/>
      <c r="N1282" s="117"/>
      <c r="O1282" s="117"/>
      <c r="P1282" s="117"/>
      <c r="Q1282" s="117"/>
      <c r="R1282" s="119"/>
      <c r="S1282" s="562"/>
      <c r="T1282" s="7"/>
      <c r="U1282" s="7"/>
      <c r="V1282" s="5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</row>
    <row r="1283" spans="1:51" ht="11.25" customHeight="1">
      <c r="A1283" s="1"/>
      <c r="B1283" s="586" t="s">
        <v>341</v>
      </c>
      <c r="C1283" s="587"/>
      <c r="D1283" s="587"/>
      <c r="E1283" s="587"/>
      <c r="F1283" s="587"/>
      <c r="G1283" s="587"/>
      <c r="H1283" s="587"/>
      <c r="I1283" s="587"/>
      <c r="J1283" s="587"/>
      <c r="K1283" s="587"/>
      <c r="L1283" s="587"/>
      <c r="M1283" s="587"/>
      <c r="N1283" s="587"/>
      <c r="O1283" s="587"/>
      <c r="P1283" s="587"/>
      <c r="Q1283" s="587"/>
      <c r="R1283" s="587"/>
      <c r="S1283" s="587"/>
      <c r="T1283" s="7"/>
      <c r="U1283" s="7"/>
      <c r="V1283" s="5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</row>
    <row r="1284" spans="1:51" ht="61.5" customHeight="1">
      <c r="A1284" s="1"/>
      <c r="B1284" s="572"/>
      <c r="C1284" s="531"/>
      <c r="D1284" s="531"/>
      <c r="E1284" s="35"/>
      <c r="F1284" s="35"/>
      <c r="G1284" s="35"/>
      <c r="H1284" s="35"/>
      <c r="I1284" s="35"/>
      <c r="J1284" s="35"/>
      <c r="K1284" s="35"/>
      <c r="L1284" s="35"/>
      <c r="M1284" s="35"/>
      <c r="N1284" s="35"/>
      <c r="O1284" s="573" t="s">
        <v>5</v>
      </c>
      <c r="P1284" s="531"/>
      <c r="Q1284" s="531"/>
      <c r="R1284" s="531"/>
      <c r="S1284" s="531"/>
      <c r="T1284" s="7"/>
      <c r="U1284" s="7"/>
      <c r="V1284" s="5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</row>
    <row r="1285" spans="1:51" ht="34.5" customHeight="1">
      <c r="A1285" s="6"/>
      <c r="B1285" s="161" t="s">
        <v>6</v>
      </c>
      <c r="C1285" s="161" t="s">
        <v>7</v>
      </c>
      <c r="D1285" s="161" t="s">
        <v>8</v>
      </c>
      <c r="E1285" s="161" t="s">
        <v>9</v>
      </c>
      <c r="F1285" s="162" t="s">
        <v>10</v>
      </c>
      <c r="G1285" s="163" t="s">
        <v>11</v>
      </c>
      <c r="H1285" s="162" t="s">
        <v>10</v>
      </c>
      <c r="I1285" s="163" t="s">
        <v>12</v>
      </c>
      <c r="J1285" s="162" t="s">
        <v>10</v>
      </c>
      <c r="K1285" s="163" t="s">
        <v>13</v>
      </c>
      <c r="L1285" s="162" t="s">
        <v>10</v>
      </c>
      <c r="M1285" s="163" t="s">
        <v>14</v>
      </c>
      <c r="N1285" s="162" t="s">
        <v>10</v>
      </c>
      <c r="O1285" s="163" t="s">
        <v>15</v>
      </c>
      <c r="P1285" s="162" t="s">
        <v>10</v>
      </c>
      <c r="Q1285" s="163" t="s">
        <v>16</v>
      </c>
      <c r="R1285" s="623" t="s">
        <v>17</v>
      </c>
      <c r="S1285" s="575"/>
      <c r="T1285" s="7"/>
      <c r="U1285" s="7"/>
      <c r="V1285" s="5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</row>
    <row r="1286" spans="1:51" ht="7.5" customHeight="1">
      <c r="A1286" s="6"/>
      <c r="B1286" s="604" t="s">
        <v>18</v>
      </c>
      <c r="C1286" s="627" t="s">
        <v>342</v>
      </c>
      <c r="D1286" s="633" t="s">
        <v>343</v>
      </c>
      <c r="E1286" s="566" t="s">
        <v>25</v>
      </c>
      <c r="F1286" s="153"/>
      <c r="G1286" s="170"/>
      <c r="H1286" s="171"/>
      <c r="I1286" s="73"/>
      <c r="J1286" s="171"/>
      <c r="K1286" s="73"/>
      <c r="L1286" s="171"/>
      <c r="M1286" s="73"/>
      <c r="N1286" s="77"/>
      <c r="O1286" s="73"/>
      <c r="P1286" s="77"/>
      <c r="Q1286" s="73"/>
      <c r="R1286" s="590" t="s">
        <v>21</v>
      </c>
      <c r="S1286" s="591" t="s">
        <v>344</v>
      </c>
      <c r="T1286" s="7"/>
      <c r="U1286" s="7"/>
      <c r="V1286" s="5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</row>
    <row r="1287" spans="1:51" ht="7.5" customHeight="1">
      <c r="A1287" s="6"/>
      <c r="B1287" s="541"/>
      <c r="C1287" s="541"/>
      <c r="D1287" s="541"/>
      <c r="E1287" s="541"/>
      <c r="F1287" s="52"/>
      <c r="G1287" s="122"/>
      <c r="H1287" s="123"/>
      <c r="I1287" s="43"/>
      <c r="J1287" s="123"/>
      <c r="K1287" s="43"/>
      <c r="L1287" s="123"/>
      <c r="M1287" s="43"/>
      <c r="N1287" s="49"/>
      <c r="O1287" s="43"/>
      <c r="P1287" s="49"/>
      <c r="Q1287" s="43"/>
      <c r="R1287" s="541"/>
      <c r="S1287" s="541"/>
      <c r="T1287" s="7"/>
      <c r="U1287" s="7"/>
      <c r="V1287" s="5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</row>
    <row r="1288" spans="1:51" ht="7.5" customHeight="1">
      <c r="A1288" s="6"/>
      <c r="B1288" s="541"/>
      <c r="C1288" s="541"/>
      <c r="D1288" s="541"/>
      <c r="E1288" s="541"/>
      <c r="F1288" s="47"/>
      <c r="G1288" s="47"/>
      <c r="H1288" s="47"/>
      <c r="I1288" s="47"/>
      <c r="J1288" s="47"/>
      <c r="K1288" s="47"/>
      <c r="L1288" s="47"/>
      <c r="M1288" s="47"/>
      <c r="N1288" s="47"/>
      <c r="O1288" s="47"/>
      <c r="P1288" s="47"/>
      <c r="Q1288" s="47"/>
      <c r="S1288" s="541"/>
      <c r="T1288" s="7"/>
      <c r="U1288" s="7"/>
      <c r="V1288" s="5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</row>
    <row r="1289" spans="1:51" ht="7.5" customHeight="1">
      <c r="A1289" s="1"/>
      <c r="B1289" s="541"/>
      <c r="C1289" s="541"/>
      <c r="D1289" s="541"/>
      <c r="E1289" s="541"/>
      <c r="F1289" s="47"/>
      <c r="G1289" s="47"/>
      <c r="H1289" s="47"/>
      <c r="I1289" s="47"/>
      <c r="J1289" s="47"/>
      <c r="K1289" s="47"/>
      <c r="L1289" s="47"/>
      <c r="M1289" s="47"/>
      <c r="N1289" s="47"/>
      <c r="O1289" s="47"/>
      <c r="P1289" s="47"/>
      <c r="Q1289" s="47"/>
      <c r="R1289" s="584" t="s">
        <v>21</v>
      </c>
      <c r="S1289" s="579" t="s">
        <v>345</v>
      </c>
      <c r="T1289" s="7"/>
      <c r="U1289" s="7"/>
      <c r="V1289" s="5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</row>
    <row r="1290" spans="1:51" ht="7.5" customHeight="1">
      <c r="A1290" s="1"/>
      <c r="B1290" s="541"/>
      <c r="C1290" s="541"/>
      <c r="D1290" s="541"/>
      <c r="E1290" s="541"/>
      <c r="F1290" s="52"/>
      <c r="G1290" s="122"/>
      <c r="H1290" s="123"/>
      <c r="I1290" s="43"/>
      <c r="J1290" s="123"/>
      <c r="K1290" s="43"/>
      <c r="L1290" s="123"/>
      <c r="M1290" s="43"/>
      <c r="N1290" s="49"/>
      <c r="O1290" s="43"/>
      <c r="P1290" s="49"/>
      <c r="Q1290" s="43"/>
      <c r="R1290" s="541"/>
      <c r="S1290" s="541"/>
      <c r="T1290" s="7"/>
      <c r="U1290" s="7"/>
      <c r="V1290" s="5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</row>
    <row r="1291" spans="1:51" ht="7.5" customHeight="1">
      <c r="A1291" s="1"/>
      <c r="B1291" s="541"/>
      <c r="C1291" s="541"/>
      <c r="D1291" s="541"/>
      <c r="E1291" s="541"/>
      <c r="F1291" s="90"/>
      <c r="G1291" s="43"/>
      <c r="H1291" s="49"/>
      <c r="I1291" s="43"/>
      <c r="J1291" s="90"/>
      <c r="K1291" s="43"/>
      <c r="L1291" s="90"/>
      <c r="M1291" s="43"/>
      <c r="N1291" s="49"/>
      <c r="O1291" s="43"/>
      <c r="P1291" s="49"/>
      <c r="Q1291" s="43"/>
      <c r="R1291" s="45"/>
      <c r="S1291" s="541"/>
      <c r="T1291" s="7"/>
      <c r="U1291" s="7"/>
      <c r="V1291" s="5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</row>
    <row r="1292" spans="1:51" ht="7.5" customHeight="1">
      <c r="A1292" s="1"/>
      <c r="B1292" s="541"/>
      <c r="C1292" s="541"/>
      <c r="D1292" s="541"/>
      <c r="E1292" s="541"/>
      <c r="F1292" s="47"/>
      <c r="G1292" s="47"/>
      <c r="H1292" s="47"/>
      <c r="I1292" s="47"/>
      <c r="J1292" s="47"/>
      <c r="K1292" s="47"/>
      <c r="L1292" s="47"/>
      <c r="M1292" s="47"/>
      <c r="N1292" s="47"/>
      <c r="O1292" s="47"/>
      <c r="P1292" s="47"/>
      <c r="Q1292" s="47"/>
      <c r="R1292" s="584" t="s">
        <v>21</v>
      </c>
      <c r="S1292" s="579" t="s">
        <v>346</v>
      </c>
      <c r="T1292" s="7"/>
      <c r="U1292" s="7"/>
      <c r="V1292" s="5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</row>
    <row r="1293" spans="1:51" ht="7.5" customHeight="1">
      <c r="A1293" s="1"/>
      <c r="B1293" s="541"/>
      <c r="C1293" s="541"/>
      <c r="D1293" s="541"/>
      <c r="E1293" s="541"/>
      <c r="R1293" s="541"/>
      <c r="S1293" s="541"/>
      <c r="T1293" s="7"/>
      <c r="U1293" s="7"/>
      <c r="V1293" s="5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</row>
    <row r="1294" spans="1:51" ht="7.5" customHeight="1">
      <c r="A1294" s="1"/>
      <c r="B1294" s="541"/>
      <c r="C1294" s="541"/>
      <c r="D1294" s="541"/>
      <c r="E1294" s="541"/>
      <c r="S1294" s="541"/>
      <c r="T1294" s="7"/>
      <c r="U1294" s="7"/>
      <c r="V1294" s="5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</row>
    <row r="1295" spans="1:51" ht="7.5" customHeight="1">
      <c r="A1295" s="1"/>
      <c r="B1295" s="541"/>
      <c r="C1295" s="541"/>
      <c r="D1295" s="541"/>
      <c r="E1295" s="541"/>
      <c r="R1295" s="584" t="s">
        <v>21</v>
      </c>
      <c r="S1295" s="579" t="s">
        <v>347</v>
      </c>
      <c r="T1295" s="7"/>
      <c r="U1295" s="7"/>
      <c r="V1295" s="5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</row>
    <row r="1296" spans="1:51" ht="7.5" customHeight="1">
      <c r="A1296" s="1"/>
      <c r="B1296" s="541"/>
      <c r="C1296" s="541"/>
      <c r="D1296" s="541"/>
      <c r="E1296" s="541"/>
      <c r="R1296" s="541"/>
      <c r="S1296" s="541"/>
      <c r="T1296" s="7"/>
      <c r="U1296" s="7"/>
      <c r="V1296" s="5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</row>
    <row r="1297" spans="1:51" ht="7.5" customHeight="1">
      <c r="A1297" s="1"/>
      <c r="B1297" s="541"/>
      <c r="C1297" s="541"/>
      <c r="D1297" s="541"/>
      <c r="E1297" s="541"/>
      <c r="R1297" s="584" t="s">
        <v>21</v>
      </c>
      <c r="S1297" s="579" t="s">
        <v>348</v>
      </c>
      <c r="T1297" s="7"/>
      <c r="U1297" s="7"/>
      <c r="V1297" s="5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</row>
    <row r="1298" spans="1:51" ht="7.5" customHeight="1">
      <c r="A1298" s="13"/>
      <c r="B1298" s="541"/>
      <c r="C1298" s="541"/>
      <c r="D1298" s="541"/>
      <c r="E1298" s="541"/>
      <c r="F1298" s="581">
        <v>5440.5749999999998</v>
      </c>
      <c r="G1298" s="582">
        <f>ROUND(F1298*mark_up,0)</f>
        <v>23884</v>
      </c>
      <c r="H1298" s="50"/>
      <c r="I1298" s="582" t="s">
        <v>25</v>
      </c>
      <c r="J1298" s="581"/>
      <c r="K1298" s="582" t="s">
        <v>25</v>
      </c>
      <c r="L1298" s="581"/>
      <c r="M1298" s="582" t="s">
        <v>25</v>
      </c>
      <c r="N1298" s="581"/>
      <c r="O1298" s="582" t="s">
        <v>25</v>
      </c>
      <c r="P1298" s="581"/>
      <c r="Q1298" s="582" t="s">
        <v>25</v>
      </c>
      <c r="R1298" s="541"/>
      <c r="S1298" s="541"/>
      <c r="T1298" s="7"/>
      <c r="U1298" s="7"/>
      <c r="V1298" s="5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</row>
    <row r="1299" spans="1:51" ht="7.5" customHeight="1">
      <c r="A1299" s="13"/>
      <c r="B1299" s="541"/>
      <c r="C1299" s="541"/>
      <c r="D1299" s="541"/>
      <c r="E1299" s="541"/>
      <c r="F1299" s="562"/>
      <c r="G1299" s="562"/>
      <c r="H1299" s="74"/>
      <c r="I1299" s="562"/>
      <c r="J1299" s="562"/>
      <c r="K1299" s="562"/>
      <c r="L1299" s="562"/>
      <c r="M1299" s="562"/>
      <c r="N1299" s="562"/>
      <c r="O1299" s="562"/>
      <c r="P1299" s="562"/>
      <c r="Q1299" s="562"/>
      <c r="R1299" s="56"/>
      <c r="S1299" s="541"/>
      <c r="T1299" s="7"/>
      <c r="U1299" s="7"/>
      <c r="V1299" s="5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</row>
    <row r="1300" spans="1:51" ht="7.5" customHeight="1">
      <c r="A1300" s="6"/>
      <c r="B1300" s="541"/>
      <c r="C1300" s="541"/>
      <c r="D1300" s="541"/>
      <c r="E1300" s="541"/>
      <c r="F1300" s="89"/>
      <c r="R1300" s="584" t="s">
        <v>21</v>
      </c>
      <c r="S1300" s="579" t="s">
        <v>349</v>
      </c>
      <c r="T1300" s="7"/>
      <c r="U1300" s="7"/>
      <c r="V1300" s="5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</row>
    <row r="1301" spans="1:51" ht="7.5" customHeight="1">
      <c r="A1301" s="1"/>
      <c r="B1301" s="541"/>
      <c r="C1301" s="541"/>
      <c r="D1301" s="541"/>
      <c r="E1301" s="541"/>
      <c r="F1301" s="89"/>
      <c r="R1301" s="541"/>
      <c r="S1301" s="541"/>
      <c r="T1301" s="7"/>
      <c r="U1301" s="7"/>
      <c r="V1301" s="5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</row>
    <row r="1302" spans="1:51" ht="7.5" customHeight="1">
      <c r="A1302" s="1"/>
      <c r="B1302" s="541"/>
      <c r="C1302" s="541"/>
      <c r="D1302" s="541"/>
      <c r="E1302" s="541"/>
      <c r="F1302" s="89"/>
      <c r="G1302" s="89"/>
      <c r="H1302" s="89"/>
      <c r="I1302" s="89"/>
      <c r="J1302" s="89"/>
      <c r="K1302" s="89"/>
      <c r="L1302" s="89"/>
      <c r="M1302" s="89"/>
      <c r="N1302" s="89"/>
      <c r="O1302" s="89"/>
      <c r="P1302" s="89"/>
      <c r="Q1302" s="89"/>
      <c r="R1302" s="584" t="s">
        <v>21</v>
      </c>
      <c r="S1302" s="588" t="s">
        <v>307</v>
      </c>
      <c r="T1302" s="7"/>
      <c r="U1302" s="7"/>
      <c r="V1302" s="5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</row>
    <row r="1303" spans="1:51" ht="7.5" customHeight="1">
      <c r="A1303" s="1"/>
      <c r="B1303" s="541"/>
      <c r="C1303" s="541"/>
      <c r="D1303" s="541"/>
      <c r="E1303" s="541"/>
      <c r="F1303" s="89"/>
      <c r="G1303" s="89"/>
      <c r="H1303" s="89"/>
      <c r="I1303" s="89"/>
      <c r="J1303" s="89"/>
      <c r="K1303" s="89"/>
      <c r="L1303" s="89"/>
      <c r="M1303" s="89"/>
      <c r="N1303" s="89"/>
      <c r="O1303" s="89"/>
      <c r="P1303" s="89"/>
      <c r="Q1303" s="89"/>
      <c r="R1303" s="541"/>
      <c r="S1303" s="541"/>
      <c r="T1303" s="7"/>
      <c r="U1303" s="7"/>
      <c r="V1303" s="5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</row>
    <row r="1304" spans="1:51" ht="7.5" customHeight="1">
      <c r="A1304" s="1"/>
      <c r="B1304" s="541"/>
      <c r="C1304" s="541"/>
      <c r="D1304" s="541"/>
      <c r="E1304" s="541"/>
      <c r="S1304" s="541"/>
      <c r="T1304" s="7"/>
      <c r="U1304" s="7"/>
      <c r="V1304" s="5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</row>
    <row r="1305" spans="1:51" ht="7.5" customHeight="1">
      <c r="A1305" s="1"/>
      <c r="B1305" s="541"/>
      <c r="C1305" s="541"/>
      <c r="D1305" s="541"/>
      <c r="E1305" s="541"/>
      <c r="R1305" s="584" t="s">
        <v>21</v>
      </c>
      <c r="S1305" s="588" t="s">
        <v>350</v>
      </c>
      <c r="T1305" s="7"/>
      <c r="U1305" s="7"/>
      <c r="V1305" s="5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</row>
    <row r="1306" spans="1:51" ht="7.5" customHeight="1">
      <c r="A1306" s="1"/>
      <c r="B1306" s="541"/>
      <c r="C1306" s="541"/>
      <c r="D1306" s="541"/>
      <c r="E1306" s="541"/>
      <c r="F1306" s="89"/>
      <c r="G1306" s="89"/>
      <c r="H1306" s="89"/>
      <c r="I1306" s="89"/>
      <c r="J1306" s="89"/>
      <c r="K1306" s="89"/>
      <c r="L1306" s="89"/>
      <c r="M1306" s="89"/>
      <c r="N1306" s="89"/>
      <c r="O1306" s="89"/>
      <c r="P1306" s="89"/>
      <c r="Q1306" s="89"/>
      <c r="R1306" s="541"/>
      <c r="S1306" s="541"/>
      <c r="T1306" s="7"/>
      <c r="U1306" s="7"/>
      <c r="V1306" s="5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</row>
    <row r="1307" spans="1:51" ht="7.5" customHeight="1">
      <c r="A1307" s="1"/>
      <c r="B1307" s="541"/>
      <c r="C1307" s="541"/>
      <c r="D1307" s="541"/>
      <c r="E1307" s="541"/>
      <c r="F1307" s="89"/>
      <c r="G1307" s="89"/>
      <c r="H1307" s="89"/>
      <c r="I1307" s="89"/>
      <c r="J1307" s="89"/>
      <c r="K1307" s="89"/>
      <c r="L1307" s="89"/>
      <c r="M1307" s="89"/>
      <c r="N1307" s="89"/>
      <c r="O1307" s="89"/>
      <c r="P1307" s="89"/>
      <c r="Q1307" s="89"/>
      <c r="T1307" s="7"/>
      <c r="U1307" s="7"/>
      <c r="V1307" s="5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</row>
    <row r="1308" spans="1:51" ht="7.5" customHeight="1">
      <c r="A1308" s="1"/>
      <c r="B1308" s="541"/>
      <c r="C1308" s="608" t="s">
        <v>351</v>
      </c>
      <c r="D1308" s="541"/>
      <c r="E1308" s="541"/>
      <c r="F1308" s="89"/>
      <c r="G1308" s="89"/>
      <c r="H1308" s="89"/>
      <c r="I1308" s="89"/>
      <c r="J1308" s="89"/>
      <c r="K1308" s="89"/>
      <c r="L1308" s="89"/>
      <c r="M1308" s="89"/>
      <c r="N1308" s="89"/>
      <c r="O1308" s="89"/>
      <c r="P1308" s="89"/>
      <c r="Q1308" s="89"/>
      <c r="T1308" s="7"/>
      <c r="U1308" s="7"/>
      <c r="V1308" s="5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</row>
    <row r="1309" spans="1:51" ht="7.5" customHeight="1">
      <c r="A1309" s="1"/>
      <c r="B1309" s="541"/>
      <c r="C1309" s="541"/>
      <c r="D1309" s="541"/>
      <c r="E1309" s="541"/>
      <c r="F1309" s="89"/>
      <c r="G1309" s="89"/>
      <c r="H1309" s="89"/>
      <c r="I1309" s="89"/>
      <c r="J1309" s="89"/>
      <c r="K1309" s="89"/>
      <c r="L1309" s="89"/>
      <c r="M1309" s="89"/>
      <c r="N1309" s="89"/>
      <c r="O1309" s="89"/>
      <c r="P1309" s="89"/>
      <c r="Q1309" s="89"/>
      <c r="T1309" s="7"/>
      <c r="U1309" s="7"/>
      <c r="V1309" s="5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</row>
    <row r="1310" spans="1:51" ht="7.5" customHeight="1">
      <c r="A1310" s="1"/>
      <c r="B1310" s="531"/>
      <c r="C1310" s="531"/>
      <c r="D1310" s="531"/>
      <c r="E1310" s="531"/>
      <c r="F1310" s="89"/>
      <c r="G1310" s="89"/>
      <c r="H1310" s="89"/>
      <c r="I1310" s="89"/>
      <c r="J1310" s="89"/>
      <c r="K1310" s="89"/>
      <c r="L1310" s="89"/>
      <c r="M1310" s="89"/>
      <c r="N1310" s="89"/>
      <c r="O1310" s="89"/>
      <c r="P1310" s="89"/>
      <c r="Q1310" s="89"/>
      <c r="T1310" s="7"/>
      <c r="U1310" s="7"/>
      <c r="V1310" s="5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</row>
    <row r="1311" spans="1:51" ht="7.5" customHeight="1">
      <c r="A1311" s="1"/>
      <c r="B1311" s="604" t="s">
        <v>18</v>
      </c>
      <c r="C1311" s="627" t="s">
        <v>352</v>
      </c>
      <c r="D1311" s="626" t="s">
        <v>353</v>
      </c>
      <c r="E1311" s="667" t="s">
        <v>25</v>
      </c>
      <c r="F1311" s="175"/>
      <c r="G1311" s="175"/>
      <c r="H1311" s="175"/>
      <c r="I1311" s="175"/>
      <c r="J1311" s="175"/>
      <c r="K1311" s="175"/>
      <c r="L1311" s="175"/>
      <c r="M1311" s="175"/>
      <c r="N1311" s="175"/>
      <c r="O1311" s="175"/>
      <c r="P1311" s="175"/>
      <c r="Q1311" s="175"/>
      <c r="R1311" s="590" t="s">
        <v>21</v>
      </c>
      <c r="S1311" s="577" t="s">
        <v>354</v>
      </c>
      <c r="T1311" s="7"/>
      <c r="U1311" s="7"/>
      <c r="V1311" s="5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</row>
    <row r="1312" spans="1:51" ht="7.5" customHeight="1">
      <c r="A1312" s="6"/>
      <c r="B1312" s="541"/>
      <c r="C1312" s="541"/>
      <c r="D1312" s="541"/>
      <c r="E1312" s="606"/>
      <c r="R1312" s="541"/>
      <c r="S1312" s="541"/>
      <c r="T1312" s="7"/>
      <c r="U1312" s="7"/>
      <c r="V1312" s="5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</row>
    <row r="1313" spans="1:51" ht="7.5" customHeight="1">
      <c r="A1313" s="6"/>
      <c r="B1313" s="541"/>
      <c r="C1313" s="541"/>
      <c r="D1313" s="541"/>
      <c r="E1313" s="606"/>
      <c r="R1313" s="83"/>
      <c r="S1313" s="541"/>
      <c r="T1313" s="7"/>
      <c r="U1313" s="7"/>
      <c r="V1313" s="5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</row>
    <row r="1314" spans="1:51" ht="7.5" customHeight="1">
      <c r="A1314" s="6"/>
      <c r="B1314" s="541"/>
      <c r="C1314" s="541"/>
      <c r="D1314" s="541"/>
      <c r="E1314" s="606"/>
      <c r="R1314" s="584" t="s">
        <v>21</v>
      </c>
      <c r="S1314" s="588" t="s">
        <v>355</v>
      </c>
      <c r="T1314" s="7"/>
      <c r="U1314" s="7"/>
      <c r="V1314" s="5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</row>
    <row r="1315" spans="1:51" ht="7.5" customHeight="1">
      <c r="A1315" s="1"/>
      <c r="B1315" s="541"/>
      <c r="C1315" s="541"/>
      <c r="D1315" s="541"/>
      <c r="E1315" s="606"/>
      <c r="F1315" s="89"/>
      <c r="G1315" s="89"/>
      <c r="H1315" s="89"/>
      <c r="I1315" s="89"/>
      <c r="J1315" s="89"/>
      <c r="K1315" s="89"/>
      <c r="L1315" s="89"/>
      <c r="M1315" s="89"/>
      <c r="N1315" s="89"/>
      <c r="O1315" s="89"/>
      <c r="P1315" s="89"/>
      <c r="Q1315" s="89"/>
      <c r="R1315" s="541"/>
      <c r="S1315" s="541"/>
      <c r="T1315" s="7"/>
      <c r="U1315" s="7"/>
      <c r="V1315" s="5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</row>
    <row r="1316" spans="1:51" ht="7.5" customHeight="1">
      <c r="A1316" s="13"/>
      <c r="B1316" s="541"/>
      <c r="C1316" s="541"/>
      <c r="D1316" s="541"/>
      <c r="E1316" s="606"/>
      <c r="R1316" s="56"/>
      <c r="S1316" s="541"/>
      <c r="T1316" s="7"/>
      <c r="U1316" s="7"/>
      <c r="V1316" s="5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</row>
    <row r="1317" spans="1:51" ht="7.5" customHeight="1">
      <c r="A1317" s="13"/>
      <c r="B1317" s="541"/>
      <c r="C1317" s="541"/>
      <c r="D1317" s="541"/>
      <c r="E1317" s="606"/>
      <c r="R1317" s="584" t="s">
        <v>21</v>
      </c>
      <c r="S1317" s="588" t="s">
        <v>307</v>
      </c>
      <c r="T1317" s="7"/>
      <c r="U1317" s="7"/>
      <c r="V1317" s="5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</row>
    <row r="1318" spans="1:51" ht="7.5" customHeight="1">
      <c r="A1318" s="13"/>
      <c r="B1318" s="541"/>
      <c r="C1318" s="541"/>
      <c r="D1318" s="541"/>
      <c r="E1318" s="606"/>
      <c r="F1318" s="581">
        <v>3066.9749999999999</v>
      </c>
      <c r="G1318" s="582">
        <f>ROUND(F1318*mark_up,0)</f>
        <v>13464</v>
      </c>
      <c r="H1318" s="50"/>
      <c r="I1318" s="582" t="s">
        <v>25</v>
      </c>
      <c r="J1318" s="581"/>
      <c r="K1318" s="582" t="s">
        <v>25</v>
      </c>
      <c r="L1318" s="581"/>
      <c r="M1318" s="582" t="s">
        <v>25</v>
      </c>
      <c r="N1318" s="581"/>
      <c r="O1318" s="582" t="s">
        <v>25</v>
      </c>
      <c r="P1318" s="581"/>
      <c r="Q1318" s="582" t="s">
        <v>25</v>
      </c>
      <c r="R1318" s="541"/>
      <c r="S1318" s="541"/>
      <c r="T1318" s="7"/>
      <c r="U1318" s="7"/>
      <c r="V1318" s="5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</row>
    <row r="1319" spans="1:51" ht="7.5" customHeight="1">
      <c r="A1319" s="1"/>
      <c r="B1319" s="541"/>
      <c r="C1319" s="541"/>
      <c r="D1319" s="541"/>
      <c r="E1319" s="606"/>
      <c r="F1319" s="562"/>
      <c r="G1319" s="562"/>
      <c r="H1319" s="74"/>
      <c r="I1319" s="562"/>
      <c r="J1319" s="562"/>
      <c r="K1319" s="562"/>
      <c r="L1319" s="562"/>
      <c r="M1319" s="562"/>
      <c r="N1319" s="562"/>
      <c r="O1319" s="562"/>
      <c r="P1319" s="562"/>
      <c r="Q1319" s="562"/>
      <c r="S1319" s="541"/>
      <c r="T1319" s="7"/>
      <c r="U1319" s="7"/>
      <c r="V1319" s="5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</row>
    <row r="1320" spans="1:51" ht="7.5" customHeight="1">
      <c r="A1320" s="1"/>
      <c r="B1320" s="541"/>
      <c r="C1320" s="541"/>
      <c r="D1320" s="541"/>
      <c r="E1320" s="606"/>
      <c r="F1320" s="52"/>
      <c r="G1320" s="122"/>
      <c r="H1320" s="123"/>
      <c r="I1320" s="43"/>
      <c r="J1320" s="123"/>
      <c r="K1320" s="43"/>
      <c r="L1320" s="123"/>
      <c r="M1320" s="43"/>
      <c r="N1320" s="49"/>
      <c r="O1320" s="43"/>
      <c r="P1320" s="49"/>
      <c r="Q1320" s="43"/>
      <c r="R1320" s="584" t="s">
        <v>21</v>
      </c>
      <c r="S1320" s="588" t="s">
        <v>356</v>
      </c>
      <c r="T1320" s="7"/>
      <c r="U1320" s="7"/>
      <c r="V1320" s="5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</row>
    <row r="1321" spans="1:51" ht="7.5" customHeight="1">
      <c r="A1321" s="1"/>
      <c r="B1321" s="541"/>
      <c r="C1321" s="541"/>
      <c r="D1321" s="541"/>
      <c r="E1321" s="606"/>
      <c r="F1321" s="47"/>
      <c r="G1321" s="47"/>
      <c r="H1321" s="47"/>
      <c r="I1321" s="47"/>
      <c r="J1321" s="47"/>
      <c r="K1321" s="47"/>
      <c r="L1321" s="47"/>
      <c r="M1321" s="47"/>
      <c r="N1321" s="47"/>
      <c r="O1321" s="47"/>
      <c r="P1321" s="47"/>
      <c r="Q1321" s="47"/>
      <c r="R1321" s="541"/>
      <c r="S1321" s="541"/>
      <c r="T1321" s="7"/>
      <c r="U1321" s="7"/>
      <c r="V1321" s="5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</row>
    <row r="1322" spans="1:51" ht="7.5" customHeight="1">
      <c r="A1322" s="1"/>
      <c r="B1322" s="541"/>
      <c r="C1322" s="541"/>
      <c r="D1322" s="541"/>
      <c r="E1322" s="606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56"/>
      <c r="S1322" s="541"/>
      <c r="T1322" s="7"/>
      <c r="U1322" s="7"/>
      <c r="V1322" s="5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</row>
    <row r="1323" spans="1:51" ht="7.5" customHeight="1">
      <c r="A1323" s="1"/>
      <c r="B1323" s="541"/>
      <c r="C1323" s="541"/>
      <c r="D1323" s="541"/>
      <c r="E1323" s="606"/>
      <c r="F1323" s="52"/>
      <c r="G1323" s="122"/>
      <c r="H1323" s="123"/>
      <c r="I1323" s="43"/>
      <c r="J1323" s="123"/>
      <c r="K1323" s="43"/>
      <c r="L1323" s="123"/>
      <c r="M1323" s="43"/>
      <c r="N1323" s="49"/>
      <c r="O1323" s="43"/>
      <c r="P1323" s="49"/>
      <c r="Q1323" s="43"/>
      <c r="T1323" s="7"/>
      <c r="U1323" s="7"/>
      <c r="V1323" s="5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</row>
    <row r="1324" spans="1:51" ht="7.5" customHeight="1">
      <c r="A1324" s="1"/>
      <c r="B1324" s="541"/>
      <c r="C1324" s="608" t="s">
        <v>357</v>
      </c>
      <c r="D1324" s="541"/>
      <c r="E1324" s="606"/>
      <c r="F1324" s="172"/>
      <c r="G1324" s="172"/>
      <c r="H1324" s="172"/>
      <c r="I1324" s="172"/>
      <c r="J1324" s="172"/>
      <c r="K1324" s="172"/>
      <c r="L1324" s="172"/>
      <c r="M1324" s="172"/>
      <c r="N1324" s="172"/>
      <c r="O1324" s="172"/>
      <c r="P1324" s="172"/>
      <c r="Q1324" s="105"/>
      <c r="T1324" s="7"/>
      <c r="U1324" s="7"/>
      <c r="V1324" s="5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</row>
    <row r="1325" spans="1:51" ht="7.5" customHeight="1">
      <c r="A1325" s="1"/>
      <c r="B1325" s="541"/>
      <c r="C1325" s="541"/>
      <c r="D1325" s="541"/>
      <c r="E1325" s="606"/>
      <c r="F1325" s="70"/>
      <c r="G1325" s="70"/>
      <c r="T1325" s="7"/>
      <c r="U1325" s="7"/>
      <c r="V1325" s="5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</row>
    <row r="1326" spans="1:51" ht="7.5" customHeight="1">
      <c r="A1326" s="1"/>
      <c r="B1326" s="531"/>
      <c r="C1326" s="531"/>
      <c r="D1326" s="531"/>
      <c r="E1326" s="668"/>
      <c r="F1326" s="112"/>
      <c r="G1326" s="112"/>
      <c r="H1326" s="76"/>
      <c r="I1326" s="76"/>
      <c r="J1326" s="76"/>
      <c r="K1326" s="76"/>
      <c r="L1326" s="76"/>
      <c r="M1326" s="76"/>
      <c r="N1326" s="76"/>
      <c r="O1326" s="76"/>
      <c r="P1326" s="76"/>
      <c r="Q1326" s="76"/>
      <c r="R1326" s="76"/>
      <c r="S1326" s="76"/>
      <c r="T1326" s="7"/>
      <c r="U1326" s="7"/>
      <c r="V1326" s="5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</row>
    <row r="1327" spans="1:51" ht="7.5" customHeight="1">
      <c r="A1327" s="1"/>
      <c r="B1327" s="80"/>
      <c r="C1327" s="80"/>
      <c r="D1327" s="80"/>
      <c r="E1327" s="80"/>
      <c r="F1327" s="80"/>
      <c r="G1327" s="80"/>
      <c r="H1327" s="80"/>
      <c r="I1327" s="80"/>
      <c r="J1327" s="80"/>
      <c r="K1327" s="80"/>
      <c r="L1327" s="80"/>
      <c r="M1327" s="80"/>
      <c r="N1327" s="80"/>
      <c r="O1327" s="80"/>
      <c r="P1327" s="80"/>
      <c r="Q1327" s="80"/>
      <c r="R1327" s="80"/>
      <c r="S1327" s="80"/>
      <c r="T1327" s="7"/>
      <c r="U1327" s="7"/>
      <c r="V1327" s="5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</row>
    <row r="1328" spans="1:51" ht="7.5" customHeight="1">
      <c r="A1328" s="1"/>
      <c r="B1328" s="80"/>
      <c r="C1328" s="80"/>
      <c r="D1328" s="80"/>
      <c r="E1328" s="80"/>
      <c r="F1328" s="80"/>
      <c r="G1328" s="80"/>
      <c r="H1328" s="80"/>
      <c r="I1328" s="80"/>
      <c r="J1328" s="80"/>
      <c r="K1328" s="80"/>
      <c r="L1328" s="80"/>
      <c r="M1328" s="80"/>
      <c r="N1328" s="80"/>
      <c r="O1328" s="80"/>
      <c r="P1328" s="80"/>
      <c r="Q1328" s="80"/>
      <c r="R1328" s="80"/>
      <c r="S1328" s="80"/>
      <c r="T1328" s="7"/>
      <c r="U1328" s="7"/>
      <c r="V1328" s="5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</row>
    <row r="1329" spans="1:51" ht="7.5" customHeight="1">
      <c r="A1329" s="1"/>
      <c r="B1329" s="80"/>
      <c r="C1329" s="80"/>
      <c r="D1329" s="80"/>
      <c r="E1329" s="80"/>
      <c r="F1329" s="80"/>
      <c r="G1329" s="80"/>
      <c r="H1329" s="80"/>
      <c r="I1329" s="80"/>
      <c r="J1329" s="80"/>
      <c r="K1329" s="80"/>
      <c r="L1329" s="80"/>
      <c r="M1329" s="80"/>
      <c r="N1329" s="80"/>
      <c r="O1329" s="80"/>
      <c r="P1329" s="80"/>
      <c r="Q1329" s="80"/>
      <c r="R1329" s="80"/>
      <c r="S1329" s="80"/>
      <c r="T1329" s="7"/>
      <c r="U1329" s="7"/>
      <c r="V1329" s="5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</row>
    <row r="1330" spans="1:51" ht="7.5" customHeight="1">
      <c r="A1330" s="1"/>
      <c r="B1330" s="80"/>
      <c r="C1330" s="80"/>
      <c r="D1330" s="80"/>
      <c r="E1330" s="80"/>
      <c r="F1330" s="80"/>
      <c r="G1330" s="80"/>
      <c r="H1330" s="80"/>
      <c r="I1330" s="80"/>
      <c r="J1330" s="80"/>
      <c r="K1330" s="80"/>
      <c r="L1330" s="80"/>
      <c r="M1330" s="80"/>
      <c r="N1330" s="80"/>
      <c r="O1330" s="80"/>
      <c r="P1330" s="80"/>
      <c r="Q1330" s="80"/>
      <c r="R1330" s="80"/>
      <c r="S1330" s="80"/>
      <c r="T1330" s="7"/>
      <c r="U1330" s="7"/>
      <c r="V1330" s="5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</row>
    <row r="1331" spans="1:51" ht="7.5" customHeight="1">
      <c r="A1331" s="1"/>
      <c r="B1331" s="80"/>
      <c r="C1331" s="80"/>
      <c r="D1331" s="80"/>
      <c r="E1331" s="80"/>
      <c r="F1331" s="80"/>
      <c r="G1331" s="80"/>
      <c r="H1331" s="80"/>
      <c r="I1331" s="80"/>
      <c r="J1331" s="80"/>
      <c r="K1331" s="80"/>
      <c r="L1331" s="80"/>
      <c r="M1331" s="80"/>
      <c r="N1331" s="80"/>
      <c r="O1331" s="80"/>
      <c r="P1331" s="80"/>
      <c r="Q1331" s="80"/>
      <c r="R1331" s="80"/>
      <c r="S1331" s="80"/>
      <c r="T1331" s="7"/>
      <c r="U1331" s="7"/>
      <c r="V1331" s="5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</row>
    <row r="1332" spans="1:51" ht="7.5" customHeight="1">
      <c r="A1332" s="1"/>
      <c r="B1332" s="80"/>
      <c r="C1332" s="80"/>
      <c r="D1332" s="80"/>
      <c r="E1332" s="80"/>
      <c r="F1332" s="80"/>
      <c r="G1332" s="80"/>
      <c r="H1332" s="80"/>
      <c r="I1332" s="80"/>
      <c r="J1332" s="80"/>
      <c r="K1332" s="80"/>
      <c r="L1332" s="80"/>
      <c r="M1332" s="80"/>
      <c r="N1332" s="80"/>
      <c r="O1332" s="80"/>
      <c r="P1332" s="80"/>
      <c r="Q1332" s="80"/>
      <c r="R1332" s="80"/>
      <c r="S1332" s="80"/>
      <c r="T1332" s="7"/>
      <c r="U1332" s="7"/>
      <c r="V1332" s="5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</row>
    <row r="1333" spans="1:51" ht="7.5" customHeight="1">
      <c r="A1333" s="1"/>
      <c r="B1333" s="80"/>
      <c r="C1333" s="80"/>
      <c r="D1333" s="80"/>
      <c r="E1333" s="80"/>
      <c r="F1333" s="80"/>
      <c r="G1333" s="80"/>
      <c r="H1333" s="80"/>
      <c r="I1333" s="80"/>
      <c r="J1333" s="80"/>
      <c r="K1333" s="80"/>
      <c r="L1333" s="80"/>
      <c r="M1333" s="80"/>
      <c r="N1333" s="80"/>
      <c r="O1333" s="80"/>
      <c r="P1333" s="80"/>
      <c r="Q1333" s="80"/>
      <c r="R1333" s="80"/>
      <c r="S1333" s="80"/>
      <c r="T1333" s="7"/>
      <c r="U1333" s="7"/>
      <c r="V1333" s="5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</row>
    <row r="1334" spans="1:51" ht="7.5" customHeight="1">
      <c r="A1334" s="1"/>
      <c r="B1334" s="80"/>
      <c r="C1334" s="80"/>
      <c r="D1334" s="80"/>
      <c r="E1334" s="80"/>
      <c r="F1334" s="80"/>
      <c r="G1334" s="80"/>
      <c r="H1334" s="80"/>
      <c r="I1334" s="80"/>
      <c r="J1334" s="80"/>
      <c r="K1334" s="80"/>
      <c r="L1334" s="80"/>
      <c r="M1334" s="80"/>
      <c r="N1334" s="80"/>
      <c r="O1334" s="80"/>
      <c r="P1334" s="80"/>
      <c r="Q1334" s="80"/>
      <c r="R1334" s="80"/>
      <c r="S1334" s="80"/>
      <c r="T1334" s="7"/>
      <c r="U1334" s="7"/>
      <c r="V1334" s="5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</row>
    <row r="1335" spans="1:51" ht="7.5" customHeight="1">
      <c r="A1335" s="6"/>
      <c r="B1335" s="80"/>
      <c r="C1335" s="80"/>
      <c r="D1335" s="80"/>
      <c r="E1335" s="80"/>
      <c r="F1335" s="80"/>
      <c r="G1335" s="80"/>
      <c r="H1335" s="80"/>
      <c r="I1335" s="80"/>
      <c r="J1335" s="80"/>
      <c r="K1335" s="80"/>
      <c r="L1335" s="80"/>
      <c r="M1335" s="80"/>
      <c r="N1335" s="80"/>
      <c r="O1335" s="80"/>
      <c r="P1335" s="80"/>
      <c r="Q1335" s="80"/>
      <c r="R1335" s="80"/>
      <c r="S1335" s="80"/>
      <c r="T1335" s="7"/>
      <c r="U1335" s="7"/>
      <c r="V1335" s="5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</row>
    <row r="1336" spans="1:51" ht="7.5" customHeight="1">
      <c r="A1336" s="6"/>
      <c r="B1336" s="80"/>
      <c r="C1336" s="80"/>
      <c r="D1336" s="80"/>
      <c r="E1336" s="80"/>
      <c r="F1336" s="80"/>
      <c r="G1336" s="80"/>
      <c r="H1336" s="80"/>
      <c r="I1336" s="80"/>
      <c r="J1336" s="80"/>
      <c r="K1336" s="80"/>
      <c r="L1336" s="80"/>
      <c r="M1336" s="80"/>
      <c r="N1336" s="80"/>
      <c r="O1336" s="80"/>
      <c r="P1336" s="80"/>
      <c r="Q1336" s="80"/>
      <c r="R1336" s="80"/>
      <c r="S1336" s="80"/>
      <c r="T1336" s="7"/>
      <c r="U1336" s="7"/>
      <c r="V1336" s="5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</row>
    <row r="1337" spans="1:51" ht="7.5" customHeight="1">
      <c r="A1337" s="6"/>
      <c r="B1337" s="80"/>
      <c r="C1337" s="80"/>
      <c r="D1337" s="80"/>
      <c r="E1337" s="80"/>
      <c r="F1337" s="80"/>
      <c r="G1337" s="80"/>
      <c r="H1337" s="80"/>
      <c r="I1337" s="80"/>
      <c r="J1337" s="80"/>
      <c r="K1337" s="80"/>
      <c r="L1337" s="80"/>
      <c r="M1337" s="80"/>
      <c r="N1337" s="80"/>
      <c r="O1337" s="80"/>
      <c r="P1337" s="80"/>
      <c r="Q1337" s="80"/>
      <c r="R1337" s="80"/>
      <c r="S1337" s="80"/>
      <c r="T1337" s="7"/>
      <c r="U1337" s="7"/>
      <c r="V1337" s="5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</row>
    <row r="1338" spans="1:51" ht="7.5" customHeight="1">
      <c r="A1338" s="1"/>
      <c r="B1338" s="80"/>
      <c r="C1338" s="80"/>
      <c r="D1338" s="80"/>
      <c r="E1338" s="80"/>
      <c r="F1338" s="80"/>
      <c r="G1338" s="80"/>
      <c r="H1338" s="80"/>
      <c r="I1338" s="80"/>
      <c r="J1338" s="80"/>
      <c r="K1338" s="80"/>
      <c r="L1338" s="80"/>
      <c r="M1338" s="80"/>
      <c r="N1338" s="80"/>
      <c r="O1338" s="80"/>
      <c r="P1338" s="80"/>
      <c r="Q1338" s="80"/>
      <c r="R1338" s="80"/>
      <c r="S1338" s="80"/>
      <c r="T1338" s="7"/>
      <c r="U1338" s="7"/>
      <c r="V1338" s="5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</row>
    <row r="1339" spans="1:51" ht="7.5" customHeight="1">
      <c r="A1339" s="1"/>
      <c r="B1339" s="80"/>
      <c r="C1339" s="80"/>
      <c r="D1339" s="80"/>
      <c r="E1339" s="80"/>
      <c r="F1339" s="80"/>
      <c r="G1339" s="80"/>
      <c r="H1339" s="80"/>
      <c r="I1339" s="80"/>
      <c r="J1339" s="80"/>
      <c r="K1339" s="80"/>
      <c r="L1339" s="80"/>
      <c r="M1339" s="80"/>
      <c r="N1339" s="80"/>
      <c r="O1339" s="80"/>
      <c r="P1339" s="80"/>
      <c r="Q1339" s="80"/>
      <c r="R1339" s="80"/>
      <c r="S1339" s="80"/>
      <c r="T1339" s="7"/>
      <c r="U1339" s="7"/>
      <c r="V1339" s="5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</row>
    <row r="1340" spans="1:51" ht="7.5" customHeight="1">
      <c r="A1340" s="1"/>
      <c r="B1340" s="80"/>
      <c r="C1340" s="80"/>
      <c r="D1340" s="80"/>
      <c r="E1340" s="80"/>
      <c r="F1340" s="80"/>
      <c r="G1340" s="80"/>
      <c r="H1340" s="80"/>
      <c r="I1340" s="80"/>
      <c r="J1340" s="80"/>
      <c r="K1340" s="80"/>
      <c r="L1340" s="80"/>
      <c r="M1340" s="80"/>
      <c r="N1340" s="80"/>
      <c r="O1340" s="80"/>
      <c r="P1340" s="80"/>
      <c r="Q1340" s="80"/>
      <c r="R1340" s="80"/>
      <c r="S1340" s="80"/>
      <c r="T1340" s="7"/>
      <c r="U1340" s="7"/>
      <c r="V1340" s="5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</row>
    <row r="1341" spans="1:51" ht="7.5" customHeight="1">
      <c r="A1341" s="1"/>
      <c r="B1341" s="85"/>
      <c r="C1341" s="85"/>
      <c r="D1341" s="85"/>
      <c r="E1341" s="85"/>
      <c r="F1341" s="85"/>
      <c r="G1341" s="85"/>
      <c r="H1341" s="85"/>
      <c r="I1341" s="85"/>
      <c r="J1341" s="85"/>
      <c r="K1341" s="85"/>
      <c r="L1341" s="85"/>
      <c r="M1341" s="85"/>
      <c r="N1341" s="85"/>
      <c r="O1341" s="85"/>
      <c r="P1341" s="85"/>
      <c r="Q1341" s="85"/>
      <c r="R1341" s="85"/>
      <c r="S1341" s="85"/>
      <c r="T1341" s="7"/>
      <c r="U1341" s="7"/>
      <c r="V1341" s="5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</row>
    <row r="1342" spans="1:51" ht="11.25" customHeight="1">
      <c r="A1342" s="1"/>
      <c r="B1342" s="569"/>
      <c r="C1342" s="545"/>
      <c r="D1342" s="545"/>
      <c r="E1342" s="545"/>
      <c r="F1342" s="545"/>
      <c r="G1342" s="545"/>
      <c r="H1342" s="545"/>
      <c r="I1342" s="545"/>
      <c r="J1342" s="545"/>
      <c r="K1342" s="545"/>
      <c r="L1342" s="545"/>
      <c r="M1342" s="545"/>
      <c r="N1342" s="545"/>
      <c r="O1342" s="545"/>
      <c r="P1342" s="545"/>
      <c r="Q1342" s="545"/>
      <c r="R1342" s="545"/>
      <c r="S1342" s="570" t="s">
        <v>43</v>
      </c>
      <c r="T1342" s="7"/>
      <c r="U1342" s="7"/>
      <c r="V1342" s="5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</row>
    <row r="1343" spans="1:51" ht="11.25" customHeight="1">
      <c r="A1343" s="1"/>
      <c r="B1343" s="117"/>
      <c r="C1343" s="118"/>
      <c r="D1343" s="117"/>
      <c r="E1343" s="117"/>
      <c r="F1343" s="117"/>
      <c r="G1343" s="117"/>
      <c r="H1343" s="117"/>
      <c r="I1343" s="117"/>
      <c r="J1343" s="117"/>
      <c r="K1343" s="117"/>
      <c r="L1343" s="117"/>
      <c r="M1343" s="117"/>
      <c r="N1343" s="117"/>
      <c r="O1343" s="117"/>
      <c r="P1343" s="117"/>
      <c r="Q1343" s="117"/>
      <c r="R1343" s="119"/>
      <c r="S1343" s="562"/>
      <c r="T1343" s="7"/>
      <c r="U1343" s="7"/>
      <c r="V1343" s="5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</row>
    <row r="1344" spans="1:51" ht="11.25" customHeight="1">
      <c r="A1344" s="1"/>
      <c r="B1344" s="586" t="s">
        <v>358</v>
      </c>
      <c r="C1344" s="587"/>
      <c r="D1344" s="587"/>
      <c r="E1344" s="587"/>
      <c r="F1344" s="587"/>
      <c r="G1344" s="587"/>
      <c r="H1344" s="587"/>
      <c r="I1344" s="587"/>
      <c r="J1344" s="587"/>
      <c r="K1344" s="587"/>
      <c r="L1344" s="587"/>
      <c r="M1344" s="587"/>
      <c r="N1344" s="587"/>
      <c r="O1344" s="587"/>
      <c r="P1344" s="587"/>
      <c r="Q1344" s="587"/>
      <c r="R1344" s="587"/>
      <c r="S1344" s="587"/>
      <c r="T1344" s="7"/>
      <c r="U1344" s="7"/>
      <c r="V1344" s="5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</row>
    <row r="1345" spans="1:51" ht="61.5" customHeight="1">
      <c r="A1345" s="1"/>
      <c r="B1345" s="572"/>
      <c r="C1345" s="531"/>
      <c r="D1345" s="531"/>
      <c r="E1345" s="35"/>
      <c r="F1345" s="35"/>
      <c r="G1345" s="35"/>
      <c r="H1345" s="35"/>
      <c r="I1345" s="35"/>
      <c r="J1345" s="35"/>
      <c r="K1345" s="35"/>
      <c r="L1345" s="35"/>
      <c r="M1345" s="35"/>
      <c r="N1345" s="35"/>
      <c r="O1345" s="573" t="s">
        <v>5</v>
      </c>
      <c r="P1345" s="531"/>
      <c r="Q1345" s="531"/>
      <c r="R1345" s="531"/>
      <c r="S1345" s="531"/>
      <c r="T1345" s="7"/>
      <c r="U1345" s="7"/>
      <c r="V1345" s="5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</row>
    <row r="1346" spans="1:51" ht="34.5" customHeight="1">
      <c r="A1346" s="6"/>
      <c r="B1346" s="37" t="s">
        <v>6</v>
      </c>
      <c r="C1346" s="37" t="s">
        <v>7</v>
      </c>
      <c r="D1346" s="37" t="s">
        <v>8</v>
      </c>
      <c r="E1346" s="37" t="s">
        <v>9</v>
      </c>
      <c r="F1346" s="38" t="s">
        <v>10</v>
      </c>
      <c r="G1346" s="39" t="s">
        <v>11</v>
      </c>
      <c r="H1346" s="38" t="s">
        <v>10</v>
      </c>
      <c r="I1346" s="39" t="s">
        <v>12</v>
      </c>
      <c r="J1346" s="38" t="s">
        <v>10</v>
      </c>
      <c r="K1346" s="39" t="s">
        <v>13</v>
      </c>
      <c r="L1346" s="38" t="s">
        <v>10</v>
      </c>
      <c r="M1346" s="39" t="s">
        <v>14</v>
      </c>
      <c r="N1346" s="38" t="s">
        <v>10</v>
      </c>
      <c r="O1346" s="39" t="s">
        <v>15</v>
      </c>
      <c r="P1346" s="38" t="s">
        <v>10</v>
      </c>
      <c r="Q1346" s="39" t="s">
        <v>16</v>
      </c>
      <c r="R1346" s="574" t="s">
        <v>17</v>
      </c>
      <c r="S1346" s="575"/>
      <c r="T1346" s="7"/>
      <c r="U1346" s="7"/>
      <c r="V1346" s="5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</row>
    <row r="1347" spans="1:51" ht="7.5" customHeight="1">
      <c r="A1347" s="6"/>
      <c r="B1347" s="604" t="s">
        <v>18</v>
      </c>
      <c r="C1347" s="627" t="s">
        <v>359</v>
      </c>
      <c r="D1347" s="626" t="s">
        <v>360</v>
      </c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584" t="s">
        <v>21</v>
      </c>
      <c r="S1347" s="588" t="s">
        <v>361</v>
      </c>
      <c r="T1347" s="7"/>
      <c r="U1347" s="7"/>
      <c r="V1347" s="5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</row>
    <row r="1348" spans="1:51" ht="7.5" customHeight="1">
      <c r="A1348" s="6"/>
      <c r="B1348" s="541"/>
      <c r="C1348" s="541"/>
      <c r="D1348" s="541"/>
      <c r="E1348" s="47"/>
      <c r="F1348" s="47"/>
      <c r="G1348" s="47"/>
      <c r="H1348" s="47"/>
      <c r="I1348" s="47"/>
      <c r="J1348" s="47"/>
      <c r="K1348" s="47"/>
      <c r="L1348" s="47"/>
      <c r="M1348" s="47"/>
      <c r="N1348" s="47"/>
      <c r="O1348" s="47"/>
      <c r="P1348" s="47"/>
      <c r="Q1348" s="47"/>
      <c r="R1348" s="541"/>
      <c r="S1348" s="541"/>
      <c r="T1348" s="7"/>
      <c r="U1348" s="7"/>
      <c r="V1348" s="5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</row>
    <row r="1349" spans="1:51" ht="7.5" customHeight="1">
      <c r="A1349" s="6"/>
      <c r="B1349" s="541"/>
      <c r="C1349" s="541"/>
      <c r="D1349" s="541"/>
      <c r="E1349" s="47"/>
      <c r="F1349" s="47"/>
      <c r="G1349" s="47"/>
      <c r="H1349" s="47"/>
      <c r="J1349" s="47"/>
      <c r="K1349" s="47"/>
      <c r="L1349" s="47"/>
      <c r="M1349" s="47"/>
      <c r="N1349" s="47"/>
      <c r="O1349" s="47"/>
      <c r="P1349" s="47"/>
      <c r="Q1349" s="47"/>
      <c r="R1349" s="221"/>
      <c r="S1349" s="541"/>
      <c r="T1349" s="7"/>
      <c r="U1349" s="7"/>
      <c r="V1349" s="5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</row>
    <row r="1350" spans="1:51" ht="7.5" customHeight="1">
      <c r="A1350" s="6"/>
      <c r="B1350" s="541"/>
      <c r="C1350" s="541"/>
      <c r="D1350" s="541"/>
      <c r="E1350" s="47"/>
      <c r="F1350" s="47"/>
      <c r="G1350" s="47"/>
      <c r="H1350" s="47"/>
      <c r="J1350" s="47"/>
      <c r="K1350" s="47"/>
      <c r="L1350" s="47"/>
      <c r="M1350" s="47"/>
      <c r="N1350" s="47"/>
      <c r="O1350" s="47"/>
      <c r="P1350" s="47"/>
      <c r="Q1350" s="47"/>
      <c r="R1350" s="45"/>
      <c r="S1350" s="541"/>
      <c r="T1350" s="7"/>
      <c r="U1350" s="7"/>
      <c r="V1350" s="5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</row>
    <row r="1351" spans="1:51" ht="7.5" customHeight="1">
      <c r="A1351" s="6"/>
      <c r="B1351" s="541"/>
      <c r="C1351" s="541"/>
      <c r="D1351" s="541"/>
      <c r="E1351" s="47"/>
      <c r="F1351" s="47"/>
      <c r="G1351" s="47"/>
      <c r="H1351" s="47"/>
      <c r="J1351" s="47"/>
      <c r="K1351" s="47"/>
      <c r="L1351" s="47"/>
      <c r="M1351" s="47"/>
      <c r="N1351" s="47"/>
      <c r="O1351" s="47"/>
      <c r="P1351" s="47"/>
      <c r="Q1351" s="47"/>
      <c r="R1351" s="48"/>
      <c r="S1351" s="541"/>
      <c r="T1351" s="7"/>
      <c r="U1351" s="7"/>
      <c r="V1351" s="5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</row>
    <row r="1352" spans="1:51" ht="7.5" customHeight="1">
      <c r="A1352" s="6"/>
      <c r="B1352" s="541"/>
      <c r="C1352" s="541"/>
      <c r="D1352" s="541"/>
      <c r="E1352" s="222"/>
      <c r="F1352" s="223"/>
      <c r="G1352" s="222"/>
      <c r="H1352" s="223"/>
      <c r="I1352" s="222"/>
      <c r="J1352" s="223"/>
      <c r="K1352" s="222"/>
      <c r="L1352" s="223"/>
      <c r="M1352" s="222"/>
      <c r="N1352" s="223"/>
      <c r="O1352" s="222"/>
      <c r="P1352" s="172"/>
      <c r="Q1352" s="172"/>
      <c r="R1352" s="584" t="s">
        <v>21</v>
      </c>
      <c r="S1352" s="588" t="s">
        <v>362</v>
      </c>
      <c r="T1352" s="7"/>
      <c r="U1352" s="7"/>
      <c r="V1352" s="5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</row>
    <row r="1353" spans="1:51" ht="7.5" customHeight="1">
      <c r="A1353" s="6"/>
      <c r="B1353" s="541"/>
      <c r="C1353" s="541"/>
      <c r="D1353" s="541"/>
      <c r="E1353" s="222"/>
      <c r="F1353" s="223"/>
      <c r="G1353" s="222"/>
      <c r="H1353" s="223"/>
      <c r="I1353" s="222"/>
      <c r="J1353" s="223"/>
      <c r="K1353" s="222"/>
      <c r="L1353" s="223"/>
      <c r="M1353" s="222"/>
      <c r="N1353" s="223"/>
      <c r="O1353" s="222"/>
      <c r="P1353" s="172"/>
      <c r="Q1353" s="172"/>
      <c r="R1353" s="541"/>
      <c r="S1353" s="541"/>
      <c r="T1353" s="7"/>
      <c r="U1353" s="7"/>
      <c r="V1353" s="5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</row>
    <row r="1354" spans="1:51" ht="7.5" customHeight="1">
      <c r="A1354" s="1"/>
      <c r="B1354" s="541"/>
      <c r="C1354" s="541"/>
      <c r="D1354" s="541"/>
      <c r="R1354" s="48"/>
      <c r="S1354" s="541"/>
      <c r="T1354" s="7"/>
      <c r="U1354" s="7"/>
      <c r="V1354" s="5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</row>
    <row r="1355" spans="1:51" ht="7.5" customHeight="1">
      <c r="A1355" s="1"/>
      <c r="B1355" s="541"/>
      <c r="C1355" s="541"/>
      <c r="D1355" s="541"/>
      <c r="R1355" s="48"/>
      <c r="S1355" s="541"/>
      <c r="T1355" s="7"/>
      <c r="U1355" s="7"/>
      <c r="V1355" s="5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</row>
    <row r="1356" spans="1:51" ht="7.5" customHeight="1">
      <c r="A1356" s="1"/>
      <c r="B1356" s="541"/>
      <c r="C1356" s="541"/>
      <c r="D1356" s="541"/>
      <c r="R1356" s="48"/>
      <c r="S1356" s="541"/>
      <c r="T1356" s="7"/>
      <c r="U1356" s="7"/>
      <c r="V1356" s="5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</row>
    <row r="1357" spans="1:51" ht="7.5" customHeight="1">
      <c r="A1357" s="1"/>
      <c r="B1357" s="541"/>
      <c r="C1357" s="541"/>
      <c r="D1357" s="541"/>
      <c r="E1357" s="742" t="s">
        <v>25</v>
      </c>
      <c r="F1357" s="669"/>
      <c r="G1357" s="582" t="s">
        <v>25</v>
      </c>
      <c r="H1357" s="582"/>
      <c r="I1357" s="582" t="s">
        <v>25</v>
      </c>
      <c r="J1357" s="670"/>
      <c r="K1357" s="582">
        <f>ROUND(M1357+(M1357*30%),0)</f>
        <v>7575</v>
      </c>
      <c r="L1357" s="670"/>
      <c r="M1357" s="582">
        <f>ROUND(Q1357+(Q1357*12%),0)</f>
        <v>5827</v>
      </c>
      <c r="N1357" s="582"/>
      <c r="O1357" s="582">
        <f>ROUND(Q1357+(Q1357*15%),0)</f>
        <v>5983</v>
      </c>
      <c r="P1357" s="581">
        <v>1185.114</v>
      </c>
      <c r="Q1357" s="582">
        <f>ROUND(P1357*mark_up,0)</f>
        <v>5203</v>
      </c>
      <c r="R1357" s="584" t="s">
        <v>21</v>
      </c>
      <c r="S1357" s="579" t="s">
        <v>91</v>
      </c>
      <c r="T1357" s="7"/>
      <c r="U1357" s="7"/>
      <c r="V1357" s="5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</row>
    <row r="1358" spans="1:51" ht="7.5" customHeight="1">
      <c r="A1358" s="6"/>
      <c r="B1358" s="541"/>
      <c r="C1358" s="541"/>
      <c r="D1358" s="541"/>
      <c r="E1358" s="541"/>
      <c r="F1358" s="562"/>
      <c r="G1358" s="562"/>
      <c r="H1358" s="562"/>
      <c r="I1358" s="562"/>
      <c r="J1358" s="562"/>
      <c r="K1358" s="562"/>
      <c r="L1358" s="562"/>
      <c r="M1358" s="562"/>
      <c r="N1358" s="562"/>
      <c r="O1358" s="562"/>
      <c r="P1358" s="562"/>
      <c r="Q1358" s="562"/>
      <c r="R1358" s="541"/>
      <c r="S1358" s="541"/>
      <c r="T1358" s="7"/>
      <c r="U1358" s="7"/>
      <c r="V1358" s="5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</row>
    <row r="1359" spans="1:51" ht="7.5" customHeight="1">
      <c r="A1359" s="6"/>
      <c r="B1359" s="541"/>
      <c r="C1359" s="541"/>
      <c r="D1359" s="541"/>
      <c r="E1359" s="172"/>
      <c r="F1359" s="172"/>
      <c r="G1359" s="172"/>
      <c r="H1359" s="172"/>
      <c r="I1359" s="172"/>
      <c r="J1359" s="172"/>
      <c r="K1359" s="172"/>
      <c r="L1359" s="172"/>
      <c r="M1359" s="172"/>
      <c r="N1359" s="172"/>
      <c r="O1359" s="172"/>
      <c r="P1359" s="172"/>
      <c r="Q1359" s="172"/>
      <c r="R1359" s="45"/>
      <c r="S1359" s="541"/>
      <c r="T1359" s="7"/>
      <c r="U1359" s="7"/>
      <c r="V1359" s="5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</row>
    <row r="1360" spans="1:51" ht="7.5" customHeight="1">
      <c r="A1360" s="6"/>
      <c r="B1360" s="541"/>
      <c r="C1360" s="541"/>
      <c r="D1360" s="541"/>
      <c r="R1360" s="584" t="s">
        <v>21</v>
      </c>
      <c r="S1360" s="579" t="s">
        <v>35</v>
      </c>
      <c r="T1360" s="7"/>
      <c r="U1360" s="7"/>
      <c r="V1360" s="5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</row>
    <row r="1361" spans="1:51" ht="7.5" customHeight="1">
      <c r="A1361" s="1"/>
      <c r="B1361" s="541"/>
      <c r="C1361" s="541"/>
      <c r="D1361" s="541"/>
      <c r="R1361" s="541"/>
      <c r="S1361" s="541"/>
      <c r="T1361" s="7"/>
      <c r="U1361" s="7"/>
      <c r="V1361" s="5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</row>
    <row r="1362" spans="1:51" ht="7.5" customHeight="1">
      <c r="A1362" s="1"/>
      <c r="B1362" s="541"/>
      <c r="C1362" s="541"/>
      <c r="D1362" s="541"/>
      <c r="E1362" s="222"/>
      <c r="F1362" s="223"/>
      <c r="G1362" s="222"/>
      <c r="H1362" s="223"/>
      <c r="I1362" s="222"/>
      <c r="J1362" s="223"/>
      <c r="K1362" s="222"/>
      <c r="L1362" s="223"/>
      <c r="M1362" s="222"/>
      <c r="N1362" s="223"/>
      <c r="O1362" s="222"/>
      <c r="P1362" s="172"/>
      <c r="Q1362" s="172"/>
      <c r="R1362" s="45"/>
      <c r="S1362" s="541"/>
      <c r="T1362" s="7"/>
      <c r="U1362" s="7"/>
      <c r="V1362" s="5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</row>
    <row r="1363" spans="1:51" ht="7.5" customHeight="1">
      <c r="A1363" s="1"/>
      <c r="B1363" s="541"/>
      <c r="C1363" s="541"/>
      <c r="D1363" s="541"/>
      <c r="E1363" s="222"/>
      <c r="F1363" s="223"/>
      <c r="G1363" s="222"/>
      <c r="H1363" s="223"/>
      <c r="I1363" s="222"/>
      <c r="J1363" s="223"/>
      <c r="K1363" s="222"/>
      <c r="L1363" s="223"/>
      <c r="M1363" s="222"/>
      <c r="N1363" s="223"/>
      <c r="O1363" s="222"/>
      <c r="P1363" s="105"/>
      <c r="Q1363" s="105"/>
      <c r="T1363" s="7"/>
      <c r="U1363" s="7"/>
      <c r="V1363" s="5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</row>
    <row r="1364" spans="1:51" ht="7.5" customHeight="1">
      <c r="A1364" s="1"/>
      <c r="B1364" s="541"/>
      <c r="C1364" s="541"/>
      <c r="D1364" s="541"/>
      <c r="E1364" s="222"/>
      <c r="F1364" s="223"/>
      <c r="G1364" s="222"/>
      <c r="H1364" s="223"/>
      <c r="I1364" s="222"/>
      <c r="J1364" s="223"/>
      <c r="K1364" s="222"/>
      <c r="L1364" s="223"/>
      <c r="M1364" s="222"/>
      <c r="N1364" s="223"/>
      <c r="O1364" s="222"/>
      <c r="P1364" s="105"/>
      <c r="Q1364" s="105"/>
      <c r="T1364" s="7"/>
      <c r="U1364" s="7"/>
      <c r="V1364" s="5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</row>
    <row r="1365" spans="1:51" ht="7.5" customHeight="1">
      <c r="A1365" s="1"/>
      <c r="B1365" s="541"/>
      <c r="C1365" s="608" t="s">
        <v>363</v>
      </c>
      <c r="D1365" s="541"/>
      <c r="E1365" s="222"/>
      <c r="F1365" s="223"/>
      <c r="G1365" s="222"/>
      <c r="H1365" s="223"/>
      <c r="I1365" s="222"/>
      <c r="J1365" s="223"/>
      <c r="K1365" s="222"/>
      <c r="L1365" s="223"/>
      <c r="M1365" s="222"/>
      <c r="N1365" s="223"/>
      <c r="O1365" s="222"/>
      <c r="P1365" s="105"/>
      <c r="Q1365" s="105"/>
      <c r="T1365" s="7"/>
      <c r="U1365" s="7"/>
      <c r="V1365" s="5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</row>
    <row r="1366" spans="1:51" ht="7.5" customHeight="1">
      <c r="A1366" s="6"/>
      <c r="B1366" s="541"/>
      <c r="C1366" s="541"/>
      <c r="D1366" s="541"/>
      <c r="E1366" s="222"/>
      <c r="F1366" s="223"/>
      <c r="G1366" s="222"/>
      <c r="H1366" s="223"/>
      <c r="I1366" s="222"/>
      <c r="J1366" s="223"/>
      <c r="K1366" s="222"/>
      <c r="L1366" s="223"/>
      <c r="M1366" s="222"/>
      <c r="N1366" s="223"/>
      <c r="O1366" s="222"/>
      <c r="P1366" s="105"/>
      <c r="Q1366" s="105"/>
      <c r="T1366" s="7"/>
      <c r="U1366" s="7"/>
      <c r="V1366" s="5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</row>
    <row r="1367" spans="1:51" ht="7.5" customHeight="1">
      <c r="A1367" s="6"/>
      <c r="B1367" s="531"/>
      <c r="C1367" s="531"/>
      <c r="D1367" s="531"/>
      <c r="E1367" s="224"/>
      <c r="F1367" s="223"/>
      <c r="G1367" s="222"/>
      <c r="H1367" s="223"/>
      <c r="I1367" s="222"/>
      <c r="J1367" s="223"/>
      <c r="K1367" s="222"/>
      <c r="L1367" s="223"/>
      <c r="M1367" s="222"/>
      <c r="N1367" s="223"/>
      <c r="O1367" s="222"/>
      <c r="P1367" s="105"/>
      <c r="Q1367" s="105"/>
      <c r="T1367" s="7"/>
      <c r="U1367" s="7"/>
      <c r="V1367" s="5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</row>
    <row r="1368" spans="1:51" ht="7.5" customHeight="1">
      <c r="A1368" s="6"/>
      <c r="B1368" s="665" t="s">
        <v>18</v>
      </c>
      <c r="C1368" s="627" t="s">
        <v>364</v>
      </c>
      <c r="D1368" s="632" t="s">
        <v>365</v>
      </c>
      <c r="E1368" s="566" t="s">
        <v>25</v>
      </c>
      <c r="F1368" s="153"/>
      <c r="G1368" s="170"/>
      <c r="H1368" s="171"/>
      <c r="I1368" s="73"/>
      <c r="J1368" s="171"/>
      <c r="K1368" s="73"/>
      <c r="L1368" s="171"/>
      <c r="M1368" s="73"/>
      <c r="N1368" s="77"/>
      <c r="O1368" s="73"/>
      <c r="P1368" s="77"/>
      <c r="Q1368" s="73"/>
      <c r="R1368" s="590" t="s">
        <v>21</v>
      </c>
      <c r="S1368" s="591" t="s">
        <v>366</v>
      </c>
      <c r="T1368" s="7"/>
      <c r="U1368" s="7"/>
      <c r="V1368" s="5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</row>
    <row r="1369" spans="1:51" ht="7.5" customHeight="1">
      <c r="A1369" s="1"/>
      <c r="B1369" s="541"/>
      <c r="C1369" s="541"/>
      <c r="D1369" s="541"/>
      <c r="E1369" s="541"/>
      <c r="F1369" s="52"/>
      <c r="G1369" s="122"/>
      <c r="H1369" s="123"/>
      <c r="I1369" s="43"/>
      <c r="J1369" s="123"/>
      <c r="K1369" s="43"/>
      <c r="L1369" s="123"/>
      <c r="M1369" s="43"/>
      <c r="N1369" s="49"/>
      <c r="O1369" s="43"/>
      <c r="P1369" s="49"/>
      <c r="Q1369" s="43"/>
      <c r="R1369" s="541"/>
      <c r="S1369" s="541"/>
      <c r="T1369" s="7"/>
      <c r="U1369" s="7"/>
      <c r="V1369" s="5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</row>
    <row r="1370" spans="1:51" ht="7.5" customHeight="1">
      <c r="A1370" s="1"/>
      <c r="B1370" s="541"/>
      <c r="C1370" s="541"/>
      <c r="D1370" s="541"/>
      <c r="E1370" s="541"/>
      <c r="F1370" s="52"/>
      <c r="G1370" s="122"/>
      <c r="H1370" s="123"/>
      <c r="I1370" s="43"/>
      <c r="J1370" s="123"/>
      <c r="K1370" s="43"/>
      <c r="L1370" s="123"/>
      <c r="M1370" s="43"/>
      <c r="N1370" s="49"/>
      <c r="O1370" s="43"/>
      <c r="P1370" s="49"/>
      <c r="Q1370" s="43"/>
      <c r="R1370" s="45"/>
      <c r="S1370" s="541"/>
      <c r="T1370" s="7"/>
      <c r="U1370" s="7"/>
      <c r="V1370" s="5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</row>
    <row r="1371" spans="1:51" ht="7.5" customHeight="1">
      <c r="A1371" s="1"/>
      <c r="B1371" s="541"/>
      <c r="C1371" s="541"/>
      <c r="D1371" s="541"/>
      <c r="E1371" s="541"/>
      <c r="F1371" s="52"/>
      <c r="G1371" s="122"/>
      <c r="H1371" s="123"/>
      <c r="I1371" s="43"/>
      <c r="J1371" s="123"/>
      <c r="K1371" s="43"/>
      <c r="L1371" s="123"/>
      <c r="M1371" s="43"/>
      <c r="N1371" s="49"/>
      <c r="O1371" s="43"/>
      <c r="P1371" s="49"/>
      <c r="Q1371" s="43"/>
      <c r="R1371" s="120"/>
      <c r="S1371" s="541"/>
      <c r="T1371" s="7"/>
      <c r="U1371" s="7"/>
      <c r="V1371" s="5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</row>
    <row r="1372" spans="1:51" ht="7.5" customHeight="1">
      <c r="A1372" s="1"/>
      <c r="B1372" s="541"/>
      <c r="C1372" s="541"/>
      <c r="D1372" s="541"/>
      <c r="E1372" s="541"/>
      <c r="F1372" s="52"/>
      <c r="G1372" s="122"/>
      <c r="H1372" s="123"/>
      <c r="I1372" s="43"/>
      <c r="J1372" s="123"/>
      <c r="K1372" s="43"/>
      <c r="L1372" s="123"/>
      <c r="M1372" s="43"/>
      <c r="N1372" s="49"/>
      <c r="O1372" s="43"/>
      <c r="P1372" s="49"/>
      <c r="Q1372" s="43"/>
      <c r="R1372" s="120"/>
      <c r="S1372" s="541"/>
      <c r="T1372" s="7"/>
      <c r="U1372" s="7"/>
      <c r="V1372" s="5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</row>
    <row r="1373" spans="1:51" ht="7.5" customHeight="1">
      <c r="A1373" s="1"/>
      <c r="B1373" s="541"/>
      <c r="C1373" s="541"/>
      <c r="D1373" s="541"/>
      <c r="E1373" s="541"/>
      <c r="F1373" s="105"/>
      <c r="G1373" s="105"/>
      <c r="H1373" s="105"/>
      <c r="I1373" s="105"/>
      <c r="J1373" s="105"/>
      <c r="K1373" s="105"/>
      <c r="L1373" s="105"/>
      <c r="M1373" s="105"/>
      <c r="N1373" s="105"/>
      <c r="O1373" s="105"/>
      <c r="P1373" s="105"/>
      <c r="Q1373" s="105"/>
      <c r="R1373" s="584" t="s">
        <v>21</v>
      </c>
      <c r="S1373" s="588" t="s">
        <v>367</v>
      </c>
      <c r="T1373" s="7"/>
      <c r="U1373" s="7"/>
      <c r="V1373" s="5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</row>
    <row r="1374" spans="1:51" ht="7.5" customHeight="1">
      <c r="A1374" s="1"/>
      <c r="B1374" s="541"/>
      <c r="C1374" s="541"/>
      <c r="D1374" s="541"/>
      <c r="E1374" s="541"/>
      <c r="F1374" s="105"/>
      <c r="G1374" s="105"/>
      <c r="H1374" s="105"/>
      <c r="I1374" s="105"/>
      <c r="J1374" s="105"/>
      <c r="K1374" s="105"/>
      <c r="L1374" s="105"/>
      <c r="M1374" s="105"/>
      <c r="N1374" s="105"/>
      <c r="O1374" s="105"/>
      <c r="P1374" s="105"/>
      <c r="Q1374" s="105"/>
      <c r="R1374" s="541"/>
      <c r="S1374" s="541"/>
      <c r="T1374" s="7"/>
      <c r="U1374" s="7"/>
      <c r="V1374" s="5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</row>
    <row r="1375" spans="1:51" ht="7.5" customHeight="1">
      <c r="A1375" s="1"/>
      <c r="B1375" s="541"/>
      <c r="C1375" s="541"/>
      <c r="D1375" s="541"/>
      <c r="E1375" s="541"/>
      <c r="F1375" s="90"/>
      <c r="G1375" s="43"/>
      <c r="H1375" s="49"/>
      <c r="I1375" s="43"/>
      <c r="J1375" s="90"/>
      <c r="K1375" s="43"/>
      <c r="L1375" s="90"/>
      <c r="M1375" s="43"/>
      <c r="N1375" s="49"/>
      <c r="O1375" s="43"/>
      <c r="P1375" s="49"/>
      <c r="Q1375" s="43"/>
      <c r="R1375" s="48"/>
      <c r="S1375" s="541"/>
      <c r="T1375" s="7"/>
      <c r="U1375" s="7"/>
      <c r="V1375" s="5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</row>
    <row r="1376" spans="1:51" ht="7.5" customHeight="1">
      <c r="A1376" s="1"/>
      <c r="B1376" s="541"/>
      <c r="C1376" s="541"/>
      <c r="D1376" s="541"/>
      <c r="E1376" s="541"/>
      <c r="R1376" s="48"/>
      <c r="S1376" s="541"/>
      <c r="T1376" s="7"/>
      <c r="U1376" s="7"/>
      <c r="V1376" s="5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</row>
    <row r="1377" spans="1:51" ht="7.5" customHeight="1">
      <c r="A1377" s="1"/>
      <c r="B1377" s="541"/>
      <c r="C1377" s="541"/>
      <c r="D1377" s="541"/>
      <c r="E1377" s="541"/>
      <c r="F1377" s="581">
        <v>3001.4160000000002</v>
      </c>
      <c r="G1377" s="582">
        <f>ROUND(F1377*mark_up,0)</f>
        <v>13176</v>
      </c>
      <c r="H1377" s="50"/>
      <c r="I1377" s="582" t="s">
        <v>25</v>
      </c>
      <c r="J1377" s="581"/>
      <c r="K1377" s="582" t="s">
        <v>25</v>
      </c>
      <c r="L1377" s="581"/>
      <c r="M1377" s="582" t="s">
        <v>25</v>
      </c>
      <c r="N1377" s="581"/>
      <c r="O1377" s="582" t="s">
        <v>25</v>
      </c>
      <c r="P1377" s="581"/>
      <c r="Q1377" s="582" t="s">
        <v>25</v>
      </c>
      <c r="R1377" s="48"/>
      <c r="S1377" s="541"/>
      <c r="T1377" s="7"/>
      <c r="U1377" s="7"/>
      <c r="V1377" s="5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</row>
    <row r="1378" spans="1:51" ht="7.5" customHeight="1">
      <c r="A1378" s="1"/>
      <c r="B1378" s="541"/>
      <c r="C1378" s="541"/>
      <c r="D1378" s="541"/>
      <c r="E1378" s="541"/>
      <c r="F1378" s="562"/>
      <c r="G1378" s="562"/>
      <c r="H1378" s="74"/>
      <c r="I1378" s="562"/>
      <c r="J1378" s="562"/>
      <c r="K1378" s="562"/>
      <c r="L1378" s="562"/>
      <c r="M1378" s="562"/>
      <c r="N1378" s="562"/>
      <c r="O1378" s="562"/>
      <c r="P1378" s="562"/>
      <c r="Q1378" s="562"/>
      <c r="R1378" s="584" t="s">
        <v>21</v>
      </c>
      <c r="S1378" s="588" t="s">
        <v>91</v>
      </c>
      <c r="T1378" s="7"/>
      <c r="U1378" s="7"/>
      <c r="V1378" s="5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</row>
    <row r="1379" spans="1:51" ht="7.5" customHeight="1">
      <c r="A1379" s="1"/>
      <c r="B1379" s="541"/>
      <c r="C1379" s="541"/>
      <c r="D1379" s="541"/>
      <c r="E1379" s="541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541"/>
      <c r="S1379" s="541"/>
      <c r="T1379" s="7"/>
      <c r="U1379" s="7"/>
      <c r="V1379" s="5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</row>
    <row r="1380" spans="1:51" ht="7.5" customHeight="1">
      <c r="A1380" s="1"/>
      <c r="B1380" s="541"/>
      <c r="C1380" s="541"/>
      <c r="D1380" s="541"/>
      <c r="E1380" s="541"/>
      <c r="R1380" s="120"/>
      <c r="S1380" s="541"/>
      <c r="T1380" s="7"/>
      <c r="U1380" s="7"/>
      <c r="V1380" s="5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</row>
    <row r="1381" spans="1:51" ht="7.5" customHeight="1">
      <c r="A1381" s="1"/>
      <c r="B1381" s="541"/>
      <c r="C1381" s="541"/>
      <c r="D1381" s="541"/>
      <c r="E1381" s="541"/>
      <c r="R1381" s="584" t="s">
        <v>21</v>
      </c>
      <c r="S1381" s="588" t="s">
        <v>35</v>
      </c>
      <c r="T1381" s="7"/>
      <c r="U1381" s="7"/>
      <c r="V1381" s="5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</row>
    <row r="1382" spans="1:51" ht="7.5" customHeight="1">
      <c r="A1382" s="1"/>
      <c r="B1382" s="541"/>
      <c r="C1382" s="541"/>
      <c r="D1382" s="541"/>
      <c r="E1382" s="541"/>
      <c r="F1382" s="105"/>
      <c r="G1382" s="105"/>
      <c r="H1382" s="105"/>
      <c r="I1382" s="105"/>
      <c r="J1382" s="105"/>
      <c r="K1382" s="105"/>
      <c r="L1382" s="105"/>
      <c r="M1382" s="105"/>
      <c r="N1382" s="105"/>
      <c r="O1382" s="105"/>
      <c r="P1382" s="105"/>
      <c r="Q1382" s="105"/>
      <c r="R1382" s="541"/>
      <c r="S1382" s="541"/>
      <c r="T1382" s="7"/>
      <c r="U1382" s="7"/>
      <c r="V1382" s="5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</row>
    <row r="1383" spans="1:51" ht="7.5" customHeight="1">
      <c r="A1383" s="1"/>
      <c r="B1383" s="541"/>
      <c r="C1383" s="541"/>
      <c r="D1383" s="541"/>
      <c r="E1383" s="541"/>
      <c r="F1383" s="105"/>
      <c r="G1383" s="105"/>
      <c r="H1383" s="105"/>
      <c r="I1383" s="105"/>
      <c r="J1383" s="105"/>
      <c r="K1383" s="105"/>
      <c r="L1383" s="105"/>
      <c r="M1383" s="105"/>
      <c r="N1383" s="105"/>
      <c r="O1383" s="105"/>
      <c r="P1383" s="105"/>
      <c r="Q1383" s="105"/>
      <c r="R1383" s="45"/>
      <c r="S1383" s="541"/>
      <c r="T1383" s="7"/>
      <c r="U1383" s="7"/>
      <c r="V1383" s="5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</row>
    <row r="1384" spans="1:51" ht="7.5" customHeight="1">
      <c r="A1384" s="1"/>
      <c r="B1384" s="541"/>
      <c r="C1384" s="541"/>
      <c r="D1384" s="541"/>
      <c r="E1384" s="541"/>
      <c r="F1384" s="105"/>
      <c r="G1384" s="105"/>
      <c r="H1384" s="105"/>
      <c r="I1384" s="105"/>
      <c r="J1384" s="105"/>
      <c r="K1384" s="105"/>
      <c r="L1384" s="105"/>
      <c r="M1384" s="105"/>
      <c r="N1384" s="105"/>
      <c r="O1384" s="105"/>
      <c r="P1384" s="105"/>
      <c r="Q1384" s="105"/>
      <c r="S1384" s="54"/>
      <c r="T1384" s="7"/>
      <c r="U1384" s="7"/>
      <c r="V1384" s="5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</row>
    <row r="1385" spans="1:51" ht="7.5" customHeight="1">
      <c r="A1385" s="13"/>
      <c r="B1385" s="541"/>
      <c r="C1385" s="174"/>
      <c r="D1385" s="541"/>
      <c r="E1385" s="541"/>
      <c r="F1385" s="105"/>
      <c r="G1385" s="105"/>
      <c r="H1385" s="105"/>
      <c r="I1385" s="105"/>
      <c r="J1385" s="105"/>
      <c r="K1385" s="105"/>
      <c r="L1385" s="105"/>
      <c r="M1385" s="105"/>
      <c r="N1385" s="105"/>
      <c r="O1385" s="105"/>
      <c r="P1385" s="105"/>
      <c r="Q1385" s="105"/>
      <c r="S1385" s="54"/>
      <c r="T1385" s="7"/>
      <c r="U1385" s="7"/>
      <c r="V1385" s="5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</row>
    <row r="1386" spans="1:51" ht="7.5" customHeight="1">
      <c r="A1386" s="13"/>
      <c r="B1386" s="541"/>
      <c r="C1386" s="608" t="s">
        <v>368</v>
      </c>
      <c r="D1386" s="541"/>
      <c r="E1386" s="541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5"/>
      <c r="S1386" s="46"/>
      <c r="T1386" s="7"/>
      <c r="U1386" s="7"/>
      <c r="V1386" s="5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</row>
    <row r="1387" spans="1:51" ht="7.5" customHeight="1">
      <c r="A1387" s="13"/>
      <c r="B1387" s="541"/>
      <c r="C1387" s="541"/>
      <c r="D1387" s="541"/>
      <c r="E1387" s="541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8"/>
      <c r="S1387" s="58"/>
      <c r="T1387" s="7"/>
      <c r="U1387" s="7"/>
      <c r="V1387" s="5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</row>
    <row r="1388" spans="1:51" ht="7.5" customHeight="1">
      <c r="A1388" s="1"/>
      <c r="B1388" s="531"/>
      <c r="C1388" s="531"/>
      <c r="D1388" s="531"/>
      <c r="E1388" s="531"/>
      <c r="F1388" s="59"/>
      <c r="G1388" s="59"/>
      <c r="H1388" s="59"/>
      <c r="I1388" s="59"/>
      <c r="J1388" s="59"/>
      <c r="K1388" s="59"/>
      <c r="L1388" s="59"/>
      <c r="M1388" s="59"/>
      <c r="N1388" s="59"/>
      <c r="O1388" s="59"/>
      <c r="P1388" s="59"/>
      <c r="Q1388" s="59"/>
      <c r="R1388" s="61"/>
      <c r="S1388" s="225"/>
      <c r="T1388" s="7"/>
      <c r="U1388" s="7"/>
      <c r="V1388" s="5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</row>
    <row r="1389" spans="1:51" ht="7.5" customHeight="1">
      <c r="A1389" s="1"/>
      <c r="T1389" s="7"/>
      <c r="U1389" s="7"/>
      <c r="V1389" s="5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</row>
    <row r="1390" spans="1:51" ht="7.5" customHeight="1">
      <c r="A1390" s="1"/>
      <c r="T1390" s="7"/>
      <c r="U1390" s="7"/>
      <c r="V1390" s="5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</row>
    <row r="1391" spans="1:51" ht="7.5" customHeight="1">
      <c r="A1391" s="1"/>
      <c r="T1391" s="7"/>
      <c r="U1391" s="7"/>
      <c r="V1391" s="5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</row>
    <row r="1392" spans="1:51" ht="7.5" customHeight="1">
      <c r="A1392" s="1"/>
      <c r="T1392" s="7"/>
      <c r="U1392" s="7"/>
      <c r="V1392" s="5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</row>
    <row r="1393" spans="1:51" ht="7.5" customHeight="1">
      <c r="A1393" s="1"/>
      <c r="T1393" s="7"/>
      <c r="U1393" s="7"/>
      <c r="V1393" s="5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</row>
    <row r="1394" spans="1:51" ht="7.5" customHeight="1">
      <c r="A1394" s="1"/>
      <c r="T1394" s="7"/>
      <c r="U1394" s="7"/>
      <c r="V1394" s="5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</row>
    <row r="1395" spans="1:51" ht="7.5" customHeight="1">
      <c r="A1395" s="1"/>
      <c r="T1395" s="7"/>
      <c r="U1395" s="7"/>
      <c r="V1395" s="5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</row>
    <row r="1396" spans="1:51" ht="7.5" customHeight="1">
      <c r="A1396" s="1"/>
      <c r="T1396" s="7"/>
      <c r="U1396" s="7"/>
      <c r="V1396" s="5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</row>
    <row r="1397" spans="1:51" ht="7.5" customHeight="1">
      <c r="A1397" s="1"/>
      <c r="T1397" s="7"/>
      <c r="U1397" s="7"/>
      <c r="V1397" s="5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</row>
    <row r="1398" spans="1:51" ht="7.5" customHeight="1">
      <c r="A1398" s="1"/>
      <c r="T1398" s="7"/>
      <c r="U1398" s="7"/>
      <c r="V1398" s="5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</row>
    <row r="1399" spans="1:51" ht="7.5" customHeight="1">
      <c r="A1399" s="1"/>
      <c r="T1399" s="7"/>
      <c r="U1399" s="7"/>
      <c r="V1399" s="5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</row>
    <row r="1400" spans="1:51" ht="7.5" customHeight="1">
      <c r="A1400" s="1"/>
      <c r="T1400" s="7"/>
      <c r="U1400" s="7"/>
      <c r="V1400" s="5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</row>
    <row r="1401" spans="1:51" ht="7.5" customHeight="1">
      <c r="A1401" s="13"/>
      <c r="T1401" s="7"/>
      <c r="U1401" s="7"/>
      <c r="V1401" s="5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</row>
    <row r="1402" spans="1:51" ht="7.5" customHeight="1">
      <c r="A1402" s="13"/>
      <c r="T1402" s="7"/>
      <c r="U1402" s="7"/>
      <c r="V1402" s="5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</row>
    <row r="1403" spans="1:51" ht="11.25" customHeight="1">
      <c r="A1403" s="1"/>
      <c r="B1403" s="569"/>
      <c r="C1403" s="545"/>
      <c r="D1403" s="545"/>
      <c r="E1403" s="545"/>
      <c r="F1403" s="545"/>
      <c r="G1403" s="545"/>
      <c r="H1403" s="545"/>
      <c r="I1403" s="545"/>
      <c r="J1403" s="545"/>
      <c r="K1403" s="545"/>
      <c r="L1403" s="545"/>
      <c r="M1403" s="545"/>
      <c r="N1403" s="545"/>
      <c r="O1403" s="545"/>
      <c r="P1403" s="545"/>
      <c r="Q1403" s="545"/>
      <c r="R1403" s="545"/>
      <c r="S1403" s="570" t="s">
        <v>43</v>
      </c>
      <c r="T1403" s="7"/>
      <c r="U1403" s="7"/>
      <c r="V1403" s="5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</row>
    <row r="1404" spans="1:51" ht="11.25" customHeight="1">
      <c r="A1404" s="1"/>
      <c r="B1404" s="51"/>
      <c r="C1404" s="64"/>
      <c r="D1404" s="51"/>
      <c r="E1404" s="51"/>
      <c r="F1404" s="51"/>
      <c r="G1404" s="51"/>
      <c r="H1404" s="51"/>
      <c r="I1404" s="51"/>
      <c r="J1404" s="51"/>
      <c r="K1404" s="51"/>
      <c r="L1404" s="51"/>
      <c r="M1404" s="51"/>
      <c r="N1404" s="51"/>
      <c r="O1404" s="51"/>
      <c r="P1404" s="51"/>
      <c r="Q1404" s="51"/>
      <c r="R1404" s="56"/>
      <c r="S1404" s="562"/>
      <c r="T1404" s="7"/>
      <c r="U1404" s="7"/>
      <c r="V1404" s="5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</row>
    <row r="1405" spans="1:51" ht="11.25" customHeight="1">
      <c r="A1405" s="1"/>
      <c r="B1405" s="586" t="s">
        <v>369</v>
      </c>
      <c r="C1405" s="587"/>
      <c r="D1405" s="587"/>
      <c r="E1405" s="587"/>
      <c r="F1405" s="587"/>
      <c r="G1405" s="587"/>
      <c r="H1405" s="587"/>
      <c r="I1405" s="587"/>
      <c r="J1405" s="587"/>
      <c r="K1405" s="587"/>
      <c r="L1405" s="587"/>
      <c r="M1405" s="587"/>
      <c r="N1405" s="587"/>
      <c r="O1405" s="587"/>
      <c r="P1405" s="587"/>
      <c r="Q1405" s="587"/>
      <c r="R1405" s="587"/>
      <c r="S1405" s="587"/>
      <c r="T1405" s="7"/>
      <c r="U1405" s="7"/>
      <c r="V1405" s="5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</row>
    <row r="1406" spans="1:51" ht="61.5" customHeight="1">
      <c r="A1406" s="1"/>
      <c r="B1406" s="572"/>
      <c r="C1406" s="531"/>
      <c r="D1406" s="531"/>
      <c r="E1406" s="35"/>
      <c r="F1406" s="35"/>
      <c r="G1406" s="35"/>
      <c r="H1406" s="35"/>
      <c r="I1406" s="35"/>
      <c r="J1406" s="35"/>
      <c r="K1406" s="35"/>
      <c r="L1406" s="35"/>
      <c r="M1406" s="35"/>
      <c r="N1406" s="35"/>
      <c r="O1406" s="573" t="s">
        <v>5</v>
      </c>
      <c r="P1406" s="531"/>
      <c r="Q1406" s="531"/>
      <c r="R1406" s="531"/>
      <c r="S1406" s="531"/>
      <c r="T1406" s="7"/>
      <c r="U1406" s="7"/>
      <c r="V1406" s="5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</row>
    <row r="1407" spans="1:51" ht="34.5" customHeight="1">
      <c r="A1407" s="1"/>
      <c r="B1407" s="37" t="s">
        <v>6</v>
      </c>
      <c r="C1407" s="37" t="s">
        <v>7</v>
      </c>
      <c r="D1407" s="37" t="s">
        <v>8</v>
      </c>
      <c r="E1407" s="37" t="s">
        <v>9</v>
      </c>
      <c r="F1407" s="38" t="s">
        <v>10</v>
      </c>
      <c r="G1407" s="39" t="s">
        <v>11</v>
      </c>
      <c r="H1407" s="38" t="s">
        <v>10</v>
      </c>
      <c r="I1407" s="39" t="s">
        <v>12</v>
      </c>
      <c r="J1407" s="38" t="s">
        <v>10</v>
      </c>
      <c r="K1407" s="39" t="s">
        <v>13</v>
      </c>
      <c r="L1407" s="38" t="s">
        <v>10</v>
      </c>
      <c r="M1407" s="39" t="s">
        <v>14</v>
      </c>
      <c r="N1407" s="38" t="s">
        <v>10</v>
      </c>
      <c r="O1407" s="39" t="s">
        <v>15</v>
      </c>
      <c r="P1407" s="38" t="s">
        <v>10</v>
      </c>
      <c r="Q1407" s="39" t="s">
        <v>16</v>
      </c>
      <c r="R1407" s="574" t="s">
        <v>17</v>
      </c>
      <c r="S1407" s="575"/>
      <c r="T1407" s="7"/>
      <c r="U1407" s="7"/>
      <c r="V1407" s="5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</row>
    <row r="1408" spans="1:51" ht="7.5" customHeight="1">
      <c r="A1408" s="1"/>
      <c r="B1408" s="664" t="s">
        <v>18</v>
      </c>
      <c r="C1408" s="627" t="s">
        <v>370</v>
      </c>
      <c r="D1408" s="655" t="s">
        <v>371</v>
      </c>
      <c r="E1408" s="566" t="s">
        <v>25</v>
      </c>
      <c r="F1408" s="52"/>
      <c r="G1408" s="122"/>
      <c r="H1408" s="123"/>
      <c r="I1408" s="43"/>
      <c r="J1408" s="123"/>
      <c r="K1408" s="43"/>
      <c r="L1408" s="123"/>
      <c r="M1408" s="43"/>
      <c r="N1408" s="49"/>
      <c r="O1408" s="43"/>
      <c r="P1408" s="49"/>
      <c r="Q1408" s="43"/>
      <c r="R1408" s="584" t="s">
        <v>21</v>
      </c>
      <c r="S1408" s="588" t="s">
        <v>372</v>
      </c>
      <c r="T1408" s="7"/>
      <c r="U1408" s="7"/>
      <c r="V1408" s="5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</row>
    <row r="1409" spans="1:51" ht="7.5" customHeight="1">
      <c r="A1409" s="1"/>
      <c r="B1409" s="541"/>
      <c r="C1409" s="541"/>
      <c r="D1409" s="541"/>
      <c r="E1409" s="541"/>
      <c r="F1409" s="52"/>
      <c r="G1409" s="122"/>
      <c r="H1409" s="123"/>
      <c r="I1409" s="43"/>
      <c r="J1409" s="123"/>
      <c r="K1409" s="43"/>
      <c r="L1409" s="123"/>
      <c r="M1409" s="43"/>
      <c r="N1409" s="49"/>
      <c r="O1409" s="43"/>
      <c r="P1409" s="49"/>
      <c r="Q1409" s="43"/>
      <c r="R1409" s="541"/>
      <c r="S1409" s="541"/>
      <c r="T1409" s="7"/>
      <c r="U1409" s="7"/>
      <c r="V1409" s="5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</row>
    <row r="1410" spans="1:51" ht="7.5" customHeight="1">
      <c r="A1410" s="1"/>
      <c r="B1410" s="541"/>
      <c r="C1410" s="541"/>
      <c r="D1410" s="541"/>
      <c r="E1410" s="541"/>
      <c r="F1410" s="52"/>
      <c r="G1410" s="122"/>
      <c r="H1410" s="123"/>
      <c r="I1410" s="43"/>
      <c r="J1410" s="123"/>
      <c r="K1410" s="43"/>
      <c r="L1410" s="123"/>
      <c r="M1410" s="43"/>
      <c r="N1410" s="49"/>
      <c r="O1410" s="43"/>
      <c r="P1410" s="49"/>
      <c r="Q1410" s="43"/>
      <c r="R1410" s="48"/>
      <c r="S1410" s="541"/>
      <c r="T1410" s="7"/>
      <c r="U1410" s="7"/>
      <c r="V1410" s="5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</row>
    <row r="1411" spans="1:51" ht="7.5" customHeight="1">
      <c r="A1411" s="1"/>
      <c r="B1411" s="541"/>
      <c r="C1411" s="541"/>
      <c r="D1411" s="541"/>
      <c r="E1411" s="541"/>
      <c r="F1411" s="52"/>
      <c r="G1411" s="122"/>
      <c r="H1411" s="123"/>
      <c r="I1411" s="43"/>
      <c r="J1411" s="123"/>
      <c r="K1411" s="43"/>
      <c r="L1411" s="123"/>
      <c r="M1411" s="43"/>
      <c r="N1411" s="49"/>
      <c r="O1411" s="43"/>
      <c r="P1411" s="49"/>
      <c r="Q1411" s="43"/>
      <c r="R1411" s="584" t="s">
        <v>21</v>
      </c>
      <c r="S1411" s="588" t="s">
        <v>373</v>
      </c>
      <c r="T1411" s="7"/>
      <c r="U1411" s="7"/>
      <c r="V1411" s="5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</row>
    <row r="1412" spans="1:51" ht="7.5" customHeight="1">
      <c r="A1412" s="1"/>
      <c r="B1412" s="541"/>
      <c r="C1412" s="541"/>
      <c r="D1412" s="541"/>
      <c r="E1412" s="541"/>
      <c r="F1412" s="52"/>
      <c r="G1412" s="122"/>
      <c r="H1412" s="123"/>
      <c r="I1412" s="43"/>
      <c r="J1412" s="123"/>
      <c r="K1412" s="43"/>
      <c r="L1412" s="123"/>
      <c r="M1412" s="43"/>
      <c r="N1412" s="49"/>
      <c r="O1412" s="43"/>
      <c r="P1412" s="49"/>
      <c r="Q1412" s="43"/>
      <c r="R1412" s="541"/>
      <c r="S1412" s="541"/>
      <c r="T1412" s="7"/>
      <c r="U1412" s="7"/>
      <c r="V1412" s="5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</row>
    <row r="1413" spans="1:51" ht="7.5" customHeight="1">
      <c r="A1413" s="1"/>
      <c r="B1413" s="541"/>
      <c r="C1413" s="541"/>
      <c r="D1413" s="541"/>
      <c r="E1413" s="541"/>
      <c r="F1413" s="90"/>
      <c r="G1413" s="90"/>
      <c r="H1413" s="90"/>
      <c r="I1413" s="90"/>
      <c r="J1413" s="90"/>
      <c r="K1413" s="90"/>
      <c r="L1413" s="90"/>
      <c r="M1413" s="90"/>
      <c r="N1413" s="90"/>
      <c r="O1413" s="90"/>
      <c r="P1413" s="90"/>
      <c r="Q1413" s="90"/>
      <c r="R1413" s="48"/>
      <c r="S1413" s="541"/>
      <c r="T1413" s="7"/>
      <c r="U1413" s="7"/>
      <c r="V1413" s="5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</row>
    <row r="1414" spans="1:51" ht="7.5" customHeight="1">
      <c r="A1414" s="1"/>
      <c r="B1414" s="541"/>
      <c r="C1414" s="541"/>
      <c r="D1414" s="541"/>
      <c r="E1414" s="541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S1414" s="541"/>
      <c r="T1414" s="7"/>
      <c r="U1414" s="7"/>
      <c r="V1414" s="5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</row>
    <row r="1415" spans="1:51" ht="7.5" customHeight="1">
      <c r="A1415" s="1"/>
      <c r="B1415" s="541"/>
      <c r="C1415" s="541"/>
      <c r="D1415" s="541"/>
      <c r="E1415" s="541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S1415" s="541"/>
      <c r="T1415" s="7"/>
      <c r="U1415" s="7"/>
      <c r="V1415" s="5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</row>
    <row r="1416" spans="1:51" ht="7.5" customHeight="1">
      <c r="A1416" s="13"/>
      <c r="B1416" s="541"/>
      <c r="C1416" s="541"/>
      <c r="D1416" s="541"/>
      <c r="E1416" s="541"/>
      <c r="F1416" s="50"/>
      <c r="G1416" s="582" t="s">
        <v>25</v>
      </c>
      <c r="H1416" s="50"/>
      <c r="I1416" s="582" t="s">
        <v>25</v>
      </c>
      <c r="J1416" s="50"/>
      <c r="K1416" s="582" t="s">
        <v>25</v>
      </c>
      <c r="L1416" s="581"/>
      <c r="M1416" s="582">
        <f>ROUND(Q1416+(Q1416*4.8%),0)</f>
        <v>4428</v>
      </c>
      <c r="N1416" s="581"/>
      <c r="O1416" s="582">
        <f>ROUND(Q1416+(Q1416*10%),0)</f>
        <v>4648</v>
      </c>
      <c r="P1416" s="581">
        <v>962.30399999999997</v>
      </c>
      <c r="Q1416" s="582">
        <f>ROUND(P1416*mark_up,0)</f>
        <v>4225</v>
      </c>
      <c r="R1416" s="584" t="s">
        <v>21</v>
      </c>
      <c r="S1416" s="588" t="s">
        <v>91</v>
      </c>
      <c r="T1416" s="7"/>
      <c r="U1416" s="7"/>
      <c r="V1416" s="5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</row>
    <row r="1417" spans="1:51" ht="7.5" customHeight="1">
      <c r="A1417" s="13"/>
      <c r="B1417" s="541"/>
      <c r="C1417" s="541"/>
      <c r="D1417" s="541"/>
      <c r="E1417" s="541"/>
      <c r="F1417" s="74"/>
      <c r="G1417" s="562"/>
      <c r="H1417" s="74"/>
      <c r="I1417" s="562"/>
      <c r="J1417" s="74"/>
      <c r="K1417" s="562"/>
      <c r="L1417" s="562"/>
      <c r="M1417" s="562"/>
      <c r="N1417" s="562"/>
      <c r="O1417" s="562"/>
      <c r="P1417" s="562"/>
      <c r="Q1417" s="562"/>
      <c r="R1417" s="541"/>
      <c r="S1417" s="541"/>
      <c r="T1417" s="7"/>
      <c r="U1417" s="7"/>
      <c r="V1417" s="5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</row>
    <row r="1418" spans="1:51" ht="7.5" customHeight="1">
      <c r="A1418" s="13"/>
      <c r="B1418" s="541"/>
      <c r="C1418" s="541"/>
      <c r="D1418" s="541"/>
      <c r="E1418" s="541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8"/>
      <c r="S1418" s="541"/>
      <c r="T1418" s="7"/>
      <c r="U1418" s="7"/>
      <c r="V1418" s="5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</row>
    <row r="1419" spans="1:51" ht="7.5" customHeight="1">
      <c r="A1419" s="1"/>
      <c r="B1419" s="541"/>
      <c r="C1419" s="541"/>
      <c r="D1419" s="541"/>
      <c r="E1419" s="541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584" t="s">
        <v>21</v>
      </c>
      <c r="S1419" s="588" t="s">
        <v>35</v>
      </c>
      <c r="T1419" s="7"/>
      <c r="U1419" s="7"/>
      <c r="V1419" s="5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</row>
    <row r="1420" spans="1:51" ht="7.5" customHeight="1">
      <c r="A1420" s="1"/>
      <c r="B1420" s="541"/>
      <c r="C1420" s="541"/>
      <c r="D1420" s="541"/>
      <c r="E1420" s="541"/>
      <c r="F1420" s="47"/>
      <c r="G1420" s="47"/>
      <c r="H1420" s="47"/>
      <c r="I1420" s="47"/>
      <c r="J1420" s="47"/>
      <c r="K1420" s="47"/>
      <c r="L1420" s="47"/>
      <c r="M1420" s="47"/>
      <c r="N1420" s="47"/>
      <c r="O1420" s="47"/>
      <c r="P1420" s="47"/>
      <c r="Q1420" s="47"/>
      <c r="R1420" s="541"/>
      <c r="S1420" s="541"/>
      <c r="T1420" s="7"/>
      <c r="U1420" s="7"/>
      <c r="V1420" s="5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</row>
    <row r="1421" spans="1:51" ht="7.5" customHeight="1">
      <c r="A1421" s="1"/>
      <c r="B1421" s="541"/>
      <c r="C1421" s="541"/>
      <c r="D1421" s="541"/>
      <c r="E1421" s="541"/>
      <c r="F1421" s="47"/>
      <c r="G1421" s="47"/>
      <c r="H1421" s="47"/>
      <c r="I1421" s="47"/>
      <c r="J1421" s="47"/>
      <c r="K1421" s="47"/>
      <c r="L1421" s="47"/>
      <c r="M1421" s="47"/>
      <c r="N1421" s="47"/>
      <c r="O1421" s="47"/>
      <c r="P1421" s="47"/>
      <c r="Q1421" s="47"/>
      <c r="R1421" s="48"/>
      <c r="S1421" s="541"/>
      <c r="T1421" s="7"/>
      <c r="U1421" s="7"/>
      <c r="V1421" s="5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</row>
    <row r="1422" spans="1:51" ht="7.5" customHeight="1">
      <c r="A1422" s="1"/>
      <c r="B1422" s="541"/>
      <c r="C1422" s="608" t="s">
        <v>374</v>
      </c>
      <c r="D1422" s="541"/>
      <c r="E1422" s="541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8"/>
      <c r="S1422" s="58"/>
      <c r="T1422" s="7"/>
      <c r="U1422" s="7"/>
      <c r="V1422" s="5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</row>
    <row r="1423" spans="1:51" ht="7.5" customHeight="1">
      <c r="A1423" s="1"/>
      <c r="B1423" s="541"/>
      <c r="C1423" s="541"/>
      <c r="D1423" s="541"/>
      <c r="E1423" s="541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8"/>
      <c r="S1423" s="58"/>
      <c r="T1423" s="7"/>
      <c r="U1423" s="7"/>
      <c r="V1423" s="5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</row>
    <row r="1424" spans="1:51" ht="7.5" customHeight="1">
      <c r="A1424" s="1"/>
      <c r="B1424" s="531"/>
      <c r="C1424" s="531"/>
      <c r="D1424" s="531"/>
      <c r="E1424" s="531"/>
      <c r="F1424" s="59"/>
      <c r="G1424" s="59"/>
      <c r="H1424" s="59"/>
      <c r="I1424" s="59"/>
      <c r="J1424" s="59"/>
      <c r="K1424" s="59"/>
      <c r="L1424" s="59"/>
      <c r="M1424" s="59"/>
      <c r="N1424" s="59"/>
      <c r="O1424" s="59"/>
      <c r="P1424" s="59"/>
      <c r="Q1424" s="59"/>
      <c r="R1424" s="61"/>
      <c r="S1424" s="225"/>
      <c r="T1424" s="7"/>
      <c r="U1424" s="7"/>
      <c r="V1424" s="5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</row>
    <row r="1425" spans="1:51" ht="7.5" customHeight="1">
      <c r="A1425" s="1"/>
      <c r="B1425" s="604" t="s">
        <v>18</v>
      </c>
      <c r="C1425" s="627" t="s">
        <v>375</v>
      </c>
      <c r="D1425" s="632" t="s">
        <v>376</v>
      </c>
      <c r="E1425" s="614" t="s">
        <v>25</v>
      </c>
      <c r="F1425" s="52"/>
      <c r="G1425" s="122"/>
      <c r="H1425" s="123"/>
      <c r="I1425" s="43"/>
      <c r="J1425" s="123"/>
      <c r="K1425" s="43"/>
      <c r="L1425" s="123"/>
      <c r="M1425" s="43"/>
      <c r="N1425" s="49"/>
      <c r="O1425" s="43"/>
      <c r="P1425" s="49"/>
      <c r="Q1425" s="43"/>
      <c r="R1425" s="584" t="s">
        <v>21</v>
      </c>
      <c r="S1425" s="588" t="s">
        <v>305</v>
      </c>
      <c r="T1425" s="7"/>
      <c r="U1425" s="7"/>
      <c r="V1425" s="5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</row>
    <row r="1426" spans="1:51" ht="7.5" customHeight="1">
      <c r="A1426" s="1"/>
      <c r="B1426" s="541"/>
      <c r="C1426" s="541"/>
      <c r="D1426" s="541"/>
      <c r="E1426" s="541"/>
      <c r="F1426" s="52"/>
      <c r="G1426" s="122"/>
      <c r="H1426" s="123"/>
      <c r="I1426" s="43"/>
      <c r="J1426" s="123"/>
      <c r="K1426" s="43"/>
      <c r="L1426" s="123"/>
      <c r="M1426" s="43"/>
      <c r="N1426" s="49"/>
      <c r="O1426" s="43"/>
      <c r="P1426" s="49"/>
      <c r="Q1426" s="43"/>
      <c r="R1426" s="541"/>
      <c r="S1426" s="541"/>
      <c r="T1426" s="7"/>
      <c r="U1426" s="7"/>
      <c r="V1426" s="5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</row>
    <row r="1427" spans="1:51" ht="7.5" customHeight="1">
      <c r="A1427" s="1"/>
      <c r="B1427" s="541"/>
      <c r="C1427" s="541"/>
      <c r="D1427" s="541"/>
      <c r="E1427" s="541"/>
      <c r="F1427" s="52"/>
      <c r="G1427" s="122"/>
      <c r="H1427" s="123"/>
      <c r="I1427" s="43"/>
      <c r="J1427" s="123"/>
      <c r="K1427" s="43"/>
      <c r="L1427" s="123"/>
      <c r="M1427" s="43"/>
      <c r="N1427" s="49"/>
      <c r="O1427" s="43"/>
      <c r="P1427" s="49"/>
      <c r="Q1427" s="43"/>
      <c r="R1427" s="48"/>
      <c r="S1427" s="541"/>
      <c r="T1427" s="7"/>
      <c r="U1427" s="7"/>
      <c r="V1427" s="5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</row>
    <row r="1428" spans="1:51" ht="7.5" customHeight="1">
      <c r="A1428" s="1"/>
      <c r="B1428" s="541"/>
      <c r="C1428" s="541"/>
      <c r="D1428" s="541"/>
      <c r="E1428" s="541"/>
      <c r="F1428" s="52"/>
      <c r="G1428" s="122"/>
      <c r="H1428" s="123"/>
      <c r="I1428" s="43"/>
      <c r="J1428" s="123"/>
      <c r="K1428" s="43"/>
      <c r="L1428" s="123"/>
      <c r="M1428" s="43"/>
      <c r="N1428" s="49"/>
      <c r="O1428" s="43"/>
      <c r="P1428" s="49"/>
      <c r="Q1428" s="43"/>
      <c r="R1428" s="584" t="s">
        <v>21</v>
      </c>
      <c r="S1428" s="588" t="s">
        <v>377</v>
      </c>
      <c r="T1428" s="7"/>
      <c r="U1428" s="7"/>
      <c r="V1428" s="5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</row>
    <row r="1429" spans="1:51" ht="7.5" customHeight="1">
      <c r="A1429" s="1"/>
      <c r="B1429" s="541"/>
      <c r="C1429" s="541"/>
      <c r="D1429" s="541"/>
      <c r="E1429" s="541"/>
      <c r="F1429" s="52"/>
      <c r="G1429" s="122"/>
      <c r="H1429" s="123"/>
      <c r="I1429" s="43"/>
      <c r="J1429" s="123"/>
      <c r="K1429" s="43"/>
      <c r="L1429" s="123"/>
      <c r="M1429" s="43"/>
      <c r="N1429" s="49"/>
      <c r="O1429" s="43"/>
      <c r="P1429" s="49"/>
      <c r="Q1429" s="43"/>
      <c r="R1429" s="541"/>
      <c r="S1429" s="541"/>
      <c r="T1429" s="7"/>
      <c r="U1429" s="7"/>
      <c r="V1429" s="5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</row>
    <row r="1430" spans="1:51" ht="7.5" customHeight="1">
      <c r="A1430" s="1"/>
      <c r="B1430" s="541"/>
      <c r="C1430" s="541"/>
      <c r="D1430" s="541"/>
      <c r="E1430" s="541"/>
      <c r="F1430" s="90"/>
      <c r="G1430" s="43"/>
      <c r="H1430" s="49"/>
      <c r="I1430" s="43"/>
      <c r="J1430" s="90"/>
      <c r="K1430" s="43"/>
      <c r="L1430" s="90"/>
      <c r="M1430" s="43"/>
      <c r="N1430" s="49"/>
      <c r="O1430" s="43"/>
      <c r="P1430" s="90"/>
      <c r="Q1430" s="43"/>
      <c r="R1430" s="584" t="s">
        <v>21</v>
      </c>
      <c r="S1430" s="588" t="s">
        <v>378</v>
      </c>
      <c r="T1430" s="7"/>
      <c r="U1430" s="7"/>
      <c r="V1430" s="5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</row>
    <row r="1431" spans="1:51" ht="7.5" customHeight="1">
      <c r="A1431" s="1"/>
      <c r="B1431" s="541"/>
      <c r="C1431" s="541"/>
      <c r="D1431" s="541"/>
      <c r="E1431" s="541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541"/>
      <c r="S1431" s="541"/>
      <c r="T1431" s="7"/>
      <c r="U1431" s="7"/>
      <c r="V1431" s="5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</row>
    <row r="1432" spans="1:51" ht="7.5" customHeight="1">
      <c r="A1432" s="13"/>
      <c r="B1432" s="541"/>
      <c r="C1432" s="541"/>
      <c r="D1432" s="541"/>
      <c r="E1432" s="541"/>
      <c r="F1432" s="105"/>
      <c r="G1432" s="105"/>
      <c r="H1432" s="105"/>
      <c r="I1432" s="105"/>
      <c r="J1432" s="105"/>
      <c r="K1432" s="105"/>
      <c r="L1432" s="105"/>
      <c r="M1432" s="105"/>
      <c r="N1432" s="105"/>
      <c r="O1432" s="105"/>
      <c r="P1432" s="105"/>
      <c r="Q1432" s="105"/>
      <c r="R1432" s="48"/>
      <c r="S1432" s="541"/>
      <c r="T1432" s="7"/>
      <c r="U1432" s="7"/>
      <c r="V1432" s="5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</row>
    <row r="1433" spans="1:51" ht="7.5" customHeight="1">
      <c r="A1433" s="13"/>
      <c r="B1433" s="541"/>
      <c r="C1433" s="541"/>
      <c r="D1433" s="541"/>
      <c r="E1433" s="541"/>
      <c r="F1433" s="105"/>
      <c r="G1433" s="582" t="s">
        <v>25</v>
      </c>
      <c r="H1433" s="50"/>
      <c r="I1433" s="582" t="s">
        <v>25</v>
      </c>
      <c r="J1433" s="581"/>
      <c r="K1433" s="582">
        <f>ROUND(M1433+(M1433*30%),0)</f>
        <v>7771</v>
      </c>
      <c r="L1433" s="581"/>
      <c r="M1433" s="582">
        <f>ROUND(Q1433+(Q1433*2.60869%),0)</f>
        <v>5978</v>
      </c>
      <c r="N1433" s="581"/>
      <c r="O1433" s="582">
        <f>ROUND(Q1433+(Q1433*5%),0)</f>
        <v>6117</v>
      </c>
      <c r="P1433" s="581">
        <v>1327.0215000000001</v>
      </c>
      <c r="Q1433" s="582">
        <f>ROUND(P1433*mark_up,0)</f>
        <v>5826</v>
      </c>
      <c r="R1433" s="48"/>
      <c r="S1433" s="541"/>
      <c r="T1433" s="7"/>
      <c r="U1433" s="7"/>
      <c r="V1433" s="5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</row>
    <row r="1434" spans="1:51" ht="7.5" customHeight="1">
      <c r="A1434" s="13"/>
      <c r="B1434" s="541"/>
      <c r="C1434" s="541"/>
      <c r="D1434" s="541"/>
      <c r="E1434" s="541"/>
      <c r="F1434" s="50"/>
      <c r="G1434" s="562"/>
      <c r="H1434" s="74"/>
      <c r="I1434" s="562"/>
      <c r="J1434" s="562"/>
      <c r="K1434" s="562"/>
      <c r="L1434" s="562"/>
      <c r="M1434" s="562"/>
      <c r="N1434" s="562"/>
      <c r="O1434" s="562"/>
      <c r="P1434" s="562"/>
      <c r="Q1434" s="562"/>
      <c r="R1434" s="48"/>
      <c r="S1434" s="541"/>
      <c r="T1434" s="7"/>
      <c r="U1434" s="7"/>
      <c r="V1434" s="5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</row>
    <row r="1435" spans="1:51" ht="7.5" customHeight="1">
      <c r="A1435" s="1"/>
      <c r="B1435" s="541"/>
      <c r="C1435" s="541"/>
      <c r="D1435" s="541"/>
      <c r="E1435" s="541"/>
      <c r="F1435" s="74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584" t="s">
        <v>21</v>
      </c>
      <c r="S1435" s="579" t="s">
        <v>91</v>
      </c>
      <c r="T1435" s="7"/>
      <c r="U1435" s="7"/>
      <c r="V1435" s="5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</row>
    <row r="1436" spans="1:51" ht="7.5" customHeight="1">
      <c r="A1436" s="1"/>
      <c r="B1436" s="541"/>
      <c r="C1436" s="541"/>
      <c r="D1436" s="541"/>
      <c r="E1436" s="541"/>
      <c r="F1436" s="47"/>
      <c r="R1436" s="541"/>
      <c r="S1436" s="541"/>
      <c r="T1436" s="7"/>
      <c r="U1436" s="7"/>
      <c r="V1436" s="5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</row>
    <row r="1437" spans="1:51" ht="7.5" customHeight="1">
      <c r="A1437" s="1"/>
      <c r="B1437" s="541"/>
      <c r="C1437" s="541"/>
      <c r="D1437" s="541"/>
      <c r="E1437" s="541"/>
      <c r="F1437" s="52"/>
      <c r="G1437" s="53"/>
      <c r="H1437" s="53"/>
      <c r="I1437" s="53"/>
      <c r="J1437" s="53"/>
      <c r="K1437" s="49"/>
      <c r="L1437" s="53"/>
      <c r="M1437" s="49"/>
      <c r="N1437" s="49"/>
      <c r="O1437" s="49"/>
      <c r="P1437" s="49"/>
      <c r="Q1437" s="49"/>
      <c r="R1437" s="48"/>
      <c r="S1437" s="541"/>
      <c r="T1437" s="7"/>
      <c r="U1437" s="7"/>
      <c r="V1437" s="5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</row>
    <row r="1438" spans="1:51" ht="7.5" customHeight="1">
      <c r="A1438" s="1"/>
      <c r="B1438" s="541"/>
      <c r="C1438" s="541"/>
      <c r="D1438" s="541"/>
      <c r="E1438" s="541"/>
      <c r="F1438" s="52"/>
      <c r="G1438" s="53"/>
      <c r="H1438" s="53"/>
      <c r="I1438" s="53"/>
      <c r="J1438" s="53"/>
      <c r="K1438" s="49"/>
      <c r="L1438" s="53"/>
      <c r="M1438" s="49"/>
      <c r="N1438" s="49"/>
      <c r="O1438" s="49"/>
      <c r="P1438" s="49"/>
      <c r="Q1438" s="49"/>
      <c r="R1438" s="584" t="s">
        <v>21</v>
      </c>
      <c r="S1438" s="579" t="s">
        <v>35</v>
      </c>
      <c r="T1438" s="7"/>
      <c r="U1438" s="7"/>
      <c r="V1438" s="5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</row>
    <row r="1439" spans="1:51" ht="7.5" customHeight="1">
      <c r="A1439" s="1"/>
      <c r="B1439" s="541"/>
      <c r="C1439" s="541"/>
      <c r="D1439" s="541"/>
      <c r="E1439" s="541"/>
      <c r="F1439" s="105"/>
      <c r="G1439" s="105"/>
      <c r="H1439" s="105"/>
      <c r="I1439" s="105"/>
      <c r="J1439" s="105"/>
      <c r="K1439" s="105"/>
      <c r="L1439" s="105"/>
      <c r="M1439" s="105"/>
      <c r="N1439" s="105"/>
      <c r="O1439" s="105"/>
      <c r="P1439" s="105"/>
      <c r="Q1439" s="105"/>
      <c r="R1439" s="541"/>
      <c r="S1439" s="541"/>
      <c r="T1439" s="7"/>
      <c r="U1439" s="7"/>
      <c r="V1439" s="5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</row>
    <row r="1440" spans="1:51" ht="7.5" customHeight="1">
      <c r="A1440" s="1"/>
      <c r="B1440" s="541"/>
      <c r="C1440" s="608" t="s">
        <v>379</v>
      </c>
      <c r="D1440" s="541"/>
      <c r="E1440" s="541"/>
      <c r="F1440" s="105"/>
      <c r="G1440" s="105"/>
      <c r="H1440" s="105"/>
      <c r="I1440" s="105"/>
      <c r="J1440" s="105"/>
      <c r="K1440" s="105"/>
      <c r="L1440" s="105"/>
      <c r="M1440" s="105"/>
      <c r="N1440" s="105"/>
      <c r="O1440" s="105"/>
      <c r="P1440" s="105"/>
      <c r="Q1440" s="105"/>
      <c r="R1440" s="48"/>
      <c r="S1440" s="541"/>
      <c r="T1440" s="7"/>
      <c r="U1440" s="7"/>
      <c r="V1440" s="5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</row>
    <row r="1441" spans="1:51" ht="7.5" customHeight="1">
      <c r="A1441" s="1"/>
      <c r="B1441" s="541"/>
      <c r="C1441" s="541"/>
      <c r="D1441" s="541"/>
      <c r="E1441" s="541"/>
      <c r="F1441" s="105"/>
      <c r="G1441" s="105"/>
      <c r="H1441" s="105"/>
      <c r="I1441" s="105"/>
      <c r="J1441" s="105"/>
      <c r="K1441" s="105"/>
      <c r="L1441" s="105"/>
      <c r="M1441" s="105"/>
      <c r="N1441" s="105"/>
      <c r="O1441" s="105"/>
      <c r="P1441" s="105"/>
      <c r="Q1441" s="105"/>
      <c r="R1441" s="120"/>
      <c r="S1441" s="226"/>
      <c r="T1441" s="7"/>
      <c r="U1441" s="7"/>
      <c r="V1441" s="5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</row>
    <row r="1442" spans="1:51" ht="7.5" customHeight="1">
      <c r="A1442" s="1"/>
      <c r="B1442" s="531"/>
      <c r="C1442" s="531"/>
      <c r="D1442" s="531"/>
      <c r="E1442" s="531"/>
      <c r="F1442" s="105"/>
      <c r="G1442" s="105"/>
      <c r="H1442" s="105"/>
      <c r="I1442" s="105"/>
      <c r="J1442" s="105"/>
      <c r="K1442" s="105"/>
      <c r="L1442" s="105"/>
      <c r="M1442" s="105"/>
      <c r="N1442" s="105"/>
      <c r="O1442" s="105"/>
      <c r="P1442" s="105"/>
      <c r="Q1442" s="105"/>
      <c r="R1442" s="120"/>
      <c r="S1442" s="226"/>
      <c r="T1442" s="7"/>
      <c r="U1442" s="7"/>
      <c r="V1442" s="5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</row>
    <row r="1443" spans="1:51" ht="7.5" customHeight="1">
      <c r="A1443" s="1"/>
      <c r="B1443" s="604" t="s">
        <v>18</v>
      </c>
      <c r="C1443" s="627" t="s">
        <v>380</v>
      </c>
      <c r="D1443" s="626" t="s">
        <v>381</v>
      </c>
      <c r="E1443" s="614" t="s">
        <v>25</v>
      </c>
      <c r="F1443" s="153"/>
      <c r="G1443" s="227"/>
      <c r="H1443" s="171"/>
      <c r="I1443" s="228"/>
      <c r="J1443" s="171"/>
      <c r="K1443" s="73"/>
      <c r="L1443" s="171"/>
      <c r="M1443" s="73"/>
      <c r="N1443" s="77"/>
      <c r="O1443" s="73"/>
      <c r="P1443" s="77"/>
      <c r="Q1443" s="73"/>
      <c r="R1443" s="590" t="s">
        <v>21</v>
      </c>
      <c r="S1443" s="591" t="s">
        <v>382</v>
      </c>
      <c r="T1443" s="7"/>
      <c r="U1443" s="7"/>
      <c r="V1443" s="5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</row>
    <row r="1444" spans="1:51" ht="7.5" customHeight="1">
      <c r="A1444" s="1"/>
      <c r="B1444" s="541"/>
      <c r="C1444" s="541"/>
      <c r="D1444" s="541"/>
      <c r="E1444" s="541"/>
      <c r="F1444" s="52"/>
      <c r="G1444" s="229"/>
      <c r="H1444" s="123"/>
      <c r="I1444" s="96"/>
      <c r="J1444" s="123"/>
      <c r="K1444" s="43"/>
      <c r="L1444" s="123"/>
      <c r="M1444" s="43"/>
      <c r="N1444" s="49"/>
      <c r="O1444" s="43"/>
      <c r="P1444" s="49"/>
      <c r="Q1444" s="43"/>
      <c r="R1444" s="541"/>
      <c r="S1444" s="541"/>
      <c r="T1444" s="7"/>
      <c r="U1444" s="7"/>
      <c r="V1444" s="5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</row>
    <row r="1445" spans="1:51" ht="7.5" customHeight="1">
      <c r="A1445" s="1"/>
      <c r="B1445" s="541"/>
      <c r="C1445" s="541"/>
      <c r="D1445" s="541"/>
      <c r="E1445" s="541"/>
      <c r="F1445" s="52"/>
      <c r="G1445" s="229"/>
      <c r="H1445" s="123"/>
      <c r="I1445" s="96"/>
      <c r="J1445" s="123"/>
      <c r="K1445" s="43"/>
      <c r="L1445" s="123"/>
      <c r="M1445" s="43"/>
      <c r="N1445" s="49"/>
      <c r="O1445" s="43"/>
      <c r="P1445" s="49"/>
      <c r="Q1445" s="43"/>
      <c r="R1445" s="45"/>
      <c r="S1445" s="541"/>
      <c r="T1445" s="7"/>
      <c r="U1445" s="7"/>
      <c r="V1445" s="5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</row>
    <row r="1446" spans="1:51" ht="7.5" customHeight="1">
      <c r="A1446" s="1"/>
      <c r="B1446" s="541"/>
      <c r="C1446" s="541"/>
      <c r="D1446" s="541"/>
      <c r="E1446" s="541"/>
      <c r="F1446" s="52"/>
      <c r="G1446" s="229"/>
      <c r="H1446" s="123"/>
      <c r="I1446" s="96"/>
      <c r="J1446" s="123"/>
      <c r="K1446" s="43"/>
      <c r="L1446" s="123"/>
      <c r="M1446" s="43"/>
      <c r="N1446" s="49"/>
      <c r="O1446" s="43"/>
      <c r="P1446" s="49"/>
      <c r="Q1446" s="43"/>
      <c r="R1446" s="584" t="s">
        <v>21</v>
      </c>
      <c r="S1446" s="579" t="s">
        <v>383</v>
      </c>
      <c r="T1446" s="7"/>
      <c r="U1446" s="7"/>
      <c r="V1446" s="5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</row>
    <row r="1447" spans="1:51" ht="7.5" customHeight="1">
      <c r="A1447" s="13"/>
      <c r="B1447" s="541"/>
      <c r="C1447" s="541"/>
      <c r="D1447" s="541"/>
      <c r="E1447" s="541"/>
      <c r="F1447" s="52"/>
      <c r="G1447" s="229"/>
      <c r="H1447" s="123"/>
      <c r="I1447" s="96"/>
      <c r="J1447" s="123"/>
      <c r="K1447" s="96"/>
      <c r="L1447" s="123"/>
      <c r="M1447" s="96"/>
      <c r="N1447" s="49"/>
      <c r="O1447" s="43"/>
      <c r="P1447" s="49"/>
      <c r="Q1447" s="43"/>
      <c r="R1447" s="541"/>
      <c r="S1447" s="541"/>
      <c r="T1447" s="7"/>
      <c r="U1447" s="7"/>
      <c r="V1447" s="5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</row>
    <row r="1448" spans="1:51" ht="7.5" customHeight="1">
      <c r="A1448" s="13"/>
      <c r="B1448" s="541"/>
      <c r="C1448" s="541"/>
      <c r="D1448" s="541"/>
      <c r="E1448" s="541"/>
      <c r="F1448" s="52"/>
      <c r="G1448" s="229"/>
      <c r="H1448" s="123"/>
      <c r="I1448" s="96"/>
      <c r="J1448" s="123"/>
      <c r="K1448" s="96"/>
      <c r="L1448" s="123"/>
      <c r="M1448" s="96"/>
      <c r="N1448" s="49"/>
      <c r="O1448" s="43"/>
      <c r="P1448" s="49"/>
      <c r="Q1448" s="43"/>
      <c r="R1448" s="584" t="s">
        <v>21</v>
      </c>
      <c r="S1448" s="741" t="s">
        <v>384</v>
      </c>
      <c r="T1448" s="7"/>
      <c r="U1448" s="7"/>
      <c r="V1448" s="5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</row>
    <row r="1449" spans="1:51" ht="7.5" customHeight="1">
      <c r="A1449" s="13"/>
      <c r="B1449" s="541"/>
      <c r="C1449" s="541"/>
      <c r="D1449" s="541"/>
      <c r="E1449" s="541"/>
      <c r="F1449" s="80"/>
      <c r="G1449" s="229"/>
      <c r="H1449" s="80"/>
      <c r="I1449" s="80"/>
      <c r="J1449" s="80"/>
      <c r="K1449" s="80"/>
      <c r="L1449" s="80"/>
      <c r="M1449" s="80"/>
      <c r="N1449" s="80"/>
      <c r="O1449" s="80"/>
      <c r="P1449" s="80"/>
      <c r="Q1449" s="80"/>
      <c r="R1449" s="541"/>
      <c r="S1449" s="541"/>
      <c r="T1449" s="7"/>
      <c r="U1449" s="7"/>
      <c r="V1449" s="5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</row>
    <row r="1450" spans="1:51" ht="7.5" customHeight="1">
      <c r="A1450" s="1"/>
      <c r="B1450" s="541"/>
      <c r="C1450" s="541"/>
      <c r="D1450" s="541"/>
      <c r="E1450" s="541"/>
      <c r="F1450" s="90"/>
      <c r="G1450" s="43"/>
      <c r="H1450" s="49"/>
      <c r="I1450" s="43"/>
      <c r="J1450" s="90"/>
      <c r="K1450" s="43"/>
      <c r="L1450" s="90"/>
      <c r="M1450" s="43"/>
      <c r="N1450" s="49"/>
      <c r="O1450" s="43"/>
      <c r="P1450" s="49"/>
      <c r="Q1450" s="43"/>
      <c r="R1450" s="584" t="s">
        <v>21</v>
      </c>
      <c r="S1450" s="588" t="s">
        <v>385</v>
      </c>
      <c r="T1450" s="7"/>
      <c r="U1450" s="7"/>
      <c r="V1450" s="5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</row>
    <row r="1451" spans="1:51" ht="7.5" customHeight="1">
      <c r="A1451" s="1"/>
      <c r="B1451" s="541"/>
      <c r="C1451" s="541"/>
      <c r="D1451" s="541"/>
      <c r="E1451" s="541"/>
      <c r="F1451" s="105"/>
      <c r="G1451" s="105"/>
      <c r="H1451" s="105"/>
      <c r="I1451" s="105"/>
      <c r="J1451" s="105"/>
      <c r="K1451" s="105"/>
      <c r="L1451" s="105"/>
      <c r="M1451" s="105"/>
      <c r="N1451" s="105"/>
      <c r="O1451" s="105"/>
      <c r="P1451" s="105"/>
      <c r="Q1451" s="105"/>
      <c r="R1451" s="541"/>
      <c r="S1451" s="541"/>
      <c r="T1451" s="7"/>
      <c r="U1451" s="7"/>
      <c r="V1451" s="5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</row>
    <row r="1452" spans="1:51" ht="7.5" customHeight="1">
      <c r="A1452" s="1"/>
      <c r="B1452" s="541"/>
      <c r="C1452" s="541"/>
      <c r="D1452" s="541"/>
      <c r="E1452" s="541"/>
      <c r="F1452" s="581">
        <v>9984.6180000000004</v>
      </c>
      <c r="G1452" s="582">
        <f>ROUND(F1452*mark_up,0)</f>
        <v>43832</v>
      </c>
      <c r="H1452" s="50"/>
      <c r="I1452" s="582" t="s">
        <v>25</v>
      </c>
      <c r="J1452" s="581"/>
      <c r="K1452" s="582" t="s">
        <v>25</v>
      </c>
      <c r="L1452" s="581"/>
      <c r="M1452" s="582" t="s">
        <v>25</v>
      </c>
      <c r="N1452" s="581"/>
      <c r="O1452" s="582" t="s">
        <v>25</v>
      </c>
      <c r="P1452" s="581"/>
      <c r="Q1452" s="582" t="s">
        <v>25</v>
      </c>
      <c r="R1452" s="48"/>
      <c r="S1452" s="541"/>
      <c r="T1452" s="7"/>
      <c r="U1452" s="7"/>
      <c r="V1452" s="5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</row>
    <row r="1453" spans="1:51" ht="7.5" customHeight="1">
      <c r="A1453" s="1"/>
      <c r="B1453" s="541"/>
      <c r="C1453" s="541"/>
      <c r="D1453" s="541"/>
      <c r="E1453" s="541"/>
      <c r="F1453" s="562"/>
      <c r="G1453" s="562"/>
      <c r="H1453" s="74"/>
      <c r="I1453" s="562"/>
      <c r="J1453" s="562"/>
      <c r="K1453" s="562"/>
      <c r="L1453" s="562"/>
      <c r="M1453" s="562"/>
      <c r="N1453" s="562"/>
      <c r="O1453" s="562"/>
      <c r="P1453" s="562"/>
      <c r="Q1453" s="562"/>
      <c r="R1453" s="584" t="s">
        <v>21</v>
      </c>
      <c r="S1453" s="588" t="s">
        <v>386</v>
      </c>
      <c r="T1453" s="7"/>
      <c r="U1453" s="7"/>
      <c r="V1453" s="5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</row>
    <row r="1454" spans="1:51" ht="7.5" customHeight="1">
      <c r="A1454" s="1"/>
      <c r="B1454" s="541"/>
      <c r="C1454" s="541"/>
      <c r="D1454" s="541"/>
      <c r="E1454" s="541"/>
      <c r="F1454" s="80"/>
      <c r="G1454" s="80"/>
      <c r="H1454" s="80"/>
      <c r="I1454" s="80"/>
      <c r="J1454" s="80"/>
      <c r="K1454" s="80"/>
      <c r="L1454" s="80"/>
      <c r="M1454" s="80"/>
      <c r="N1454" s="80"/>
      <c r="O1454" s="80"/>
      <c r="P1454" s="80"/>
      <c r="Q1454" s="80"/>
      <c r="R1454" s="541"/>
      <c r="S1454" s="541"/>
      <c r="T1454" s="7"/>
      <c r="U1454" s="7"/>
      <c r="V1454" s="5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</row>
    <row r="1455" spans="1:51" ht="7.5" customHeight="1">
      <c r="A1455" s="1"/>
      <c r="B1455" s="541"/>
      <c r="C1455" s="541"/>
      <c r="D1455" s="541"/>
      <c r="E1455" s="541"/>
      <c r="F1455" s="52"/>
      <c r="G1455" s="80"/>
      <c r="H1455" s="80"/>
      <c r="I1455" s="80"/>
      <c r="J1455" s="80"/>
      <c r="K1455" s="80"/>
      <c r="L1455" s="80"/>
      <c r="M1455" s="80"/>
      <c r="N1455" s="80"/>
      <c r="O1455" s="80"/>
      <c r="P1455" s="80"/>
      <c r="Q1455" s="80"/>
      <c r="R1455" s="48"/>
      <c r="S1455" s="541"/>
      <c r="T1455" s="7"/>
      <c r="U1455" s="7"/>
      <c r="V1455" s="5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</row>
    <row r="1456" spans="1:51" ht="7.5" customHeight="1">
      <c r="A1456" s="1"/>
      <c r="B1456" s="541"/>
      <c r="C1456" s="541"/>
      <c r="D1456" s="541"/>
      <c r="E1456" s="541"/>
      <c r="F1456" s="80"/>
      <c r="G1456" s="80"/>
      <c r="H1456" s="80"/>
      <c r="I1456" s="80"/>
      <c r="J1456" s="80"/>
      <c r="K1456" s="80"/>
      <c r="L1456" s="80"/>
      <c r="M1456" s="80"/>
      <c r="N1456" s="80"/>
      <c r="O1456" s="80"/>
      <c r="P1456" s="80"/>
      <c r="Q1456" s="80"/>
      <c r="R1456" s="48"/>
      <c r="S1456" s="541"/>
      <c r="T1456" s="7"/>
      <c r="U1456" s="7"/>
      <c r="V1456" s="5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</row>
    <row r="1457" spans="1:51" ht="7.5" customHeight="1">
      <c r="A1457" s="1"/>
      <c r="B1457" s="541"/>
      <c r="C1457" s="541"/>
      <c r="D1457" s="541"/>
      <c r="E1457" s="541"/>
      <c r="F1457" s="80"/>
      <c r="G1457" s="80"/>
      <c r="H1457" s="80"/>
      <c r="I1457" s="80"/>
      <c r="J1457" s="80"/>
      <c r="K1457" s="80"/>
      <c r="L1457" s="80"/>
      <c r="M1457" s="80"/>
      <c r="N1457" s="80"/>
      <c r="O1457" s="80"/>
      <c r="P1457" s="80"/>
      <c r="Q1457" s="80"/>
      <c r="R1457" s="48"/>
      <c r="S1457" s="541"/>
      <c r="T1457" s="7"/>
      <c r="U1457" s="7"/>
      <c r="V1457" s="5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</row>
    <row r="1458" spans="1:51" ht="7.5" customHeight="1">
      <c r="A1458" s="1"/>
      <c r="B1458" s="541"/>
      <c r="C1458" s="541"/>
      <c r="D1458" s="541"/>
      <c r="E1458" s="541"/>
      <c r="F1458" s="80"/>
      <c r="G1458" s="80"/>
      <c r="H1458" s="80"/>
      <c r="I1458" s="80"/>
      <c r="J1458" s="80"/>
      <c r="K1458" s="80"/>
      <c r="L1458" s="80"/>
      <c r="M1458" s="80"/>
      <c r="N1458" s="80"/>
      <c r="O1458" s="80"/>
      <c r="P1458" s="80"/>
      <c r="Q1458" s="80"/>
      <c r="R1458" s="584" t="s">
        <v>21</v>
      </c>
      <c r="S1458" s="588" t="s">
        <v>199</v>
      </c>
      <c r="T1458" s="7"/>
      <c r="U1458" s="7"/>
      <c r="V1458" s="5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</row>
    <row r="1459" spans="1:51" ht="7.5" customHeight="1">
      <c r="A1459" s="1"/>
      <c r="B1459" s="541"/>
      <c r="C1459" s="541"/>
      <c r="D1459" s="541"/>
      <c r="E1459" s="541"/>
      <c r="F1459" s="105"/>
      <c r="G1459" s="105"/>
      <c r="H1459" s="105"/>
      <c r="I1459" s="105"/>
      <c r="J1459" s="105"/>
      <c r="K1459" s="105"/>
      <c r="L1459" s="105"/>
      <c r="M1459" s="105"/>
      <c r="N1459" s="105"/>
      <c r="O1459" s="105"/>
      <c r="P1459" s="105"/>
      <c r="Q1459" s="105"/>
      <c r="R1459" s="541"/>
      <c r="S1459" s="541"/>
      <c r="T1459" s="7"/>
      <c r="U1459" s="7"/>
      <c r="V1459" s="5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</row>
    <row r="1460" spans="1:51" ht="7.5" customHeight="1">
      <c r="A1460" s="1"/>
      <c r="B1460" s="541"/>
      <c r="C1460" s="541"/>
      <c r="D1460" s="541"/>
      <c r="E1460" s="541"/>
      <c r="F1460" s="105"/>
      <c r="G1460" s="105"/>
      <c r="H1460" s="105"/>
      <c r="I1460" s="105"/>
      <c r="J1460" s="105"/>
      <c r="K1460" s="105"/>
      <c r="L1460" s="105"/>
      <c r="M1460" s="105"/>
      <c r="N1460" s="105"/>
      <c r="O1460" s="105"/>
      <c r="P1460" s="105"/>
      <c r="Q1460" s="105"/>
      <c r="R1460" s="45"/>
      <c r="S1460" s="541"/>
      <c r="T1460" s="7"/>
      <c r="U1460" s="7"/>
      <c r="V1460" s="5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</row>
    <row r="1461" spans="1:51" ht="7.5" customHeight="1">
      <c r="A1461" s="1"/>
      <c r="B1461" s="541"/>
      <c r="C1461" s="608" t="s">
        <v>387</v>
      </c>
      <c r="D1461" s="541"/>
      <c r="E1461" s="541"/>
      <c r="F1461" s="47"/>
      <c r="G1461" s="47"/>
      <c r="H1461" s="47"/>
      <c r="I1461" s="47"/>
      <c r="J1461" s="47"/>
      <c r="K1461" s="47"/>
      <c r="L1461" s="47"/>
      <c r="M1461" s="47"/>
      <c r="N1461" s="47"/>
      <c r="O1461" s="47"/>
      <c r="P1461" s="47"/>
      <c r="Q1461" s="47"/>
      <c r="R1461" s="584" t="s">
        <v>21</v>
      </c>
      <c r="S1461" s="579" t="s">
        <v>324</v>
      </c>
      <c r="T1461" s="7"/>
      <c r="U1461" s="7"/>
      <c r="V1461" s="5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</row>
    <row r="1462" spans="1:51" ht="7.5" customHeight="1">
      <c r="A1462" s="1"/>
      <c r="B1462" s="541"/>
      <c r="C1462" s="541"/>
      <c r="D1462" s="541"/>
      <c r="E1462" s="541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541"/>
      <c r="S1462" s="541"/>
      <c r="T1462" s="7"/>
      <c r="U1462" s="7"/>
      <c r="V1462" s="5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</row>
    <row r="1463" spans="1:51" ht="7.5" customHeight="1">
      <c r="A1463" s="1"/>
      <c r="B1463" s="531"/>
      <c r="C1463" s="531"/>
      <c r="D1463" s="531"/>
      <c r="E1463" s="531"/>
      <c r="F1463" s="59"/>
      <c r="G1463" s="59"/>
      <c r="H1463" s="59"/>
      <c r="I1463" s="59"/>
      <c r="J1463" s="59"/>
      <c r="K1463" s="59"/>
      <c r="L1463" s="59"/>
      <c r="M1463" s="59"/>
      <c r="N1463" s="59"/>
      <c r="O1463" s="59"/>
      <c r="P1463" s="59"/>
      <c r="Q1463" s="59"/>
      <c r="R1463" s="230"/>
      <c r="S1463" s="531"/>
      <c r="T1463" s="7"/>
      <c r="U1463" s="7"/>
      <c r="V1463" s="5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</row>
    <row r="1464" spans="1:51" ht="11.25" customHeight="1">
      <c r="A1464" s="1"/>
      <c r="B1464" s="569"/>
      <c r="C1464" s="545"/>
      <c r="D1464" s="545"/>
      <c r="E1464" s="545"/>
      <c r="F1464" s="545"/>
      <c r="G1464" s="545"/>
      <c r="H1464" s="545"/>
      <c r="I1464" s="545"/>
      <c r="J1464" s="545"/>
      <c r="K1464" s="545"/>
      <c r="L1464" s="545"/>
      <c r="M1464" s="545"/>
      <c r="N1464" s="545"/>
      <c r="O1464" s="545"/>
      <c r="P1464" s="545"/>
      <c r="Q1464" s="545"/>
      <c r="R1464" s="545"/>
      <c r="S1464" s="570" t="s">
        <v>43</v>
      </c>
      <c r="T1464" s="7"/>
      <c r="U1464" s="7"/>
      <c r="V1464" s="5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</row>
    <row r="1465" spans="1:51" ht="11.25" customHeight="1">
      <c r="A1465" s="1"/>
      <c r="B1465" s="51"/>
      <c r="C1465" s="64"/>
      <c r="D1465" s="51"/>
      <c r="E1465" s="51"/>
      <c r="F1465" s="51"/>
      <c r="G1465" s="51"/>
      <c r="H1465" s="51"/>
      <c r="I1465" s="51"/>
      <c r="J1465" s="51"/>
      <c r="K1465" s="51"/>
      <c r="L1465" s="51"/>
      <c r="M1465" s="51"/>
      <c r="N1465" s="51"/>
      <c r="O1465" s="51"/>
      <c r="P1465" s="51"/>
      <c r="Q1465" s="51"/>
      <c r="R1465" s="56"/>
      <c r="S1465" s="562"/>
      <c r="T1465" s="7"/>
      <c r="U1465" s="7"/>
      <c r="V1465" s="5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</row>
    <row r="1466" spans="1:51" ht="11.25" customHeight="1">
      <c r="A1466" s="1"/>
      <c r="B1466" s="586" t="s">
        <v>388</v>
      </c>
      <c r="C1466" s="587"/>
      <c r="D1466" s="587"/>
      <c r="E1466" s="587"/>
      <c r="F1466" s="587"/>
      <c r="G1466" s="587"/>
      <c r="H1466" s="587"/>
      <c r="I1466" s="587"/>
      <c r="J1466" s="587"/>
      <c r="K1466" s="587"/>
      <c r="L1466" s="587"/>
      <c r="M1466" s="587"/>
      <c r="N1466" s="587"/>
      <c r="O1466" s="587"/>
      <c r="P1466" s="587"/>
      <c r="Q1466" s="587"/>
      <c r="R1466" s="587"/>
      <c r="S1466" s="587"/>
      <c r="T1466" s="7"/>
      <c r="U1466" s="7"/>
      <c r="V1466" s="5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</row>
    <row r="1467" spans="1:51" ht="61.5" customHeight="1">
      <c r="A1467" s="1"/>
      <c r="B1467" s="572"/>
      <c r="C1467" s="531"/>
      <c r="D1467" s="531"/>
      <c r="E1467" s="35"/>
      <c r="F1467" s="35"/>
      <c r="G1467" s="35"/>
      <c r="H1467" s="35"/>
      <c r="I1467" s="35"/>
      <c r="J1467" s="35"/>
      <c r="K1467" s="35"/>
      <c r="L1467" s="35"/>
      <c r="M1467" s="35"/>
      <c r="N1467" s="35"/>
      <c r="O1467" s="573" t="s">
        <v>5</v>
      </c>
      <c r="P1467" s="531"/>
      <c r="Q1467" s="531"/>
      <c r="R1467" s="531"/>
      <c r="S1467" s="531"/>
      <c r="T1467" s="7"/>
      <c r="U1467" s="7"/>
      <c r="V1467" s="5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</row>
    <row r="1468" spans="1:51" ht="34.5" customHeight="1">
      <c r="A1468" s="1"/>
      <c r="B1468" s="37" t="s">
        <v>6</v>
      </c>
      <c r="C1468" s="37" t="s">
        <v>7</v>
      </c>
      <c r="D1468" s="37" t="s">
        <v>8</v>
      </c>
      <c r="E1468" s="37" t="s">
        <v>9</v>
      </c>
      <c r="F1468" s="38" t="s">
        <v>10</v>
      </c>
      <c r="G1468" s="39" t="s">
        <v>11</v>
      </c>
      <c r="H1468" s="38" t="s">
        <v>10</v>
      </c>
      <c r="I1468" s="39" t="s">
        <v>12</v>
      </c>
      <c r="J1468" s="38" t="s">
        <v>10</v>
      </c>
      <c r="K1468" s="39" t="s">
        <v>13</v>
      </c>
      <c r="L1468" s="38" t="s">
        <v>10</v>
      </c>
      <c r="M1468" s="39" t="s">
        <v>14</v>
      </c>
      <c r="N1468" s="38" t="s">
        <v>10</v>
      </c>
      <c r="O1468" s="39" t="s">
        <v>15</v>
      </c>
      <c r="P1468" s="38" t="s">
        <v>10</v>
      </c>
      <c r="Q1468" s="39" t="s">
        <v>16</v>
      </c>
      <c r="R1468" s="574" t="s">
        <v>17</v>
      </c>
      <c r="S1468" s="575"/>
      <c r="T1468" s="7"/>
      <c r="U1468" s="7"/>
      <c r="V1468" s="5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</row>
    <row r="1469" spans="1:51" ht="7.5" customHeight="1">
      <c r="A1469" s="1"/>
      <c r="B1469" s="702" t="s">
        <v>18</v>
      </c>
      <c r="C1469" s="627" t="s">
        <v>389</v>
      </c>
      <c r="D1469" s="626" t="s">
        <v>390</v>
      </c>
      <c r="E1469" s="232"/>
      <c r="F1469" s="41"/>
      <c r="G1469" s="41"/>
      <c r="H1469" s="232"/>
      <c r="I1469" s="232"/>
      <c r="J1469" s="232"/>
      <c r="K1469" s="232"/>
      <c r="L1469" s="232"/>
      <c r="M1469" s="232"/>
      <c r="N1469" s="232"/>
      <c r="O1469" s="232"/>
      <c r="P1469" s="232"/>
      <c r="Q1469" s="232"/>
      <c r="R1469" s="677" t="s">
        <v>21</v>
      </c>
      <c r="S1469" s="577" t="s">
        <v>391</v>
      </c>
      <c r="T1469" s="7"/>
      <c r="U1469" s="7"/>
      <c r="V1469" s="5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</row>
    <row r="1470" spans="1:51" ht="7.5" customHeight="1">
      <c r="A1470" s="1"/>
      <c r="B1470" s="541"/>
      <c r="C1470" s="541"/>
      <c r="D1470" s="541"/>
      <c r="E1470" s="26"/>
      <c r="F1470" s="47"/>
      <c r="G1470" s="47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541"/>
      <c r="S1470" s="541"/>
      <c r="T1470" s="7"/>
      <c r="U1470" s="7"/>
      <c r="V1470" s="5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</row>
    <row r="1471" spans="1:51" ht="7.5" customHeight="1">
      <c r="A1471" s="1"/>
      <c r="B1471" s="541"/>
      <c r="C1471" s="541"/>
      <c r="D1471" s="541"/>
      <c r="E1471" s="721"/>
      <c r="F1471" s="52"/>
      <c r="G1471" s="743"/>
      <c r="H1471" s="234"/>
      <c r="I1471" s="567"/>
      <c r="J1471" s="234"/>
      <c r="K1471" s="567"/>
      <c r="L1471" s="234"/>
      <c r="M1471" s="567"/>
      <c r="N1471" s="137"/>
      <c r="O1471" s="567"/>
      <c r="P1471" s="137"/>
      <c r="Q1471" s="567"/>
      <c r="R1471" s="166"/>
      <c r="S1471" s="541"/>
      <c r="T1471" s="7"/>
      <c r="U1471" s="7"/>
      <c r="V1471" s="5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</row>
    <row r="1472" spans="1:51" ht="7.5" customHeight="1">
      <c r="A1472" s="1"/>
      <c r="B1472" s="541"/>
      <c r="C1472" s="541"/>
      <c r="D1472" s="541"/>
      <c r="E1472" s="541"/>
      <c r="F1472" s="52"/>
      <c r="G1472" s="541"/>
      <c r="H1472" s="234"/>
      <c r="I1472" s="541"/>
      <c r="J1472" s="234"/>
      <c r="K1472" s="541"/>
      <c r="L1472" s="234"/>
      <c r="M1472" s="541"/>
      <c r="N1472" s="137"/>
      <c r="O1472" s="541"/>
      <c r="P1472" s="137"/>
      <c r="Q1472" s="541"/>
      <c r="S1472" s="588" t="s">
        <v>392</v>
      </c>
      <c r="T1472" s="7"/>
      <c r="U1472" s="7"/>
      <c r="V1472" s="5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</row>
    <row r="1473" spans="1:51" ht="7.5" customHeight="1">
      <c r="A1473" s="1"/>
      <c r="B1473" s="541"/>
      <c r="C1473" s="541"/>
      <c r="D1473" s="541"/>
      <c r="E1473" s="541"/>
      <c r="F1473" s="52"/>
      <c r="G1473" s="541"/>
      <c r="H1473" s="234"/>
      <c r="I1473" s="541"/>
      <c r="J1473" s="234"/>
      <c r="K1473" s="541"/>
      <c r="L1473" s="234"/>
      <c r="M1473" s="541"/>
      <c r="N1473" s="137"/>
      <c r="O1473" s="541"/>
      <c r="P1473" s="137"/>
      <c r="Q1473" s="541"/>
      <c r="S1473" s="541"/>
      <c r="T1473" s="7"/>
      <c r="U1473" s="7"/>
      <c r="V1473" s="5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</row>
    <row r="1474" spans="1:51" ht="7.5" customHeight="1">
      <c r="A1474" s="1"/>
      <c r="B1474" s="541"/>
      <c r="C1474" s="541"/>
      <c r="D1474" s="541"/>
      <c r="E1474" s="721"/>
      <c r="F1474" s="52"/>
      <c r="G1474" s="743"/>
      <c r="H1474" s="234"/>
      <c r="I1474" s="567"/>
      <c r="J1474" s="234"/>
      <c r="K1474" s="567"/>
      <c r="L1474" s="234"/>
      <c r="M1474" s="567"/>
      <c r="N1474" s="137"/>
      <c r="O1474" s="567"/>
      <c r="P1474" s="137"/>
      <c r="Q1474" s="567"/>
      <c r="R1474" s="673" t="s">
        <v>21</v>
      </c>
      <c r="S1474" s="541"/>
      <c r="T1474" s="7"/>
      <c r="U1474" s="7"/>
      <c r="V1474" s="5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</row>
    <row r="1475" spans="1:51" ht="7.5" customHeight="1">
      <c r="A1475" s="1"/>
      <c r="B1475" s="541"/>
      <c r="C1475" s="541"/>
      <c r="D1475" s="541"/>
      <c r="E1475" s="541"/>
      <c r="F1475" s="52"/>
      <c r="G1475" s="541"/>
      <c r="H1475" s="234"/>
      <c r="I1475" s="541"/>
      <c r="J1475" s="234"/>
      <c r="K1475" s="541"/>
      <c r="L1475" s="234"/>
      <c r="M1475" s="541"/>
      <c r="N1475" s="137"/>
      <c r="O1475" s="541"/>
      <c r="P1475" s="137"/>
      <c r="Q1475" s="541"/>
      <c r="R1475" s="541"/>
      <c r="S1475" s="541"/>
      <c r="T1475" s="7"/>
      <c r="U1475" s="7"/>
      <c r="V1475" s="5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</row>
    <row r="1476" spans="1:51" ht="7.5" customHeight="1">
      <c r="A1476" s="1"/>
      <c r="B1476" s="541"/>
      <c r="C1476" s="541"/>
      <c r="D1476" s="541"/>
      <c r="E1476" s="567" t="s">
        <v>25</v>
      </c>
      <c r="F1476" s="90"/>
      <c r="G1476" s="43"/>
      <c r="H1476" s="137"/>
      <c r="I1476" s="236"/>
      <c r="J1476" s="237"/>
      <c r="K1476" s="236"/>
      <c r="L1476" s="237"/>
      <c r="M1476" s="236"/>
      <c r="N1476" s="137"/>
      <c r="O1476" s="236"/>
      <c r="P1476" s="137"/>
      <c r="Q1476" s="236"/>
      <c r="R1476" s="166"/>
      <c r="S1476" s="541"/>
      <c r="T1476" s="7"/>
      <c r="U1476" s="7"/>
      <c r="V1476" s="5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</row>
    <row r="1477" spans="1:51" ht="7.5" customHeight="1">
      <c r="A1477" s="1"/>
      <c r="B1477" s="541"/>
      <c r="C1477" s="541"/>
      <c r="D1477" s="541"/>
      <c r="E1477" s="541"/>
      <c r="F1477" s="581">
        <v>994.44449999999995</v>
      </c>
      <c r="G1477" s="582">
        <f>ROUND(F1477*mark_up,0)</f>
        <v>4366</v>
      </c>
      <c r="H1477" s="215"/>
      <c r="I1477" s="656" t="s">
        <v>25</v>
      </c>
      <c r="J1477" s="671"/>
      <c r="K1477" s="656" t="s">
        <v>25</v>
      </c>
      <c r="L1477" s="671"/>
      <c r="M1477" s="656" t="s">
        <v>25</v>
      </c>
      <c r="N1477" s="671"/>
      <c r="O1477" s="656" t="s">
        <v>25</v>
      </c>
      <c r="P1477" s="671"/>
      <c r="Q1477" s="656" t="s">
        <v>25</v>
      </c>
      <c r="R1477" s="673" t="s">
        <v>21</v>
      </c>
      <c r="S1477" s="640" t="s">
        <v>393</v>
      </c>
      <c r="T1477" s="7"/>
      <c r="U1477" s="7"/>
      <c r="V1477" s="5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</row>
    <row r="1478" spans="1:51" ht="7.5" customHeight="1">
      <c r="A1478" s="1"/>
      <c r="B1478" s="541"/>
      <c r="C1478" s="541"/>
      <c r="D1478" s="541"/>
      <c r="E1478" s="541"/>
      <c r="F1478" s="562"/>
      <c r="G1478" s="562"/>
      <c r="H1478" s="238"/>
      <c r="I1478" s="562"/>
      <c r="J1478" s="562"/>
      <c r="K1478" s="562"/>
      <c r="L1478" s="562"/>
      <c r="M1478" s="562"/>
      <c r="N1478" s="562"/>
      <c r="O1478" s="562"/>
      <c r="P1478" s="562"/>
      <c r="Q1478" s="562"/>
      <c r="R1478" s="541"/>
      <c r="S1478" s="541"/>
      <c r="T1478" s="7"/>
      <c r="U1478" s="7"/>
      <c r="V1478" s="5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</row>
    <row r="1479" spans="1:51" ht="7.5" customHeight="1">
      <c r="A1479" s="6"/>
      <c r="B1479" s="541"/>
      <c r="C1479" s="541"/>
      <c r="D1479" s="541"/>
      <c r="E1479" s="541"/>
      <c r="F1479" s="237"/>
      <c r="G1479" s="236"/>
      <c r="H1479" s="137"/>
      <c r="I1479" s="236"/>
      <c r="J1479" s="237"/>
      <c r="K1479" s="236"/>
      <c r="L1479" s="237"/>
      <c r="M1479" s="236"/>
      <c r="N1479" s="137"/>
      <c r="O1479" s="236"/>
      <c r="P1479" s="137"/>
      <c r="Q1479" s="236"/>
      <c r="R1479" s="673" t="s">
        <v>21</v>
      </c>
      <c r="S1479" s="588" t="s">
        <v>394</v>
      </c>
      <c r="T1479" s="7"/>
      <c r="U1479" s="7"/>
      <c r="V1479" s="5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</row>
    <row r="1480" spans="1:51" ht="7.5" customHeight="1">
      <c r="A1480" s="6"/>
      <c r="B1480" s="541"/>
      <c r="C1480" s="541"/>
      <c r="D1480" s="541"/>
      <c r="R1480" s="541"/>
      <c r="S1480" s="541"/>
      <c r="T1480" s="7"/>
      <c r="U1480" s="7"/>
      <c r="V1480" s="5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</row>
    <row r="1481" spans="1:51" ht="7.5" customHeight="1">
      <c r="A1481" s="6"/>
      <c r="B1481" s="541"/>
      <c r="C1481" s="541"/>
      <c r="D1481" s="541"/>
      <c r="R1481" s="166"/>
      <c r="S1481" s="541"/>
      <c r="T1481" s="7"/>
      <c r="U1481" s="7"/>
      <c r="V1481" s="5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</row>
    <row r="1482" spans="1:51" ht="7.5" customHeight="1">
      <c r="A1482" s="1"/>
      <c r="B1482" s="541"/>
      <c r="C1482" s="541"/>
      <c r="D1482" s="541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673" t="s">
        <v>21</v>
      </c>
      <c r="S1482" s="672" t="s">
        <v>395</v>
      </c>
      <c r="T1482" s="7"/>
      <c r="U1482" s="7"/>
      <c r="V1482" s="5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</row>
    <row r="1483" spans="1:51" ht="7.5" customHeight="1">
      <c r="A1483" s="1"/>
      <c r="B1483" s="541"/>
      <c r="C1483" s="541"/>
      <c r="D1483" s="541"/>
      <c r="E1483" s="26"/>
      <c r="F1483" s="26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541"/>
      <c r="S1483" s="541"/>
      <c r="T1483" s="7"/>
      <c r="U1483" s="7"/>
      <c r="V1483" s="5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</row>
    <row r="1484" spans="1:51" ht="7.5" customHeight="1">
      <c r="A1484" s="1"/>
      <c r="B1484" s="541"/>
      <c r="C1484" s="541"/>
      <c r="D1484" s="541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166"/>
      <c r="S1484" s="541"/>
      <c r="T1484" s="7"/>
      <c r="U1484" s="7"/>
      <c r="V1484" s="5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</row>
    <row r="1485" spans="1:51" ht="7.5" customHeight="1">
      <c r="A1485" s="1"/>
      <c r="B1485" s="541"/>
      <c r="C1485" s="608" t="s">
        <v>396</v>
      </c>
      <c r="D1485" s="541"/>
      <c r="E1485" s="26"/>
      <c r="F1485" s="26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673" t="s">
        <v>21</v>
      </c>
      <c r="S1485" s="579" t="s">
        <v>77</v>
      </c>
      <c r="T1485" s="7"/>
      <c r="U1485" s="7"/>
      <c r="V1485" s="5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</row>
    <row r="1486" spans="1:51" ht="7.5" customHeight="1">
      <c r="A1486" s="1"/>
      <c r="B1486" s="541"/>
      <c r="C1486" s="541"/>
      <c r="D1486" s="541"/>
      <c r="E1486" s="240"/>
      <c r="F1486" s="240"/>
      <c r="G1486" s="240"/>
      <c r="H1486" s="240"/>
      <c r="I1486" s="240"/>
      <c r="J1486" s="240"/>
      <c r="K1486" s="240"/>
      <c r="L1486" s="240"/>
      <c r="M1486" s="240"/>
      <c r="N1486" s="240"/>
      <c r="O1486" s="240"/>
      <c r="P1486" s="240"/>
      <c r="Q1486" s="240"/>
      <c r="R1486" s="541"/>
      <c r="S1486" s="541"/>
      <c r="T1486" s="7"/>
      <c r="U1486" s="7"/>
      <c r="V1486" s="5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</row>
    <row r="1487" spans="1:51" ht="7.5" customHeight="1">
      <c r="A1487" s="6"/>
      <c r="B1487" s="531"/>
      <c r="C1487" s="531"/>
      <c r="D1487" s="531"/>
      <c r="E1487" s="26"/>
      <c r="F1487" s="26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166"/>
      <c r="S1487" s="541"/>
      <c r="T1487" s="7"/>
      <c r="U1487" s="7"/>
      <c r="V1487" s="5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</row>
    <row r="1488" spans="1:51" ht="7.5" customHeight="1">
      <c r="A1488" s="6"/>
      <c r="B1488" s="702" t="s">
        <v>18</v>
      </c>
      <c r="C1488" s="627" t="s">
        <v>397</v>
      </c>
      <c r="D1488" s="626" t="s">
        <v>398</v>
      </c>
      <c r="E1488" s="685" t="s">
        <v>25</v>
      </c>
      <c r="F1488" s="242"/>
      <c r="G1488" s="243"/>
      <c r="H1488" s="243"/>
      <c r="I1488" s="241"/>
      <c r="J1488" s="241"/>
      <c r="K1488" s="241"/>
      <c r="L1488" s="241"/>
      <c r="M1488" s="241"/>
      <c r="N1488" s="241"/>
      <c r="O1488" s="241"/>
      <c r="P1488" s="241"/>
      <c r="Q1488" s="241"/>
      <c r="R1488" s="677" t="s">
        <v>21</v>
      </c>
      <c r="S1488" s="686" t="s">
        <v>399</v>
      </c>
      <c r="T1488" s="7"/>
      <c r="U1488" s="7"/>
      <c r="V1488" s="5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</row>
    <row r="1489" spans="1:51" ht="7.5" customHeight="1">
      <c r="A1489" s="6"/>
      <c r="B1489" s="541"/>
      <c r="C1489" s="541"/>
      <c r="D1489" s="541"/>
      <c r="E1489" s="541"/>
      <c r="F1489" s="233"/>
      <c r="G1489" s="234"/>
      <c r="H1489" s="234"/>
      <c r="I1489" s="137"/>
      <c r="J1489" s="137"/>
      <c r="K1489" s="137"/>
      <c r="L1489" s="137"/>
      <c r="M1489" s="137"/>
      <c r="N1489" s="137"/>
      <c r="O1489" s="137"/>
      <c r="P1489" s="137"/>
      <c r="Q1489" s="137"/>
      <c r="R1489" s="541"/>
      <c r="S1489" s="541"/>
      <c r="T1489" s="7"/>
      <c r="U1489" s="7"/>
      <c r="V1489" s="5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</row>
    <row r="1490" spans="1:51" ht="7.5" customHeight="1">
      <c r="A1490" s="6"/>
      <c r="B1490" s="541"/>
      <c r="C1490" s="541"/>
      <c r="D1490" s="541"/>
      <c r="E1490" s="541"/>
      <c r="F1490" s="233"/>
      <c r="G1490" s="234"/>
      <c r="H1490" s="234"/>
      <c r="I1490" s="137"/>
      <c r="J1490" s="137"/>
      <c r="K1490" s="137"/>
      <c r="L1490" s="137"/>
      <c r="M1490" s="137"/>
      <c r="N1490" s="137"/>
      <c r="O1490" s="137"/>
      <c r="P1490" s="137"/>
      <c r="Q1490" s="137"/>
      <c r="S1490" s="541"/>
      <c r="T1490" s="7"/>
      <c r="U1490" s="7"/>
      <c r="V1490" s="5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</row>
    <row r="1491" spans="1:51" ht="7.5" customHeight="1">
      <c r="A1491" s="6"/>
      <c r="B1491" s="541"/>
      <c r="C1491" s="541"/>
      <c r="D1491" s="541"/>
      <c r="E1491" s="541"/>
      <c r="F1491" s="240"/>
      <c r="G1491" s="240"/>
      <c r="H1491" s="240"/>
      <c r="I1491" s="240"/>
      <c r="J1491" s="240"/>
      <c r="K1491" s="240"/>
      <c r="L1491" s="240"/>
      <c r="M1491" s="240"/>
      <c r="N1491" s="240"/>
      <c r="O1491" s="240"/>
      <c r="P1491" s="240"/>
      <c r="Q1491" s="240"/>
      <c r="R1491" s="673" t="s">
        <v>21</v>
      </c>
      <c r="S1491" s="588" t="s">
        <v>392</v>
      </c>
      <c r="T1491" s="7"/>
      <c r="U1491" s="7"/>
      <c r="V1491" s="5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</row>
    <row r="1492" spans="1:51" ht="7.5" customHeight="1">
      <c r="A1492" s="6"/>
      <c r="B1492" s="541"/>
      <c r="C1492" s="541"/>
      <c r="D1492" s="541"/>
      <c r="E1492" s="541"/>
      <c r="F1492" s="240"/>
      <c r="G1492" s="240"/>
      <c r="H1492" s="240"/>
      <c r="I1492" s="240"/>
      <c r="J1492" s="240"/>
      <c r="K1492" s="240"/>
      <c r="L1492" s="240"/>
      <c r="M1492" s="240"/>
      <c r="N1492" s="240"/>
      <c r="O1492" s="240"/>
      <c r="P1492" s="240"/>
      <c r="Q1492" s="240"/>
      <c r="R1492" s="541"/>
      <c r="S1492" s="541"/>
      <c r="T1492" s="7"/>
      <c r="U1492" s="7"/>
      <c r="V1492" s="5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</row>
    <row r="1493" spans="1:51" ht="7.5" customHeight="1">
      <c r="A1493" s="6"/>
      <c r="B1493" s="541"/>
      <c r="C1493" s="541"/>
      <c r="D1493" s="541"/>
      <c r="E1493" s="541"/>
      <c r="F1493" s="167"/>
      <c r="G1493" s="167"/>
      <c r="H1493" s="167"/>
      <c r="I1493" s="167"/>
      <c r="J1493" s="167"/>
      <c r="K1493" s="167"/>
      <c r="L1493" s="167"/>
      <c r="M1493" s="167"/>
      <c r="N1493" s="167"/>
      <c r="O1493" s="167"/>
      <c r="P1493" s="167"/>
      <c r="Q1493" s="167"/>
      <c r="R1493" s="166"/>
      <c r="S1493" s="541"/>
      <c r="T1493" s="7"/>
      <c r="U1493" s="7"/>
      <c r="V1493" s="5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</row>
    <row r="1494" spans="1:51" ht="7.5" customHeight="1">
      <c r="A1494" s="13"/>
      <c r="B1494" s="541"/>
      <c r="C1494" s="541"/>
      <c r="D1494" s="541"/>
      <c r="E1494" s="541"/>
      <c r="F1494" s="167"/>
      <c r="G1494" s="167"/>
      <c r="H1494" s="167"/>
      <c r="I1494" s="167"/>
      <c r="J1494" s="167"/>
      <c r="K1494" s="167"/>
      <c r="L1494" s="167"/>
      <c r="M1494" s="167"/>
      <c r="N1494" s="167"/>
      <c r="O1494" s="167"/>
      <c r="P1494" s="167"/>
      <c r="Q1494" s="167"/>
      <c r="S1494" s="541"/>
      <c r="T1494" s="7"/>
      <c r="U1494" s="7"/>
      <c r="V1494" s="5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</row>
    <row r="1495" spans="1:51" ht="7.5" customHeight="1">
      <c r="A1495" s="13"/>
      <c r="B1495" s="541"/>
      <c r="C1495" s="541"/>
      <c r="D1495" s="541"/>
      <c r="E1495" s="541"/>
      <c r="F1495" s="581">
        <v>1308.7057500000001</v>
      </c>
      <c r="G1495" s="582">
        <f>ROUND(F1495*mark_up,0)</f>
        <v>5745</v>
      </c>
      <c r="H1495" s="215"/>
      <c r="I1495" s="656" t="s">
        <v>25</v>
      </c>
      <c r="J1495" s="671"/>
      <c r="K1495" s="656" t="s">
        <v>25</v>
      </c>
      <c r="L1495" s="671"/>
      <c r="M1495" s="656" t="s">
        <v>25</v>
      </c>
      <c r="N1495" s="671"/>
      <c r="O1495" s="656" t="s">
        <v>25</v>
      </c>
      <c r="P1495" s="671"/>
      <c r="Q1495" s="656" t="s">
        <v>25</v>
      </c>
      <c r="S1495" s="541"/>
      <c r="T1495" s="7"/>
      <c r="U1495" s="7"/>
      <c r="V1495" s="5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</row>
    <row r="1496" spans="1:51" ht="7.5" customHeight="1">
      <c r="A1496" s="13"/>
      <c r="B1496" s="541"/>
      <c r="C1496" s="541"/>
      <c r="D1496" s="541"/>
      <c r="E1496" s="541"/>
      <c r="F1496" s="562"/>
      <c r="G1496" s="562"/>
      <c r="H1496" s="238"/>
      <c r="I1496" s="562"/>
      <c r="J1496" s="562"/>
      <c r="K1496" s="562"/>
      <c r="L1496" s="562"/>
      <c r="M1496" s="562"/>
      <c r="N1496" s="562"/>
      <c r="O1496" s="562"/>
      <c r="P1496" s="562"/>
      <c r="Q1496" s="562"/>
      <c r="R1496" s="673" t="s">
        <v>21</v>
      </c>
      <c r="S1496" s="588" t="s">
        <v>394</v>
      </c>
      <c r="T1496" s="7"/>
      <c r="U1496" s="7"/>
      <c r="V1496" s="5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</row>
    <row r="1497" spans="1:51" ht="7.5" customHeight="1">
      <c r="A1497" s="6"/>
      <c r="B1497" s="541"/>
      <c r="C1497" s="541"/>
      <c r="D1497" s="541"/>
      <c r="E1497" s="541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541"/>
      <c r="S1497" s="541"/>
      <c r="T1497" s="7"/>
      <c r="U1497" s="7"/>
      <c r="V1497" s="5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</row>
    <row r="1498" spans="1:51" ht="7.5" customHeight="1">
      <c r="A1498" s="13"/>
      <c r="B1498" s="541"/>
      <c r="C1498" s="541"/>
      <c r="D1498" s="541"/>
      <c r="E1498" s="541"/>
      <c r="F1498" s="167"/>
      <c r="G1498" s="167"/>
      <c r="H1498" s="167"/>
      <c r="I1498" s="167"/>
      <c r="J1498" s="167"/>
      <c r="K1498" s="167"/>
      <c r="L1498" s="167"/>
      <c r="M1498" s="167"/>
      <c r="N1498" s="167"/>
      <c r="O1498" s="167"/>
      <c r="P1498" s="167"/>
      <c r="Q1498" s="167"/>
      <c r="R1498" s="166"/>
      <c r="S1498" s="541"/>
      <c r="T1498" s="7"/>
      <c r="U1498" s="7"/>
      <c r="V1498" s="5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</row>
    <row r="1499" spans="1:51" ht="7.5" customHeight="1">
      <c r="A1499" s="13"/>
      <c r="B1499" s="541"/>
      <c r="C1499" s="541"/>
      <c r="D1499" s="541"/>
      <c r="E1499" s="541"/>
      <c r="F1499" s="167"/>
      <c r="G1499" s="167"/>
      <c r="H1499" s="167"/>
      <c r="I1499" s="167"/>
      <c r="J1499" s="167"/>
      <c r="K1499" s="167"/>
      <c r="L1499" s="167"/>
      <c r="M1499" s="167"/>
      <c r="N1499" s="167"/>
      <c r="O1499" s="167"/>
      <c r="P1499" s="167"/>
      <c r="Q1499" s="167"/>
      <c r="R1499" s="673" t="s">
        <v>21</v>
      </c>
      <c r="S1499" s="588" t="s">
        <v>395</v>
      </c>
      <c r="T1499" s="7"/>
      <c r="U1499" s="7"/>
      <c r="V1499" s="5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</row>
    <row r="1500" spans="1:51" ht="7.5" customHeight="1">
      <c r="A1500" s="13"/>
      <c r="B1500" s="541"/>
      <c r="C1500" s="541"/>
      <c r="D1500" s="541"/>
      <c r="E1500" s="541"/>
      <c r="F1500" s="167"/>
      <c r="G1500" s="167"/>
      <c r="H1500" s="167"/>
      <c r="I1500" s="167"/>
      <c r="J1500" s="167"/>
      <c r="K1500" s="167"/>
      <c r="L1500" s="167"/>
      <c r="M1500" s="167"/>
      <c r="N1500" s="167"/>
      <c r="O1500" s="43"/>
      <c r="P1500" s="167"/>
      <c r="Q1500" s="167"/>
      <c r="R1500" s="541"/>
      <c r="S1500" s="541"/>
      <c r="T1500" s="7"/>
      <c r="U1500" s="7"/>
      <c r="V1500" s="5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</row>
    <row r="1501" spans="1:51" ht="7.5" customHeight="1">
      <c r="A1501" s="6"/>
      <c r="B1501" s="541"/>
      <c r="C1501" s="608" t="s">
        <v>400</v>
      </c>
      <c r="D1501" s="541"/>
      <c r="E1501" s="541"/>
      <c r="F1501" s="244"/>
      <c r="G1501" s="245"/>
      <c r="H1501" s="246"/>
      <c r="I1501" s="247"/>
      <c r="J1501" s="246"/>
      <c r="K1501" s="248"/>
      <c r="L1501" s="246"/>
      <c r="M1501" s="167"/>
      <c r="N1501" s="249"/>
      <c r="O1501" s="43"/>
      <c r="P1501" s="220"/>
      <c r="Q1501" s="247"/>
      <c r="R1501" s="235"/>
      <c r="S1501" s="541"/>
      <c r="T1501" s="7"/>
      <c r="U1501" s="7"/>
      <c r="V1501" s="5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</row>
    <row r="1502" spans="1:51" ht="7.5" customHeight="1">
      <c r="A1502" s="6"/>
      <c r="B1502" s="541"/>
      <c r="C1502" s="541"/>
      <c r="D1502" s="541"/>
      <c r="E1502" s="541"/>
      <c r="G1502" s="122"/>
      <c r="H1502" s="123"/>
      <c r="I1502" s="43"/>
      <c r="J1502" s="123"/>
      <c r="K1502" s="96"/>
      <c r="L1502" s="123"/>
      <c r="M1502" s="43"/>
      <c r="N1502" s="49"/>
      <c r="O1502" s="43"/>
      <c r="P1502" s="49"/>
      <c r="Q1502" s="43"/>
      <c r="R1502" s="673" t="s">
        <v>21</v>
      </c>
      <c r="S1502" s="588" t="s">
        <v>401</v>
      </c>
      <c r="T1502" s="7"/>
      <c r="U1502" s="7"/>
      <c r="V1502" s="5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</row>
    <row r="1503" spans="1:51" ht="7.5" customHeight="1">
      <c r="A1503" s="6"/>
      <c r="B1503" s="531"/>
      <c r="C1503" s="531"/>
      <c r="D1503" s="531"/>
      <c r="E1503" s="531"/>
      <c r="F1503" s="250"/>
      <c r="G1503" s="251"/>
      <c r="H1503" s="251"/>
      <c r="I1503" s="251"/>
      <c r="J1503" s="251"/>
      <c r="K1503" s="251"/>
      <c r="L1503" s="251"/>
      <c r="M1503" s="251"/>
      <c r="N1503" s="251"/>
      <c r="O1503" s="251"/>
      <c r="P1503" s="251"/>
      <c r="Q1503" s="251"/>
      <c r="R1503" s="541"/>
      <c r="S1503" s="541"/>
      <c r="T1503" s="7"/>
      <c r="U1503" s="7"/>
      <c r="V1503" s="5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</row>
    <row r="1504" spans="1:51" ht="7.5" customHeight="1">
      <c r="A1504" s="6"/>
      <c r="B1504" s="631" t="s">
        <v>18</v>
      </c>
      <c r="C1504" s="627" t="s">
        <v>402</v>
      </c>
      <c r="D1504" s="626" t="s">
        <v>403</v>
      </c>
      <c r="E1504" s="685" t="s">
        <v>25</v>
      </c>
      <c r="F1504" s="240"/>
      <c r="G1504" s="240"/>
      <c r="H1504" s="240"/>
      <c r="I1504" s="240"/>
      <c r="J1504" s="240"/>
      <c r="K1504" s="240"/>
      <c r="L1504" s="240"/>
      <c r="M1504" s="240"/>
      <c r="N1504" s="240"/>
      <c r="O1504" s="240"/>
      <c r="P1504" s="240"/>
      <c r="Q1504" s="240"/>
      <c r="R1504" s="677" t="s">
        <v>21</v>
      </c>
      <c r="S1504" s="577" t="s">
        <v>404</v>
      </c>
      <c r="T1504" s="7"/>
      <c r="U1504" s="7"/>
      <c r="V1504" s="5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</row>
    <row r="1505" spans="1:51" ht="7.5" customHeight="1">
      <c r="A1505" s="6"/>
      <c r="B1505" s="536"/>
      <c r="C1505" s="541"/>
      <c r="D1505" s="541"/>
      <c r="E1505" s="541"/>
      <c r="F1505" s="137"/>
      <c r="G1505" s="240"/>
      <c r="H1505" s="240"/>
      <c r="I1505" s="240"/>
      <c r="J1505" s="240"/>
      <c r="K1505" s="240"/>
      <c r="L1505" s="137"/>
      <c r="M1505" s="167"/>
      <c r="N1505" s="137"/>
      <c r="O1505" s="26"/>
      <c r="P1505" s="137"/>
      <c r="Q1505" s="236"/>
      <c r="R1505" s="541"/>
      <c r="S1505" s="541"/>
      <c r="T1505" s="7"/>
      <c r="U1505" s="7"/>
      <c r="V1505" s="5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</row>
    <row r="1506" spans="1:51" ht="7.5" customHeight="1">
      <c r="A1506" s="6"/>
      <c r="B1506" s="536"/>
      <c r="C1506" s="541"/>
      <c r="D1506" s="541"/>
      <c r="E1506" s="541"/>
      <c r="F1506" s="137"/>
      <c r="G1506" s="240"/>
      <c r="H1506" s="240"/>
      <c r="I1506" s="240"/>
      <c r="J1506" s="240"/>
      <c r="K1506" s="240"/>
      <c r="L1506" s="26"/>
      <c r="M1506" s="167"/>
      <c r="N1506" s="137"/>
      <c r="O1506" s="167"/>
      <c r="P1506" s="137"/>
      <c r="Q1506" s="236"/>
      <c r="R1506" s="166"/>
      <c r="S1506" s="541"/>
      <c r="T1506" s="7"/>
      <c r="U1506" s="7"/>
      <c r="V1506" s="5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</row>
    <row r="1507" spans="1:51" ht="7.5" customHeight="1">
      <c r="A1507" s="13"/>
      <c r="B1507" s="536"/>
      <c r="C1507" s="541"/>
      <c r="D1507" s="541"/>
      <c r="E1507" s="541"/>
      <c r="S1507" s="541"/>
      <c r="T1507" s="7"/>
      <c r="U1507" s="7"/>
      <c r="V1507" s="5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</row>
    <row r="1508" spans="1:51" ht="7.5" customHeight="1">
      <c r="A1508" s="13"/>
      <c r="B1508" s="536"/>
      <c r="C1508" s="541"/>
      <c r="D1508" s="541"/>
      <c r="E1508" s="541"/>
      <c r="F1508" s="137"/>
      <c r="G1508" s="240"/>
      <c r="H1508" s="240"/>
      <c r="I1508" s="240"/>
      <c r="J1508" s="240"/>
      <c r="K1508" s="240"/>
      <c r="L1508" s="26"/>
      <c r="M1508" s="681" t="s">
        <v>163</v>
      </c>
      <c r="N1508" s="137"/>
      <c r="O1508" s="681" t="s">
        <v>405</v>
      </c>
      <c r="P1508" s="26"/>
      <c r="Q1508" s="26"/>
      <c r="S1508" s="541"/>
      <c r="T1508" s="7"/>
      <c r="U1508" s="7"/>
      <c r="V1508" s="72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</row>
    <row r="1509" spans="1:51" ht="7.5" customHeight="1">
      <c r="A1509" s="13"/>
      <c r="B1509" s="536"/>
      <c r="C1509" s="541"/>
      <c r="D1509" s="541"/>
      <c r="E1509" s="541"/>
      <c r="F1509" s="26"/>
      <c r="G1509" s="26"/>
      <c r="H1509" s="26"/>
      <c r="I1509" s="26"/>
      <c r="J1509" s="26"/>
      <c r="K1509" s="26"/>
      <c r="L1509" s="26"/>
      <c r="M1509" s="541"/>
      <c r="N1509" s="26"/>
      <c r="O1509" s="541"/>
      <c r="P1509" s="26"/>
      <c r="Q1509" s="26"/>
      <c r="R1509" s="673" t="s">
        <v>21</v>
      </c>
      <c r="S1509" s="678" t="s">
        <v>392</v>
      </c>
      <c r="T1509" s="7"/>
      <c r="U1509" s="7"/>
      <c r="V1509" s="72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</row>
    <row r="1510" spans="1:51" ht="7.5" customHeight="1">
      <c r="A1510" s="1"/>
      <c r="B1510" s="536"/>
      <c r="C1510" s="541"/>
      <c r="D1510" s="541"/>
      <c r="E1510" s="541"/>
      <c r="F1510" s="26"/>
      <c r="G1510" s="26"/>
      <c r="H1510" s="26"/>
      <c r="I1510" s="26"/>
      <c r="J1510" s="26"/>
      <c r="K1510" s="26"/>
      <c r="L1510" s="26"/>
      <c r="M1510" s="562"/>
      <c r="N1510" s="26"/>
      <c r="O1510" s="541"/>
      <c r="P1510" s="26"/>
      <c r="Q1510" s="26"/>
      <c r="R1510" s="541"/>
      <c r="S1510" s="541"/>
      <c r="T1510" s="7"/>
      <c r="U1510" s="7"/>
      <c r="V1510" s="72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</row>
    <row r="1511" spans="1:51" ht="7.5" customHeight="1">
      <c r="A1511" s="1"/>
      <c r="B1511" s="536"/>
      <c r="C1511" s="541"/>
      <c r="D1511" s="541"/>
      <c r="E1511" s="541"/>
      <c r="F1511" s="671"/>
      <c r="G1511" s="656" t="s">
        <v>25</v>
      </c>
      <c r="H1511" s="215"/>
      <c r="I1511" s="656" t="s">
        <v>25</v>
      </c>
      <c r="J1511" s="215"/>
      <c r="K1511" s="656" t="s">
        <v>25</v>
      </c>
      <c r="L1511" s="581">
        <v>2089.3425000000002</v>
      </c>
      <c r="M1511" s="582">
        <f>ROUND(L1511*mark_up,0)</f>
        <v>9172</v>
      </c>
      <c r="N1511" s="582"/>
      <c r="O1511" s="582">
        <f>ROUND(M1511*1.92115384615384,0)</f>
        <v>17621</v>
      </c>
      <c r="P1511" s="215"/>
      <c r="Q1511" s="656" t="s">
        <v>25</v>
      </c>
      <c r="R1511" s="166"/>
      <c r="S1511" s="541"/>
      <c r="T1511" s="7"/>
      <c r="U1511" s="7"/>
      <c r="V1511" s="72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</row>
    <row r="1512" spans="1:51" ht="7.5" customHeight="1">
      <c r="A1512" s="1"/>
      <c r="B1512" s="536"/>
      <c r="C1512" s="541"/>
      <c r="D1512" s="541"/>
      <c r="E1512" s="541"/>
      <c r="F1512" s="562"/>
      <c r="G1512" s="562"/>
      <c r="H1512" s="238"/>
      <c r="I1512" s="562"/>
      <c r="J1512" s="238"/>
      <c r="K1512" s="562"/>
      <c r="L1512" s="562"/>
      <c r="M1512" s="562"/>
      <c r="N1512" s="562"/>
      <c r="O1512" s="562"/>
      <c r="P1512" s="238"/>
      <c r="Q1512" s="562"/>
      <c r="R1512" s="673" t="s">
        <v>21</v>
      </c>
      <c r="S1512" s="588" t="s">
        <v>406</v>
      </c>
      <c r="T1512" s="7"/>
      <c r="U1512" s="7"/>
      <c r="V1512" s="72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</row>
    <row r="1513" spans="1:51" ht="7.5" customHeight="1">
      <c r="A1513" s="1"/>
      <c r="B1513" s="536"/>
      <c r="C1513" s="541"/>
      <c r="D1513" s="541"/>
      <c r="E1513" s="541"/>
      <c r="R1513" s="541"/>
      <c r="S1513" s="541"/>
      <c r="T1513" s="7"/>
      <c r="U1513" s="7"/>
      <c r="V1513" s="72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</row>
    <row r="1514" spans="1:51" ht="7.5" customHeight="1">
      <c r="A1514" s="1"/>
      <c r="B1514" s="536"/>
      <c r="C1514" s="541"/>
      <c r="D1514" s="541"/>
      <c r="E1514" s="541"/>
      <c r="R1514" s="166"/>
      <c r="S1514" s="541"/>
      <c r="T1514" s="7"/>
      <c r="U1514" s="7"/>
      <c r="V1514" s="5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</row>
    <row r="1515" spans="1:51" ht="7.5" customHeight="1">
      <c r="A1515" s="1"/>
      <c r="B1515" s="536"/>
      <c r="C1515" s="541"/>
      <c r="D1515" s="541"/>
      <c r="E1515" s="541"/>
      <c r="R1515" s="673" t="s">
        <v>21</v>
      </c>
      <c r="S1515" s="588" t="s">
        <v>165</v>
      </c>
      <c r="T1515" s="7"/>
      <c r="U1515" s="7"/>
      <c r="V1515" s="5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</row>
    <row r="1516" spans="1:51" ht="7.5" customHeight="1">
      <c r="A1516" s="1"/>
      <c r="B1516" s="536"/>
      <c r="C1516" s="541"/>
      <c r="D1516" s="541"/>
      <c r="E1516" s="541"/>
      <c r="R1516" s="541"/>
      <c r="S1516" s="541"/>
      <c r="T1516" s="7"/>
      <c r="U1516" s="7"/>
      <c r="V1516" s="5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</row>
    <row r="1517" spans="1:51" ht="7.5" customHeight="1">
      <c r="A1517" s="1"/>
      <c r="B1517" s="536"/>
      <c r="C1517" s="541"/>
      <c r="D1517" s="541"/>
      <c r="E1517" s="541"/>
      <c r="R1517" s="235"/>
      <c r="S1517" s="541"/>
      <c r="T1517" s="7"/>
      <c r="U1517" s="7"/>
      <c r="V1517" s="5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</row>
    <row r="1518" spans="1:51" ht="7.5" customHeight="1">
      <c r="A1518" s="1"/>
      <c r="B1518" s="536"/>
      <c r="C1518" s="541"/>
      <c r="D1518" s="541"/>
      <c r="E1518" s="541"/>
      <c r="F1518" s="52"/>
      <c r="G1518" s="122"/>
      <c r="H1518" s="123"/>
      <c r="I1518" s="43"/>
      <c r="J1518" s="123"/>
      <c r="K1518" s="96"/>
      <c r="L1518" s="123"/>
      <c r="M1518" s="43"/>
      <c r="N1518" s="49"/>
      <c r="O1518" s="43"/>
      <c r="P1518" s="49"/>
      <c r="Q1518" s="43"/>
      <c r="R1518" s="673" t="s">
        <v>21</v>
      </c>
      <c r="S1518" s="588" t="s">
        <v>35</v>
      </c>
      <c r="T1518" s="7"/>
      <c r="U1518" s="7"/>
      <c r="V1518" s="5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</row>
    <row r="1519" spans="1:51" ht="7.5" customHeight="1">
      <c r="A1519" s="1"/>
      <c r="B1519" s="536"/>
      <c r="C1519" s="541"/>
      <c r="D1519" s="541"/>
      <c r="E1519" s="541"/>
      <c r="G1519" s="122"/>
      <c r="H1519" s="123"/>
      <c r="I1519" s="43"/>
      <c r="J1519" s="123"/>
      <c r="K1519" s="96"/>
      <c r="L1519" s="123"/>
      <c r="M1519" s="43"/>
      <c r="N1519" s="49"/>
      <c r="O1519" s="43"/>
      <c r="P1519" s="49"/>
      <c r="Q1519" s="43"/>
      <c r="R1519" s="541"/>
      <c r="S1519" s="541"/>
      <c r="T1519" s="7"/>
      <c r="U1519" s="7"/>
      <c r="V1519" s="5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</row>
    <row r="1520" spans="1:51" ht="7.5" customHeight="1">
      <c r="A1520" s="1"/>
      <c r="B1520" s="536"/>
      <c r="C1520" s="541"/>
      <c r="D1520" s="541"/>
      <c r="E1520" s="541"/>
      <c r="R1520" s="166"/>
      <c r="S1520" s="541"/>
      <c r="T1520" s="7"/>
      <c r="U1520" s="7"/>
      <c r="V1520" s="5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</row>
    <row r="1521" spans="1:51" ht="7.5" customHeight="1">
      <c r="A1521" s="13"/>
      <c r="B1521" s="536"/>
      <c r="C1521" s="541"/>
      <c r="T1521" s="7"/>
      <c r="U1521" s="7"/>
      <c r="V1521" s="5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</row>
    <row r="1522" spans="1:51" ht="7.5" customHeight="1">
      <c r="A1522" s="13"/>
      <c r="B1522" s="536"/>
      <c r="C1522" s="608" t="s">
        <v>407</v>
      </c>
      <c r="T1522" s="7"/>
      <c r="U1522" s="7"/>
      <c r="V1522" s="5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</row>
    <row r="1523" spans="1:51" ht="7.5" customHeight="1">
      <c r="A1523" s="13"/>
      <c r="B1523" s="536"/>
      <c r="C1523" s="541"/>
      <c r="T1523" s="7"/>
      <c r="U1523" s="7"/>
      <c r="V1523" s="5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</row>
    <row r="1524" spans="1:51" ht="7.5" customHeight="1">
      <c r="A1524" s="1"/>
      <c r="B1524" s="708"/>
      <c r="C1524" s="531"/>
      <c r="T1524" s="7"/>
      <c r="U1524" s="7"/>
      <c r="V1524" s="5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</row>
    <row r="1525" spans="1:51" ht="11.25" customHeight="1">
      <c r="A1525" s="1"/>
      <c r="B1525" s="674"/>
      <c r="C1525" s="545"/>
      <c r="D1525" s="545"/>
      <c r="E1525" s="545"/>
      <c r="F1525" s="545"/>
      <c r="G1525" s="545"/>
      <c r="H1525" s="545"/>
      <c r="I1525" s="545"/>
      <c r="J1525" s="545"/>
      <c r="K1525" s="545"/>
      <c r="L1525" s="545"/>
      <c r="M1525" s="545"/>
      <c r="N1525" s="545"/>
      <c r="O1525" s="545"/>
      <c r="P1525" s="545"/>
      <c r="Q1525" s="545"/>
      <c r="R1525" s="545"/>
      <c r="S1525" s="570" t="s">
        <v>43</v>
      </c>
      <c r="T1525" s="7"/>
      <c r="U1525" s="7"/>
      <c r="V1525" s="5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</row>
    <row r="1526" spans="1:51" ht="11.25" customHeight="1">
      <c r="A1526" s="1"/>
      <c r="B1526" s="28"/>
      <c r="C1526" s="64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31"/>
      <c r="S1526" s="562"/>
      <c r="T1526" s="7"/>
      <c r="U1526" s="7"/>
      <c r="V1526" s="5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</row>
    <row r="1527" spans="1:51" ht="11.25" customHeight="1">
      <c r="A1527" s="1"/>
      <c r="B1527" s="675" t="s">
        <v>408</v>
      </c>
      <c r="C1527" s="587"/>
      <c r="D1527" s="587"/>
      <c r="E1527" s="587"/>
      <c r="F1527" s="587"/>
      <c r="G1527" s="587"/>
      <c r="H1527" s="587"/>
      <c r="I1527" s="587"/>
      <c r="J1527" s="587"/>
      <c r="K1527" s="587"/>
      <c r="L1527" s="587"/>
      <c r="M1527" s="587"/>
      <c r="N1527" s="587"/>
      <c r="O1527" s="587"/>
      <c r="P1527" s="587"/>
      <c r="Q1527" s="587"/>
      <c r="R1527" s="587"/>
      <c r="S1527" s="587"/>
      <c r="T1527" s="7"/>
      <c r="U1527" s="7"/>
      <c r="V1527" s="5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</row>
    <row r="1528" spans="1:51" ht="61.5" customHeight="1">
      <c r="A1528" s="1"/>
      <c r="B1528" s="572"/>
      <c r="C1528" s="531"/>
      <c r="D1528" s="531"/>
      <c r="E1528" s="35"/>
      <c r="F1528" s="35"/>
      <c r="G1528" s="35"/>
      <c r="H1528" s="35"/>
      <c r="I1528" s="35"/>
      <c r="J1528" s="35"/>
      <c r="K1528" s="35"/>
      <c r="L1528" s="35"/>
      <c r="M1528" s="35"/>
      <c r="N1528" s="35"/>
      <c r="O1528" s="573" t="s">
        <v>5</v>
      </c>
      <c r="P1528" s="531"/>
      <c r="Q1528" s="531"/>
      <c r="R1528" s="531"/>
      <c r="S1528" s="531"/>
      <c r="T1528" s="7"/>
      <c r="U1528" s="7"/>
      <c r="V1528" s="5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</row>
    <row r="1529" spans="1:51" ht="34.5" customHeight="1">
      <c r="A1529" s="1"/>
      <c r="B1529" s="253" t="s">
        <v>6</v>
      </c>
      <c r="C1529" s="253" t="s">
        <v>7</v>
      </c>
      <c r="D1529" s="253" t="s">
        <v>8</v>
      </c>
      <c r="E1529" s="253" t="s">
        <v>9</v>
      </c>
      <c r="F1529" s="254" t="s">
        <v>10</v>
      </c>
      <c r="G1529" s="255" t="s">
        <v>11</v>
      </c>
      <c r="H1529" s="254" t="s">
        <v>10</v>
      </c>
      <c r="I1529" s="255" t="s">
        <v>12</v>
      </c>
      <c r="J1529" s="254" t="s">
        <v>10</v>
      </c>
      <c r="K1529" s="255" t="s">
        <v>13</v>
      </c>
      <c r="L1529" s="254" t="s">
        <v>10</v>
      </c>
      <c r="M1529" s="255" t="s">
        <v>14</v>
      </c>
      <c r="N1529" s="254" t="s">
        <v>10</v>
      </c>
      <c r="O1529" s="255" t="s">
        <v>15</v>
      </c>
      <c r="P1529" s="254" t="s">
        <v>10</v>
      </c>
      <c r="Q1529" s="255" t="s">
        <v>16</v>
      </c>
      <c r="R1529" s="676" t="s">
        <v>17</v>
      </c>
      <c r="S1529" s="575"/>
      <c r="T1529" s="7"/>
      <c r="U1529" s="7"/>
      <c r="V1529" s="5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</row>
    <row r="1530" spans="1:51" ht="7.5" customHeight="1">
      <c r="A1530" s="1"/>
      <c r="B1530" s="604" t="s">
        <v>18</v>
      </c>
      <c r="C1530" s="627" t="s">
        <v>409</v>
      </c>
      <c r="D1530" s="626" t="s">
        <v>403</v>
      </c>
      <c r="E1530" s="614" t="s">
        <v>25</v>
      </c>
      <c r="F1530" s="175"/>
      <c r="G1530" s="175"/>
      <c r="H1530" s="175"/>
      <c r="I1530" s="175"/>
      <c r="J1530" s="175"/>
      <c r="K1530" s="175"/>
      <c r="L1530" s="175"/>
      <c r="M1530" s="175"/>
      <c r="N1530" s="175"/>
      <c r="O1530" s="175"/>
      <c r="P1530" s="175"/>
      <c r="Q1530" s="175"/>
      <c r="R1530" s="683" t="s">
        <v>21</v>
      </c>
      <c r="S1530" s="684" t="s">
        <v>404</v>
      </c>
      <c r="T1530" s="7"/>
      <c r="U1530" s="7"/>
      <c r="V1530" s="5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</row>
    <row r="1531" spans="1:51" ht="7.5" customHeight="1">
      <c r="A1531" s="1"/>
      <c r="B1531" s="541"/>
      <c r="C1531" s="541"/>
      <c r="D1531" s="541"/>
      <c r="E1531" s="541"/>
      <c r="R1531" s="606"/>
      <c r="S1531" s="536"/>
      <c r="T1531" s="7"/>
      <c r="U1531" s="7"/>
      <c r="V1531" s="5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</row>
    <row r="1532" spans="1:51" ht="7.5" customHeight="1">
      <c r="A1532" s="1"/>
      <c r="B1532" s="541"/>
      <c r="C1532" s="541"/>
      <c r="D1532" s="541"/>
      <c r="E1532" s="541"/>
      <c r="R1532" s="256"/>
      <c r="S1532" s="536"/>
      <c r="T1532" s="7"/>
      <c r="U1532" s="7"/>
      <c r="V1532" s="5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</row>
    <row r="1533" spans="1:51" ht="7.5" customHeight="1">
      <c r="A1533" s="1"/>
      <c r="B1533" s="541"/>
      <c r="C1533" s="541"/>
      <c r="D1533" s="541"/>
      <c r="E1533" s="541"/>
      <c r="S1533" s="536"/>
      <c r="T1533" s="7"/>
      <c r="U1533" s="7"/>
      <c r="V1533" s="5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</row>
    <row r="1534" spans="1:51" ht="7.5" customHeight="1">
      <c r="A1534" s="1"/>
      <c r="B1534" s="541"/>
      <c r="C1534" s="541"/>
      <c r="D1534" s="541"/>
      <c r="E1534" s="541"/>
      <c r="R1534" s="679" t="s">
        <v>21</v>
      </c>
      <c r="S1534" s="588" t="s">
        <v>392</v>
      </c>
      <c r="T1534" s="7"/>
      <c r="U1534" s="7"/>
      <c r="V1534" s="5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</row>
    <row r="1535" spans="1:51" ht="7.5" customHeight="1">
      <c r="A1535" s="1"/>
      <c r="B1535" s="541"/>
      <c r="C1535" s="541"/>
      <c r="D1535" s="541"/>
      <c r="E1535" s="541"/>
      <c r="R1535" s="606"/>
      <c r="S1535" s="541"/>
      <c r="T1535" s="7"/>
      <c r="U1535" s="7"/>
      <c r="V1535" s="5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</row>
    <row r="1536" spans="1:51" ht="7.5" customHeight="1">
      <c r="A1536" s="1"/>
      <c r="B1536" s="541"/>
      <c r="C1536" s="541"/>
      <c r="D1536" s="541"/>
      <c r="E1536" s="541"/>
      <c r="R1536" s="257"/>
      <c r="S1536" s="541"/>
      <c r="T1536" s="7"/>
      <c r="U1536" s="7"/>
      <c r="V1536" s="5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</row>
    <row r="1537" spans="1:51" ht="7.5" customHeight="1">
      <c r="A1537" s="1"/>
      <c r="B1537" s="541"/>
      <c r="C1537" s="541"/>
      <c r="D1537" s="541"/>
      <c r="E1537" s="541"/>
      <c r="S1537" s="541"/>
      <c r="T1537" s="7"/>
      <c r="U1537" s="7"/>
      <c r="V1537" s="5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</row>
    <row r="1538" spans="1:51" ht="7.5" customHeight="1">
      <c r="A1538" s="1"/>
      <c r="B1538" s="541"/>
      <c r="C1538" s="541"/>
      <c r="D1538" s="541"/>
      <c r="E1538" s="541"/>
      <c r="S1538" s="541"/>
      <c r="T1538" s="7"/>
      <c r="U1538" s="7"/>
      <c r="V1538" s="5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</row>
    <row r="1539" spans="1:51" ht="7.5" customHeight="1">
      <c r="A1539" s="1"/>
      <c r="B1539" s="541"/>
      <c r="C1539" s="541"/>
      <c r="D1539" s="541"/>
      <c r="E1539" s="541"/>
      <c r="G1539" s="567"/>
      <c r="H1539" s="137"/>
      <c r="I1539" s="137"/>
      <c r="J1539" s="137"/>
      <c r="K1539" s="137"/>
      <c r="L1539" s="137"/>
      <c r="M1539" s="26"/>
      <c r="N1539" s="137"/>
      <c r="O1539" s="236"/>
      <c r="P1539" s="137"/>
      <c r="Q1539" s="567"/>
      <c r="R1539" s="679" t="s">
        <v>21</v>
      </c>
      <c r="S1539" s="680" t="s">
        <v>410</v>
      </c>
      <c r="T1539" s="7"/>
      <c r="U1539" s="7"/>
      <c r="V1539" s="5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</row>
    <row r="1540" spans="1:51" ht="7.5" customHeight="1">
      <c r="A1540" s="1"/>
      <c r="B1540" s="541"/>
      <c r="C1540" s="541"/>
      <c r="D1540" s="541"/>
      <c r="E1540" s="541"/>
      <c r="G1540" s="541"/>
      <c r="H1540" s="137"/>
      <c r="I1540" s="137"/>
      <c r="J1540" s="137"/>
      <c r="K1540" s="137"/>
      <c r="L1540" s="137"/>
      <c r="M1540" s="681" t="s">
        <v>163</v>
      </c>
      <c r="N1540" s="137"/>
      <c r="O1540" s="26"/>
      <c r="P1540" s="137"/>
      <c r="Q1540" s="541"/>
      <c r="R1540" s="606"/>
      <c r="S1540" s="536"/>
      <c r="T1540" s="7"/>
      <c r="U1540" s="7"/>
      <c r="V1540" s="5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</row>
    <row r="1541" spans="1:51" ht="7.5" customHeight="1">
      <c r="A1541" s="1"/>
      <c r="B1541" s="541"/>
      <c r="C1541" s="541"/>
      <c r="D1541" s="541"/>
      <c r="E1541" s="541"/>
      <c r="G1541" s="567"/>
      <c r="H1541" s="137"/>
      <c r="I1541" s="137"/>
      <c r="J1541" s="137"/>
      <c r="K1541" s="137"/>
      <c r="L1541" s="137"/>
      <c r="M1541" s="541"/>
      <c r="N1541" s="137"/>
      <c r="O1541" s="681" t="s">
        <v>164</v>
      </c>
      <c r="P1541" s="137"/>
      <c r="Q1541" s="567"/>
      <c r="R1541" s="258"/>
      <c r="S1541" s="536"/>
      <c r="T1541" s="7"/>
      <c r="U1541" s="7"/>
      <c r="V1541" s="5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</row>
    <row r="1542" spans="1:51" ht="7.5" customHeight="1">
      <c r="A1542" s="1"/>
      <c r="B1542" s="541"/>
      <c r="C1542" s="541"/>
      <c r="D1542" s="541"/>
      <c r="E1542" s="541"/>
      <c r="G1542" s="541"/>
      <c r="H1542" s="137"/>
      <c r="I1542" s="137"/>
      <c r="J1542" s="137"/>
      <c r="K1542" s="137"/>
      <c r="L1542" s="137"/>
      <c r="M1542" s="541"/>
      <c r="N1542" s="137"/>
      <c r="O1542" s="541"/>
      <c r="P1542" s="137"/>
      <c r="Q1542" s="541"/>
      <c r="R1542" s="679" t="s">
        <v>21</v>
      </c>
      <c r="S1542" s="680" t="s">
        <v>411</v>
      </c>
      <c r="T1542" s="7"/>
      <c r="U1542" s="7"/>
      <c r="V1542" s="5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</row>
    <row r="1543" spans="1:51" ht="7.5" customHeight="1">
      <c r="A1543" s="1"/>
      <c r="B1543" s="541"/>
      <c r="C1543" s="541"/>
      <c r="D1543" s="541"/>
      <c r="E1543" s="541"/>
      <c r="F1543" s="656"/>
      <c r="G1543" s="656" t="s">
        <v>25</v>
      </c>
      <c r="H1543" s="215"/>
      <c r="I1543" s="656" t="s">
        <v>25</v>
      </c>
      <c r="J1543" s="215"/>
      <c r="K1543" s="656" t="s">
        <v>25</v>
      </c>
      <c r="L1543" s="581">
        <v>2300.277</v>
      </c>
      <c r="M1543" s="582">
        <f>ROUND(L1543*mark_up,0)</f>
        <v>10098</v>
      </c>
      <c r="N1543" s="582"/>
      <c r="O1543" s="582">
        <f>ROUND(M1543*1.91703056768559,0)</f>
        <v>19358</v>
      </c>
      <c r="P1543" s="215"/>
      <c r="Q1543" s="656" t="s">
        <v>25</v>
      </c>
      <c r="R1543" s="606"/>
      <c r="S1543" s="536"/>
      <c r="T1543" s="7"/>
      <c r="U1543" s="7"/>
      <c r="V1543" s="5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</row>
    <row r="1544" spans="1:51" ht="7.5" customHeight="1">
      <c r="A1544" s="1"/>
      <c r="B1544" s="541"/>
      <c r="C1544" s="541"/>
      <c r="D1544" s="541"/>
      <c r="E1544" s="541"/>
      <c r="F1544" s="562"/>
      <c r="G1544" s="562"/>
      <c r="H1544" s="238"/>
      <c r="I1544" s="562"/>
      <c r="J1544" s="238"/>
      <c r="K1544" s="562"/>
      <c r="L1544" s="562"/>
      <c r="M1544" s="562"/>
      <c r="N1544" s="562"/>
      <c r="O1544" s="562"/>
      <c r="P1544" s="238"/>
      <c r="Q1544" s="562"/>
      <c r="S1544" s="536"/>
      <c r="T1544" s="7"/>
      <c r="U1544" s="7"/>
      <c r="V1544" s="5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</row>
    <row r="1545" spans="1:51" ht="7.5" customHeight="1">
      <c r="A1545" s="1"/>
      <c r="B1545" s="541"/>
      <c r="C1545" s="541"/>
      <c r="D1545" s="541"/>
      <c r="E1545" s="541"/>
      <c r="S1545" s="536"/>
      <c r="T1545" s="7"/>
      <c r="U1545" s="7"/>
      <c r="V1545" s="5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</row>
    <row r="1546" spans="1:51" ht="7.5" customHeight="1">
      <c r="A1546" s="1"/>
      <c r="B1546" s="541"/>
      <c r="C1546" s="541"/>
      <c r="D1546" s="541"/>
      <c r="E1546" s="541"/>
      <c r="S1546" s="536"/>
      <c r="T1546" s="7"/>
      <c r="U1546" s="7"/>
      <c r="V1546" s="5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</row>
    <row r="1547" spans="1:51" ht="7.5" customHeight="1">
      <c r="A1547" s="1"/>
      <c r="B1547" s="541"/>
      <c r="C1547" s="541"/>
      <c r="D1547" s="541"/>
      <c r="E1547" s="541"/>
      <c r="R1547" s="679" t="s">
        <v>21</v>
      </c>
      <c r="S1547" s="672" t="s">
        <v>165</v>
      </c>
      <c r="T1547" s="7"/>
      <c r="U1547" s="7"/>
      <c r="V1547" s="5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</row>
    <row r="1548" spans="1:51" ht="7.5" customHeight="1">
      <c r="A1548" s="1"/>
      <c r="B1548" s="541"/>
      <c r="C1548" s="541"/>
      <c r="D1548" s="541"/>
      <c r="E1548" s="541"/>
      <c r="R1548" s="606"/>
      <c r="S1548" s="541"/>
      <c r="T1548" s="7"/>
      <c r="U1548" s="7"/>
      <c r="V1548" s="5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</row>
    <row r="1549" spans="1:51" ht="7.5" customHeight="1">
      <c r="A1549" s="1"/>
      <c r="B1549" s="541"/>
      <c r="C1549" s="541"/>
      <c r="D1549" s="541"/>
      <c r="E1549" s="541"/>
      <c r="R1549" s="257"/>
      <c r="S1549" s="541"/>
      <c r="T1549" s="7"/>
      <c r="U1549" s="7"/>
      <c r="V1549" s="5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</row>
    <row r="1550" spans="1:51" ht="7.5" customHeight="1">
      <c r="A1550" s="1"/>
      <c r="B1550" s="541"/>
      <c r="C1550" s="541"/>
      <c r="D1550" s="541"/>
      <c r="E1550" s="541"/>
      <c r="R1550" s="584" t="s">
        <v>21</v>
      </c>
      <c r="S1550" s="672" t="s">
        <v>35</v>
      </c>
      <c r="T1550" s="7"/>
      <c r="U1550" s="7"/>
      <c r="V1550" s="5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</row>
    <row r="1551" spans="1:51" ht="7.5" customHeight="1">
      <c r="A1551" s="1"/>
      <c r="B1551" s="541"/>
      <c r="C1551" s="541"/>
      <c r="D1551" s="541"/>
      <c r="E1551" s="541"/>
      <c r="R1551" s="541"/>
      <c r="S1551" s="541"/>
      <c r="T1551" s="682" t="s">
        <v>412</v>
      </c>
      <c r="U1551" s="541"/>
      <c r="V1551" s="541"/>
      <c r="W1551" s="541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</row>
    <row r="1552" spans="1:51" ht="7.5" customHeight="1">
      <c r="A1552" s="1"/>
      <c r="B1552" s="541"/>
      <c r="C1552" s="541"/>
      <c r="D1552" s="541"/>
      <c r="E1552" s="541"/>
      <c r="F1552" s="240"/>
      <c r="R1552" s="48"/>
      <c r="S1552" s="541"/>
      <c r="T1552" s="541"/>
      <c r="U1552" s="541"/>
      <c r="V1552" s="541"/>
      <c r="W1552" s="541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</row>
    <row r="1553" spans="1:51" ht="7.5" customHeight="1">
      <c r="A1553" s="1"/>
      <c r="B1553" s="541"/>
      <c r="C1553" s="541"/>
      <c r="D1553" s="541"/>
      <c r="E1553" s="541"/>
      <c r="T1553" s="541"/>
      <c r="U1553" s="541"/>
      <c r="V1553" s="541"/>
      <c r="W1553" s="541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</row>
    <row r="1554" spans="1:51" ht="7.5" customHeight="1">
      <c r="A1554" s="13"/>
      <c r="B1554" s="541"/>
      <c r="C1554" s="541"/>
      <c r="D1554" s="541"/>
      <c r="E1554" s="541"/>
      <c r="T1554" s="7"/>
      <c r="U1554" s="7"/>
      <c r="V1554" s="5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</row>
    <row r="1555" spans="1:51" ht="7.5" customHeight="1">
      <c r="A1555" s="13"/>
      <c r="B1555" s="541"/>
      <c r="C1555" s="608" t="s">
        <v>413</v>
      </c>
      <c r="D1555" s="541"/>
      <c r="E1555" s="541"/>
      <c r="T1555" s="7"/>
      <c r="U1555" s="7"/>
      <c r="V1555" s="5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</row>
    <row r="1556" spans="1:51" ht="7.5" customHeight="1">
      <c r="A1556" s="13"/>
      <c r="B1556" s="541"/>
      <c r="C1556" s="541"/>
      <c r="D1556" s="541"/>
      <c r="E1556" s="541"/>
      <c r="T1556" s="7"/>
      <c r="U1556" s="7"/>
      <c r="V1556" s="5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</row>
    <row r="1557" spans="1:51" ht="7.5" customHeight="1">
      <c r="A1557" s="1"/>
      <c r="B1557" s="531"/>
      <c r="C1557" s="531"/>
      <c r="D1557" s="531"/>
      <c r="E1557" s="531"/>
      <c r="F1557" s="76"/>
      <c r="G1557" s="76"/>
      <c r="H1557" s="76"/>
      <c r="I1557" s="76"/>
      <c r="J1557" s="76"/>
      <c r="K1557" s="76"/>
      <c r="L1557" s="76"/>
      <c r="M1557" s="76"/>
      <c r="N1557" s="76"/>
      <c r="O1557" s="76"/>
      <c r="P1557" s="76"/>
      <c r="Q1557" s="76"/>
      <c r="R1557" s="76"/>
      <c r="S1557" s="76"/>
      <c r="T1557" s="7"/>
      <c r="U1557" s="7"/>
      <c r="V1557" s="5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</row>
    <row r="1558" spans="1:51" ht="7.5" customHeight="1">
      <c r="A1558" s="1"/>
      <c r="B1558" s="702" t="s">
        <v>18</v>
      </c>
      <c r="C1558" s="627" t="s">
        <v>414</v>
      </c>
      <c r="D1558" s="633" t="s">
        <v>415</v>
      </c>
      <c r="E1558" s="567" t="s">
        <v>25</v>
      </c>
      <c r="F1558" s="233"/>
      <c r="G1558" s="738"/>
      <c r="H1558" s="234"/>
      <c r="I1558" s="685"/>
      <c r="J1558" s="234"/>
      <c r="K1558" s="685"/>
      <c r="L1558" s="234"/>
      <c r="M1558" s="685"/>
      <c r="N1558" s="137"/>
      <c r="O1558" s="685"/>
      <c r="P1558" s="137"/>
      <c r="Q1558" s="685"/>
      <c r="R1558" s="677" t="s">
        <v>21</v>
      </c>
      <c r="S1558" s="686" t="s">
        <v>416</v>
      </c>
      <c r="T1558" s="7"/>
      <c r="U1558" s="7"/>
      <c r="V1558" s="5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</row>
    <row r="1559" spans="1:51" ht="7.5" customHeight="1">
      <c r="A1559" s="1"/>
      <c r="B1559" s="541"/>
      <c r="C1559" s="541"/>
      <c r="D1559" s="541"/>
      <c r="E1559" s="541"/>
      <c r="F1559" s="233"/>
      <c r="G1559" s="541"/>
      <c r="H1559" s="234"/>
      <c r="I1559" s="541"/>
      <c r="J1559" s="234"/>
      <c r="K1559" s="541"/>
      <c r="L1559" s="234"/>
      <c r="M1559" s="541"/>
      <c r="N1559" s="137"/>
      <c r="O1559" s="541"/>
      <c r="P1559" s="137"/>
      <c r="Q1559" s="541"/>
      <c r="R1559" s="541"/>
      <c r="S1559" s="541"/>
      <c r="T1559" s="7"/>
      <c r="U1559" s="7"/>
      <c r="V1559" s="5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</row>
    <row r="1560" spans="1:51" ht="7.5" customHeight="1">
      <c r="A1560" s="95"/>
      <c r="B1560" s="541"/>
      <c r="C1560" s="541"/>
      <c r="D1560" s="541"/>
      <c r="E1560" s="541"/>
      <c r="F1560" s="233"/>
      <c r="G1560" s="541"/>
      <c r="H1560" s="234"/>
      <c r="I1560" s="541"/>
      <c r="J1560" s="234"/>
      <c r="K1560" s="541"/>
      <c r="L1560" s="234"/>
      <c r="M1560" s="541"/>
      <c r="N1560" s="137"/>
      <c r="O1560" s="541"/>
      <c r="P1560" s="137"/>
      <c r="Q1560" s="541"/>
      <c r="R1560" s="259"/>
      <c r="S1560" s="541"/>
      <c r="T1560" s="7"/>
      <c r="U1560" s="7"/>
      <c r="V1560" s="5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</row>
    <row r="1561" spans="1:51" ht="7.5" customHeight="1">
      <c r="A1561" s="95"/>
      <c r="B1561" s="541"/>
      <c r="C1561" s="541"/>
      <c r="D1561" s="541"/>
      <c r="E1561" s="541"/>
      <c r="F1561" s="233"/>
      <c r="G1561" s="234"/>
      <c r="H1561" s="234"/>
      <c r="I1561" s="137"/>
      <c r="J1561" s="234"/>
      <c r="K1561" s="137"/>
      <c r="L1561" s="234"/>
      <c r="M1561" s="137"/>
      <c r="N1561" s="137"/>
      <c r="O1561" s="137"/>
      <c r="P1561" s="137"/>
      <c r="Q1561" s="137"/>
      <c r="R1561" s="259"/>
      <c r="S1561" s="541"/>
      <c r="T1561" s="7"/>
      <c r="U1561" s="7"/>
      <c r="V1561" s="5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</row>
    <row r="1562" spans="1:51" ht="7.5" customHeight="1">
      <c r="A1562" s="95"/>
      <c r="B1562" s="541"/>
      <c r="C1562" s="541"/>
      <c r="D1562" s="541"/>
      <c r="E1562" s="541"/>
      <c r="F1562" s="233"/>
      <c r="G1562" s="260"/>
      <c r="H1562" s="234"/>
      <c r="I1562" s="236"/>
      <c r="J1562" s="234"/>
      <c r="K1562" s="236"/>
      <c r="L1562" s="234"/>
      <c r="M1562" s="236"/>
      <c r="N1562" s="137"/>
      <c r="O1562" s="236"/>
      <c r="P1562" s="137"/>
      <c r="Q1562" s="236"/>
      <c r="R1562" s="166"/>
      <c r="S1562" s="541"/>
      <c r="T1562" s="7"/>
      <c r="U1562" s="7"/>
      <c r="V1562" s="5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</row>
    <row r="1563" spans="1:51" ht="7.5" customHeight="1">
      <c r="A1563" s="95"/>
      <c r="B1563" s="541"/>
      <c r="C1563" s="541"/>
      <c r="D1563" s="541"/>
      <c r="E1563" s="541"/>
      <c r="F1563" s="233"/>
      <c r="G1563" s="260"/>
      <c r="H1563" s="234"/>
      <c r="I1563" s="236"/>
      <c r="J1563" s="234"/>
      <c r="K1563" s="236"/>
      <c r="L1563" s="234"/>
      <c r="M1563" s="236"/>
      <c r="N1563" s="137"/>
      <c r="O1563" s="236"/>
      <c r="P1563" s="137"/>
      <c r="Q1563" s="236"/>
      <c r="R1563" s="673" t="s">
        <v>21</v>
      </c>
      <c r="S1563" s="672" t="s">
        <v>31</v>
      </c>
      <c r="T1563" s="682" t="s">
        <v>412</v>
      </c>
      <c r="U1563" s="541"/>
      <c r="V1563" s="541"/>
      <c r="W1563" s="541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</row>
    <row r="1564" spans="1:51" ht="7.5" customHeight="1">
      <c r="A1564" s="95"/>
      <c r="B1564" s="541"/>
      <c r="C1564" s="541"/>
      <c r="D1564" s="541"/>
      <c r="E1564" s="541"/>
      <c r="F1564" s="237"/>
      <c r="G1564" s="236"/>
      <c r="H1564" s="137"/>
      <c r="I1564" s="236"/>
      <c r="J1564" s="237"/>
      <c r="K1564" s="236"/>
      <c r="L1564" s="237"/>
      <c r="M1564" s="236"/>
      <c r="N1564" s="137"/>
      <c r="O1564" s="236"/>
      <c r="P1564" s="137"/>
      <c r="Q1564" s="236"/>
      <c r="R1564" s="541"/>
      <c r="S1564" s="541"/>
      <c r="T1564" s="541"/>
      <c r="U1564" s="541"/>
      <c r="V1564" s="541"/>
      <c r="W1564" s="541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</row>
    <row r="1565" spans="1:51" ht="7.5" customHeight="1">
      <c r="A1565" s="95"/>
      <c r="B1565" s="541"/>
      <c r="C1565" s="541"/>
      <c r="D1565" s="541"/>
      <c r="E1565" s="541"/>
      <c r="F1565" s="26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673" t="s">
        <v>21</v>
      </c>
      <c r="S1565" s="588" t="s">
        <v>417</v>
      </c>
      <c r="T1565" s="541"/>
      <c r="U1565" s="541"/>
      <c r="V1565" s="541"/>
      <c r="W1565" s="541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</row>
    <row r="1566" spans="1:51" ht="7.5" customHeight="1">
      <c r="A1566" s="110"/>
      <c r="B1566" s="541"/>
      <c r="C1566" s="541"/>
      <c r="D1566" s="541"/>
      <c r="E1566" s="541"/>
      <c r="R1566" s="541"/>
      <c r="S1566" s="541"/>
      <c r="T1566" s="7"/>
      <c r="U1566" s="7"/>
      <c r="V1566" s="5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</row>
    <row r="1567" spans="1:51" ht="7.5" customHeight="1">
      <c r="A1567" s="110"/>
      <c r="B1567" s="541"/>
      <c r="C1567" s="541"/>
      <c r="D1567" s="541"/>
      <c r="E1567" s="541"/>
      <c r="R1567" s="235"/>
      <c r="S1567" s="541"/>
      <c r="T1567" s="7"/>
      <c r="U1567" s="7"/>
      <c r="V1567" s="5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</row>
    <row r="1568" spans="1:51" ht="7.5" customHeight="1">
      <c r="A1568" s="110"/>
      <c r="B1568" s="541"/>
      <c r="C1568" s="541"/>
      <c r="D1568" s="541"/>
      <c r="E1568" s="541"/>
      <c r="F1568" s="47"/>
      <c r="G1568" s="47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35"/>
      <c r="S1568" s="541"/>
      <c r="T1568" s="7"/>
      <c r="U1568" s="7"/>
      <c r="V1568" s="5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</row>
    <row r="1569" spans="1:51" ht="7.5" customHeight="1">
      <c r="A1569" s="95"/>
      <c r="B1569" s="541"/>
      <c r="C1569" s="541"/>
      <c r="D1569" s="541"/>
      <c r="E1569" s="541"/>
      <c r="F1569" s="47"/>
      <c r="G1569" s="47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59"/>
      <c r="S1569" s="541"/>
      <c r="T1569" s="7"/>
      <c r="U1569" s="7"/>
      <c r="V1569" s="5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</row>
    <row r="1570" spans="1:51" ht="7.5" customHeight="1">
      <c r="A1570" s="95"/>
      <c r="B1570" s="541"/>
      <c r="C1570" s="541"/>
      <c r="D1570" s="541"/>
      <c r="E1570" s="541"/>
      <c r="F1570" s="47"/>
      <c r="G1570" s="47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673" t="s">
        <v>21</v>
      </c>
      <c r="S1570" s="588" t="s">
        <v>199</v>
      </c>
      <c r="T1570" s="7"/>
      <c r="U1570" s="7"/>
      <c r="V1570" s="5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</row>
    <row r="1571" spans="1:51" ht="7.5" customHeight="1">
      <c r="A1571" s="95"/>
      <c r="B1571" s="541"/>
      <c r="C1571" s="541"/>
      <c r="D1571" s="541"/>
      <c r="E1571" s="541"/>
      <c r="F1571" s="581">
        <v>4694.9804999999997</v>
      </c>
      <c r="G1571" s="582">
        <f>ROUND(F1571*mark_up,0)</f>
        <v>20611</v>
      </c>
      <c r="H1571" s="215"/>
      <c r="I1571" s="656" t="s">
        <v>25</v>
      </c>
      <c r="J1571" s="671"/>
      <c r="K1571" s="656" t="s">
        <v>25</v>
      </c>
      <c r="L1571" s="671"/>
      <c r="M1571" s="656" t="s">
        <v>25</v>
      </c>
      <c r="N1571" s="671"/>
      <c r="O1571" s="656" t="s">
        <v>25</v>
      </c>
      <c r="P1571" s="671"/>
      <c r="Q1571" s="656" t="s">
        <v>25</v>
      </c>
      <c r="R1571" s="541"/>
      <c r="S1571" s="541"/>
      <c r="T1571" s="7"/>
      <c r="U1571" s="7"/>
      <c r="V1571" s="5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</row>
    <row r="1572" spans="1:51" ht="7.5" customHeight="1">
      <c r="A1572" s="95"/>
      <c r="B1572" s="541"/>
      <c r="C1572" s="541"/>
      <c r="D1572" s="541"/>
      <c r="E1572" s="541"/>
      <c r="F1572" s="562"/>
      <c r="G1572" s="562"/>
      <c r="H1572" s="238"/>
      <c r="I1572" s="562"/>
      <c r="J1572" s="562"/>
      <c r="K1572" s="562"/>
      <c r="L1572" s="562"/>
      <c r="M1572" s="562"/>
      <c r="N1572" s="562"/>
      <c r="O1572" s="562"/>
      <c r="P1572" s="562"/>
      <c r="Q1572" s="562"/>
      <c r="R1572" s="235"/>
      <c r="S1572" s="541"/>
      <c r="T1572" s="7"/>
      <c r="U1572" s="7"/>
      <c r="V1572" s="5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</row>
    <row r="1573" spans="1:51" ht="7.5" customHeight="1">
      <c r="A1573" s="95"/>
      <c r="B1573" s="541"/>
      <c r="C1573" s="541"/>
      <c r="D1573" s="541"/>
      <c r="E1573" s="541"/>
      <c r="F1573" s="47"/>
      <c r="G1573" s="47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673" t="s">
        <v>21</v>
      </c>
      <c r="S1573" s="588" t="s">
        <v>26</v>
      </c>
      <c r="T1573" s="7"/>
      <c r="U1573" s="7"/>
      <c r="V1573" s="5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</row>
    <row r="1574" spans="1:51" ht="7.5" customHeight="1">
      <c r="A1574" s="95"/>
      <c r="B1574" s="541"/>
      <c r="C1574" s="541"/>
      <c r="D1574" s="541"/>
      <c r="E1574" s="541"/>
      <c r="F1574" s="47"/>
      <c r="G1574" s="47"/>
      <c r="H1574" s="26"/>
      <c r="I1574" s="26"/>
      <c r="J1574" s="26"/>
      <c r="K1574" s="261"/>
      <c r="L1574" s="26"/>
      <c r="M1574" s="26"/>
      <c r="N1574" s="26"/>
      <c r="O1574" s="26"/>
      <c r="P1574" s="26"/>
      <c r="Q1574" s="26"/>
      <c r="R1574" s="541"/>
      <c r="S1574" s="541"/>
      <c r="T1574" s="7"/>
      <c r="U1574" s="7"/>
      <c r="V1574" s="5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</row>
    <row r="1575" spans="1:51" ht="7.5" customHeight="1">
      <c r="A1575" s="95"/>
      <c r="B1575" s="541"/>
      <c r="C1575" s="541"/>
      <c r="D1575" s="541"/>
      <c r="E1575" s="541"/>
      <c r="F1575" s="47"/>
      <c r="G1575" s="47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35"/>
      <c r="S1575" s="541"/>
      <c r="T1575" s="7"/>
      <c r="U1575" s="7"/>
      <c r="V1575" s="5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</row>
    <row r="1576" spans="1:51" ht="7.5" customHeight="1">
      <c r="A1576" s="95"/>
      <c r="B1576" s="541"/>
      <c r="C1576" s="541"/>
      <c r="D1576" s="541"/>
      <c r="E1576" s="541"/>
      <c r="F1576" s="47"/>
      <c r="G1576" s="47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S1576" s="54"/>
      <c r="T1576" s="7"/>
      <c r="U1576" s="7"/>
      <c r="V1576" s="5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</row>
    <row r="1577" spans="1:51" ht="7.5" customHeight="1">
      <c r="A1577" s="95"/>
      <c r="B1577" s="541"/>
      <c r="C1577" s="541"/>
      <c r="D1577" s="541"/>
      <c r="E1577" s="541"/>
      <c r="F1577" s="47"/>
      <c r="G1577" s="47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166"/>
      <c r="S1577" s="58"/>
      <c r="T1577" s="7"/>
      <c r="U1577" s="7"/>
      <c r="V1577" s="5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</row>
    <row r="1578" spans="1:51" ht="7.5" customHeight="1">
      <c r="A1578" s="95"/>
      <c r="B1578" s="541"/>
      <c r="C1578" s="541"/>
      <c r="D1578" s="541"/>
      <c r="E1578" s="541"/>
      <c r="T1578" s="7"/>
      <c r="U1578" s="7"/>
      <c r="V1578" s="5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</row>
    <row r="1579" spans="1:51" ht="7.5" customHeight="1">
      <c r="A1579" s="1"/>
      <c r="B1579" s="541"/>
      <c r="C1579" s="541"/>
      <c r="D1579" s="541"/>
      <c r="E1579" s="541"/>
      <c r="T1579" s="7"/>
      <c r="U1579" s="7"/>
      <c r="V1579" s="5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</row>
    <row r="1580" spans="1:51" ht="7.5" customHeight="1">
      <c r="A1580" s="1"/>
      <c r="B1580" s="541"/>
      <c r="C1580" s="541"/>
      <c r="D1580" s="541"/>
      <c r="E1580" s="541"/>
      <c r="T1580" s="7"/>
      <c r="U1580" s="7"/>
      <c r="V1580" s="5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</row>
    <row r="1581" spans="1:51" ht="7.5" customHeight="1">
      <c r="A1581" s="1"/>
      <c r="B1581" s="541"/>
      <c r="C1581" s="541"/>
      <c r="D1581" s="541"/>
      <c r="E1581" s="541"/>
      <c r="T1581" s="7"/>
      <c r="U1581" s="7"/>
      <c r="V1581" s="5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</row>
    <row r="1582" spans="1:51" ht="7.5" customHeight="1">
      <c r="A1582" s="1"/>
      <c r="B1582" s="541"/>
      <c r="C1582" s="541"/>
      <c r="D1582" s="541"/>
      <c r="E1582" s="541"/>
      <c r="T1582" s="7"/>
      <c r="U1582" s="7"/>
      <c r="V1582" s="5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</row>
    <row r="1583" spans="1:51" ht="7.5" customHeight="1">
      <c r="A1583" s="1"/>
      <c r="B1583" s="541"/>
      <c r="C1583" s="608" t="s">
        <v>418</v>
      </c>
      <c r="D1583" s="541"/>
      <c r="E1583" s="541"/>
      <c r="T1583" s="7"/>
      <c r="U1583" s="7"/>
      <c r="V1583" s="5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</row>
    <row r="1584" spans="1:51" ht="7.5" customHeight="1">
      <c r="A1584" s="1"/>
      <c r="B1584" s="541"/>
      <c r="C1584" s="541"/>
      <c r="D1584" s="541"/>
      <c r="E1584" s="541"/>
      <c r="T1584" s="7"/>
      <c r="U1584" s="7"/>
      <c r="V1584" s="5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</row>
    <row r="1585" spans="1:51" ht="7.5" customHeight="1">
      <c r="A1585" s="1"/>
      <c r="B1585" s="531"/>
      <c r="C1585" s="531"/>
      <c r="D1585" s="541"/>
      <c r="E1585" s="541"/>
      <c r="T1585" s="7"/>
      <c r="U1585" s="7"/>
      <c r="V1585" s="5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</row>
    <row r="1586" spans="1:51" ht="11.25" customHeight="1">
      <c r="A1586" s="1"/>
      <c r="B1586" s="674"/>
      <c r="C1586" s="545"/>
      <c r="D1586" s="545"/>
      <c r="E1586" s="545"/>
      <c r="F1586" s="545"/>
      <c r="G1586" s="545"/>
      <c r="H1586" s="545"/>
      <c r="I1586" s="545"/>
      <c r="J1586" s="545"/>
      <c r="K1586" s="545"/>
      <c r="L1586" s="545"/>
      <c r="M1586" s="545"/>
      <c r="N1586" s="545"/>
      <c r="O1586" s="545"/>
      <c r="P1586" s="545"/>
      <c r="Q1586" s="545"/>
      <c r="R1586" s="545"/>
      <c r="S1586" s="570" t="s">
        <v>43</v>
      </c>
      <c r="T1586" s="7"/>
      <c r="U1586" s="7"/>
      <c r="V1586" s="5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</row>
    <row r="1587" spans="1:51" ht="11.25" customHeight="1">
      <c r="A1587" s="1"/>
      <c r="B1587" s="28"/>
      <c r="C1587" s="64"/>
      <c r="D1587" s="28"/>
      <c r="E1587" s="28"/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31"/>
      <c r="S1587" s="562"/>
      <c r="T1587" s="7"/>
      <c r="U1587" s="7"/>
      <c r="V1587" s="5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</row>
    <row r="1588" spans="1:51" ht="11.25" customHeight="1">
      <c r="A1588" s="1"/>
      <c r="B1588" s="675" t="s">
        <v>419</v>
      </c>
      <c r="C1588" s="587"/>
      <c r="D1588" s="587"/>
      <c r="E1588" s="587"/>
      <c r="F1588" s="587"/>
      <c r="G1588" s="587"/>
      <c r="H1588" s="587"/>
      <c r="I1588" s="587"/>
      <c r="J1588" s="587"/>
      <c r="K1588" s="587"/>
      <c r="L1588" s="587"/>
      <c r="M1588" s="587"/>
      <c r="N1588" s="587"/>
      <c r="O1588" s="587"/>
      <c r="P1588" s="587"/>
      <c r="Q1588" s="587"/>
      <c r="R1588" s="587"/>
      <c r="S1588" s="587"/>
      <c r="T1588" s="7"/>
      <c r="U1588" s="7"/>
      <c r="V1588" s="5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</row>
    <row r="1589" spans="1:51" ht="11.25" customHeight="1">
      <c r="A1589" s="1"/>
      <c r="B1589" s="31"/>
      <c r="C1589" s="31"/>
      <c r="D1589" s="31"/>
      <c r="E1589" s="31"/>
      <c r="F1589" s="31"/>
      <c r="G1589" s="31"/>
      <c r="H1589" s="31"/>
      <c r="I1589" s="31"/>
      <c r="J1589" s="31"/>
      <c r="K1589" s="31"/>
      <c r="L1589" s="31"/>
      <c r="M1589" s="31"/>
      <c r="N1589" s="31"/>
      <c r="O1589" s="31"/>
      <c r="P1589" s="31"/>
      <c r="Q1589" s="31"/>
      <c r="R1589" s="31"/>
      <c r="S1589" s="262"/>
      <c r="T1589" s="7"/>
      <c r="U1589" s="7"/>
      <c r="V1589" s="5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</row>
    <row r="1590" spans="1:51" ht="61.5" customHeight="1">
      <c r="A1590" s="1"/>
      <c r="B1590" s="572"/>
      <c r="C1590" s="531"/>
      <c r="D1590" s="531"/>
      <c r="E1590" s="35"/>
      <c r="F1590" s="35"/>
      <c r="G1590" s="35"/>
      <c r="H1590" s="35"/>
      <c r="I1590" s="35"/>
      <c r="J1590" s="35"/>
      <c r="K1590" s="35"/>
      <c r="L1590" s="35"/>
      <c r="M1590" s="35"/>
      <c r="N1590" s="35"/>
      <c r="O1590" s="573" t="s">
        <v>5</v>
      </c>
      <c r="P1590" s="531"/>
      <c r="Q1590" s="531"/>
      <c r="R1590" s="531"/>
      <c r="S1590" s="531"/>
      <c r="T1590" s="7"/>
      <c r="U1590" s="7"/>
      <c r="V1590" s="5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</row>
    <row r="1591" spans="1:51" ht="34.5" customHeight="1">
      <c r="A1591" s="1"/>
      <c r="B1591" s="253" t="s">
        <v>6</v>
      </c>
      <c r="C1591" s="253" t="s">
        <v>7</v>
      </c>
      <c r="D1591" s="253" t="s">
        <v>8</v>
      </c>
      <c r="E1591" s="253" t="s">
        <v>9</v>
      </c>
      <c r="F1591" s="254" t="s">
        <v>10</v>
      </c>
      <c r="G1591" s="255" t="s">
        <v>11</v>
      </c>
      <c r="H1591" s="254" t="s">
        <v>10</v>
      </c>
      <c r="I1591" s="255" t="s">
        <v>12</v>
      </c>
      <c r="J1591" s="254" t="s">
        <v>10</v>
      </c>
      <c r="K1591" s="255" t="s">
        <v>13</v>
      </c>
      <c r="L1591" s="254" t="s">
        <v>10</v>
      </c>
      <c r="M1591" s="255" t="s">
        <v>14</v>
      </c>
      <c r="N1591" s="254" t="s">
        <v>10</v>
      </c>
      <c r="O1591" s="255" t="s">
        <v>15</v>
      </c>
      <c r="P1591" s="254" t="s">
        <v>10</v>
      </c>
      <c r="Q1591" s="255" t="s">
        <v>16</v>
      </c>
      <c r="R1591" s="676" t="s">
        <v>17</v>
      </c>
      <c r="S1591" s="575"/>
      <c r="T1591" s="7"/>
      <c r="U1591" s="7"/>
      <c r="V1591" s="5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</row>
    <row r="1592" spans="1:51" ht="7.5" customHeight="1">
      <c r="A1592" s="1"/>
      <c r="B1592" s="702" t="s">
        <v>18</v>
      </c>
      <c r="C1592" s="627" t="s">
        <v>420</v>
      </c>
      <c r="D1592" s="626" t="s">
        <v>421</v>
      </c>
      <c r="E1592" s="685" t="s">
        <v>25</v>
      </c>
      <c r="F1592" s="52"/>
      <c r="G1592" s="122"/>
      <c r="H1592" s="234"/>
      <c r="I1592" s="685"/>
      <c r="J1592" s="234"/>
      <c r="K1592" s="685"/>
      <c r="L1592" s="234"/>
      <c r="M1592" s="685"/>
      <c r="N1592" s="137"/>
      <c r="O1592" s="685"/>
      <c r="P1592" s="263"/>
      <c r="Q1592" s="137"/>
      <c r="R1592" s="677" t="s">
        <v>21</v>
      </c>
      <c r="S1592" s="577" t="s">
        <v>422</v>
      </c>
      <c r="T1592" s="7"/>
      <c r="U1592" s="7"/>
      <c r="V1592" s="5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</row>
    <row r="1593" spans="1:51" ht="7.5" customHeight="1">
      <c r="A1593" s="1"/>
      <c r="B1593" s="541"/>
      <c r="C1593" s="541"/>
      <c r="D1593" s="541"/>
      <c r="E1593" s="541"/>
      <c r="F1593" s="52"/>
      <c r="G1593" s="122"/>
      <c r="H1593" s="234"/>
      <c r="I1593" s="541"/>
      <c r="J1593" s="234"/>
      <c r="K1593" s="541"/>
      <c r="L1593" s="234"/>
      <c r="M1593" s="541"/>
      <c r="N1593" s="137"/>
      <c r="O1593" s="541"/>
      <c r="P1593" s="263"/>
      <c r="Q1593" s="137"/>
      <c r="R1593" s="541"/>
      <c r="S1593" s="541"/>
      <c r="T1593" s="7"/>
      <c r="U1593" s="7"/>
      <c r="V1593" s="5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</row>
    <row r="1594" spans="1:51" ht="7.5" customHeight="1">
      <c r="A1594" s="1"/>
      <c r="B1594" s="541"/>
      <c r="C1594" s="541"/>
      <c r="D1594" s="541"/>
      <c r="E1594" s="541"/>
      <c r="F1594" s="52"/>
      <c r="G1594" s="51"/>
      <c r="H1594" s="234"/>
      <c r="I1594" s="541"/>
      <c r="J1594" s="234"/>
      <c r="K1594" s="541"/>
      <c r="L1594" s="234"/>
      <c r="M1594" s="541"/>
      <c r="N1594" s="137"/>
      <c r="O1594" s="541"/>
      <c r="P1594" s="263"/>
      <c r="Q1594" s="137"/>
      <c r="R1594" s="673"/>
      <c r="S1594" s="541"/>
      <c r="T1594" s="7"/>
      <c r="U1594" s="7"/>
      <c r="V1594" s="5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</row>
    <row r="1595" spans="1:51" ht="7.5" customHeight="1">
      <c r="A1595" s="1"/>
      <c r="B1595" s="541"/>
      <c r="C1595" s="541"/>
      <c r="D1595" s="541"/>
      <c r="E1595" s="541"/>
      <c r="F1595" s="52"/>
      <c r="G1595" s="96"/>
      <c r="H1595" s="264"/>
      <c r="I1595" s="265"/>
      <c r="J1595" s="234"/>
      <c r="K1595" s="265"/>
      <c r="L1595" s="234"/>
      <c r="M1595" s="265"/>
      <c r="N1595" s="264"/>
      <c r="O1595" s="265"/>
      <c r="P1595" s="263"/>
      <c r="Q1595" s="137"/>
      <c r="R1595" s="541"/>
      <c r="S1595" s="541"/>
      <c r="T1595" s="7"/>
      <c r="U1595" s="7"/>
      <c r="V1595" s="5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</row>
    <row r="1596" spans="1:51" ht="7.5" customHeight="1">
      <c r="A1596" s="1"/>
      <c r="B1596" s="541"/>
      <c r="C1596" s="541"/>
      <c r="D1596" s="541"/>
      <c r="E1596" s="541"/>
      <c r="F1596" s="47"/>
      <c r="G1596" s="47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6"/>
      <c r="S1596" s="541"/>
      <c r="T1596" s="7"/>
      <c r="U1596" s="7"/>
      <c r="V1596" s="5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</row>
    <row r="1597" spans="1:51" ht="7.5" customHeight="1">
      <c r="A1597" s="1"/>
      <c r="B1597" s="541"/>
      <c r="C1597" s="541"/>
      <c r="D1597" s="541"/>
      <c r="E1597" s="541"/>
      <c r="F1597" s="52"/>
      <c r="G1597" s="580" t="s">
        <v>423</v>
      </c>
      <c r="H1597" s="264"/>
      <c r="I1597" s="265"/>
      <c r="J1597" s="234"/>
      <c r="K1597" s="265"/>
      <c r="L1597" s="234"/>
      <c r="M1597" s="265"/>
      <c r="N1597" s="264"/>
      <c r="O1597" s="265"/>
      <c r="P1597" s="265"/>
      <c r="Q1597" s="137"/>
      <c r="R1597" s="673"/>
      <c r="S1597" s="541"/>
      <c r="T1597" s="7"/>
      <c r="U1597" s="7"/>
      <c r="V1597" s="5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</row>
    <row r="1598" spans="1:51" ht="7.5" customHeight="1">
      <c r="A1598" s="1"/>
      <c r="B1598" s="541"/>
      <c r="C1598" s="541"/>
      <c r="D1598" s="541"/>
      <c r="E1598" s="541"/>
      <c r="F1598" s="90"/>
      <c r="G1598" s="562"/>
      <c r="H1598" s="137"/>
      <c r="I1598" s="236"/>
      <c r="J1598" s="267"/>
      <c r="K1598" s="236"/>
      <c r="L1598" s="267"/>
      <c r="M1598" s="236"/>
      <c r="N1598" s="137"/>
      <c r="O1598" s="236"/>
      <c r="P1598" s="236"/>
      <c r="Q1598" s="236"/>
      <c r="R1598" s="541"/>
      <c r="S1598" s="541"/>
      <c r="T1598" s="7"/>
      <c r="U1598" s="7"/>
      <c r="V1598" s="5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</row>
    <row r="1599" spans="1:51" ht="7.5" customHeight="1">
      <c r="A1599" s="1"/>
      <c r="B1599" s="541"/>
      <c r="C1599" s="541"/>
      <c r="D1599" s="541"/>
      <c r="E1599" s="541"/>
      <c r="F1599" s="581">
        <v>1376.1510000000001</v>
      </c>
      <c r="G1599" s="582">
        <f>ROUND(F1599*mark_up,0)</f>
        <v>6041</v>
      </c>
      <c r="H1599" s="215"/>
      <c r="I1599" s="656" t="s">
        <v>25</v>
      </c>
      <c r="J1599" s="671"/>
      <c r="K1599" s="656" t="s">
        <v>25</v>
      </c>
      <c r="L1599" s="671"/>
      <c r="M1599" s="656" t="s">
        <v>25</v>
      </c>
      <c r="N1599" s="671"/>
      <c r="O1599" s="656" t="s">
        <v>25</v>
      </c>
      <c r="P1599" s="671"/>
      <c r="Q1599" s="656" t="s">
        <v>25</v>
      </c>
      <c r="R1599" s="31"/>
      <c r="S1599" s="541"/>
      <c r="T1599" s="7"/>
      <c r="U1599" s="7"/>
      <c r="V1599" s="5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</row>
    <row r="1600" spans="1:51" ht="7.5" customHeight="1">
      <c r="A1600" s="1"/>
      <c r="B1600" s="541"/>
      <c r="C1600" s="541"/>
      <c r="D1600" s="541"/>
      <c r="E1600" s="541"/>
      <c r="F1600" s="562"/>
      <c r="G1600" s="562"/>
      <c r="H1600" s="238"/>
      <c r="I1600" s="562"/>
      <c r="J1600" s="562"/>
      <c r="K1600" s="562"/>
      <c r="L1600" s="562"/>
      <c r="M1600" s="562"/>
      <c r="N1600" s="562"/>
      <c r="O1600" s="562"/>
      <c r="P1600" s="562"/>
      <c r="Q1600" s="562"/>
      <c r="S1600" s="541"/>
      <c r="T1600" s="7"/>
      <c r="U1600" s="7"/>
      <c r="V1600" s="5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</row>
    <row r="1601" spans="1:51" ht="7.5" customHeight="1">
      <c r="A1601" s="1"/>
      <c r="B1601" s="541"/>
      <c r="C1601" s="541"/>
      <c r="D1601" s="541"/>
      <c r="E1601" s="541"/>
      <c r="F1601" s="52"/>
      <c r="G1601" s="98"/>
      <c r="H1601" s="268"/>
      <c r="I1601" s="268"/>
      <c r="J1601" s="268"/>
      <c r="K1601" s="236"/>
      <c r="L1601" s="268"/>
      <c r="M1601" s="236"/>
      <c r="N1601" s="137"/>
      <c r="O1601" s="236"/>
      <c r="P1601" s="236"/>
      <c r="Q1601" s="137"/>
      <c r="R1601" s="673" t="s">
        <v>21</v>
      </c>
      <c r="S1601" s="588" t="s">
        <v>424</v>
      </c>
      <c r="T1601" s="7"/>
      <c r="U1601" s="7"/>
      <c r="V1601" s="5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</row>
    <row r="1602" spans="1:51" ht="7.5" customHeight="1">
      <c r="A1602" s="1"/>
      <c r="B1602" s="541"/>
      <c r="C1602" s="541"/>
      <c r="D1602" s="541"/>
      <c r="E1602" s="541"/>
      <c r="F1602" s="105"/>
      <c r="G1602" s="105"/>
      <c r="H1602" s="263"/>
      <c r="I1602" s="263"/>
      <c r="J1602" s="263"/>
      <c r="K1602" s="263"/>
      <c r="L1602" s="263"/>
      <c r="M1602" s="263"/>
      <c r="N1602" s="263"/>
      <c r="O1602" s="263"/>
      <c r="P1602" s="263"/>
      <c r="Q1602" s="263"/>
      <c r="R1602" s="541"/>
      <c r="S1602" s="541"/>
      <c r="T1602" s="7"/>
      <c r="U1602" s="7"/>
      <c r="V1602" s="5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</row>
    <row r="1603" spans="1:51" ht="7.5" customHeight="1">
      <c r="A1603" s="13"/>
      <c r="B1603" s="541"/>
      <c r="C1603" s="541"/>
      <c r="D1603" s="541"/>
      <c r="E1603" s="541"/>
      <c r="F1603" s="105"/>
      <c r="G1603" s="105"/>
      <c r="H1603" s="263"/>
      <c r="I1603" s="263"/>
      <c r="J1603" s="263"/>
      <c r="K1603" s="263"/>
      <c r="L1603" s="263"/>
      <c r="M1603" s="263"/>
      <c r="N1603" s="263"/>
      <c r="O1603" s="263"/>
      <c r="P1603" s="263"/>
      <c r="Q1603" s="263"/>
      <c r="S1603" s="541"/>
      <c r="T1603" s="7"/>
      <c r="U1603" s="7"/>
      <c r="V1603" s="5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</row>
    <row r="1604" spans="1:51" ht="7.5" customHeight="1">
      <c r="A1604" s="13"/>
      <c r="B1604" s="541"/>
      <c r="C1604" s="541"/>
      <c r="D1604" s="541"/>
      <c r="E1604" s="541"/>
      <c r="F1604" s="47"/>
      <c r="G1604" s="47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673" t="s">
        <v>21</v>
      </c>
      <c r="S1604" s="588" t="s">
        <v>425</v>
      </c>
      <c r="T1604" s="7"/>
      <c r="U1604" s="7"/>
      <c r="V1604" s="5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</row>
    <row r="1605" spans="1:51" ht="7.5" customHeight="1">
      <c r="A1605" s="13"/>
      <c r="B1605" s="541"/>
      <c r="C1605" s="541"/>
      <c r="D1605" s="541"/>
      <c r="E1605" s="541"/>
      <c r="F1605" s="47"/>
      <c r="G1605" s="47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541"/>
      <c r="S1605" s="541"/>
      <c r="T1605" s="7"/>
      <c r="U1605" s="7"/>
      <c r="V1605" s="5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</row>
    <row r="1606" spans="1:51" ht="7.5" customHeight="1">
      <c r="A1606" s="1"/>
      <c r="B1606" s="541"/>
      <c r="C1606" s="608" t="s">
        <v>426</v>
      </c>
      <c r="D1606" s="541"/>
      <c r="E1606" s="541"/>
      <c r="F1606" s="47"/>
      <c r="G1606" s="47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166"/>
      <c r="S1606" s="541"/>
      <c r="T1606" s="7"/>
      <c r="U1606" s="7"/>
      <c r="V1606" s="5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</row>
    <row r="1607" spans="1:51" ht="7.5" customHeight="1">
      <c r="A1607" s="1"/>
      <c r="B1607" s="541"/>
      <c r="C1607" s="541"/>
      <c r="D1607" s="541"/>
      <c r="E1607" s="541"/>
      <c r="F1607" s="47"/>
      <c r="G1607" s="47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259"/>
      <c r="S1607" s="541"/>
      <c r="T1607" s="7"/>
      <c r="U1607" s="7"/>
      <c r="V1607" s="5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</row>
    <row r="1608" spans="1:51" ht="7.5" customHeight="1">
      <c r="A1608" s="1"/>
      <c r="B1608" s="531"/>
      <c r="C1608" s="531"/>
      <c r="D1608" s="531"/>
      <c r="E1608" s="531"/>
      <c r="F1608" s="269"/>
      <c r="G1608" s="60"/>
      <c r="H1608" s="270"/>
      <c r="I1608" s="270"/>
      <c r="J1608" s="270"/>
      <c r="K1608" s="271"/>
      <c r="L1608" s="270"/>
      <c r="M1608" s="271"/>
      <c r="N1608" s="271"/>
      <c r="O1608" s="271"/>
      <c r="P1608" s="271"/>
      <c r="Q1608" s="271"/>
      <c r="R1608" s="166"/>
      <c r="S1608" s="541"/>
      <c r="T1608" s="7"/>
      <c r="U1608" s="7"/>
      <c r="V1608" s="5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</row>
    <row r="1609" spans="1:51" ht="7.5" customHeight="1">
      <c r="A1609" s="1"/>
      <c r="B1609" s="702" t="s">
        <v>18</v>
      </c>
      <c r="C1609" s="627" t="s">
        <v>427</v>
      </c>
      <c r="D1609" s="626" t="s">
        <v>428</v>
      </c>
      <c r="E1609" s="685" t="s">
        <v>25</v>
      </c>
      <c r="F1609" s="153"/>
      <c r="G1609" s="122"/>
      <c r="H1609" s="243"/>
      <c r="I1609" s="241"/>
      <c r="J1609" s="241"/>
      <c r="K1609" s="241"/>
      <c r="L1609" s="241"/>
      <c r="M1609" s="241"/>
      <c r="N1609" s="241"/>
      <c r="O1609" s="241"/>
      <c r="P1609" s="685"/>
      <c r="Q1609" s="241"/>
      <c r="R1609" s="677" t="s">
        <v>21</v>
      </c>
      <c r="S1609" s="577" t="s">
        <v>422</v>
      </c>
      <c r="T1609" s="7"/>
      <c r="U1609" s="7"/>
      <c r="V1609" s="5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</row>
    <row r="1610" spans="1:51" ht="7.5" customHeight="1">
      <c r="A1610" s="1"/>
      <c r="B1610" s="541"/>
      <c r="C1610" s="541"/>
      <c r="D1610" s="541"/>
      <c r="E1610" s="541"/>
      <c r="F1610" s="52"/>
      <c r="G1610" s="122"/>
      <c r="H1610" s="234"/>
      <c r="I1610" s="137"/>
      <c r="J1610" s="137"/>
      <c r="K1610" s="137"/>
      <c r="L1610" s="137"/>
      <c r="M1610" s="137"/>
      <c r="N1610" s="137"/>
      <c r="O1610" s="137"/>
      <c r="P1610" s="541"/>
      <c r="Q1610" s="137"/>
      <c r="R1610" s="541"/>
      <c r="S1610" s="541"/>
      <c r="T1610" s="7"/>
      <c r="U1610" s="7"/>
      <c r="V1610" s="5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</row>
    <row r="1611" spans="1:51" ht="7.5" customHeight="1">
      <c r="A1611" s="1"/>
      <c r="B1611" s="541"/>
      <c r="C1611" s="541"/>
      <c r="D1611" s="541"/>
      <c r="E1611" s="541"/>
      <c r="F1611" s="52"/>
      <c r="G1611" s="51"/>
      <c r="H1611" s="234"/>
      <c r="I1611" s="137"/>
      <c r="J1611" s="137"/>
      <c r="K1611" s="137"/>
      <c r="L1611" s="137"/>
      <c r="M1611" s="137"/>
      <c r="N1611" s="137"/>
      <c r="O1611" s="137"/>
      <c r="P1611" s="541"/>
      <c r="Q1611" s="137"/>
      <c r="R1611" s="673"/>
      <c r="S1611" s="541"/>
      <c r="T1611" s="7"/>
      <c r="U1611" s="7"/>
      <c r="V1611" s="5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</row>
    <row r="1612" spans="1:51" ht="7.5" customHeight="1">
      <c r="A1612" s="1"/>
      <c r="B1612" s="541"/>
      <c r="C1612" s="541"/>
      <c r="D1612" s="541"/>
      <c r="E1612" s="541"/>
      <c r="F1612" s="52"/>
      <c r="G1612" s="96"/>
      <c r="H1612" s="264"/>
      <c r="I1612" s="265"/>
      <c r="J1612" s="234"/>
      <c r="K1612" s="265"/>
      <c r="L1612" s="234"/>
      <c r="M1612" s="265"/>
      <c r="N1612" s="264"/>
      <c r="O1612" s="265"/>
      <c r="P1612" s="265"/>
      <c r="Q1612" s="137"/>
      <c r="R1612" s="541"/>
      <c r="S1612" s="541"/>
      <c r="T1612" s="7"/>
      <c r="U1612" s="7"/>
      <c r="V1612" s="5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</row>
    <row r="1613" spans="1:51" ht="7.5" customHeight="1">
      <c r="A1613" s="1"/>
      <c r="B1613" s="541"/>
      <c r="C1613" s="541"/>
      <c r="D1613" s="541"/>
      <c r="E1613" s="541"/>
      <c r="F1613" s="47"/>
      <c r="G1613" s="47"/>
      <c r="H1613" s="26"/>
      <c r="I1613" s="26"/>
      <c r="J1613" s="26"/>
      <c r="K1613" s="26"/>
      <c r="L1613" s="26"/>
      <c r="M1613" s="265"/>
      <c r="N1613" s="26"/>
      <c r="O1613" s="26"/>
      <c r="P1613" s="26"/>
      <c r="Q1613" s="26"/>
      <c r="R1613" s="235"/>
      <c r="S1613" s="541"/>
      <c r="T1613" s="7"/>
      <c r="U1613" s="7"/>
      <c r="V1613" s="5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</row>
    <row r="1614" spans="1:51" ht="7.5" customHeight="1">
      <c r="A1614" s="1"/>
      <c r="B1614" s="541"/>
      <c r="C1614" s="541"/>
      <c r="D1614" s="541"/>
      <c r="E1614" s="541"/>
      <c r="F1614" s="47"/>
      <c r="G1614" s="47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6"/>
      <c r="S1614" s="541"/>
      <c r="T1614" s="7"/>
      <c r="U1614" s="7"/>
      <c r="V1614" s="5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</row>
    <row r="1615" spans="1:51" ht="7.5" customHeight="1">
      <c r="A1615" s="1"/>
      <c r="B1615" s="541"/>
      <c r="C1615" s="541"/>
      <c r="D1615" s="541"/>
      <c r="E1615" s="541"/>
      <c r="F1615" s="52"/>
      <c r="G1615" s="580" t="s">
        <v>423</v>
      </c>
      <c r="H1615" s="264"/>
      <c r="I1615" s="265"/>
      <c r="J1615" s="234"/>
      <c r="K1615" s="265"/>
      <c r="L1615" s="234"/>
      <c r="M1615" s="265"/>
      <c r="N1615" s="264"/>
      <c r="O1615" s="265"/>
      <c r="P1615" s="265"/>
      <c r="Q1615" s="137"/>
      <c r="R1615" s="673"/>
      <c r="S1615" s="541"/>
      <c r="T1615" s="7"/>
      <c r="U1615" s="7"/>
      <c r="V1615" s="5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</row>
    <row r="1616" spans="1:51" ht="7.5" customHeight="1">
      <c r="A1616" s="1"/>
      <c r="B1616" s="541"/>
      <c r="C1616" s="541"/>
      <c r="D1616" s="541"/>
      <c r="E1616" s="541"/>
      <c r="F1616" s="90"/>
      <c r="G1616" s="562"/>
      <c r="H1616" s="137"/>
      <c r="I1616" s="236"/>
      <c r="J1616" s="267"/>
      <c r="K1616" s="236"/>
      <c r="L1616" s="267"/>
      <c r="M1616" s="236"/>
      <c r="N1616" s="137"/>
      <c r="O1616" s="236"/>
      <c r="P1616" s="236"/>
      <c r="Q1616" s="236"/>
      <c r="R1616" s="541"/>
      <c r="S1616" s="541"/>
      <c r="T1616" s="7"/>
      <c r="U1616" s="7"/>
      <c r="V1616" s="5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</row>
    <row r="1617" spans="1:51" ht="7.5" customHeight="1">
      <c r="A1617" s="1"/>
      <c r="B1617" s="541"/>
      <c r="C1617" s="541"/>
      <c r="D1617" s="541"/>
      <c r="E1617" s="541"/>
      <c r="F1617" s="581">
        <v>2061.2130000000002</v>
      </c>
      <c r="G1617" s="582">
        <f>ROUND(F1617*mark_up,0)</f>
        <v>9049</v>
      </c>
      <c r="H1617" s="215"/>
      <c r="I1617" s="656" t="s">
        <v>25</v>
      </c>
      <c r="J1617" s="671"/>
      <c r="K1617" s="656" t="s">
        <v>25</v>
      </c>
      <c r="L1617" s="671"/>
      <c r="M1617" s="656" t="s">
        <v>25</v>
      </c>
      <c r="N1617" s="671"/>
      <c r="O1617" s="656" t="s">
        <v>25</v>
      </c>
      <c r="P1617" s="671"/>
      <c r="Q1617" s="656" t="s">
        <v>25</v>
      </c>
      <c r="S1617" s="541"/>
      <c r="T1617" s="7"/>
      <c r="U1617" s="7"/>
      <c r="V1617" s="5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</row>
    <row r="1618" spans="1:51" ht="7.5" customHeight="1">
      <c r="A1618" s="1"/>
      <c r="B1618" s="541"/>
      <c r="C1618" s="541"/>
      <c r="D1618" s="541"/>
      <c r="E1618" s="541"/>
      <c r="F1618" s="562"/>
      <c r="G1618" s="562"/>
      <c r="H1618" s="238"/>
      <c r="I1618" s="562"/>
      <c r="J1618" s="562"/>
      <c r="K1618" s="562"/>
      <c r="L1618" s="562"/>
      <c r="M1618" s="562"/>
      <c r="N1618" s="562"/>
      <c r="O1618" s="562"/>
      <c r="P1618" s="562"/>
      <c r="Q1618" s="562"/>
      <c r="R1618" s="673" t="s">
        <v>21</v>
      </c>
      <c r="S1618" s="588" t="s">
        <v>424</v>
      </c>
      <c r="T1618" s="7"/>
      <c r="U1618" s="7"/>
      <c r="V1618" s="5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</row>
    <row r="1619" spans="1:51" ht="7.5" customHeight="1">
      <c r="A1619" s="13"/>
      <c r="B1619" s="541"/>
      <c r="C1619" s="541"/>
      <c r="D1619" s="541"/>
      <c r="E1619" s="541"/>
      <c r="F1619" s="263"/>
      <c r="G1619" s="263"/>
      <c r="H1619" s="263"/>
      <c r="I1619" s="263"/>
      <c r="J1619" s="263"/>
      <c r="K1619" s="263"/>
      <c r="L1619" s="263"/>
      <c r="M1619" s="263"/>
      <c r="N1619" s="263"/>
      <c r="O1619" s="263"/>
      <c r="P1619" s="263"/>
      <c r="Q1619" s="263"/>
      <c r="R1619" s="541"/>
      <c r="S1619" s="541"/>
      <c r="T1619" s="7"/>
      <c r="U1619" s="7"/>
      <c r="V1619" s="5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</row>
    <row r="1620" spans="1:51" ht="7.5" customHeight="1">
      <c r="A1620" s="13"/>
      <c r="B1620" s="541"/>
      <c r="C1620" s="541"/>
      <c r="D1620" s="541"/>
      <c r="E1620" s="541"/>
      <c r="F1620" s="263"/>
      <c r="G1620" s="263"/>
      <c r="H1620" s="263"/>
      <c r="I1620" s="263"/>
      <c r="J1620" s="263"/>
      <c r="K1620" s="263"/>
      <c r="L1620" s="263"/>
      <c r="M1620" s="263"/>
      <c r="N1620" s="263"/>
      <c r="O1620" s="263"/>
      <c r="P1620" s="263"/>
      <c r="Q1620" s="263"/>
      <c r="S1620" s="541"/>
      <c r="T1620" s="7"/>
      <c r="U1620" s="7"/>
      <c r="V1620" s="5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</row>
    <row r="1621" spans="1:51" ht="7.5" customHeight="1">
      <c r="A1621" s="13"/>
      <c r="B1621" s="541"/>
      <c r="C1621" s="541"/>
      <c r="D1621" s="541"/>
      <c r="E1621" s="541"/>
      <c r="F1621" s="263"/>
      <c r="G1621" s="263"/>
      <c r="H1621" s="263"/>
      <c r="I1621" s="263"/>
      <c r="J1621" s="263"/>
      <c r="K1621" s="263"/>
      <c r="L1621" s="263"/>
      <c r="M1621" s="263"/>
      <c r="N1621" s="263"/>
      <c r="O1621" s="263"/>
      <c r="P1621" s="263"/>
      <c r="Q1621" s="263"/>
      <c r="R1621" s="673" t="s">
        <v>21</v>
      </c>
      <c r="S1621" s="672" t="s">
        <v>260</v>
      </c>
      <c r="T1621" s="7"/>
      <c r="U1621" s="7"/>
      <c r="V1621" s="5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</row>
    <row r="1622" spans="1:51" ht="7.5" customHeight="1">
      <c r="A1622" s="1"/>
      <c r="B1622" s="541"/>
      <c r="C1622" s="541"/>
      <c r="D1622" s="541"/>
      <c r="E1622" s="541"/>
      <c r="F1622" s="263"/>
      <c r="G1622" s="263"/>
      <c r="H1622" s="263"/>
      <c r="I1622" s="263"/>
      <c r="J1622" s="263"/>
      <c r="K1622" s="263"/>
      <c r="L1622" s="263"/>
      <c r="M1622" s="263"/>
      <c r="N1622" s="263"/>
      <c r="O1622" s="263"/>
      <c r="P1622" s="263"/>
      <c r="Q1622" s="263"/>
      <c r="R1622" s="541"/>
      <c r="S1622" s="541"/>
      <c r="T1622" s="7"/>
      <c r="U1622" s="7"/>
      <c r="V1622" s="5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</row>
    <row r="1623" spans="1:51" ht="7.5" customHeight="1">
      <c r="A1623" s="1"/>
      <c r="B1623" s="541"/>
      <c r="C1623" s="541"/>
      <c r="D1623" s="541"/>
      <c r="E1623" s="541"/>
      <c r="F1623" s="26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35"/>
      <c r="S1623" s="541"/>
      <c r="T1623" s="7"/>
      <c r="U1623" s="7"/>
      <c r="V1623" s="5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</row>
    <row r="1624" spans="1:51" ht="7.5" customHeight="1">
      <c r="A1624" s="1"/>
      <c r="B1624" s="541"/>
      <c r="C1624" s="541"/>
      <c r="D1624" s="541"/>
      <c r="E1624" s="541"/>
      <c r="F1624" s="26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166"/>
      <c r="S1624" s="272"/>
      <c r="T1624" s="7"/>
      <c r="U1624" s="7"/>
      <c r="V1624" s="5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</row>
    <row r="1625" spans="1:51" ht="7.5" customHeight="1">
      <c r="A1625" s="1"/>
      <c r="B1625" s="541"/>
      <c r="C1625" s="608" t="s">
        <v>429</v>
      </c>
      <c r="D1625" s="541"/>
      <c r="E1625" s="541"/>
      <c r="F1625" s="26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166"/>
      <c r="S1625" s="272"/>
      <c r="T1625" s="7"/>
      <c r="U1625" s="7"/>
      <c r="V1625" s="5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</row>
    <row r="1626" spans="1:51" ht="7.5" customHeight="1">
      <c r="A1626" s="1"/>
      <c r="B1626" s="541"/>
      <c r="C1626" s="541"/>
      <c r="D1626" s="541"/>
      <c r="E1626" s="541"/>
      <c r="F1626" s="26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166"/>
      <c r="S1626" s="272"/>
      <c r="T1626" s="7"/>
      <c r="U1626" s="7"/>
      <c r="V1626" s="5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</row>
    <row r="1627" spans="1:51" ht="7.5" customHeight="1">
      <c r="A1627" s="1"/>
      <c r="B1627" s="531"/>
      <c r="C1627" s="531"/>
      <c r="D1627" s="531"/>
      <c r="E1627" s="531"/>
      <c r="F1627" s="26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166"/>
      <c r="S1627" s="272"/>
      <c r="T1627" s="7"/>
      <c r="U1627" s="7"/>
      <c r="V1627" s="5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</row>
    <row r="1628" spans="1:51" ht="7.5" customHeight="1">
      <c r="A1628" s="1"/>
      <c r="B1628" s="703" t="s">
        <v>18</v>
      </c>
      <c r="C1628" s="627" t="s">
        <v>430</v>
      </c>
      <c r="D1628" s="740" t="s">
        <v>431</v>
      </c>
      <c r="E1628" s="273"/>
      <c r="F1628" s="274"/>
      <c r="G1628" s="274"/>
      <c r="H1628" s="274"/>
      <c r="I1628" s="274"/>
      <c r="J1628" s="274"/>
      <c r="K1628" s="274"/>
      <c r="L1628" s="274"/>
      <c r="M1628" s="274"/>
      <c r="N1628" s="274"/>
      <c r="O1628" s="274"/>
      <c r="P1628" s="274"/>
      <c r="Q1628" s="274"/>
      <c r="R1628" s="648" t="s">
        <v>21</v>
      </c>
      <c r="S1628" s="577" t="s">
        <v>432</v>
      </c>
      <c r="T1628" s="7"/>
      <c r="U1628" s="7"/>
      <c r="V1628" s="5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</row>
    <row r="1629" spans="1:51" ht="7.5" customHeight="1">
      <c r="A1629" s="1"/>
      <c r="B1629" s="541"/>
      <c r="C1629" s="541"/>
      <c r="D1629" s="541"/>
      <c r="E1629" s="193"/>
      <c r="F1629" s="193"/>
      <c r="G1629" s="193"/>
      <c r="H1629" s="193"/>
      <c r="I1629" s="193"/>
      <c r="J1629" s="193"/>
      <c r="K1629" s="193"/>
      <c r="L1629" s="193"/>
      <c r="M1629" s="193"/>
      <c r="N1629" s="193"/>
      <c r="O1629" s="193"/>
      <c r="P1629" s="193"/>
      <c r="Q1629" s="193"/>
      <c r="R1629" s="541"/>
      <c r="S1629" s="541"/>
      <c r="T1629" s="7"/>
      <c r="U1629" s="7"/>
      <c r="V1629" s="5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</row>
    <row r="1630" spans="1:51" ht="7.5" customHeight="1">
      <c r="A1630" s="1"/>
      <c r="B1630" s="541"/>
      <c r="C1630" s="541"/>
      <c r="D1630" s="541"/>
      <c r="E1630" s="193"/>
      <c r="F1630" s="193"/>
      <c r="G1630" s="193"/>
      <c r="H1630" s="193"/>
      <c r="I1630" s="193"/>
      <c r="J1630" s="193"/>
      <c r="K1630" s="193"/>
      <c r="L1630" s="193"/>
      <c r="M1630" s="193"/>
      <c r="N1630" s="193"/>
      <c r="O1630" s="193"/>
      <c r="P1630" s="193"/>
      <c r="Q1630" s="193"/>
      <c r="R1630" s="193"/>
      <c r="S1630" s="541"/>
      <c r="T1630" s="7"/>
      <c r="U1630" s="7"/>
      <c r="V1630" s="5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</row>
    <row r="1631" spans="1:51" ht="7.5" customHeight="1">
      <c r="A1631" s="1"/>
      <c r="B1631" s="541"/>
      <c r="C1631" s="541"/>
      <c r="D1631" s="541"/>
      <c r="E1631" s="193"/>
      <c r="F1631" s="193"/>
      <c r="G1631" s="193"/>
      <c r="H1631" s="193"/>
      <c r="I1631" s="193"/>
      <c r="J1631" s="193"/>
      <c r="K1631" s="193"/>
      <c r="L1631" s="193"/>
      <c r="M1631" s="193"/>
      <c r="N1631" s="193"/>
      <c r="O1631" s="193"/>
      <c r="P1631" s="193"/>
      <c r="Q1631" s="193"/>
      <c r="R1631" s="600" t="s">
        <v>21</v>
      </c>
      <c r="S1631" s="588" t="s">
        <v>433</v>
      </c>
      <c r="T1631" s="7"/>
      <c r="U1631" s="7"/>
      <c r="V1631" s="5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</row>
    <row r="1632" spans="1:51" ht="7.5" customHeight="1">
      <c r="A1632" s="1"/>
      <c r="B1632" s="541"/>
      <c r="C1632" s="541"/>
      <c r="D1632" s="541"/>
      <c r="E1632" s="54"/>
      <c r="F1632" s="54"/>
      <c r="G1632" s="54"/>
      <c r="H1632" s="54"/>
      <c r="I1632" s="54"/>
      <c r="J1632" s="54"/>
      <c r="K1632" s="54"/>
      <c r="L1632" s="54"/>
      <c r="M1632" s="54"/>
      <c r="N1632" s="54"/>
      <c r="O1632" s="54"/>
      <c r="P1632" s="54"/>
      <c r="Q1632" s="54"/>
      <c r="R1632" s="541"/>
      <c r="S1632" s="541"/>
      <c r="T1632" s="7"/>
      <c r="U1632" s="7"/>
      <c r="V1632" s="5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</row>
    <row r="1633" spans="1:51" ht="7.5" customHeight="1">
      <c r="A1633" s="1"/>
      <c r="B1633" s="541"/>
      <c r="C1633" s="541"/>
      <c r="D1633" s="541"/>
      <c r="E1633" s="54"/>
      <c r="F1633" s="54"/>
      <c r="G1633" s="54"/>
      <c r="H1633" s="54"/>
      <c r="I1633" s="54"/>
      <c r="J1633" s="54"/>
      <c r="K1633" s="54"/>
      <c r="L1633" s="54"/>
      <c r="M1633" s="54"/>
      <c r="N1633" s="54"/>
      <c r="O1633" s="54"/>
      <c r="P1633" s="54"/>
      <c r="Q1633" s="54"/>
      <c r="R1633" s="723" t="s">
        <v>21</v>
      </c>
      <c r="S1633" s="588" t="s">
        <v>434</v>
      </c>
      <c r="T1633" s="7"/>
      <c r="U1633" s="7"/>
      <c r="V1633" s="5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</row>
    <row r="1634" spans="1:51" ht="7.5" customHeight="1">
      <c r="A1634" s="13"/>
      <c r="B1634" s="541"/>
      <c r="C1634" s="541"/>
      <c r="D1634" s="541"/>
      <c r="R1634" s="541"/>
      <c r="S1634" s="541"/>
      <c r="T1634" s="7"/>
      <c r="U1634" s="7"/>
      <c r="V1634" s="5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</row>
    <row r="1635" spans="1:51" ht="7.5" customHeight="1">
      <c r="A1635" s="13"/>
      <c r="B1635" s="541"/>
      <c r="C1635" s="541"/>
      <c r="D1635" s="541"/>
      <c r="R1635" s="54"/>
      <c r="S1635" s="541"/>
      <c r="T1635" s="7"/>
      <c r="U1635" s="7"/>
      <c r="V1635" s="5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</row>
    <row r="1636" spans="1:51" ht="7.5" customHeight="1">
      <c r="A1636" s="13"/>
      <c r="B1636" s="541"/>
      <c r="C1636" s="541"/>
      <c r="D1636" s="541"/>
      <c r="R1636" s="600" t="s">
        <v>21</v>
      </c>
      <c r="S1636" s="588" t="s">
        <v>199</v>
      </c>
      <c r="T1636" s="7"/>
      <c r="U1636" s="7"/>
      <c r="V1636" s="5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</row>
    <row r="1637" spans="1:51" ht="7.5" customHeight="1">
      <c r="A1637" s="1"/>
      <c r="B1637" s="541"/>
      <c r="C1637" s="541"/>
      <c r="D1637" s="541"/>
      <c r="E1637" s="596" t="s">
        <v>25</v>
      </c>
      <c r="F1637" s="581">
        <v>8597.41</v>
      </c>
      <c r="G1637" s="582">
        <f>ROUND(F1637*mark_up,0)</f>
        <v>37743</v>
      </c>
      <c r="H1637" s="194"/>
      <c r="I1637" s="653" t="s">
        <v>25</v>
      </c>
      <c r="J1637" s="652"/>
      <c r="K1637" s="653" t="s">
        <v>25</v>
      </c>
      <c r="L1637" s="194"/>
      <c r="M1637" s="653" t="s">
        <v>25</v>
      </c>
      <c r="N1637" s="194"/>
      <c r="O1637" s="653" t="s">
        <v>25</v>
      </c>
      <c r="P1637" s="194"/>
      <c r="Q1637" s="653" t="s">
        <v>25</v>
      </c>
      <c r="R1637" s="541"/>
      <c r="S1637" s="541"/>
      <c r="T1637" s="7"/>
      <c r="U1637" s="7"/>
      <c r="V1637" s="5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</row>
    <row r="1638" spans="1:51" ht="7.5" customHeight="1">
      <c r="A1638" s="1"/>
      <c r="B1638" s="541"/>
      <c r="C1638" s="541"/>
      <c r="D1638" s="541"/>
      <c r="E1638" s="541"/>
      <c r="F1638" s="562"/>
      <c r="G1638" s="562"/>
      <c r="H1638" s="276"/>
      <c r="I1638" s="562"/>
      <c r="J1638" s="562"/>
      <c r="K1638" s="562"/>
      <c r="L1638" s="276"/>
      <c r="M1638" s="562"/>
      <c r="N1638" s="276"/>
      <c r="O1638" s="562"/>
      <c r="P1638" s="276"/>
      <c r="Q1638" s="562"/>
      <c r="R1638" s="190"/>
      <c r="S1638" s="541"/>
      <c r="T1638" s="7"/>
      <c r="U1638" s="7"/>
      <c r="V1638" s="5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</row>
    <row r="1639" spans="1:51" ht="7.5" customHeight="1">
      <c r="A1639" s="1"/>
      <c r="B1639" s="541"/>
      <c r="C1639" s="541"/>
      <c r="D1639" s="541"/>
      <c r="F1639" s="70"/>
      <c r="G1639" s="70"/>
      <c r="R1639" s="600" t="s">
        <v>21</v>
      </c>
      <c r="S1639" s="588" t="s">
        <v>26</v>
      </c>
      <c r="T1639" s="7"/>
      <c r="U1639" s="7"/>
      <c r="V1639" s="5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</row>
    <row r="1640" spans="1:51" ht="7.5" customHeight="1">
      <c r="A1640" s="1"/>
      <c r="B1640" s="541"/>
      <c r="C1640" s="541"/>
      <c r="D1640" s="541"/>
      <c r="R1640" s="541"/>
      <c r="S1640" s="541"/>
      <c r="T1640" s="7"/>
      <c r="U1640" s="7"/>
      <c r="V1640" s="5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</row>
    <row r="1641" spans="1:51" ht="7.5" customHeight="1">
      <c r="A1641" s="1"/>
      <c r="B1641" s="541"/>
      <c r="C1641" s="541"/>
      <c r="D1641" s="541"/>
      <c r="R1641" s="86"/>
      <c r="S1641" s="541"/>
      <c r="T1641" s="7"/>
      <c r="U1641" s="7"/>
      <c r="V1641" s="5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</row>
    <row r="1642" spans="1:51" ht="7.5" customHeight="1">
      <c r="A1642" s="1"/>
      <c r="B1642" s="541"/>
      <c r="C1642" s="541"/>
      <c r="D1642" s="541"/>
      <c r="E1642" s="277"/>
      <c r="F1642" s="106"/>
      <c r="G1642" s="70"/>
      <c r="I1642" s="277"/>
      <c r="J1642" s="277"/>
      <c r="K1642" s="277"/>
      <c r="L1642" s="54"/>
      <c r="M1642" s="54"/>
      <c r="N1642" s="277"/>
      <c r="O1642" s="277"/>
      <c r="P1642" s="277"/>
      <c r="Q1642" s="277"/>
      <c r="T1642" s="7"/>
      <c r="U1642" s="7"/>
      <c r="V1642" s="5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</row>
    <row r="1643" spans="1:51" ht="7.5" customHeight="1">
      <c r="A1643" s="1"/>
      <c r="B1643" s="541"/>
      <c r="C1643" s="541"/>
      <c r="D1643" s="541"/>
      <c r="E1643" s="277"/>
      <c r="F1643" s="106"/>
      <c r="G1643" s="106"/>
      <c r="H1643" s="277"/>
      <c r="I1643" s="277"/>
      <c r="J1643" s="277"/>
      <c r="K1643" s="277"/>
      <c r="L1643" s="54"/>
      <c r="M1643" s="54"/>
      <c r="N1643" s="277"/>
      <c r="O1643" s="277"/>
      <c r="P1643" s="277"/>
      <c r="Q1643" s="277"/>
      <c r="T1643" s="7"/>
      <c r="U1643" s="7"/>
      <c r="V1643" s="5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</row>
    <row r="1644" spans="1:51" ht="7.5" customHeight="1">
      <c r="A1644" s="1"/>
      <c r="B1644" s="541"/>
      <c r="C1644" s="541"/>
      <c r="D1644" s="541"/>
      <c r="E1644" s="167"/>
      <c r="F1644" s="106"/>
      <c r="G1644" s="80"/>
      <c r="H1644" s="167"/>
      <c r="I1644" s="167"/>
      <c r="J1644" s="167"/>
      <c r="K1644" s="167"/>
      <c r="L1644" s="167"/>
      <c r="M1644" s="167"/>
      <c r="N1644" s="167"/>
      <c r="O1644" s="167"/>
      <c r="P1644" s="167"/>
      <c r="Q1644" s="167"/>
      <c r="R1644" s="167"/>
      <c r="S1644" s="167"/>
      <c r="T1644" s="7"/>
      <c r="U1644" s="7"/>
      <c r="V1644" s="5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</row>
    <row r="1645" spans="1:51" ht="7.5" customHeight="1">
      <c r="A1645" s="1"/>
      <c r="B1645" s="541"/>
      <c r="C1645" s="608" t="s">
        <v>435</v>
      </c>
      <c r="D1645" s="541"/>
      <c r="E1645" s="167"/>
      <c r="F1645" s="106"/>
      <c r="G1645" s="80"/>
      <c r="H1645" s="167"/>
      <c r="I1645" s="167"/>
      <c r="J1645" s="167"/>
      <c r="K1645" s="167"/>
      <c r="L1645" s="167"/>
      <c r="M1645" s="167"/>
      <c r="N1645" s="167"/>
      <c r="O1645" s="167"/>
      <c r="P1645" s="167"/>
      <c r="Q1645" s="167"/>
      <c r="R1645" s="167"/>
      <c r="S1645" s="167"/>
      <c r="T1645" s="7"/>
      <c r="U1645" s="7"/>
      <c r="V1645" s="5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</row>
    <row r="1646" spans="1:51" ht="7.5" customHeight="1">
      <c r="A1646" s="1"/>
      <c r="B1646" s="541"/>
      <c r="C1646" s="541"/>
      <c r="D1646" s="541"/>
      <c r="F1646" s="106"/>
      <c r="T1646" s="7"/>
      <c r="U1646" s="7"/>
      <c r="V1646" s="5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</row>
    <row r="1647" spans="1:51" ht="7.5" customHeight="1">
      <c r="A1647" s="1"/>
      <c r="B1647" s="531"/>
      <c r="C1647" s="531"/>
      <c r="D1647" s="541"/>
      <c r="T1647" s="7"/>
      <c r="U1647" s="7"/>
      <c r="V1647" s="5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</row>
    <row r="1648" spans="1:51" ht="11.25" customHeight="1">
      <c r="A1648" s="1"/>
      <c r="B1648" s="674"/>
      <c r="C1648" s="545"/>
      <c r="D1648" s="545"/>
      <c r="E1648" s="545"/>
      <c r="F1648" s="545"/>
      <c r="G1648" s="545"/>
      <c r="H1648" s="545"/>
      <c r="I1648" s="545"/>
      <c r="J1648" s="545"/>
      <c r="K1648" s="545"/>
      <c r="L1648" s="545"/>
      <c r="M1648" s="545"/>
      <c r="N1648" s="545"/>
      <c r="O1648" s="545"/>
      <c r="P1648" s="545"/>
      <c r="Q1648" s="545"/>
      <c r="R1648" s="545"/>
      <c r="S1648" s="570" t="s">
        <v>43</v>
      </c>
      <c r="T1648" s="7"/>
      <c r="U1648" s="7"/>
      <c r="V1648" s="5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</row>
    <row r="1649" spans="1:51" ht="11.25" customHeight="1">
      <c r="A1649" s="1"/>
      <c r="B1649" s="28"/>
      <c r="C1649" s="64"/>
      <c r="D1649" s="28"/>
      <c r="E1649" s="28"/>
      <c r="F1649" s="28"/>
      <c r="G1649" s="28"/>
      <c r="H1649" s="28"/>
      <c r="I1649" s="28"/>
      <c r="J1649" s="28"/>
      <c r="K1649" s="28"/>
      <c r="L1649" s="28"/>
      <c r="M1649" s="28"/>
      <c r="N1649" s="28"/>
      <c r="O1649" s="28"/>
      <c r="P1649" s="28"/>
      <c r="Q1649" s="28"/>
      <c r="R1649" s="31"/>
      <c r="S1649" s="562"/>
      <c r="T1649" s="7"/>
      <c r="U1649" s="7"/>
      <c r="V1649" s="5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</row>
    <row r="1650" spans="1:51" ht="11.25" customHeight="1">
      <c r="A1650" s="1"/>
      <c r="B1650" s="675" t="s">
        <v>436</v>
      </c>
      <c r="C1650" s="587"/>
      <c r="D1650" s="587"/>
      <c r="E1650" s="587"/>
      <c r="F1650" s="587"/>
      <c r="G1650" s="587"/>
      <c r="H1650" s="587"/>
      <c r="I1650" s="587"/>
      <c r="J1650" s="587"/>
      <c r="K1650" s="587"/>
      <c r="L1650" s="587"/>
      <c r="M1650" s="587"/>
      <c r="N1650" s="587"/>
      <c r="O1650" s="587"/>
      <c r="P1650" s="587"/>
      <c r="Q1650" s="587"/>
      <c r="R1650" s="587"/>
      <c r="S1650" s="587"/>
      <c r="T1650" s="7"/>
      <c r="U1650" s="7"/>
      <c r="V1650" s="5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</row>
    <row r="1651" spans="1:51" ht="61.5" customHeight="1">
      <c r="A1651" s="1"/>
      <c r="B1651" s="572"/>
      <c r="C1651" s="531"/>
      <c r="D1651" s="531"/>
      <c r="E1651" s="35"/>
      <c r="F1651" s="35"/>
      <c r="G1651" s="35"/>
      <c r="H1651" s="35"/>
      <c r="I1651" s="35"/>
      <c r="J1651" s="35"/>
      <c r="K1651" s="35"/>
      <c r="L1651" s="35"/>
      <c r="M1651" s="35"/>
      <c r="N1651" s="35"/>
      <c r="O1651" s="573" t="s">
        <v>5</v>
      </c>
      <c r="P1651" s="531"/>
      <c r="Q1651" s="531"/>
      <c r="R1651" s="531"/>
      <c r="S1651" s="531"/>
      <c r="T1651" s="7"/>
      <c r="U1651" s="7"/>
      <c r="V1651" s="5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</row>
    <row r="1652" spans="1:51" ht="34.5" customHeight="1">
      <c r="A1652" s="1"/>
      <c r="B1652" s="253" t="s">
        <v>6</v>
      </c>
      <c r="C1652" s="253" t="s">
        <v>7</v>
      </c>
      <c r="D1652" s="253" t="s">
        <v>8</v>
      </c>
      <c r="E1652" s="253" t="s">
        <v>9</v>
      </c>
      <c r="F1652" s="254" t="s">
        <v>10</v>
      </c>
      <c r="G1652" s="255" t="s">
        <v>11</v>
      </c>
      <c r="H1652" s="254" t="s">
        <v>10</v>
      </c>
      <c r="I1652" s="255" t="s">
        <v>12</v>
      </c>
      <c r="J1652" s="254" t="s">
        <v>10</v>
      </c>
      <c r="K1652" s="255" t="s">
        <v>13</v>
      </c>
      <c r="L1652" s="254" t="s">
        <v>10</v>
      </c>
      <c r="M1652" s="255" t="s">
        <v>14</v>
      </c>
      <c r="N1652" s="254" t="s">
        <v>10</v>
      </c>
      <c r="O1652" s="255" t="s">
        <v>15</v>
      </c>
      <c r="P1652" s="254" t="s">
        <v>10</v>
      </c>
      <c r="Q1652" s="255" t="s">
        <v>16</v>
      </c>
      <c r="R1652" s="676" t="s">
        <v>17</v>
      </c>
      <c r="S1652" s="575"/>
      <c r="T1652" s="7"/>
      <c r="U1652" s="7"/>
      <c r="V1652" s="5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</row>
    <row r="1653" spans="1:51" ht="7.5" customHeight="1">
      <c r="A1653" s="1"/>
      <c r="B1653" s="702" t="s">
        <v>18</v>
      </c>
      <c r="C1653" s="627" t="s">
        <v>437</v>
      </c>
      <c r="D1653" s="564" t="s">
        <v>438</v>
      </c>
      <c r="E1653" s="685" t="s">
        <v>25</v>
      </c>
      <c r="F1653" s="232"/>
      <c r="G1653" s="232"/>
      <c r="H1653" s="232"/>
      <c r="I1653" s="232"/>
      <c r="J1653" s="232"/>
      <c r="K1653" s="232"/>
      <c r="L1653" s="232"/>
      <c r="M1653" s="232"/>
      <c r="N1653" s="232"/>
      <c r="O1653" s="232"/>
      <c r="P1653" s="232"/>
      <c r="Q1653" s="232"/>
      <c r="R1653" s="677" t="s">
        <v>21</v>
      </c>
      <c r="S1653" s="577" t="s">
        <v>439</v>
      </c>
      <c r="T1653" s="7"/>
      <c r="U1653" s="7"/>
      <c r="V1653" s="5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</row>
    <row r="1654" spans="1:51" ht="7.5" customHeight="1">
      <c r="A1654" s="1"/>
      <c r="B1654" s="541"/>
      <c r="C1654" s="541"/>
      <c r="D1654" s="541"/>
      <c r="E1654" s="541"/>
      <c r="F1654" s="26"/>
      <c r="G1654" s="26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541"/>
      <c r="S1654" s="541"/>
      <c r="T1654" s="7"/>
      <c r="U1654" s="7"/>
      <c r="V1654" s="5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</row>
    <row r="1655" spans="1:51" ht="7.5" customHeight="1">
      <c r="A1655" s="1"/>
      <c r="B1655" s="541"/>
      <c r="C1655" s="541"/>
      <c r="D1655" s="541"/>
      <c r="E1655" s="541"/>
      <c r="F1655" s="26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35"/>
      <c r="S1655" s="541"/>
      <c r="T1655" s="7"/>
      <c r="U1655" s="7"/>
      <c r="V1655" s="5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</row>
    <row r="1656" spans="1:51" ht="7.5" customHeight="1">
      <c r="A1656" s="1"/>
      <c r="B1656" s="541"/>
      <c r="C1656" s="541"/>
      <c r="D1656" s="541"/>
      <c r="E1656" s="541"/>
      <c r="F1656" s="26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673" t="s">
        <v>21</v>
      </c>
      <c r="S1656" s="588" t="s">
        <v>440</v>
      </c>
      <c r="T1656" s="7"/>
      <c r="U1656" s="7"/>
      <c r="V1656" s="5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</row>
    <row r="1657" spans="1:51" ht="7.5" customHeight="1">
      <c r="A1657" s="1"/>
      <c r="B1657" s="541"/>
      <c r="C1657" s="541"/>
      <c r="D1657" s="541"/>
      <c r="E1657" s="541"/>
      <c r="F1657" s="233"/>
      <c r="G1657" s="260"/>
      <c r="H1657" s="234"/>
      <c r="I1657" s="236"/>
      <c r="J1657" s="234"/>
      <c r="K1657" s="236"/>
      <c r="L1657" s="234"/>
      <c r="M1657" s="236"/>
      <c r="N1657" s="137"/>
      <c r="O1657" s="236"/>
      <c r="P1657" s="236"/>
      <c r="Q1657" s="137"/>
      <c r="R1657" s="541"/>
      <c r="S1657" s="541"/>
      <c r="T1657" s="7"/>
      <c r="U1657" s="7"/>
      <c r="V1657" s="5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</row>
    <row r="1658" spans="1:51" ht="7.5" customHeight="1">
      <c r="A1658" s="1"/>
      <c r="B1658" s="541"/>
      <c r="C1658" s="541"/>
      <c r="D1658" s="541"/>
      <c r="E1658" s="541"/>
      <c r="F1658" s="233"/>
      <c r="G1658" s="260"/>
      <c r="H1658" s="234"/>
      <c r="I1658" s="236"/>
      <c r="J1658" s="234"/>
      <c r="K1658" s="236"/>
      <c r="L1658" s="234"/>
      <c r="M1658" s="236"/>
      <c r="N1658" s="137"/>
      <c r="O1658" s="236"/>
      <c r="P1658" s="236"/>
      <c r="Q1658" s="137"/>
      <c r="R1658" s="673" t="s">
        <v>21</v>
      </c>
      <c r="S1658" s="588" t="s">
        <v>441</v>
      </c>
      <c r="T1658" s="7"/>
      <c r="U1658" s="7"/>
      <c r="V1658" s="5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</row>
    <row r="1659" spans="1:51" ht="7.5" customHeight="1">
      <c r="A1659" s="1"/>
      <c r="B1659" s="541"/>
      <c r="C1659" s="541"/>
      <c r="D1659" s="541"/>
      <c r="E1659" s="541"/>
      <c r="F1659" s="26"/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541"/>
      <c r="S1659" s="541"/>
      <c r="T1659" s="7"/>
      <c r="U1659" s="7"/>
      <c r="V1659" s="5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</row>
    <row r="1660" spans="1:51" ht="7.5" customHeight="1">
      <c r="A1660" s="1"/>
      <c r="B1660" s="541"/>
      <c r="C1660" s="541"/>
      <c r="D1660" s="541"/>
      <c r="E1660" s="541"/>
      <c r="F1660" s="26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  <c r="Q1660" s="26"/>
      <c r="R1660" s="166"/>
      <c r="S1660" s="541"/>
      <c r="T1660" s="7"/>
      <c r="U1660" s="7"/>
      <c r="V1660" s="5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</row>
    <row r="1661" spans="1:51" ht="7.5" customHeight="1">
      <c r="A1661" s="1"/>
      <c r="B1661" s="541"/>
      <c r="C1661" s="541"/>
      <c r="D1661" s="541"/>
      <c r="E1661" s="541"/>
      <c r="F1661" s="233"/>
      <c r="G1661" s="26"/>
      <c r="H1661" s="26"/>
      <c r="I1661" s="26"/>
      <c r="J1661" s="26"/>
      <c r="K1661" s="26"/>
      <c r="L1661" s="26"/>
      <c r="M1661" s="26"/>
      <c r="N1661" s="26"/>
      <c r="O1661" s="26"/>
      <c r="P1661" s="26"/>
      <c r="Q1661" s="26"/>
      <c r="S1661" s="541"/>
      <c r="T1661" s="7"/>
      <c r="U1661" s="7"/>
      <c r="V1661" s="5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</row>
    <row r="1662" spans="1:51" ht="7.5" customHeight="1">
      <c r="A1662" s="1"/>
      <c r="B1662" s="541"/>
      <c r="C1662" s="541"/>
      <c r="D1662" s="541"/>
      <c r="E1662" s="541"/>
      <c r="F1662" s="233"/>
      <c r="S1662" s="541"/>
      <c r="T1662" s="7"/>
      <c r="U1662" s="7"/>
      <c r="V1662" s="5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</row>
    <row r="1663" spans="1:51" ht="7.5" customHeight="1">
      <c r="A1663" s="1"/>
      <c r="B1663" s="541"/>
      <c r="C1663" s="541"/>
      <c r="D1663" s="541"/>
      <c r="E1663" s="541"/>
      <c r="F1663" s="233"/>
      <c r="S1663" s="541"/>
      <c r="T1663" s="7"/>
      <c r="U1663" s="7"/>
      <c r="V1663" s="5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</row>
    <row r="1664" spans="1:51" ht="7.5" customHeight="1">
      <c r="A1664" s="13"/>
      <c r="B1664" s="541"/>
      <c r="C1664" s="541"/>
      <c r="D1664" s="541"/>
      <c r="E1664" s="541"/>
      <c r="G1664" s="567" t="s">
        <v>442</v>
      </c>
      <c r="H1664" s="234"/>
      <c r="I1664" s="567" t="s">
        <v>443</v>
      </c>
      <c r="J1664" s="234"/>
      <c r="K1664" s="236"/>
      <c r="L1664" s="234"/>
      <c r="M1664" s="236"/>
      <c r="N1664" s="137"/>
      <c r="O1664" s="236"/>
      <c r="P1664" s="236"/>
      <c r="Q1664" s="137"/>
      <c r="S1664" s="541"/>
      <c r="T1664" s="7"/>
      <c r="U1664" s="7"/>
      <c r="V1664" s="5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</row>
    <row r="1665" spans="1:51" ht="7.5" customHeight="1">
      <c r="A1665" s="13"/>
      <c r="B1665" s="541"/>
      <c r="C1665" s="541"/>
      <c r="D1665" s="541"/>
      <c r="E1665" s="541"/>
      <c r="G1665" s="541"/>
      <c r="H1665" s="234"/>
      <c r="I1665" s="541"/>
      <c r="J1665" s="234"/>
      <c r="K1665" s="236"/>
      <c r="L1665" s="234"/>
      <c r="M1665" s="236"/>
      <c r="N1665" s="137"/>
      <c r="O1665" s="236"/>
      <c r="P1665" s="236"/>
      <c r="Q1665" s="137"/>
      <c r="S1665" s="541"/>
      <c r="T1665" s="7"/>
      <c r="U1665" s="7"/>
      <c r="V1665" s="5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</row>
    <row r="1666" spans="1:51" ht="7.5" customHeight="1">
      <c r="A1666" s="13"/>
      <c r="B1666" s="541"/>
      <c r="C1666" s="541"/>
      <c r="D1666" s="541"/>
      <c r="E1666" s="541"/>
      <c r="G1666" s="562"/>
      <c r="H1666" s="137"/>
      <c r="I1666" s="562"/>
      <c r="J1666" s="234"/>
      <c r="K1666" s="236"/>
      <c r="L1666" s="234"/>
      <c r="M1666" s="236"/>
      <c r="N1666" s="137"/>
      <c r="O1666" s="236"/>
      <c r="P1666" s="236"/>
      <c r="Q1666" s="137"/>
      <c r="R1666" s="673" t="s">
        <v>21</v>
      </c>
      <c r="S1666" s="588" t="s">
        <v>444</v>
      </c>
      <c r="T1666" s="7"/>
      <c r="U1666" s="7"/>
      <c r="V1666" s="5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</row>
    <row r="1667" spans="1:51" ht="7.5" customHeight="1">
      <c r="A1667" s="1"/>
      <c r="B1667" s="541"/>
      <c r="C1667" s="541"/>
      <c r="D1667" s="541"/>
      <c r="E1667" s="541"/>
      <c r="F1667" s="581">
        <v>1711.6469999999999</v>
      </c>
      <c r="G1667" s="582">
        <f>ROUND(F1667*mark_up,0)</f>
        <v>7514</v>
      </c>
      <c r="H1667" s="50"/>
      <c r="I1667" s="582">
        <f>ROUND(G1667*1.2345953,0)</f>
        <v>9277</v>
      </c>
      <c r="J1667" s="671"/>
      <c r="K1667" s="656" t="s">
        <v>25</v>
      </c>
      <c r="L1667" s="671"/>
      <c r="M1667" s="656" t="s">
        <v>25</v>
      </c>
      <c r="N1667" s="671"/>
      <c r="O1667" s="656" t="s">
        <v>25</v>
      </c>
      <c r="P1667" s="671"/>
      <c r="Q1667" s="656" t="s">
        <v>25</v>
      </c>
      <c r="R1667" s="541"/>
      <c r="S1667" s="541"/>
      <c r="T1667" s="7"/>
      <c r="U1667" s="7"/>
      <c r="V1667" s="5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</row>
    <row r="1668" spans="1:51" ht="7.5" customHeight="1">
      <c r="A1668" s="1"/>
      <c r="B1668" s="541"/>
      <c r="C1668" s="541"/>
      <c r="D1668" s="541"/>
      <c r="E1668" s="541"/>
      <c r="F1668" s="562"/>
      <c r="G1668" s="562"/>
      <c r="H1668" s="74"/>
      <c r="I1668" s="562"/>
      <c r="J1668" s="562"/>
      <c r="K1668" s="562"/>
      <c r="L1668" s="562"/>
      <c r="M1668" s="562"/>
      <c r="N1668" s="562"/>
      <c r="O1668" s="562"/>
      <c r="P1668" s="562"/>
      <c r="Q1668" s="562"/>
      <c r="R1668" s="235"/>
      <c r="S1668" s="541"/>
      <c r="T1668" s="7"/>
      <c r="U1668" s="7"/>
      <c r="V1668" s="5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</row>
    <row r="1669" spans="1:51" ht="7.5" customHeight="1">
      <c r="A1669" s="1"/>
      <c r="B1669" s="541"/>
      <c r="C1669" s="541"/>
      <c r="D1669" s="541"/>
      <c r="E1669" s="541"/>
      <c r="F1669" s="70"/>
      <c r="R1669" s="673" t="s">
        <v>21</v>
      </c>
      <c r="S1669" s="588" t="s">
        <v>445</v>
      </c>
      <c r="T1669" s="7"/>
      <c r="U1669" s="7"/>
      <c r="V1669" s="5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</row>
    <row r="1670" spans="1:51" ht="7.5" customHeight="1">
      <c r="A1670" s="1"/>
      <c r="B1670" s="541"/>
      <c r="C1670" s="541"/>
      <c r="D1670" s="541"/>
      <c r="E1670" s="541"/>
      <c r="F1670" s="47"/>
      <c r="R1670" s="541"/>
      <c r="S1670" s="541"/>
      <c r="T1670" s="7"/>
      <c r="U1670" s="7"/>
      <c r="V1670" s="5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</row>
    <row r="1671" spans="1:51" ht="7.5" customHeight="1">
      <c r="A1671" s="1"/>
      <c r="B1671" s="541"/>
      <c r="C1671" s="541"/>
      <c r="D1671" s="541"/>
      <c r="E1671" s="541"/>
      <c r="F1671" s="47"/>
      <c r="R1671" s="166"/>
      <c r="S1671" s="541"/>
      <c r="T1671" s="7"/>
      <c r="U1671" s="7"/>
      <c r="V1671" s="5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</row>
    <row r="1672" spans="1:51" ht="7.5" customHeight="1">
      <c r="A1672" s="1"/>
      <c r="B1672" s="541"/>
      <c r="C1672" s="541"/>
      <c r="D1672" s="541"/>
      <c r="E1672" s="541"/>
      <c r="F1672" s="47"/>
      <c r="G1672" s="47"/>
      <c r="H1672" s="47"/>
      <c r="I1672" s="47"/>
      <c r="J1672" s="26"/>
      <c r="K1672" s="26"/>
      <c r="L1672" s="26"/>
      <c r="M1672" s="26"/>
      <c r="N1672" s="26"/>
      <c r="O1672" s="26"/>
      <c r="P1672" s="26"/>
      <c r="Q1672" s="26"/>
      <c r="R1672" s="166"/>
      <c r="S1672" s="541"/>
      <c r="T1672" s="7"/>
      <c r="U1672" s="7"/>
      <c r="V1672" s="5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</row>
    <row r="1673" spans="1:51" ht="7.5" customHeight="1">
      <c r="A1673" s="1"/>
      <c r="B1673" s="541"/>
      <c r="C1673" s="541"/>
      <c r="D1673" s="541"/>
      <c r="E1673" s="541"/>
      <c r="F1673" s="52"/>
      <c r="G1673" s="47"/>
      <c r="H1673" s="47"/>
      <c r="I1673" s="47"/>
      <c r="J1673" s="26"/>
      <c r="K1673" s="26"/>
      <c r="L1673" s="26"/>
      <c r="M1673" s="26"/>
      <c r="N1673" s="26"/>
      <c r="O1673" s="26"/>
      <c r="P1673" s="26"/>
      <c r="Q1673" s="26"/>
      <c r="R1673" s="166"/>
      <c r="S1673" s="541"/>
      <c r="T1673" s="7"/>
      <c r="U1673" s="7"/>
      <c r="V1673" s="5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</row>
    <row r="1674" spans="1:51" ht="7.5" customHeight="1">
      <c r="A1674" s="1"/>
      <c r="B1674" s="541"/>
      <c r="C1674" s="541"/>
      <c r="D1674" s="541"/>
      <c r="E1674" s="541"/>
      <c r="F1674" s="52"/>
      <c r="G1674" s="98"/>
      <c r="H1674" s="98"/>
      <c r="I1674" s="98"/>
      <c r="J1674" s="278"/>
      <c r="K1674" s="278"/>
      <c r="L1674" s="278"/>
      <c r="M1674" s="278"/>
      <c r="N1674" s="278"/>
      <c r="O1674" s="278"/>
      <c r="P1674" s="278"/>
      <c r="Q1674" s="278"/>
      <c r="R1674" s="166"/>
      <c r="S1674" s="541"/>
      <c r="T1674" s="7"/>
      <c r="U1674" s="7"/>
      <c r="V1674" s="5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</row>
    <row r="1675" spans="1:51" ht="7.5" customHeight="1">
      <c r="A1675" s="1"/>
      <c r="B1675" s="541"/>
      <c r="C1675" s="541"/>
      <c r="D1675" s="541"/>
      <c r="E1675" s="541"/>
      <c r="F1675" s="52"/>
      <c r="G1675" s="98"/>
      <c r="H1675" s="98"/>
      <c r="J1675" s="278"/>
      <c r="K1675" s="278"/>
      <c r="L1675" s="278"/>
      <c r="M1675" s="278"/>
      <c r="N1675" s="278"/>
      <c r="O1675" s="278"/>
      <c r="P1675" s="278"/>
      <c r="Q1675" s="278"/>
      <c r="R1675" s="166"/>
      <c r="S1675" s="541"/>
      <c r="T1675" s="7"/>
      <c r="U1675" s="7"/>
      <c r="V1675" s="5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</row>
    <row r="1676" spans="1:51" ht="7.5" customHeight="1">
      <c r="A1676" s="1"/>
      <c r="B1676" s="541"/>
      <c r="C1676" s="541"/>
      <c r="D1676" s="541"/>
      <c r="E1676" s="541"/>
      <c r="F1676" s="47"/>
      <c r="G1676" s="98"/>
      <c r="H1676" s="98"/>
      <c r="J1676" s="278"/>
      <c r="K1676" s="278"/>
      <c r="L1676" s="278"/>
      <c r="M1676" s="278"/>
      <c r="N1676" s="278"/>
      <c r="O1676" s="278"/>
      <c r="P1676" s="278"/>
      <c r="Q1676" s="278"/>
      <c r="R1676" s="166"/>
      <c r="S1676" s="541"/>
      <c r="T1676" s="7"/>
      <c r="U1676" s="7"/>
      <c r="V1676" s="5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</row>
    <row r="1677" spans="1:51" ht="7.5" customHeight="1">
      <c r="A1677" s="1"/>
      <c r="B1677" s="541"/>
      <c r="C1677" s="541"/>
      <c r="D1677" s="541"/>
      <c r="E1677" s="541"/>
      <c r="F1677" s="47"/>
      <c r="G1677" s="47"/>
      <c r="H1677" s="47"/>
      <c r="J1677" s="26"/>
      <c r="K1677" s="26"/>
      <c r="L1677" s="26"/>
      <c r="M1677" s="26"/>
      <c r="N1677" s="26"/>
      <c r="O1677" s="26"/>
      <c r="P1677" s="26"/>
      <c r="Q1677" s="26"/>
      <c r="R1677" s="673" t="s">
        <v>21</v>
      </c>
      <c r="S1677" s="588" t="s">
        <v>446</v>
      </c>
      <c r="T1677" s="7"/>
      <c r="U1677" s="7"/>
      <c r="V1677" s="5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</row>
    <row r="1678" spans="1:51" ht="7.5" customHeight="1">
      <c r="A1678" s="1"/>
      <c r="B1678" s="541"/>
      <c r="C1678" s="541"/>
      <c r="D1678" s="541"/>
      <c r="E1678" s="541"/>
      <c r="F1678" s="70"/>
      <c r="G1678" s="70"/>
      <c r="H1678" s="70"/>
      <c r="I1678" s="70"/>
      <c r="R1678" s="541"/>
      <c r="S1678" s="541"/>
      <c r="T1678" s="7"/>
      <c r="U1678" s="7"/>
      <c r="V1678" s="5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</row>
    <row r="1679" spans="1:51" ht="7.5" customHeight="1">
      <c r="A1679" s="1"/>
      <c r="B1679" s="541"/>
      <c r="C1679" s="541"/>
      <c r="D1679" s="541"/>
      <c r="E1679" s="541"/>
      <c r="F1679" s="70"/>
      <c r="G1679" s="70"/>
      <c r="H1679" s="70"/>
      <c r="I1679" s="70"/>
      <c r="R1679" s="235"/>
      <c r="S1679" s="541"/>
      <c r="T1679" s="7"/>
      <c r="U1679" s="7"/>
      <c r="V1679" s="5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</row>
    <row r="1680" spans="1:51" ht="7.5" customHeight="1">
      <c r="A1680" s="13"/>
      <c r="B1680" s="541"/>
      <c r="C1680" s="608" t="s">
        <v>447</v>
      </c>
      <c r="D1680" s="541"/>
      <c r="E1680" s="541"/>
      <c r="F1680" s="70"/>
      <c r="G1680" s="70"/>
      <c r="H1680" s="70"/>
      <c r="I1680" s="70"/>
      <c r="R1680" s="166"/>
      <c r="S1680" s="541"/>
      <c r="T1680" s="7"/>
      <c r="U1680" s="7"/>
      <c r="V1680" s="5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</row>
    <row r="1681" spans="1:51" ht="7.5" customHeight="1">
      <c r="A1681" s="13"/>
      <c r="B1681" s="541"/>
      <c r="C1681" s="541"/>
      <c r="D1681" s="541"/>
      <c r="E1681" s="541"/>
      <c r="F1681" s="70"/>
      <c r="G1681" s="47"/>
      <c r="H1681" s="47"/>
      <c r="I1681" s="47"/>
      <c r="J1681" s="26"/>
      <c r="K1681" s="26"/>
      <c r="L1681" s="26"/>
      <c r="M1681" s="26"/>
      <c r="N1681" s="26"/>
      <c r="O1681" s="26"/>
      <c r="P1681" s="26"/>
      <c r="Q1681" s="26"/>
      <c r="R1681" s="166"/>
      <c r="S1681" s="541"/>
      <c r="T1681" s="7"/>
      <c r="U1681" s="7"/>
      <c r="V1681" s="5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</row>
    <row r="1682" spans="1:51" ht="7.5" customHeight="1">
      <c r="A1682" s="13"/>
      <c r="B1682" s="562"/>
      <c r="C1682" s="531"/>
      <c r="D1682" s="562"/>
      <c r="E1682" s="562"/>
      <c r="F1682" s="70"/>
      <c r="G1682" s="167"/>
      <c r="H1682" s="167"/>
      <c r="I1682" s="167"/>
      <c r="J1682" s="167"/>
      <c r="K1682" s="167"/>
      <c r="L1682" s="167"/>
      <c r="M1682" s="167"/>
      <c r="N1682" s="167"/>
      <c r="O1682" s="167"/>
      <c r="P1682" s="167"/>
      <c r="Q1682" s="167"/>
      <c r="T1682" s="7"/>
      <c r="U1682" s="7"/>
      <c r="V1682" s="5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</row>
    <row r="1683" spans="1:51" ht="7.5" customHeight="1">
      <c r="A1683" s="1"/>
      <c r="B1683" s="702" t="s">
        <v>18</v>
      </c>
      <c r="C1683" s="627" t="s">
        <v>448</v>
      </c>
      <c r="D1683" s="41"/>
      <c r="E1683" s="232"/>
      <c r="F1683" s="41"/>
      <c r="G1683" s="41"/>
      <c r="H1683" s="41"/>
      <c r="I1683" s="41"/>
      <c r="J1683" s="232"/>
      <c r="K1683" s="232"/>
      <c r="L1683" s="232"/>
      <c r="M1683" s="232"/>
      <c r="N1683" s="232"/>
      <c r="O1683" s="232"/>
      <c r="P1683" s="232"/>
      <c r="Q1683" s="232"/>
      <c r="R1683" s="677" t="s">
        <v>21</v>
      </c>
      <c r="S1683" s="577" t="s">
        <v>449</v>
      </c>
      <c r="T1683" s="7"/>
      <c r="U1683" s="7"/>
      <c r="V1683" s="5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</row>
    <row r="1684" spans="1:51" ht="7.5" customHeight="1">
      <c r="A1684" s="1"/>
      <c r="B1684" s="541"/>
      <c r="C1684" s="541"/>
      <c r="D1684" s="44"/>
      <c r="E1684" s="26"/>
      <c r="F1684" s="47"/>
      <c r="G1684" s="47"/>
      <c r="H1684" s="47"/>
      <c r="I1684" s="47"/>
      <c r="J1684" s="26"/>
      <c r="K1684" s="26"/>
      <c r="L1684" s="26"/>
      <c r="M1684" s="26"/>
      <c r="N1684" s="26"/>
      <c r="O1684" s="26"/>
      <c r="P1684" s="26"/>
      <c r="Q1684" s="26"/>
      <c r="R1684" s="541"/>
      <c r="S1684" s="541"/>
      <c r="T1684" s="7"/>
      <c r="U1684" s="7"/>
      <c r="V1684" s="5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</row>
    <row r="1685" spans="1:51" ht="7.5" customHeight="1">
      <c r="A1685" s="1"/>
      <c r="B1685" s="541"/>
      <c r="C1685" s="541"/>
      <c r="D1685" s="44"/>
      <c r="E1685" s="26"/>
      <c r="F1685" s="47"/>
      <c r="G1685" s="47"/>
      <c r="H1685" s="47"/>
      <c r="I1685" s="47"/>
      <c r="J1685" s="26"/>
      <c r="K1685" s="26"/>
      <c r="L1685" s="26"/>
      <c r="M1685" s="26"/>
      <c r="N1685" s="26"/>
      <c r="O1685" s="26"/>
      <c r="P1685" s="26"/>
      <c r="Q1685" s="26"/>
      <c r="R1685" s="235"/>
      <c r="S1685" s="541"/>
      <c r="T1685" s="7"/>
      <c r="U1685" s="7"/>
      <c r="V1685" s="5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</row>
    <row r="1686" spans="1:51" ht="7.5" customHeight="1">
      <c r="A1686" s="1"/>
      <c r="B1686" s="541"/>
      <c r="C1686" s="541"/>
      <c r="F1686" s="70"/>
      <c r="G1686" s="70"/>
      <c r="H1686" s="70"/>
      <c r="I1686" s="70"/>
      <c r="R1686" s="673" t="s">
        <v>21</v>
      </c>
      <c r="S1686" s="588" t="s">
        <v>76</v>
      </c>
      <c r="T1686" s="7"/>
      <c r="U1686" s="7"/>
      <c r="V1686" s="5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</row>
    <row r="1687" spans="1:51" ht="7.5" customHeight="1">
      <c r="A1687" s="95"/>
      <c r="B1687" s="541"/>
      <c r="C1687" s="541"/>
      <c r="F1687" s="70"/>
      <c r="G1687" s="70"/>
      <c r="H1687" s="70"/>
      <c r="I1687" s="70"/>
      <c r="R1687" s="541"/>
      <c r="S1687" s="541"/>
      <c r="T1687" s="7"/>
      <c r="U1687" s="7"/>
      <c r="V1687" s="72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</row>
    <row r="1688" spans="1:51" ht="7.5" customHeight="1">
      <c r="A1688" s="95"/>
      <c r="B1688" s="541"/>
      <c r="C1688" s="541"/>
      <c r="F1688" s="70"/>
      <c r="G1688" s="70"/>
      <c r="H1688" s="70"/>
      <c r="I1688" s="70"/>
      <c r="R1688" s="166"/>
      <c r="S1688" s="541"/>
      <c r="T1688" s="7"/>
      <c r="U1688" s="7"/>
      <c r="V1688" s="72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</row>
    <row r="1689" spans="1:51" ht="7.5" customHeight="1">
      <c r="A1689" s="95"/>
      <c r="B1689" s="541"/>
      <c r="C1689" s="541"/>
      <c r="F1689" s="70"/>
      <c r="G1689" s="70"/>
      <c r="H1689" s="70"/>
      <c r="I1689" s="70"/>
      <c r="R1689" s="673" t="s">
        <v>21</v>
      </c>
      <c r="S1689" s="672" t="s">
        <v>450</v>
      </c>
      <c r="T1689" s="7"/>
      <c r="U1689" s="7"/>
      <c r="V1689" s="72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</row>
    <row r="1690" spans="1:51" ht="7.5" customHeight="1">
      <c r="A1690" s="95"/>
      <c r="B1690" s="541"/>
      <c r="C1690" s="541"/>
      <c r="F1690" s="70"/>
      <c r="G1690" s="70"/>
      <c r="H1690" s="70"/>
      <c r="I1690" s="70"/>
      <c r="R1690" s="541"/>
      <c r="S1690" s="541"/>
      <c r="T1690" s="7"/>
      <c r="U1690" s="7"/>
      <c r="V1690" s="72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</row>
    <row r="1691" spans="1:51" ht="7.5" customHeight="1">
      <c r="A1691" s="110"/>
      <c r="B1691" s="541"/>
      <c r="C1691" s="541"/>
      <c r="F1691" s="70"/>
      <c r="G1691" s="70"/>
      <c r="H1691" s="70"/>
      <c r="I1691" s="70"/>
      <c r="R1691" s="235"/>
      <c r="S1691" s="541"/>
      <c r="T1691" s="7"/>
      <c r="U1691" s="7"/>
      <c r="V1691" s="72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</row>
    <row r="1692" spans="1:51" ht="7.5" customHeight="1">
      <c r="A1692" s="110"/>
      <c r="B1692" s="541"/>
      <c r="C1692" s="541"/>
      <c r="D1692" s="47"/>
      <c r="E1692" s="721"/>
      <c r="F1692" s="52"/>
      <c r="G1692" s="566" t="s">
        <v>451</v>
      </c>
      <c r="H1692" s="123"/>
      <c r="I1692" s="566" t="s">
        <v>452</v>
      </c>
      <c r="J1692" s="234"/>
      <c r="K1692" s="567"/>
      <c r="L1692" s="234"/>
      <c r="M1692" s="567"/>
      <c r="N1692" s="137"/>
      <c r="O1692" s="567"/>
      <c r="P1692" s="567"/>
      <c r="Q1692" s="137"/>
      <c r="R1692" s="673" t="s">
        <v>21</v>
      </c>
      <c r="S1692" s="672" t="s">
        <v>41</v>
      </c>
      <c r="T1692" s="7"/>
      <c r="U1692" s="7"/>
      <c r="V1692" s="72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</row>
    <row r="1693" spans="1:51" ht="7.5" customHeight="1">
      <c r="A1693" s="110"/>
      <c r="B1693" s="541"/>
      <c r="C1693" s="541"/>
      <c r="D1693" s="47"/>
      <c r="E1693" s="541"/>
      <c r="F1693" s="52"/>
      <c r="G1693" s="541"/>
      <c r="H1693" s="123"/>
      <c r="I1693" s="541"/>
      <c r="J1693" s="234"/>
      <c r="K1693" s="541"/>
      <c r="L1693" s="234"/>
      <c r="M1693" s="541"/>
      <c r="N1693" s="137"/>
      <c r="O1693" s="541"/>
      <c r="P1693" s="541"/>
      <c r="Q1693" s="137"/>
      <c r="R1693" s="541"/>
      <c r="S1693" s="541"/>
      <c r="T1693" s="7"/>
      <c r="U1693" s="7"/>
      <c r="V1693" s="72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</row>
    <row r="1694" spans="1:51" ht="7.5" customHeight="1">
      <c r="A1694" s="110"/>
      <c r="B1694" s="541"/>
      <c r="C1694" s="541"/>
      <c r="D1694" s="564" t="s">
        <v>453</v>
      </c>
      <c r="E1694" s="567" t="s">
        <v>25</v>
      </c>
      <c r="F1694" s="90"/>
      <c r="G1694" s="562"/>
      <c r="H1694" s="49"/>
      <c r="I1694" s="562"/>
      <c r="J1694" s="278"/>
      <c r="K1694" s="236"/>
      <c r="L1694" s="278"/>
      <c r="M1694" s="236"/>
      <c r="N1694" s="137"/>
      <c r="O1694" s="236"/>
      <c r="P1694" s="236"/>
      <c r="Q1694" s="236"/>
      <c r="R1694" s="673" t="s">
        <v>21</v>
      </c>
      <c r="S1694" s="744" t="s">
        <v>200</v>
      </c>
      <c r="T1694" s="7"/>
      <c r="U1694" s="7"/>
      <c r="V1694" s="72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</row>
    <row r="1695" spans="1:51" ht="7.5" customHeight="1">
      <c r="A1695" s="110"/>
      <c r="B1695" s="541"/>
      <c r="C1695" s="541"/>
      <c r="D1695" s="541"/>
      <c r="E1695" s="541"/>
      <c r="F1695" s="581">
        <v>3029.5439999999999</v>
      </c>
      <c r="G1695" s="582">
        <f>ROUND(F1695*mark_up,0)</f>
        <v>13300</v>
      </c>
      <c r="H1695" s="50"/>
      <c r="I1695" s="582">
        <f>ROUND(G1695*0.775862,0)</f>
        <v>10319</v>
      </c>
      <c r="J1695" s="671"/>
      <c r="K1695" s="656" t="s">
        <v>25</v>
      </c>
      <c r="L1695" s="671"/>
      <c r="M1695" s="656" t="s">
        <v>25</v>
      </c>
      <c r="N1695" s="671"/>
      <c r="O1695" s="656" t="s">
        <v>25</v>
      </c>
      <c r="P1695" s="671"/>
      <c r="Q1695" s="656" t="s">
        <v>25</v>
      </c>
      <c r="R1695" s="541"/>
      <c r="S1695" s="541"/>
      <c r="T1695" s="7"/>
      <c r="U1695" s="7"/>
      <c r="V1695" s="72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</row>
    <row r="1696" spans="1:51" ht="7.5" customHeight="1">
      <c r="A1696" s="110"/>
      <c r="B1696" s="541"/>
      <c r="C1696" s="541"/>
      <c r="D1696" s="633" t="s">
        <v>454</v>
      </c>
      <c r="E1696" s="541"/>
      <c r="F1696" s="562"/>
      <c r="G1696" s="562"/>
      <c r="H1696" s="74"/>
      <c r="I1696" s="562"/>
      <c r="J1696" s="562"/>
      <c r="K1696" s="562"/>
      <c r="L1696" s="562"/>
      <c r="M1696" s="562"/>
      <c r="N1696" s="562"/>
      <c r="O1696" s="562"/>
      <c r="P1696" s="562"/>
      <c r="Q1696" s="562"/>
      <c r="T1696" s="7"/>
      <c r="U1696" s="7"/>
      <c r="V1696" s="72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</row>
    <row r="1697" spans="1:51" ht="7.5" customHeight="1">
      <c r="A1697" s="110"/>
      <c r="B1697" s="541"/>
      <c r="C1697" s="541"/>
      <c r="D1697" s="541"/>
      <c r="E1697" s="541"/>
      <c r="F1697" s="237"/>
      <c r="G1697" s="236"/>
      <c r="H1697" s="137"/>
      <c r="I1697" s="236"/>
      <c r="J1697" s="278"/>
      <c r="K1697" s="236"/>
      <c r="L1697" s="278"/>
      <c r="M1697" s="236"/>
      <c r="N1697" s="137"/>
      <c r="O1697" s="236"/>
      <c r="P1697" s="236"/>
      <c r="Q1697" s="236"/>
      <c r="T1697" s="7"/>
      <c r="U1697" s="7"/>
      <c r="V1697" s="72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</row>
    <row r="1698" spans="1:51" ht="7.5" customHeight="1">
      <c r="A1698" s="95"/>
      <c r="B1698" s="541"/>
      <c r="C1698" s="541"/>
      <c r="T1698" s="7"/>
      <c r="U1698" s="7"/>
      <c r="V1698" s="72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</row>
    <row r="1699" spans="1:51" ht="7.5" customHeight="1">
      <c r="A1699" s="95"/>
      <c r="B1699" s="541"/>
      <c r="C1699" s="541"/>
      <c r="T1699" s="7"/>
      <c r="U1699" s="7"/>
      <c r="V1699" s="72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</row>
    <row r="1700" spans="1:51" ht="7.5" customHeight="1">
      <c r="A1700" s="95"/>
      <c r="B1700" s="541"/>
      <c r="C1700" s="541"/>
      <c r="T1700" s="7"/>
      <c r="U1700" s="7"/>
      <c r="V1700" s="72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</row>
    <row r="1701" spans="1:51" ht="7.5" customHeight="1">
      <c r="A1701" s="1"/>
      <c r="B1701" s="541"/>
      <c r="C1701" s="541"/>
      <c r="T1701" s="7"/>
      <c r="U1701" s="7"/>
      <c r="V1701" s="5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</row>
    <row r="1702" spans="1:51" ht="7.5" customHeight="1">
      <c r="A1702" s="1"/>
      <c r="B1702" s="541"/>
      <c r="C1702" s="541"/>
      <c r="T1702" s="7"/>
      <c r="U1702" s="7"/>
      <c r="V1702" s="5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</row>
    <row r="1703" spans="1:51" ht="7.5" customHeight="1">
      <c r="A1703" s="1"/>
      <c r="B1703" s="541"/>
      <c r="C1703" s="541"/>
      <c r="T1703" s="7"/>
      <c r="U1703" s="7"/>
      <c r="V1703" s="5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</row>
    <row r="1704" spans="1:51" ht="7.5" customHeight="1">
      <c r="A1704" s="1"/>
      <c r="B1704" s="541"/>
      <c r="C1704" s="541"/>
      <c r="T1704" s="7"/>
      <c r="U1704" s="7"/>
      <c r="V1704" s="5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</row>
    <row r="1705" spans="1:51" ht="7.5" customHeight="1">
      <c r="A1705" s="1"/>
      <c r="B1705" s="541"/>
      <c r="C1705" s="541"/>
      <c r="T1705" s="7"/>
      <c r="U1705" s="7"/>
      <c r="V1705" s="5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</row>
    <row r="1706" spans="1:51" ht="7.5" customHeight="1">
      <c r="A1706" s="1"/>
      <c r="B1706" s="541"/>
      <c r="C1706" s="608" t="s">
        <v>455</v>
      </c>
      <c r="T1706" s="7"/>
      <c r="U1706" s="7"/>
      <c r="V1706" s="5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</row>
    <row r="1707" spans="1:51" ht="7.5" customHeight="1">
      <c r="A1707" s="1"/>
      <c r="B1707" s="541"/>
      <c r="C1707" s="541"/>
      <c r="T1707" s="7"/>
      <c r="U1707" s="7"/>
      <c r="V1707" s="5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</row>
    <row r="1708" spans="1:51" ht="7.5" customHeight="1">
      <c r="A1708" s="1"/>
      <c r="B1708" s="531"/>
      <c r="C1708" s="531"/>
      <c r="T1708" s="7"/>
      <c r="U1708" s="7"/>
      <c r="V1708" s="5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</row>
    <row r="1709" spans="1:51" ht="11.25" customHeight="1">
      <c r="A1709" s="1"/>
      <c r="B1709" s="674"/>
      <c r="C1709" s="545"/>
      <c r="D1709" s="545"/>
      <c r="E1709" s="545"/>
      <c r="F1709" s="545"/>
      <c r="G1709" s="545"/>
      <c r="H1709" s="545"/>
      <c r="I1709" s="545"/>
      <c r="J1709" s="545"/>
      <c r="K1709" s="545"/>
      <c r="L1709" s="545"/>
      <c r="M1709" s="545"/>
      <c r="N1709" s="545"/>
      <c r="O1709" s="545"/>
      <c r="P1709" s="545"/>
      <c r="Q1709" s="545"/>
      <c r="R1709" s="545"/>
      <c r="S1709" s="570" t="s">
        <v>43</v>
      </c>
      <c r="T1709" s="7"/>
      <c r="U1709" s="7"/>
      <c r="V1709" s="5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</row>
    <row r="1710" spans="1:51" ht="11.25" customHeight="1">
      <c r="A1710" s="1"/>
      <c r="B1710" s="28"/>
      <c r="C1710" s="64"/>
      <c r="D1710" s="28"/>
      <c r="E1710" s="28"/>
      <c r="F1710" s="28"/>
      <c r="G1710" s="28"/>
      <c r="H1710" s="28"/>
      <c r="I1710" s="28"/>
      <c r="J1710" s="28"/>
      <c r="K1710" s="28"/>
      <c r="L1710" s="28"/>
      <c r="M1710" s="28"/>
      <c r="N1710" s="28"/>
      <c r="O1710" s="28"/>
      <c r="P1710" s="28"/>
      <c r="Q1710" s="28"/>
      <c r="R1710" s="31"/>
      <c r="S1710" s="562"/>
      <c r="T1710" s="7"/>
      <c r="U1710" s="7"/>
      <c r="V1710" s="5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</row>
    <row r="1711" spans="1:51" ht="11.25" customHeight="1">
      <c r="A1711" s="1"/>
      <c r="B1711" s="675" t="s">
        <v>456</v>
      </c>
      <c r="C1711" s="587"/>
      <c r="D1711" s="587"/>
      <c r="E1711" s="587"/>
      <c r="F1711" s="587"/>
      <c r="G1711" s="587"/>
      <c r="H1711" s="587"/>
      <c r="I1711" s="587"/>
      <c r="J1711" s="587"/>
      <c r="K1711" s="587"/>
      <c r="L1711" s="587"/>
      <c r="M1711" s="587"/>
      <c r="N1711" s="587"/>
      <c r="O1711" s="587"/>
      <c r="P1711" s="587"/>
      <c r="Q1711" s="587"/>
      <c r="R1711" s="587"/>
      <c r="S1711" s="587"/>
      <c r="T1711" s="7"/>
      <c r="U1711" s="7"/>
      <c r="V1711" s="5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</row>
    <row r="1712" spans="1:51" ht="61.5" customHeight="1">
      <c r="A1712" s="1"/>
      <c r="B1712" s="572"/>
      <c r="C1712" s="531"/>
      <c r="D1712" s="531"/>
      <c r="E1712" s="35"/>
      <c r="F1712" s="35"/>
      <c r="G1712" s="35"/>
      <c r="H1712" s="35"/>
      <c r="I1712" s="35"/>
      <c r="J1712" s="35"/>
      <c r="K1712" s="35"/>
      <c r="L1712" s="35"/>
      <c r="M1712" s="35"/>
      <c r="N1712" s="35"/>
      <c r="O1712" s="573" t="s">
        <v>5</v>
      </c>
      <c r="P1712" s="531"/>
      <c r="Q1712" s="531"/>
      <c r="R1712" s="531"/>
      <c r="S1712" s="531"/>
      <c r="T1712" s="7"/>
      <c r="U1712" s="7"/>
      <c r="V1712" s="5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</row>
    <row r="1713" spans="1:51" ht="34.5" customHeight="1">
      <c r="A1713" s="1"/>
      <c r="B1713" s="279" t="s">
        <v>6</v>
      </c>
      <c r="C1713" s="279" t="s">
        <v>7</v>
      </c>
      <c r="D1713" s="279" t="s">
        <v>8</v>
      </c>
      <c r="E1713" s="279" t="s">
        <v>9</v>
      </c>
      <c r="F1713" s="254" t="s">
        <v>10</v>
      </c>
      <c r="G1713" s="255" t="s">
        <v>11</v>
      </c>
      <c r="H1713" s="254" t="s">
        <v>10</v>
      </c>
      <c r="I1713" s="255" t="s">
        <v>12</v>
      </c>
      <c r="J1713" s="254" t="s">
        <v>10</v>
      </c>
      <c r="K1713" s="255" t="s">
        <v>13</v>
      </c>
      <c r="L1713" s="254" t="s">
        <v>10</v>
      </c>
      <c r="M1713" s="255" t="s">
        <v>14</v>
      </c>
      <c r="N1713" s="254" t="s">
        <v>10</v>
      </c>
      <c r="O1713" s="255" t="s">
        <v>15</v>
      </c>
      <c r="P1713" s="254" t="s">
        <v>10</v>
      </c>
      <c r="Q1713" s="255" t="s">
        <v>16</v>
      </c>
      <c r="R1713" s="676" t="s">
        <v>17</v>
      </c>
      <c r="S1713" s="575"/>
      <c r="T1713" s="7"/>
      <c r="U1713" s="7"/>
      <c r="V1713" s="5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</row>
    <row r="1714" spans="1:51" ht="7.5" customHeight="1">
      <c r="A1714" s="95"/>
      <c r="B1714" s="702" t="s">
        <v>18</v>
      </c>
      <c r="C1714" s="627" t="s">
        <v>457</v>
      </c>
      <c r="D1714" s="739" t="s">
        <v>458</v>
      </c>
      <c r="E1714" s="685" t="s">
        <v>25</v>
      </c>
      <c r="F1714" s="232"/>
      <c r="G1714" s="232"/>
      <c r="H1714" s="232"/>
      <c r="I1714" s="232"/>
      <c r="J1714" s="232"/>
      <c r="K1714" s="232"/>
      <c r="L1714" s="232"/>
      <c r="M1714" s="232"/>
      <c r="N1714" s="232"/>
      <c r="O1714" s="232"/>
      <c r="P1714" s="232"/>
      <c r="Q1714" s="232"/>
      <c r="R1714" s="677" t="s">
        <v>21</v>
      </c>
      <c r="S1714" s="686" t="s">
        <v>439</v>
      </c>
      <c r="T1714" s="7"/>
      <c r="U1714" s="7"/>
      <c r="V1714" s="5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</row>
    <row r="1715" spans="1:51" ht="7.5" customHeight="1">
      <c r="A1715" s="95"/>
      <c r="B1715" s="541"/>
      <c r="C1715" s="541"/>
      <c r="D1715" s="541"/>
      <c r="E1715" s="541"/>
      <c r="F1715" s="26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541"/>
      <c r="S1715" s="541"/>
      <c r="T1715" s="7"/>
      <c r="U1715" s="7"/>
      <c r="V1715" s="5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</row>
    <row r="1716" spans="1:51" ht="7.5" customHeight="1">
      <c r="A1716" s="95"/>
      <c r="B1716" s="541"/>
      <c r="C1716" s="541"/>
      <c r="D1716" s="541"/>
      <c r="E1716" s="541"/>
      <c r="F1716" s="26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35"/>
      <c r="S1716" s="541"/>
      <c r="T1716" s="7"/>
      <c r="U1716" s="7"/>
      <c r="V1716" s="5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</row>
    <row r="1717" spans="1:51" ht="7.5" customHeight="1">
      <c r="A1717" s="95"/>
      <c r="B1717" s="541"/>
      <c r="C1717" s="541"/>
      <c r="D1717" s="541"/>
      <c r="E1717" s="541"/>
      <c r="F1717" s="26"/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  <c r="Q1717" s="26"/>
      <c r="R1717" s="673" t="s">
        <v>21</v>
      </c>
      <c r="S1717" s="588" t="s">
        <v>459</v>
      </c>
      <c r="T1717" s="7"/>
      <c r="U1717" s="7"/>
      <c r="V1717" s="5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</row>
    <row r="1718" spans="1:51" ht="7.5" customHeight="1">
      <c r="A1718" s="95"/>
      <c r="B1718" s="541"/>
      <c r="C1718" s="541"/>
      <c r="D1718" s="541"/>
      <c r="E1718" s="541"/>
      <c r="F1718" s="233"/>
      <c r="G1718" s="260"/>
      <c r="H1718" s="234"/>
      <c r="I1718" s="236"/>
      <c r="J1718" s="234"/>
      <c r="K1718" s="236"/>
      <c r="L1718" s="234"/>
      <c r="M1718" s="236"/>
      <c r="N1718" s="137"/>
      <c r="O1718" s="236"/>
      <c r="P1718" s="236"/>
      <c r="Q1718" s="137"/>
      <c r="R1718" s="541"/>
      <c r="S1718" s="541"/>
      <c r="T1718" s="7"/>
      <c r="U1718" s="7"/>
      <c r="V1718" s="5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</row>
    <row r="1719" spans="1:51" ht="7.5" customHeight="1">
      <c r="A1719" s="95"/>
      <c r="B1719" s="541"/>
      <c r="C1719" s="541"/>
      <c r="D1719" s="541"/>
      <c r="E1719" s="541"/>
      <c r="R1719" s="166"/>
      <c r="S1719" s="541"/>
      <c r="T1719" s="7"/>
      <c r="U1719" s="7"/>
      <c r="V1719" s="5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</row>
    <row r="1720" spans="1:51" ht="7.5" customHeight="1">
      <c r="A1720" s="95"/>
      <c r="B1720" s="541"/>
      <c r="C1720" s="541"/>
      <c r="D1720" s="541"/>
      <c r="E1720" s="541"/>
      <c r="F1720" s="233"/>
      <c r="G1720" s="567"/>
      <c r="H1720" s="234"/>
      <c r="I1720" s="567"/>
      <c r="J1720" s="234"/>
      <c r="K1720" s="236"/>
      <c r="L1720" s="234"/>
      <c r="M1720" s="236"/>
      <c r="N1720" s="137"/>
      <c r="O1720" s="236"/>
      <c r="P1720" s="236"/>
      <c r="Q1720" s="137"/>
      <c r="R1720" s="673" t="s">
        <v>21</v>
      </c>
      <c r="S1720" s="588" t="s">
        <v>444</v>
      </c>
      <c r="T1720" s="7"/>
      <c r="U1720" s="7"/>
      <c r="V1720" s="5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</row>
    <row r="1721" spans="1:51" ht="7.5" customHeight="1">
      <c r="A1721" s="95"/>
      <c r="B1721" s="541"/>
      <c r="C1721" s="541"/>
      <c r="D1721" s="541"/>
      <c r="E1721" s="541"/>
      <c r="F1721" s="233"/>
      <c r="G1721" s="541"/>
      <c r="H1721" s="234"/>
      <c r="I1721" s="541"/>
      <c r="J1721" s="234"/>
      <c r="K1721" s="236"/>
      <c r="L1721" s="234"/>
      <c r="M1721" s="236"/>
      <c r="N1721" s="137"/>
      <c r="O1721" s="236"/>
      <c r="P1721" s="236"/>
      <c r="Q1721" s="137"/>
      <c r="R1721" s="541"/>
      <c r="S1721" s="541"/>
      <c r="T1721" s="7"/>
      <c r="U1721" s="7"/>
      <c r="V1721" s="5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</row>
    <row r="1722" spans="1:51" ht="7.5" customHeight="1">
      <c r="A1722" s="110"/>
      <c r="B1722" s="541"/>
      <c r="C1722" s="541"/>
      <c r="D1722" s="541"/>
      <c r="E1722" s="541"/>
      <c r="G1722" s="562"/>
      <c r="H1722" s="137"/>
      <c r="I1722" s="562"/>
      <c r="J1722" s="234"/>
      <c r="K1722" s="236"/>
      <c r="L1722" s="234"/>
      <c r="M1722" s="236"/>
      <c r="N1722" s="137"/>
      <c r="O1722" s="236"/>
      <c r="P1722" s="236"/>
      <c r="Q1722" s="137"/>
      <c r="R1722" s="235"/>
      <c r="S1722" s="541"/>
      <c r="T1722" s="7"/>
      <c r="U1722" s="7"/>
      <c r="V1722" s="5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</row>
    <row r="1723" spans="1:51" ht="7.5" customHeight="1">
      <c r="A1723" s="110"/>
      <c r="B1723" s="541"/>
      <c r="C1723" s="541"/>
      <c r="D1723" s="541"/>
      <c r="E1723" s="541"/>
      <c r="F1723" s="581">
        <v>1711.6469999999999</v>
      </c>
      <c r="G1723" s="582">
        <f>ROUND(F1723*mark_up,0)</f>
        <v>7514</v>
      </c>
      <c r="H1723" s="215"/>
      <c r="I1723" s="656" t="s">
        <v>25</v>
      </c>
      <c r="J1723" s="671"/>
      <c r="K1723" s="656" t="s">
        <v>25</v>
      </c>
      <c r="L1723" s="671"/>
      <c r="M1723" s="656" t="s">
        <v>25</v>
      </c>
      <c r="N1723" s="671"/>
      <c r="O1723" s="656" t="s">
        <v>25</v>
      </c>
      <c r="P1723" s="671"/>
      <c r="Q1723" s="656" t="s">
        <v>25</v>
      </c>
      <c r="S1723" s="54"/>
      <c r="T1723" s="7"/>
      <c r="U1723" s="7"/>
      <c r="V1723" s="5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</row>
    <row r="1724" spans="1:51" ht="7.5" customHeight="1">
      <c r="A1724" s="110"/>
      <c r="B1724" s="541"/>
      <c r="C1724" s="541"/>
      <c r="D1724" s="541"/>
      <c r="E1724" s="541"/>
      <c r="F1724" s="562"/>
      <c r="G1724" s="562"/>
      <c r="H1724" s="238"/>
      <c r="I1724" s="562"/>
      <c r="J1724" s="562"/>
      <c r="K1724" s="562"/>
      <c r="L1724" s="562"/>
      <c r="M1724" s="562"/>
      <c r="N1724" s="562"/>
      <c r="O1724" s="562"/>
      <c r="P1724" s="562"/>
      <c r="Q1724" s="562"/>
      <c r="S1724" s="54"/>
      <c r="T1724" s="7"/>
      <c r="U1724" s="7"/>
      <c r="V1724" s="5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</row>
    <row r="1725" spans="1:51" ht="7.5" customHeight="1">
      <c r="A1725" s="95"/>
      <c r="B1725" s="541"/>
      <c r="C1725" s="541"/>
      <c r="D1725" s="541"/>
      <c r="E1725" s="541"/>
      <c r="S1725" s="54"/>
      <c r="T1725" s="7"/>
      <c r="U1725" s="7"/>
      <c r="V1725" s="5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</row>
    <row r="1726" spans="1:51" ht="7.5" customHeight="1">
      <c r="A1726" s="95"/>
      <c r="B1726" s="541"/>
      <c r="C1726" s="541"/>
      <c r="D1726" s="541"/>
      <c r="E1726" s="541"/>
      <c r="R1726" s="673"/>
      <c r="S1726" s="57"/>
      <c r="T1726" s="7"/>
      <c r="U1726" s="7"/>
      <c r="V1726" s="5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</row>
    <row r="1727" spans="1:51" ht="7.5" customHeight="1">
      <c r="A1727" s="95"/>
      <c r="B1727" s="541"/>
      <c r="C1727" s="541"/>
      <c r="D1727" s="541"/>
      <c r="E1727" s="541"/>
      <c r="R1727" s="541"/>
      <c r="S1727" s="57"/>
      <c r="T1727" s="7"/>
      <c r="U1727" s="7"/>
      <c r="V1727" s="5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</row>
    <row r="1728" spans="1:51" ht="7.5" customHeight="1">
      <c r="A1728" s="95"/>
      <c r="B1728" s="541"/>
      <c r="C1728" s="541"/>
      <c r="D1728" s="541"/>
      <c r="E1728" s="541"/>
      <c r="R1728" s="235"/>
      <c r="S1728" s="57"/>
      <c r="T1728" s="7"/>
      <c r="U1728" s="7"/>
      <c r="V1728" s="5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</row>
    <row r="1729" spans="1:51" ht="7.5" customHeight="1">
      <c r="A1729" s="110"/>
      <c r="B1729" s="541"/>
      <c r="C1729" s="541"/>
      <c r="D1729" s="541"/>
      <c r="E1729" s="541"/>
      <c r="R1729" s="166"/>
      <c r="S1729" s="57"/>
      <c r="T1729" s="7"/>
      <c r="U1729" s="7"/>
      <c r="V1729" s="5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</row>
    <row r="1730" spans="1:51" ht="7.5" customHeight="1">
      <c r="A1730" s="110"/>
      <c r="B1730" s="541"/>
      <c r="C1730" s="541"/>
      <c r="D1730" s="541"/>
      <c r="E1730" s="541"/>
      <c r="G1730" s="278"/>
      <c r="H1730" s="278"/>
      <c r="I1730" s="278"/>
      <c r="J1730" s="278"/>
      <c r="K1730" s="278"/>
      <c r="L1730" s="278"/>
      <c r="M1730" s="278"/>
      <c r="N1730" s="278"/>
      <c r="O1730" s="278"/>
      <c r="P1730" s="278"/>
      <c r="Q1730" s="278"/>
      <c r="R1730" s="166"/>
      <c r="S1730" s="57"/>
      <c r="T1730" s="7"/>
      <c r="U1730" s="7"/>
      <c r="V1730" s="5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</row>
    <row r="1731" spans="1:51" ht="7.5" customHeight="1">
      <c r="A1731" s="110"/>
      <c r="B1731" s="541"/>
      <c r="C1731" s="608" t="s">
        <v>460</v>
      </c>
      <c r="D1731" s="541"/>
      <c r="E1731" s="541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166"/>
      <c r="S1731" s="57"/>
      <c r="T1731" s="7"/>
      <c r="U1731" s="7"/>
      <c r="V1731" s="5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</row>
    <row r="1732" spans="1:51" ht="7.5" customHeight="1">
      <c r="A1732" s="110"/>
      <c r="B1732" s="541"/>
      <c r="C1732" s="541"/>
      <c r="D1732" s="541"/>
      <c r="E1732" s="541"/>
      <c r="F1732" s="26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166"/>
      <c r="S1732" s="57"/>
      <c r="T1732" s="7"/>
      <c r="U1732" s="7"/>
      <c r="V1732" s="5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</row>
    <row r="1733" spans="1:51" ht="7.5" customHeight="1">
      <c r="A1733" s="95"/>
      <c r="B1733" s="531"/>
      <c r="C1733" s="531"/>
      <c r="D1733" s="531"/>
      <c r="E1733" s="531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0"/>
      <c r="P1733" s="280"/>
      <c r="Q1733" s="280"/>
      <c r="R1733" s="281"/>
      <c r="S1733" s="282"/>
      <c r="T1733" s="7"/>
      <c r="U1733" s="7"/>
      <c r="V1733" s="5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</row>
    <row r="1734" spans="1:51" ht="7.5" customHeight="1">
      <c r="A1734" s="95"/>
      <c r="B1734" s="703" t="s">
        <v>18</v>
      </c>
      <c r="C1734" s="627" t="s">
        <v>461</v>
      </c>
      <c r="D1734" s="632" t="s">
        <v>462</v>
      </c>
      <c r="E1734" s="662" t="s">
        <v>25</v>
      </c>
      <c r="F1734" s="283"/>
      <c r="G1734" s="283"/>
      <c r="H1734" s="283"/>
      <c r="I1734" s="283"/>
      <c r="J1734" s="283"/>
      <c r="K1734" s="283"/>
      <c r="L1734" s="283"/>
      <c r="M1734" s="283"/>
      <c r="N1734" s="283"/>
      <c r="O1734" s="283"/>
      <c r="P1734" s="283"/>
      <c r="Q1734" s="283"/>
      <c r="R1734" s="600" t="s">
        <v>21</v>
      </c>
      <c r="S1734" s="588" t="s">
        <v>463</v>
      </c>
      <c r="T1734" s="7"/>
      <c r="U1734" s="7"/>
      <c r="V1734" s="5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</row>
    <row r="1735" spans="1:51" ht="7.5" customHeight="1">
      <c r="A1735" s="95"/>
      <c r="B1735" s="541"/>
      <c r="C1735" s="541"/>
      <c r="D1735" s="541"/>
      <c r="E1735" s="541"/>
      <c r="F1735" s="190"/>
      <c r="G1735" s="190"/>
      <c r="H1735" s="190"/>
      <c r="I1735" s="190"/>
      <c r="J1735" s="190"/>
      <c r="K1735" s="190"/>
      <c r="L1735" s="190"/>
      <c r="M1735" s="190"/>
      <c r="N1735" s="190"/>
      <c r="O1735" s="190"/>
      <c r="P1735" s="190"/>
      <c r="Q1735" s="190"/>
      <c r="R1735" s="541"/>
      <c r="S1735" s="541"/>
      <c r="T1735" s="7"/>
      <c r="U1735" s="7"/>
      <c r="V1735" s="72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</row>
    <row r="1736" spans="1:51" ht="7.5" customHeight="1">
      <c r="A1736" s="95"/>
      <c r="B1736" s="541"/>
      <c r="C1736" s="541"/>
      <c r="D1736" s="541"/>
      <c r="E1736" s="541"/>
      <c r="F1736" s="190"/>
      <c r="G1736" s="190"/>
      <c r="H1736" s="190"/>
      <c r="I1736" s="190"/>
      <c r="J1736" s="190"/>
      <c r="K1736" s="190"/>
      <c r="L1736" s="190"/>
      <c r="M1736" s="190"/>
      <c r="N1736" s="190"/>
      <c r="O1736" s="190"/>
      <c r="P1736" s="190"/>
      <c r="Q1736" s="190"/>
      <c r="R1736" s="600" t="s">
        <v>21</v>
      </c>
      <c r="S1736" s="588" t="s">
        <v>464</v>
      </c>
      <c r="T1736" s="7"/>
      <c r="U1736" s="7"/>
      <c r="V1736" s="72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</row>
    <row r="1737" spans="1:51" ht="7.5" customHeight="1">
      <c r="A1737" s="110"/>
      <c r="B1737" s="541"/>
      <c r="C1737" s="541"/>
      <c r="D1737" s="541"/>
      <c r="E1737" s="541"/>
      <c r="F1737" s="135"/>
      <c r="G1737" s="596"/>
      <c r="H1737" s="135"/>
      <c r="I1737" s="135"/>
      <c r="J1737" s="135"/>
      <c r="K1737" s="135"/>
      <c r="L1737" s="135"/>
      <c r="M1737" s="193"/>
      <c r="N1737" s="135"/>
      <c r="O1737" s="596"/>
      <c r="P1737" s="135"/>
      <c r="Q1737" s="596"/>
      <c r="R1737" s="541"/>
      <c r="S1737" s="541"/>
      <c r="T1737" s="7"/>
      <c r="U1737" s="7"/>
      <c r="V1737" s="72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</row>
    <row r="1738" spans="1:51" ht="7.5" customHeight="1">
      <c r="A1738" s="110"/>
      <c r="B1738" s="541"/>
      <c r="C1738" s="541"/>
      <c r="D1738" s="541"/>
      <c r="E1738" s="541"/>
      <c r="F1738" s="135"/>
      <c r="G1738" s="541"/>
      <c r="H1738" s="135"/>
      <c r="I1738" s="135"/>
      <c r="J1738" s="135"/>
      <c r="K1738" s="135"/>
      <c r="L1738" s="135"/>
      <c r="M1738" s="284"/>
      <c r="N1738" s="135"/>
      <c r="O1738" s="541"/>
      <c r="P1738" s="135"/>
      <c r="Q1738" s="541"/>
      <c r="R1738" s="600" t="s">
        <v>21</v>
      </c>
      <c r="S1738" s="603" t="s">
        <v>465</v>
      </c>
      <c r="T1738" s="7"/>
      <c r="U1738" s="7"/>
      <c r="V1738" s="72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</row>
    <row r="1739" spans="1:51" ht="7.5" customHeight="1">
      <c r="A1739" s="110"/>
      <c r="B1739" s="541"/>
      <c r="C1739" s="541"/>
      <c r="D1739" s="541"/>
      <c r="E1739" s="541"/>
      <c r="F1739" s="135"/>
      <c r="G1739" s="596"/>
      <c r="H1739" s="135"/>
      <c r="I1739" s="135"/>
      <c r="J1739" s="135"/>
      <c r="K1739" s="135"/>
      <c r="L1739" s="135"/>
      <c r="M1739" s="284"/>
      <c r="N1739" s="135"/>
      <c r="O1739" s="284"/>
      <c r="P1739" s="135"/>
      <c r="Q1739" s="596"/>
      <c r="R1739" s="541"/>
      <c r="S1739" s="541"/>
      <c r="T1739" s="7"/>
      <c r="U1739" s="7"/>
      <c r="V1739" s="72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</row>
    <row r="1740" spans="1:51" ht="7.5" customHeight="1">
      <c r="A1740" s="13"/>
      <c r="B1740" s="541"/>
      <c r="C1740" s="541"/>
      <c r="D1740" s="541"/>
      <c r="E1740" s="541"/>
      <c r="F1740" s="135"/>
      <c r="G1740" s="562"/>
      <c r="H1740" s="276"/>
      <c r="I1740" s="276"/>
      <c r="J1740" s="276"/>
      <c r="K1740" s="276"/>
      <c r="L1740" s="276"/>
      <c r="M1740" s="285"/>
      <c r="N1740" s="276"/>
      <c r="O1740" s="285"/>
      <c r="P1740" s="276"/>
      <c r="Q1740" s="562"/>
      <c r="R1740" s="87"/>
      <c r="S1740" s="541"/>
      <c r="T1740" s="7"/>
      <c r="U1740" s="7"/>
      <c r="V1740" s="72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</row>
    <row r="1741" spans="1:51" ht="7.5" customHeight="1">
      <c r="A1741" s="13"/>
      <c r="B1741" s="541"/>
      <c r="C1741" s="541"/>
      <c r="D1741" s="541"/>
      <c r="E1741" s="541"/>
      <c r="F1741" s="652"/>
      <c r="G1741" s="653" t="s">
        <v>25</v>
      </c>
      <c r="H1741" s="194"/>
      <c r="I1741" s="653" t="s">
        <v>25</v>
      </c>
      <c r="J1741" s="194"/>
      <c r="K1741" s="653" t="s">
        <v>25</v>
      </c>
      <c r="L1741" s="581">
        <v>6285.3</v>
      </c>
      <c r="M1741" s="582">
        <f>ROUND(L1741*mark_up,0)</f>
        <v>27592</v>
      </c>
      <c r="N1741" s="653"/>
      <c r="O1741" s="653" t="s">
        <v>25</v>
      </c>
      <c r="P1741" s="194"/>
      <c r="Q1741" s="653" t="s">
        <v>25</v>
      </c>
      <c r="R1741" s="54"/>
      <c r="S1741" s="541"/>
      <c r="T1741" s="7"/>
      <c r="U1741" s="7"/>
      <c r="V1741" s="5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</row>
    <row r="1742" spans="1:51" ht="7.5" customHeight="1">
      <c r="A1742" s="1"/>
      <c r="B1742" s="541"/>
      <c r="C1742" s="541"/>
      <c r="D1742" s="541"/>
      <c r="E1742" s="541"/>
      <c r="F1742" s="562"/>
      <c r="G1742" s="562"/>
      <c r="H1742" s="276"/>
      <c r="I1742" s="562"/>
      <c r="J1742" s="276"/>
      <c r="K1742" s="562"/>
      <c r="L1742" s="562"/>
      <c r="M1742" s="562"/>
      <c r="N1742" s="562"/>
      <c r="O1742" s="562"/>
      <c r="P1742" s="276"/>
      <c r="Q1742" s="562"/>
      <c r="R1742" s="54"/>
      <c r="S1742" s="541"/>
      <c r="T1742" s="7"/>
      <c r="U1742" s="7"/>
      <c r="V1742" s="5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</row>
    <row r="1743" spans="1:51" ht="7.5" customHeight="1">
      <c r="A1743" s="1"/>
      <c r="B1743" s="541"/>
      <c r="C1743" s="541"/>
      <c r="D1743" s="541"/>
      <c r="E1743" s="541"/>
      <c r="F1743" s="283"/>
      <c r="G1743" s="283"/>
      <c r="H1743" s="283"/>
      <c r="I1743" s="283"/>
      <c r="J1743" s="283"/>
      <c r="K1743" s="283"/>
      <c r="L1743" s="283"/>
      <c r="M1743" s="283"/>
      <c r="N1743" s="283"/>
      <c r="O1743" s="283"/>
      <c r="P1743" s="283"/>
      <c r="Q1743" s="283"/>
      <c r="R1743" s="600" t="s">
        <v>21</v>
      </c>
      <c r="S1743" s="588" t="s">
        <v>466</v>
      </c>
      <c r="T1743" s="7"/>
      <c r="U1743" s="7"/>
      <c r="V1743" s="5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</row>
    <row r="1744" spans="1:51" ht="7.5" customHeight="1">
      <c r="A1744" s="1"/>
      <c r="B1744" s="541"/>
      <c r="C1744" s="541"/>
      <c r="D1744" s="541"/>
      <c r="E1744" s="541"/>
      <c r="F1744" s="283"/>
      <c r="G1744" s="283"/>
      <c r="H1744" s="283"/>
      <c r="I1744" s="283"/>
      <c r="J1744" s="283"/>
      <c r="K1744" s="283"/>
      <c r="L1744" s="283"/>
      <c r="M1744" s="283"/>
      <c r="N1744" s="283"/>
      <c r="O1744" s="283"/>
      <c r="P1744" s="283"/>
      <c r="Q1744" s="283"/>
      <c r="R1744" s="541"/>
      <c r="S1744" s="541"/>
      <c r="T1744" s="7"/>
      <c r="U1744" s="7"/>
      <c r="V1744" s="5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</row>
    <row r="1745" spans="1:51" ht="7.5" customHeight="1">
      <c r="A1745" s="13"/>
      <c r="B1745" s="541"/>
      <c r="C1745" s="541"/>
      <c r="D1745" s="541"/>
      <c r="E1745" s="541"/>
      <c r="F1745" s="190"/>
      <c r="G1745" s="54"/>
      <c r="H1745" s="190"/>
      <c r="I1745" s="190"/>
      <c r="J1745" s="190"/>
      <c r="K1745" s="190"/>
      <c r="L1745" s="190"/>
      <c r="M1745" s="190"/>
      <c r="N1745" s="190"/>
      <c r="O1745" s="190"/>
      <c r="P1745" s="190"/>
      <c r="Q1745" s="190"/>
      <c r="R1745" s="86"/>
      <c r="S1745" s="541"/>
      <c r="T1745" s="7"/>
      <c r="U1745" s="7"/>
      <c r="V1745" s="5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</row>
    <row r="1746" spans="1:51" ht="7.5" customHeight="1">
      <c r="A1746" s="13"/>
      <c r="B1746" s="541"/>
      <c r="C1746" s="541"/>
      <c r="D1746" s="541"/>
      <c r="E1746" s="541"/>
      <c r="F1746" s="190"/>
      <c r="G1746" s="54"/>
      <c r="H1746" s="190"/>
      <c r="I1746" s="190"/>
      <c r="J1746" s="190"/>
      <c r="K1746" s="190"/>
      <c r="L1746" s="190"/>
      <c r="M1746" s="190"/>
      <c r="N1746" s="190"/>
      <c r="O1746" s="190"/>
      <c r="P1746" s="190"/>
      <c r="Q1746" s="190"/>
      <c r="R1746" s="54"/>
      <c r="S1746" s="54"/>
      <c r="T1746" s="7"/>
      <c r="U1746" s="7"/>
      <c r="V1746" s="5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</row>
    <row r="1747" spans="1:51" ht="7.5" customHeight="1">
      <c r="A1747" s="13"/>
      <c r="B1747" s="541"/>
      <c r="C1747" s="608" t="s">
        <v>467</v>
      </c>
      <c r="D1747" s="541"/>
      <c r="E1747" s="541"/>
      <c r="F1747" s="190"/>
      <c r="G1747" s="54"/>
      <c r="H1747" s="54"/>
      <c r="I1747" s="54"/>
      <c r="J1747" s="54"/>
      <c r="K1747" s="54"/>
      <c r="L1747" s="54"/>
      <c r="M1747" s="54"/>
      <c r="N1747" s="54"/>
      <c r="O1747" s="54"/>
      <c r="P1747" s="54"/>
      <c r="Q1747" s="54"/>
      <c r="R1747" s="54"/>
      <c r="S1747" s="54"/>
      <c r="T1747" s="7"/>
      <c r="U1747" s="7"/>
      <c r="V1747" s="5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</row>
    <row r="1748" spans="1:51" ht="7.5" customHeight="1">
      <c r="A1748" s="13"/>
      <c r="B1748" s="541"/>
      <c r="C1748" s="541"/>
      <c r="D1748" s="541"/>
      <c r="E1748" s="541"/>
      <c r="F1748" s="190"/>
      <c r="G1748" s="54"/>
      <c r="H1748" s="54"/>
      <c r="I1748" s="54"/>
      <c r="J1748" s="54"/>
      <c r="K1748" s="54"/>
      <c r="L1748" s="54"/>
      <c r="M1748" s="54"/>
      <c r="N1748" s="54"/>
      <c r="O1748" s="54"/>
      <c r="P1748" s="54"/>
      <c r="Q1748" s="54"/>
      <c r="R1748" s="54"/>
      <c r="S1748" s="54"/>
      <c r="T1748" s="7"/>
      <c r="U1748" s="7"/>
      <c r="V1748" s="5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</row>
    <row r="1749" spans="1:51" ht="7.5" customHeight="1">
      <c r="A1749" s="13"/>
      <c r="B1749" s="531"/>
      <c r="C1749" s="531"/>
      <c r="D1749" s="531"/>
      <c r="E1749" s="531"/>
      <c r="F1749" s="286"/>
      <c r="G1749" s="287"/>
      <c r="H1749" s="287"/>
      <c r="I1749" s="287"/>
      <c r="J1749" s="287"/>
      <c r="K1749" s="287"/>
      <c r="L1749" s="287"/>
      <c r="M1749" s="287"/>
      <c r="N1749" s="287"/>
      <c r="O1749" s="287"/>
      <c r="P1749" s="287"/>
      <c r="Q1749" s="287"/>
      <c r="R1749" s="287"/>
      <c r="S1749" s="287"/>
      <c r="T1749" s="7"/>
      <c r="U1749" s="7"/>
      <c r="V1749" s="5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</row>
    <row r="1750" spans="1:51" ht="7.5" customHeight="1">
      <c r="A1750" s="1"/>
      <c r="B1750" s="702" t="s">
        <v>18</v>
      </c>
      <c r="C1750" s="661" t="s">
        <v>468</v>
      </c>
      <c r="D1750" s="626" t="s">
        <v>469</v>
      </c>
      <c r="E1750" s="685" t="s">
        <v>25</v>
      </c>
      <c r="F1750" s="233"/>
      <c r="G1750" s="734"/>
      <c r="H1750" s="234"/>
      <c r="I1750" s="567"/>
      <c r="J1750" s="234"/>
      <c r="K1750" s="567"/>
      <c r="L1750" s="234"/>
      <c r="M1750" s="567"/>
      <c r="N1750" s="137"/>
      <c r="O1750" s="567"/>
      <c r="P1750" s="567"/>
      <c r="Q1750" s="137"/>
      <c r="R1750" s="673" t="s">
        <v>21</v>
      </c>
      <c r="S1750" s="686" t="s">
        <v>470</v>
      </c>
      <c r="T1750" s="7"/>
      <c r="U1750" s="7"/>
      <c r="V1750" s="5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</row>
    <row r="1751" spans="1:51" ht="7.5" customHeight="1">
      <c r="A1751" s="1"/>
      <c r="B1751" s="541"/>
      <c r="C1751" s="541"/>
      <c r="D1751" s="541"/>
      <c r="E1751" s="541"/>
      <c r="F1751" s="233"/>
      <c r="G1751" s="541"/>
      <c r="H1751" s="234"/>
      <c r="I1751" s="541"/>
      <c r="J1751" s="234"/>
      <c r="K1751" s="541"/>
      <c r="L1751" s="234"/>
      <c r="M1751" s="541"/>
      <c r="N1751" s="137"/>
      <c r="O1751" s="541"/>
      <c r="P1751" s="541"/>
      <c r="Q1751" s="137"/>
      <c r="R1751" s="541"/>
      <c r="S1751" s="541"/>
      <c r="T1751" s="7"/>
      <c r="U1751" s="7"/>
      <c r="V1751" s="5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</row>
    <row r="1752" spans="1:51" ht="7.5" customHeight="1">
      <c r="A1752" s="1"/>
      <c r="B1752" s="541"/>
      <c r="C1752" s="541"/>
      <c r="D1752" s="541"/>
      <c r="E1752" s="541"/>
      <c r="F1752" s="233"/>
      <c r="G1752" s="541"/>
      <c r="H1752" s="234"/>
      <c r="I1752" s="541"/>
      <c r="J1752" s="234"/>
      <c r="K1752" s="541"/>
      <c r="L1752" s="234"/>
      <c r="M1752" s="541"/>
      <c r="N1752" s="137"/>
      <c r="O1752" s="541"/>
      <c r="P1752" s="541"/>
      <c r="Q1752" s="137"/>
      <c r="R1752" s="259"/>
      <c r="S1752" s="541"/>
      <c r="T1752" s="7"/>
      <c r="U1752" s="7"/>
      <c r="V1752" s="5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</row>
    <row r="1753" spans="1:51" ht="7.5" customHeight="1">
      <c r="A1753" s="13"/>
      <c r="B1753" s="541"/>
      <c r="C1753" s="541"/>
      <c r="D1753" s="541"/>
      <c r="E1753" s="541"/>
      <c r="F1753" s="233"/>
      <c r="G1753" s="263"/>
      <c r="H1753" s="263"/>
      <c r="I1753" s="263"/>
      <c r="J1753" s="263"/>
      <c r="K1753" s="263"/>
      <c r="L1753" s="263"/>
      <c r="M1753" s="263"/>
      <c r="N1753" s="263"/>
      <c r="O1753" s="263"/>
      <c r="P1753" s="263"/>
      <c r="Q1753" s="263"/>
      <c r="R1753" s="673" t="s">
        <v>21</v>
      </c>
      <c r="S1753" s="672" t="s">
        <v>471</v>
      </c>
      <c r="T1753" s="7"/>
      <c r="U1753" s="7"/>
      <c r="V1753" s="5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</row>
    <row r="1754" spans="1:51" ht="7.5" customHeight="1">
      <c r="A1754" s="1"/>
      <c r="B1754" s="541"/>
      <c r="C1754" s="541"/>
      <c r="D1754" s="541"/>
      <c r="E1754" s="541"/>
      <c r="F1754" s="26"/>
      <c r="G1754" s="263"/>
      <c r="H1754" s="263"/>
      <c r="I1754" s="263"/>
      <c r="J1754" s="263"/>
      <c r="K1754" s="263"/>
      <c r="L1754" s="263"/>
      <c r="M1754" s="263"/>
      <c r="N1754" s="263"/>
      <c r="O1754" s="263"/>
      <c r="P1754" s="263"/>
      <c r="Q1754" s="263"/>
      <c r="R1754" s="541"/>
      <c r="S1754" s="541"/>
      <c r="T1754" s="7"/>
      <c r="U1754" s="7"/>
      <c r="V1754" s="5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</row>
    <row r="1755" spans="1:51" ht="7.5" customHeight="1">
      <c r="A1755" s="1"/>
      <c r="B1755" s="541"/>
      <c r="C1755" s="541"/>
      <c r="D1755" s="541"/>
      <c r="E1755" s="541"/>
      <c r="F1755" s="263"/>
      <c r="G1755" s="263"/>
      <c r="H1755" s="263"/>
      <c r="I1755" s="263"/>
      <c r="J1755" s="263"/>
      <c r="K1755" s="263"/>
      <c r="L1755" s="263"/>
      <c r="M1755" s="263"/>
      <c r="N1755" s="263"/>
      <c r="O1755" s="263"/>
      <c r="P1755" s="263"/>
      <c r="Q1755" s="263"/>
      <c r="R1755" s="673" t="s">
        <v>21</v>
      </c>
      <c r="S1755" s="588" t="s">
        <v>224</v>
      </c>
      <c r="T1755" s="7"/>
      <c r="U1755" s="7"/>
      <c r="V1755" s="5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</row>
    <row r="1756" spans="1:51" ht="7.5" customHeight="1">
      <c r="A1756" s="1"/>
      <c r="B1756" s="541"/>
      <c r="C1756" s="541"/>
      <c r="D1756" s="541"/>
      <c r="E1756" s="541"/>
      <c r="F1756" s="26"/>
      <c r="G1756" s="681" t="s">
        <v>181</v>
      </c>
      <c r="H1756" s="234"/>
      <c r="I1756" s="236"/>
      <c r="J1756" s="234"/>
      <c r="K1756" s="236"/>
      <c r="L1756" s="234"/>
      <c r="M1756" s="236"/>
      <c r="N1756" s="137"/>
      <c r="O1756" s="236"/>
      <c r="P1756" s="236"/>
      <c r="Q1756" s="137"/>
      <c r="R1756" s="541"/>
      <c r="S1756" s="541"/>
      <c r="T1756" s="7"/>
      <c r="U1756" s="7"/>
      <c r="V1756" s="5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</row>
    <row r="1757" spans="1:51" ht="7.5" customHeight="1">
      <c r="A1757" s="1"/>
      <c r="B1757" s="541"/>
      <c r="C1757" s="541"/>
      <c r="D1757" s="541"/>
      <c r="E1757" s="541"/>
      <c r="F1757" s="263"/>
      <c r="G1757" s="541"/>
      <c r="H1757" s="26"/>
      <c r="I1757" s="288"/>
      <c r="J1757" s="26"/>
      <c r="K1757" s="26"/>
      <c r="L1757" s="26"/>
      <c r="M1757" s="26"/>
      <c r="N1757" s="26"/>
      <c r="O1757" s="26"/>
      <c r="P1757" s="26"/>
      <c r="Q1757" s="26"/>
      <c r="S1757" s="541"/>
      <c r="T1757" s="7"/>
      <c r="U1757" s="7"/>
      <c r="V1757" s="5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</row>
    <row r="1758" spans="1:51" ht="7.5" customHeight="1">
      <c r="A1758" s="1"/>
      <c r="B1758" s="541"/>
      <c r="C1758" s="541"/>
      <c r="D1758" s="541"/>
      <c r="E1758" s="541"/>
      <c r="F1758" s="263"/>
      <c r="G1758" s="562"/>
      <c r="H1758" s="263"/>
      <c r="I1758" s="289"/>
      <c r="J1758" s="26"/>
      <c r="K1758" s="26"/>
      <c r="L1758" s="26"/>
      <c r="M1758" s="26"/>
      <c r="N1758" s="26"/>
      <c r="O1758" s="26"/>
      <c r="P1758" s="26"/>
      <c r="Q1758" s="26"/>
      <c r="S1758" s="541"/>
      <c r="T1758" s="7"/>
      <c r="U1758" s="7"/>
      <c r="V1758" s="5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</row>
    <row r="1759" spans="1:51" ht="7.5" customHeight="1">
      <c r="A1759" s="1"/>
      <c r="B1759" s="541"/>
      <c r="C1759" s="541"/>
      <c r="D1759" s="541"/>
      <c r="E1759" s="541"/>
      <c r="F1759" s="581">
        <v>2537.35475</v>
      </c>
      <c r="G1759" s="582">
        <f>ROUND(F1759*mark_up,0)</f>
        <v>11139</v>
      </c>
      <c r="H1759" s="215"/>
      <c r="I1759" s="689" t="s">
        <v>25</v>
      </c>
      <c r="J1759" s="689"/>
      <c r="K1759" s="689" t="s">
        <v>25</v>
      </c>
      <c r="L1759" s="689"/>
      <c r="M1759" s="689" t="s">
        <v>25</v>
      </c>
      <c r="N1759" s="689"/>
      <c r="O1759" s="689" t="s">
        <v>25</v>
      </c>
      <c r="P1759" s="689"/>
      <c r="Q1759" s="689" t="s">
        <v>25</v>
      </c>
      <c r="S1759" s="541"/>
      <c r="T1759" s="7"/>
      <c r="U1759" s="7"/>
      <c r="V1759" s="5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</row>
    <row r="1760" spans="1:51" ht="7.5" customHeight="1">
      <c r="A1760" s="1"/>
      <c r="B1760" s="541"/>
      <c r="C1760" s="541"/>
      <c r="D1760" s="541"/>
      <c r="E1760" s="541"/>
      <c r="F1760" s="562"/>
      <c r="G1760" s="562"/>
      <c r="H1760" s="238"/>
      <c r="I1760" s="562"/>
      <c r="J1760" s="562"/>
      <c r="K1760" s="562"/>
      <c r="L1760" s="562"/>
      <c r="M1760" s="562"/>
      <c r="N1760" s="562"/>
      <c r="O1760" s="562"/>
      <c r="P1760" s="562"/>
      <c r="Q1760" s="562"/>
      <c r="R1760" s="673" t="s">
        <v>21</v>
      </c>
      <c r="S1760" s="588" t="s">
        <v>111</v>
      </c>
      <c r="T1760" s="7"/>
      <c r="U1760" s="7"/>
      <c r="V1760" s="5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</row>
    <row r="1761" spans="1:51" ht="7.5" customHeight="1">
      <c r="A1761" s="1"/>
      <c r="B1761" s="541"/>
      <c r="C1761" s="541"/>
      <c r="D1761" s="541"/>
      <c r="E1761" s="541"/>
      <c r="F1761" s="105"/>
      <c r="G1761" s="105"/>
      <c r="H1761" s="263"/>
      <c r="I1761" s="263"/>
      <c r="J1761" s="263"/>
      <c r="K1761" s="263"/>
      <c r="L1761" s="263"/>
      <c r="M1761" s="263"/>
      <c r="N1761" s="263"/>
      <c r="O1761" s="263"/>
      <c r="P1761" s="263"/>
      <c r="Q1761" s="263"/>
      <c r="R1761" s="541"/>
      <c r="S1761" s="541"/>
      <c r="T1761" s="7"/>
      <c r="U1761" s="7"/>
      <c r="V1761" s="5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</row>
    <row r="1762" spans="1:51" ht="7.5" customHeight="1">
      <c r="A1762" s="1"/>
      <c r="B1762" s="541"/>
      <c r="C1762" s="541"/>
      <c r="D1762" s="541"/>
      <c r="E1762" s="541"/>
      <c r="F1762" s="105"/>
      <c r="G1762" s="105"/>
      <c r="H1762" s="263"/>
      <c r="I1762" s="263"/>
      <c r="J1762" s="263"/>
      <c r="K1762" s="263"/>
      <c r="L1762" s="263"/>
      <c r="M1762" s="263"/>
      <c r="N1762" s="263"/>
      <c r="O1762" s="263"/>
      <c r="P1762" s="263"/>
      <c r="Q1762" s="263"/>
      <c r="R1762" s="673" t="s">
        <v>21</v>
      </c>
      <c r="S1762" s="588" t="s">
        <v>472</v>
      </c>
      <c r="T1762" s="7"/>
      <c r="U1762" s="7"/>
      <c r="V1762" s="5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</row>
    <row r="1763" spans="1:51" ht="7.5" customHeight="1">
      <c r="A1763" s="1"/>
      <c r="B1763" s="541"/>
      <c r="C1763" s="541"/>
      <c r="D1763" s="541"/>
      <c r="E1763" s="541"/>
      <c r="F1763" s="105"/>
      <c r="G1763" s="105"/>
      <c r="H1763" s="263"/>
      <c r="I1763" s="263"/>
      <c r="J1763" s="263"/>
      <c r="K1763" s="263"/>
      <c r="L1763" s="263"/>
      <c r="M1763" s="263"/>
      <c r="N1763" s="263"/>
      <c r="P1763" s="263"/>
      <c r="Q1763" s="263"/>
      <c r="R1763" s="541"/>
      <c r="S1763" s="541"/>
      <c r="T1763" s="7"/>
      <c r="U1763" s="7"/>
      <c r="V1763" s="5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</row>
    <row r="1764" spans="1:51" ht="7.5" customHeight="1">
      <c r="A1764" s="1"/>
      <c r="B1764" s="541"/>
      <c r="C1764" s="541"/>
      <c r="D1764" s="541"/>
      <c r="E1764" s="541"/>
      <c r="F1764" s="105"/>
      <c r="G1764" s="105"/>
      <c r="H1764" s="263"/>
      <c r="I1764" s="263"/>
      <c r="J1764" s="263"/>
      <c r="K1764" s="263"/>
      <c r="L1764" s="263"/>
      <c r="M1764" s="263"/>
      <c r="N1764" s="235"/>
      <c r="P1764" s="263"/>
      <c r="Q1764" s="263"/>
      <c r="S1764" s="541"/>
      <c r="T1764" s="7"/>
      <c r="U1764" s="7"/>
      <c r="V1764" s="5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</row>
    <row r="1765" spans="1:51" ht="7.5" customHeight="1">
      <c r="A1765" s="1"/>
      <c r="B1765" s="541"/>
      <c r="C1765" s="541"/>
      <c r="D1765" s="541"/>
      <c r="E1765" s="541"/>
      <c r="F1765" s="105"/>
      <c r="G1765" s="105"/>
      <c r="H1765" s="263"/>
      <c r="I1765" s="263"/>
      <c r="J1765" s="263"/>
      <c r="K1765" s="263"/>
      <c r="L1765" s="263"/>
      <c r="M1765" s="263"/>
      <c r="N1765" s="235"/>
      <c r="P1765" s="263"/>
      <c r="Q1765" s="263"/>
      <c r="R1765" s="673" t="s">
        <v>21</v>
      </c>
      <c r="S1765" s="588" t="s">
        <v>473</v>
      </c>
      <c r="T1765" s="7"/>
      <c r="U1765" s="7"/>
      <c r="V1765" s="5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</row>
    <row r="1766" spans="1:51" ht="7.5" customHeight="1">
      <c r="A1766" s="1"/>
      <c r="B1766" s="541"/>
      <c r="C1766" s="541"/>
      <c r="D1766" s="541"/>
      <c r="E1766" s="541"/>
      <c r="F1766" s="105"/>
      <c r="G1766" s="105"/>
      <c r="H1766" s="263"/>
      <c r="I1766" s="263"/>
      <c r="J1766" s="263"/>
      <c r="K1766" s="263"/>
      <c r="L1766" s="263"/>
      <c r="M1766" s="263"/>
      <c r="N1766" s="235"/>
      <c r="P1766" s="263"/>
      <c r="Q1766" s="263"/>
      <c r="R1766" s="541"/>
      <c r="S1766" s="541"/>
      <c r="T1766" s="7"/>
      <c r="U1766" s="7"/>
      <c r="V1766" s="5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</row>
    <row r="1767" spans="1:51" ht="7.5" customHeight="1">
      <c r="A1767" s="1"/>
      <c r="B1767" s="541"/>
      <c r="C1767" s="608" t="s">
        <v>474</v>
      </c>
      <c r="D1767" s="541"/>
      <c r="E1767" s="541"/>
      <c r="F1767" s="105"/>
      <c r="G1767" s="105"/>
      <c r="H1767" s="263"/>
      <c r="I1767" s="263"/>
      <c r="J1767" s="263"/>
      <c r="K1767" s="263"/>
      <c r="L1767" s="263"/>
      <c r="M1767" s="263"/>
      <c r="P1767" s="263"/>
      <c r="Q1767" s="263"/>
      <c r="R1767" s="31"/>
      <c r="S1767" s="541"/>
      <c r="T1767" s="7"/>
      <c r="U1767" s="7"/>
      <c r="V1767" s="5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</row>
    <row r="1768" spans="1:51" ht="7.5" customHeight="1">
      <c r="A1768" s="1"/>
      <c r="B1768" s="541"/>
      <c r="C1768" s="541"/>
      <c r="D1768" s="541"/>
      <c r="E1768" s="541"/>
      <c r="F1768" s="105"/>
      <c r="G1768" s="105"/>
      <c r="H1768" s="263"/>
      <c r="I1768" s="263"/>
      <c r="J1768" s="263"/>
      <c r="K1768" s="263"/>
      <c r="L1768" s="263"/>
      <c r="M1768" s="263"/>
      <c r="P1768" s="263"/>
      <c r="Q1768" s="263"/>
      <c r="S1768" s="54"/>
      <c r="T1768" s="7"/>
      <c r="U1768" s="7"/>
      <c r="V1768" s="5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</row>
    <row r="1769" spans="1:51" ht="7.5" customHeight="1">
      <c r="A1769" s="1"/>
      <c r="B1769" s="531"/>
      <c r="C1769" s="531"/>
      <c r="D1769" s="531"/>
      <c r="E1769" s="531"/>
      <c r="F1769" s="105"/>
      <c r="G1769" s="105"/>
      <c r="H1769" s="263"/>
      <c r="I1769" s="263"/>
      <c r="J1769" s="263"/>
      <c r="K1769" s="263"/>
      <c r="L1769" s="263"/>
      <c r="M1769" s="263"/>
      <c r="N1769" s="263"/>
      <c r="O1769" s="263"/>
      <c r="P1769" s="263"/>
      <c r="Q1769" s="263"/>
      <c r="S1769" s="54"/>
      <c r="T1769" s="7"/>
      <c r="U1769" s="7"/>
      <c r="V1769" s="5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</row>
    <row r="1770" spans="1:51" ht="11.25" customHeight="1">
      <c r="A1770" s="1"/>
      <c r="B1770" s="252"/>
      <c r="C1770" s="290"/>
      <c r="D1770" s="252"/>
      <c r="E1770" s="252"/>
      <c r="F1770" s="252"/>
      <c r="G1770" s="252"/>
      <c r="H1770" s="252"/>
      <c r="I1770" s="252"/>
      <c r="J1770" s="252"/>
      <c r="K1770" s="252"/>
      <c r="L1770" s="252"/>
      <c r="M1770" s="252"/>
      <c r="N1770" s="252"/>
      <c r="O1770" s="252"/>
      <c r="P1770" s="252"/>
      <c r="Q1770" s="252"/>
      <c r="R1770" s="252"/>
      <c r="S1770" s="570" t="s">
        <v>43</v>
      </c>
      <c r="T1770" s="7"/>
      <c r="U1770" s="7"/>
      <c r="V1770" s="5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</row>
    <row r="1771" spans="1:51" ht="11.25" customHeight="1">
      <c r="A1771" s="1"/>
      <c r="B1771" s="28"/>
      <c r="C1771" s="64"/>
      <c r="D1771" s="28"/>
      <c r="E1771" s="28"/>
      <c r="F1771" s="28"/>
      <c r="G1771" s="28"/>
      <c r="H1771" s="28"/>
      <c r="I1771" s="28"/>
      <c r="J1771" s="28"/>
      <c r="K1771" s="28"/>
      <c r="L1771" s="28"/>
      <c r="M1771" s="28"/>
      <c r="N1771" s="28"/>
      <c r="O1771" s="28"/>
      <c r="P1771" s="28"/>
      <c r="Q1771" s="28"/>
      <c r="R1771" s="31"/>
      <c r="S1771" s="562"/>
      <c r="T1771" s="7"/>
      <c r="U1771" s="7"/>
      <c r="V1771" s="5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</row>
    <row r="1772" spans="1:51" ht="11.25" customHeight="1">
      <c r="A1772" s="1"/>
      <c r="B1772" s="675" t="s">
        <v>475</v>
      </c>
      <c r="C1772" s="587"/>
      <c r="D1772" s="587"/>
      <c r="E1772" s="587"/>
      <c r="F1772" s="587"/>
      <c r="G1772" s="587"/>
      <c r="H1772" s="587"/>
      <c r="I1772" s="587"/>
      <c r="J1772" s="587"/>
      <c r="K1772" s="587"/>
      <c r="L1772" s="587"/>
      <c r="M1772" s="587"/>
      <c r="N1772" s="587"/>
      <c r="O1772" s="587"/>
      <c r="P1772" s="587"/>
      <c r="Q1772" s="587"/>
      <c r="R1772" s="587"/>
      <c r="S1772" s="587"/>
      <c r="T1772" s="7"/>
      <c r="U1772" s="7"/>
      <c r="V1772" s="5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</row>
    <row r="1773" spans="1:51" ht="61.5" customHeight="1">
      <c r="A1773" s="1"/>
      <c r="B1773" s="572"/>
      <c r="C1773" s="531"/>
      <c r="D1773" s="531"/>
      <c r="E1773" s="35"/>
      <c r="F1773" s="35"/>
      <c r="G1773" s="35"/>
      <c r="H1773" s="35"/>
      <c r="I1773" s="35"/>
      <c r="J1773" s="35"/>
      <c r="K1773" s="35"/>
      <c r="L1773" s="35"/>
      <c r="M1773" s="35"/>
      <c r="N1773" s="35"/>
      <c r="O1773" s="573" t="s">
        <v>5</v>
      </c>
      <c r="P1773" s="531"/>
      <c r="Q1773" s="531"/>
      <c r="R1773" s="531"/>
      <c r="S1773" s="531"/>
      <c r="T1773" s="7"/>
      <c r="U1773" s="7"/>
      <c r="V1773" s="5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</row>
    <row r="1774" spans="1:51" ht="34.5" customHeight="1">
      <c r="A1774" s="1"/>
      <c r="B1774" s="253" t="s">
        <v>6</v>
      </c>
      <c r="C1774" s="253" t="s">
        <v>7</v>
      </c>
      <c r="D1774" s="253" t="s">
        <v>8</v>
      </c>
      <c r="E1774" s="253" t="s">
        <v>9</v>
      </c>
      <c r="F1774" s="254" t="s">
        <v>10</v>
      </c>
      <c r="G1774" s="255" t="s">
        <v>11</v>
      </c>
      <c r="H1774" s="254" t="s">
        <v>10</v>
      </c>
      <c r="I1774" s="255" t="s">
        <v>12</v>
      </c>
      <c r="J1774" s="254" t="s">
        <v>10</v>
      </c>
      <c r="K1774" s="255" t="s">
        <v>13</v>
      </c>
      <c r="L1774" s="254" t="s">
        <v>10</v>
      </c>
      <c r="M1774" s="255" t="s">
        <v>14</v>
      </c>
      <c r="N1774" s="254" t="s">
        <v>10</v>
      </c>
      <c r="O1774" s="255" t="s">
        <v>15</v>
      </c>
      <c r="P1774" s="254" t="s">
        <v>10</v>
      </c>
      <c r="Q1774" s="255" t="s">
        <v>16</v>
      </c>
      <c r="R1774" s="676" t="s">
        <v>17</v>
      </c>
      <c r="S1774" s="575"/>
      <c r="T1774" s="7"/>
      <c r="U1774" s="7"/>
      <c r="V1774" s="5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</row>
    <row r="1775" spans="1:51" ht="7.5" customHeight="1">
      <c r="A1775" s="1"/>
      <c r="B1775" s="702" t="s">
        <v>18</v>
      </c>
      <c r="C1775" s="627" t="s">
        <v>476</v>
      </c>
      <c r="D1775" s="626" t="s">
        <v>477</v>
      </c>
      <c r="E1775" s="685" t="s">
        <v>25</v>
      </c>
      <c r="F1775" s="153"/>
      <c r="G1775" s="745"/>
      <c r="H1775" s="243"/>
      <c r="I1775" s="685"/>
      <c r="J1775" s="243"/>
      <c r="K1775" s="685"/>
      <c r="L1775" s="243"/>
      <c r="M1775" s="685"/>
      <c r="N1775" s="241"/>
      <c r="O1775" s="685"/>
      <c r="P1775" s="685"/>
      <c r="Q1775" s="241"/>
      <c r="R1775" s="677" t="s">
        <v>21</v>
      </c>
      <c r="S1775" s="577" t="s">
        <v>470</v>
      </c>
      <c r="T1775" s="7"/>
      <c r="U1775" s="7"/>
      <c r="V1775" s="5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</row>
    <row r="1776" spans="1:51" ht="7.5" customHeight="1">
      <c r="A1776" s="1"/>
      <c r="B1776" s="541"/>
      <c r="C1776" s="541"/>
      <c r="D1776" s="541"/>
      <c r="E1776" s="541"/>
      <c r="F1776" s="52"/>
      <c r="G1776" s="541"/>
      <c r="H1776" s="234"/>
      <c r="I1776" s="541"/>
      <c r="J1776" s="234"/>
      <c r="K1776" s="541"/>
      <c r="L1776" s="234"/>
      <c r="M1776" s="541"/>
      <c r="N1776" s="137"/>
      <c r="O1776" s="541"/>
      <c r="P1776" s="541"/>
      <c r="Q1776" s="137"/>
      <c r="R1776" s="541"/>
      <c r="S1776" s="541"/>
      <c r="T1776" s="7"/>
      <c r="U1776" s="7"/>
      <c r="V1776" s="5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</row>
    <row r="1777" spans="1:51" ht="7.5" customHeight="1">
      <c r="A1777" s="1"/>
      <c r="B1777" s="541"/>
      <c r="C1777" s="541"/>
      <c r="D1777" s="541"/>
      <c r="E1777" s="541"/>
      <c r="F1777" s="52"/>
      <c r="G1777" s="541"/>
      <c r="H1777" s="234"/>
      <c r="I1777" s="541"/>
      <c r="J1777" s="234"/>
      <c r="K1777" s="541"/>
      <c r="L1777" s="234"/>
      <c r="M1777" s="541"/>
      <c r="N1777" s="137"/>
      <c r="O1777" s="541"/>
      <c r="P1777" s="541"/>
      <c r="Q1777" s="137"/>
      <c r="R1777" s="259"/>
      <c r="S1777" s="541"/>
      <c r="T1777" s="7"/>
      <c r="U1777" s="7"/>
      <c r="V1777" s="5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</row>
    <row r="1778" spans="1:51" ht="7.5" customHeight="1">
      <c r="A1778" s="1"/>
      <c r="B1778" s="541"/>
      <c r="C1778" s="541"/>
      <c r="D1778" s="541"/>
      <c r="E1778" s="541"/>
      <c r="F1778" s="52"/>
      <c r="G1778" s="105"/>
      <c r="H1778" s="263"/>
      <c r="I1778" s="263"/>
      <c r="J1778" s="263"/>
      <c r="K1778" s="263"/>
      <c r="L1778" s="263"/>
      <c r="M1778" s="263"/>
      <c r="N1778" s="263"/>
      <c r="O1778" s="263"/>
      <c r="P1778" s="263"/>
      <c r="Q1778" s="263"/>
      <c r="R1778" s="673" t="s">
        <v>21</v>
      </c>
      <c r="S1778" s="588" t="s">
        <v>471</v>
      </c>
      <c r="T1778" s="7"/>
      <c r="U1778" s="7"/>
      <c r="V1778" s="5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</row>
    <row r="1779" spans="1:51" ht="7.5" customHeight="1">
      <c r="A1779" s="1"/>
      <c r="B1779" s="541"/>
      <c r="C1779" s="541"/>
      <c r="D1779" s="541"/>
      <c r="E1779" s="541"/>
      <c r="F1779" s="47"/>
      <c r="G1779" s="580" t="s">
        <v>181</v>
      </c>
      <c r="H1779" s="234"/>
      <c r="I1779" s="236"/>
      <c r="J1779" s="234"/>
      <c r="K1779" s="236"/>
      <c r="L1779" s="234"/>
      <c r="M1779" s="567"/>
      <c r="N1779" s="137"/>
      <c r="O1779" s="236"/>
      <c r="P1779" s="236"/>
      <c r="Q1779" s="137"/>
      <c r="R1779" s="541"/>
      <c r="S1779" s="541"/>
      <c r="T1779" s="7"/>
      <c r="U1779" s="7"/>
      <c r="V1779" s="5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</row>
    <row r="1780" spans="1:51" ht="7.5" customHeight="1">
      <c r="A1780" s="1"/>
      <c r="B1780" s="541"/>
      <c r="C1780" s="541"/>
      <c r="D1780" s="541"/>
      <c r="E1780" s="541"/>
      <c r="F1780" s="47"/>
      <c r="G1780" s="541"/>
      <c r="H1780" s="26"/>
      <c r="I1780" s="288"/>
      <c r="J1780" s="26"/>
      <c r="K1780" s="26"/>
      <c r="L1780" s="26"/>
      <c r="M1780" s="541"/>
      <c r="N1780" s="26"/>
      <c r="O1780" s="26"/>
      <c r="P1780" s="26"/>
      <c r="Q1780" s="26"/>
      <c r="R1780" s="673" t="s">
        <v>21</v>
      </c>
      <c r="S1780" s="588" t="s">
        <v>234</v>
      </c>
      <c r="T1780" s="7"/>
      <c r="U1780" s="7"/>
      <c r="V1780" s="5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</row>
    <row r="1781" spans="1:51" ht="7.5" customHeight="1">
      <c r="A1781" s="1"/>
      <c r="B1781" s="541"/>
      <c r="C1781" s="541"/>
      <c r="D1781" s="541"/>
      <c r="E1781" s="541"/>
      <c r="F1781" s="105"/>
      <c r="G1781" s="562"/>
      <c r="H1781" s="263"/>
      <c r="I1781" s="289"/>
      <c r="J1781" s="26"/>
      <c r="K1781" s="26"/>
      <c r="L1781" s="26"/>
      <c r="M1781" s="541"/>
      <c r="N1781" s="26"/>
      <c r="O1781" s="26"/>
      <c r="P1781" s="26"/>
      <c r="Q1781" s="26"/>
      <c r="R1781" s="541"/>
      <c r="S1781" s="541"/>
      <c r="T1781" s="7"/>
      <c r="U1781" s="7"/>
      <c r="V1781" s="5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</row>
    <row r="1782" spans="1:51" ht="7.5" customHeight="1">
      <c r="A1782" s="1"/>
      <c r="B1782" s="541"/>
      <c r="C1782" s="541"/>
      <c r="D1782" s="541"/>
      <c r="E1782" s="541"/>
      <c r="F1782" s="581">
        <v>3244.8015</v>
      </c>
      <c r="G1782" s="582">
        <f>ROUND(F1782*mark_up,0)</f>
        <v>14245</v>
      </c>
      <c r="H1782" s="215"/>
      <c r="I1782" s="689" t="s">
        <v>25</v>
      </c>
      <c r="J1782" s="689"/>
      <c r="K1782" s="689" t="s">
        <v>25</v>
      </c>
      <c r="L1782" s="689"/>
      <c r="M1782" s="689" t="s">
        <v>25</v>
      </c>
      <c r="N1782" s="689"/>
      <c r="O1782" s="689" t="s">
        <v>25</v>
      </c>
      <c r="P1782" s="689"/>
      <c r="Q1782" s="689" t="s">
        <v>25</v>
      </c>
      <c r="S1782" s="541"/>
      <c r="T1782" s="7"/>
      <c r="U1782" s="7"/>
      <c r="V1782" s="5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</row>
    <row r="1783" spans="1:51" ht="7.5" customHeight="1">
      <c r="A1783" s="6"/>
      <c r="B1783" s="541"/>
      <c r="C1783" s="541"/>
      <c r="D1783" s="541"/>
      <c r="E1783" s="541"/>
      <c r="F1783" s="562"/>
      <c r="G1783" s="562"/>
      <c r="H1783" s="238"/>
      <c r="I1783" s="562"/>
      <c r="J1783" s="562"/>
      <c r="K1783" s="562"/>
      <c r="L1783" s="562"/>
      <c r="M1783" s="562"/>
      <c r="N1783" s="562"/>
      <c r="O1783" s="562"/>
      <c r="P1783" s="562"/>
      <c r="Q1783" s="562"/>
      <c r="R1783" s="673" t="s">
        <v>21</v>
      </c>
      <c r="S1783" s="588" t="s">
        <v>111</v>
      </c>
      <c r="T1783" s="7"/>
      <c r="U1783" s="7"/>
      <c r="V1783" s="5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</row>
    <row r="1784" spans="1:51" ht="7.5" customHeight="1">
      <c r="A1784" s="6"/>
      <c r="B1784" s="541"/>
      <c r="C1784" s="541"/>
      <c r="D1784" s="541"/>
      <c r="E1784" s="541"/>
      <c r="F1784" s="70"/>
      <c r="G1784" s="70"/>
      <c r="R1784" s="541"/>
      <c r="S1784" s="541"/>
      <c r="T1784" s="7"/>
      <c r="U1784" s="7"/>
      <c r="V1784" s="5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</row>
    <row r="1785" spans="1:51" ht="7.5" customHeight="1">
      <c r="A1785" s="6"/>
      <c r="B1785" s="541"/>
      <c r="C1785" s="541"/>
      <c r="D1785" s="541"/>
      <c r="E1785" s="541"/>
      <c r="F1785" s="52"/>
      <c r="G1785" s="98"/>
      <c r="H1785" s="278"/>
      <c r="I1785" s="278"/>
      <c r="J1785" s="278"/>
      <c r="K1785" s="278"/>
      <c r="L1785" s="278"/>
      <c r="M1785" s="278"/>
      <c r="N1785" s="278"/>
      <c r="O1785" s="278"/>
      <c r="P1785" s="278"/>
      <c r="Q1785" s="278"/>
      <c r="R1785" s="673" t="s">
        <v>21</v>
      </c>
      <c r="S1785" s="588" t="s">
        <v>40</v>
      </c>
      <c r="T1785" s="7"/>
      <c r="U1785" s="7"/>
      <c r="V1785" s="5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</row>
    <row r="1786" spans="1:51" ht="7.5" customHeight="1">
      <c r="A1786" s="1"/>
      <c r="B1786" s="541"/>
      <c r="C1786" s="541"/>
      <c r="D1786" s="541"/>
      <c r="E1786" s="541"/>
      <c r="F1786" s="52"/>
      <c r="G1786" s="53"/>
      <c r="H1786" s="268"/>
      <c r="I1786" s="268"/>
      <c r="J1786" s="268"/>
      <c r="K1786" s="137"/>
      <c r="L1786" s="268"/>
      <c r="M1786" s="137"/>
      <c r="N1786" s="137"/>
      <c r="O1786" s="137"/>
      <c r="P1786" s="137"/>
      <c r="Q1786" s="137"/>
      <c r="R1786" s="541"/>
      <c r="S1786" s="541"/>
      <c r="T1786" s="7"/>
      <c r="U1786" s="7"/>
      <c r="V1786" s="5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</row>
    <row r="1787" spans="1:51" ht="7.5" customHeight="1">
      <c r="A1787" s="1"/>
      <c r="B1787" s="541"/>
      <c r="C1787" s="541"/>
      <c r="D1787" s="541"/>
      <c r="E1787" s="541"/>
      <c r="F1787" s="52"/>
      <c r="G1787" s="53"/>
      <c r="H1787" s="268"/>
      <c r="I1787" s="268"/>
      <c r="J1787" s="268"/>
      <c r="K1787" s="137"/>
      <c r="L1787" s="268"/>
      <c r="M1787" s="137"/>
      <c r="N1787" s="137"/>
      <c r="O1787" s="137"/>
      <c r="P1787" s="137"/>
      <c r="Q1787" s="137"/>
      <c r="R1787" s="259"/>
      <c r="S1787" s="541"/>
      <c r="T1787" s="7"/>
      <c r="U1787" s="7"/>
      <c r="V1787" s="5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</row>
    <row r="1788" spans="1:51" ht="7.5" customHeight="1">
      <c r="A1788" s="1"/>
      <c r="B1788" s="541"/>
      <c r="C1788" s="608" t="s">
        <v>478</v>
      </c>
      <c r="D1788" s="541"/>
      <c r="E1788" s="541"/>
      <c r="F1788" s="105"/>
      <c r="G1788" s="53"/>
      <c r="H1788" s="268"/>
      <c r="I1788" s="268"/>
      <c r="J1788" s="268"/>
      <c r="K1788" s="137"/>
      <c r="L1788" s="268"/>
      <c r="M1788" s="137"/>
      <c r="N1788" s="137"/>
      <c r="O1788" s="137"/>
      <c r="P1788" s="137"/>
      <c r="Q1788" s="137"/>
      <c r="R1788" s="673" t="s">
        <v>21</v>
      </c>
      <c r="S1788" s="588" t="s">
        <v>473</v>
      </c>
      <c r="T1788" s="7"/>
      <c r="U1788" s="7"/>
      <c r="V1788" s="5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</row>
    <row r="1789" spans="1:51" ht="7.5" customHeight="1">
      <c r="A1789" s="1"/>
      <c r="B1789" s="541"/>
      <c r="C1789" s="541"/>
      <c r="D1789" s="541"/>
      <c r="E1789" s="541"/>
      <c r="F1789" s="105"/>
      <c r="G1789" s="53"/>
      <c r="H1789" s="268"/>
      <c r="I1789" s="137"/>
      <c r="J1789" s="268"/>
      <c r="K1789" s="263"/>
      <c r="L1789" s="268"/>
      <c r="M1789" s="137"/>
      <c r="N1789" s="137"/>
      <c r="O1789" s="137"/>
      <c r="P1789" s="137"/>
      <c r="Q1789" s="137"/>
      <c r="R1789" s="541"/>
      <c r="S1789" s="541"/>
      <c r="T1789" s="7"/>
      <c r="U1789" s="7"/>
      <c r="V1789" s="5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</row>
    <row r="1790" spans="1:51" ht="7.5" customHeight="1">
      <c r="A1790" s="1"/>
      <c r="B1790" s="541"/>
      <c r="C1790" s="531"/>
      <c r="D1790" s="541"/>
      <c r="E1790" s="541"/>
      <c r="F1790" s="80"/>
      <c r="G1790" s="80"/>
      <c r="H1790" s="167"/>
      <c r="I1790" s="167"/>
      <c r="J1790" s="167"/>
      <c r="K1790" s="167"/>
      <c r="L1790" s="167"/>
      <c r="M1790" s="167"/>
      <c r="N1790" s="167"/>
      <c r="O1790" s="167"/>
      <c r="P1790" s="167"/>
      <c r="Q1790" s="167"/>
      <c r="R1790" s="235"/>
      <c r="S1790" s="541"/>
      <c r="T1790" s="7"/>
      <c r="U1790" s="7"/>
      <c r="V1790" s="5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</row>
    <row r="1791" spans="1:51" ht="7.5" customHeight="1">
      <c r="A1791" s="1"/>
      <c r="B1791" s="702" t="s">
        <v>18</v>
      </c>
      <c r="C1791" s="627" t="s">
        <v>479</v>
      </c>
      <c r="D1791" s="626" t="s">
        <v>480</v>
      </c>
      <c r="E1791" s="685" t="s">
        <v>25</v>
      </c>
      <c r="F1791" s="153"/>
      <c r="G1791" s="188"/>
      <c r="H1791" s="291"/>
      <c r="I1791" s="291"/>
      <c r="J1791" s="243"/>
      <c r="K1791" s="292"/>
      <c r="L1791" s="243"/>
      <c r="M1791" s="292"/>
      <c r="N1791" s="241"/>
      <c r="O1791" s="292"/>
      <c r="P1791" s="292"/>
      <c r="Q1791" s="241"/>
      <c r="R1791" s="677" t="s">
        <v>21</v>
      </c>
      <c r="S1791" s="577" t="s">
        <v>481</v>
      </c>
      <c r="T1791" s="7"/>
      <c r="U1791" s="7"/>
      <c r="V1791" s="5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</row>
    <row r="1792" spans="1:51" ht="7.5" customHeight="1">
      <c r="A1792" s="1"/>
      <c r="B1792" s="541"/>
      <c r="C1792" s="541"/>
      <c r="D1792" s="541"/>
      <c r="E1792" s="541"/>
      <c r="F1792" s="52"/>
      <c r="G1792" s="70"/>
      <c r="I1792" s="265"/>
      <c r="J1792" s="234"/>
      <c r="K1792" s="236"/>
      <c r="L1792" s="234"/>
      <c r="M1792" s="236"/>
      <c r="N1792" s="137"/>
      <c r="O1792" s="236"/>
      <c r="P1792" s="236"/>
      <c r="Q1792" s="137"/>
      <c r="R1792" s="541"/>
      <c r="S1792" s="541"/>
      <c r="T1792" s="7"/>
      <c r="U1792" s="7"/>
      <c r="V1792" s="5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</row>
    <row r="1793" spans="1:51" ht="7.5" customHeight="1">
      <c r="A1793" s="1"/>
      <c r="B1793" s="541"/>
      <c r="C1793" s="541"/>
      <c r="D1793" s="541"/>
      <c r="E1793" s="541"/>
      <c r="F1793" s="52"/>
      <c r="G1793" s="96"/>
      <c r="H1793" s="234"/>
      <c r="I1793" s="265"/>
      <c r="J1793" s="234"/>
      <c r="K1793" s="236"/>
      <c r="L1793" s="234"/>
      <c r="M1793" s="236"/>
      <c r="N1793" s="137"/>
      <c r="O1793" s="236"/>
      <c r="P1793" s="236"/>
      <c r="Q1793" s="137"/>
      <c r="R1793" s="31"/>
      <c r="S1793" s="541"/>
      <c r="T1793" s="7"/>
      <c r="U1793" s="7"/>
      <c r="V1793" s="5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</row>
    <row r="1794" spans="1:51" ht="7.5" customHeight="1">
      <c r="A1794" s="1"/>
      <c r="B1794" s="541"/>
      <c r="C1794" s="541"/>
      <c r="D1794" s="541"/>
      <c r="E1794" s="541"/>
      <c r="F1794" s="105"/>
      <c r="G1794" s="105"/>
      <c r="H1794" s="263"/>
      <c r="I1794" s="263"/>
      <c r="J1794" s="263"/>
      <c r="K1794" s="263"/>
      <c r="L1794" s="263"/>
      <c r="M1794" s="263"/>
      <c r="N1794" s="263"/>
      <c r="O1794" s="263"/>
      <c r="P1794" s="263"/>
      <c r="Q1794" s="263"/>
      <c r="R1794" s="673" t="s">
        <v>21</v>
      </c>
      <c r="S1794" s="588" t="s">
        <v>482</v>
      </c>
      <c r="T1794" s="7"/>
      <c r="U1794" s="7"/>
      <c r="V1794" s="5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</row>
    <row r="1795" spans="1:51" ht="7.5" customHeight="1">
      <c r="A1795" s="1"/>
      <c r="B1795" s="541"/>
      <c r="C1795" s="541"/>
      <c r="D1795" s="541"/>
      <c r="E1795" s="541"/>
      <c r="F1795" s="105"/>
      <c r="G1795" s="105"/>
      <c r="H1795" s="263"/>
      <c r="I1795" s="263"/>
      <c r="J1795" s="263"/>
      <c r="K1795" s="263"/>
      <c r="L1795" s="263"/>
      <c r="M1795" s="263"/>
      <c r="N1795" s="263"/>
      <c r="O1795" s="263"/>
      <c r="P1795" s="263"/>
      <c r="Q1795" s="263"/>
      <c r="R1795" s="541"/>
      <c r="S1795" s="541"/>
      <c r="T1795" s="7"/>
      <c r="U1795" s="7"/>
      <c r="V1795" s="5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</row>
    <row r="1796" spans="1:51" ht="7.5" customHeight="1">
      <c r="A1796" s="1"/>
      <c r="B1796" s="541"/>
      <c r="C1796" s="541"/>
      <c r="D1796" s="541"/>
      <c r="E1796" s="541"/>
      <c r="F1796" s="47"/>
      <c r="G1796" s="70"/>
      <c r="R1796" s="31"/>
      <c r="S1796" s="541"/>
      <c r="T1796" s="7"/>
      <c r="U1796" s="7"/>
      <c r="V1796" s="5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</row>
    <row r="1797" spans="1:51" ht="7.5" customHeight="1">
      <c r="A1797" s="1"/>
      <c r="B1797" s="541"/>
      <c r="C1797" s="541"/>
      <c r="D1797" s="541"/>
      <c r="E1797" s="541"/>
      <c r="F1797" s="47"/>
      <c r="G1797" s="580" t="s">
        <v>163</v>
      </c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S1797" s="541"/>
      <c r="T1797" s="7"/>
      <c r="U1797" s="7"/>
      <c r="V1797" s="5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</row>
    <row r="1798" spans="1:51" ht="7.5" customHeight="1">
      <c r="A1798" s="1"/>
      <c r="B1798" s="541"/>
      <c r="C1798" s="541"/>
      <c r="D1798" s="541"/>
      <c r="E1798" s="541"/>
      <c r="F1798" s="47"/>
      <c r="G1798" s="541"/>
      <c r="H1798" s="26"/>
      <c r="I1798" s="26"/>
      <c r="J1798" s="26"/>
      <c r="K1798" s="26"/>
      <c r="L1798" s="26"/>
      <c r="M1798" s="26"/>
      <c r="N1798" s="26"/>
      <c r="O1798" s="26"/>
      <c r="P1798" s="26"/>
      <c r="Q1798" s="26"/>
      <c r="S1798" s="541"/>
      <c r="T1798" s="7"/>
      <c r="U1798" s="7"/>
      <c r="V1798" s="5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</row>
    <row r="1799" spans="1:51" ht="7.5" customHeight="1">
      <c r="A1799" s="1"/>
      <c r="B1799" s="541"/>
      <c r="C1799" s="541"/>
      <c r="D1799" s="541"/>
      <c r="E1799" s="541"/>
      <c r="F1799" s="70"/>
      <c r="G1799" s="562"/>
      <c r="H1799" s="263"/>
      <c r="I1799" s="26"/>
      <c r="J1799" s="26"/>
      <c r="K1799" s="26"/>
      <c r="L1799" s="26"/>
      <c r="M1799" s="26"/>
      <c r="N1799" s="26"/>
      <c r="O1799" s="26"/>
      <c r="P1799" s="26"/>
      <c r="Q1799" s="26"/>
      <c r="R1799" s="673" t="s">
        <v>21</v>
      </c>
      <c r="S1799" s="588" t="s">
        <v>483</v>
      </c>
      <c r="T1799" s="7"/>
      <c r="U1799" s="7"/>
      <c r="V1799" s="5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</row>
    <row r="1800" spans="1:51" ht="7.5" customHeight="1">
      <c r="A1800" s="1"/>
      <c r="B1800" s="541"/>
      <c r="C1800" s="541"/>
      <c r="D1800" s="541"/>
      <c r="E1800" s="541"/>
      <c r="F1800" s="581">
        <v>1612.6635000000001</v>
      </c>
      <c r="G1800" s="582">
        <f>ROUND(F1800*mark_up,0)</f>
        <v>7080</v>
      </c>
      <c r="H1800" s="215"/>
      <c r="I1800" s="689" t="s">
        <v>25</v>
      </c>
      <c r="J1800" s="689"/>
      <c r="K1800" s="689" t="s">
        <v>25</v>
      </c>
      <c r="L1800" s="689"/>
      <c r="M1800" s="689" t="s">
        <v>25</v>
      </c>
      <c r="N1800" s="689"/>
      <c r="O1800" s="689" t="s">
        <v>25</v>
      </c>
      <c r="P1800" s="689"/>
      <c r="Q1800" s="689" t="s">
        <v>25</v>
      </c>
      <c r="R1800" s="541"/>
      <c r="S1800" s="541"/>
      <c r="T1800" s="7"/>
      <c r="U1800" s="7"/>
      <c r="V1800" s="5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</row>
    <row r="1801" spans="1:51" ht="7.5" customHeight="1">
      <c r="A1801" s="1"/>
      <c r="B1801" s="541"/>
      <c r="C1801" s="541"/>
      <c r="D1801" s="541"/>
      <c r="E1801" s="541"/>
      <c r="F1801" s="562"/>
      <c r="G1801" s="562"/>
      <c r="H1801" s="238"/>
      <c r="I1801" s="562"/>
      <c r="J1801" s="562"/>
      <c r="K1801" s="562"/>
      <c r="L1801" s="562"/>
      <c r="M1801" s="562"/>
      <c r="N1801" s="562"/>
      <c r="O1801" s="562"/>
      <c r="P1801" s="562"/>
      <c r="Q1801" s="562"/>
      <c r="R1801" s="31"/>
      <c r="S1801" s="541"/>
      <c r="T1801" s="7"/>
      <c r="U1801" s="7"/>
      <c r="V1801" s="5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</row>
    <row r="1802" spans="1:51" ht="7.5" customHeight="1">
      <c r="A1802" s="1"/>
      <c r="B1802" s="541"/>
      <c r="C1802" s="541"/>
      <c r="D1802" s="541"/>
      <c r="E1802" s="541"/>
      <c r="F1802" s="240"/>
      <c r="G1802" s="240"/>
      <c r="H1802" s="240"/>
      <c r="I1802" s="240"/>
      <c r="J1802" s="240"/>
      <c r="K1802" s="240"/>
      <c r="L1802" s="240"/>
      <c r="M1802" s="240"/>
      <c r="N1802" s="240"/>
      <c r="O1802" s="240"/>
      <c r="P1802" s="240"/>
      <c r="Q1802" s="240"/>
      <c r="R1802" s="31"/>
      <c r="S1802" s="541"/>
      <c r="T1802" s="7"/>
      <c r="U1802" s="7"/>
      <c r="V1802" s="5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</row>
    <row r="1803" spans="1:51" ht="7.5" customHeight="1">
      <c r="A1803" s="1"/>
      <c r="B1803" s="541"/>
      <c r="C1803" s="541"/>
      <c r="D1803" s="541"/>
      <c r="E1803" s="541"/>
      <c r="F1803" s="263"/>
      <c r="G1803" s="263"/>
      <c r="H1803" s="263"/>
      <c r="I1803" s="263"/>
      <c r="J1803" s="263"/>
      <c r="K1803" s="263"/>
      <c r="L1803" s="263"/>
      <c r="M1803" s="263"/>
      <c r="N1803" s="263"/>
      <c r="O1803" s="263"/>
      <c r="P1803" s="263"/>
      <c r="Q1803" s="263"/>
      <c r="R1803" s="31"/>
      <c r="S1803" s="541"/>
      <c r="T1803" s="7"/>
      <c r="U1803" s="7"/>
      <c r="V1803" s="5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</row>
    <row r="1804" spans="1:51" ht="7.5" customHeight="1">
      <c r="A1804" s="1"/>
      <c r="B1804" s="541"/>
      <c r="C1804" s="541"/>
      <c r="D1804" s="541"/>
      <c r="E1804" s="541"/>
      <c r="F1804" s="263"/>
      <c r="S1804" s="541"/>
      <c r="T1804" s="7"/>
      <c r="U1804" s="7"/>
      <c r="V1804" s="5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</row>
    <row r="1805" spans="1:51" ht="7.5" customHeight="1">
      <c r="A1805" s="1"/>
      <c r="B1805" s="541"/>
      <c r="C1805" s="541"/>
      <c r="D1805" s="541"/>
      <c r="E1805" s="541"/>
      <c r="F1805" s="263"/>
      <c r="R1805" s="673" t="s">
        <v>21</v>
      </c>
      <c r="S1805" s="672" t="s">
        <v>484</v>
      </c>
      <c r="T1805" s="7"/>
      <c r="U1805" s="7"/>
      <c r="V1805" s="5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</row>
    <row r="1806" spans="1:51" ht="7.5" customHeight="1">
      <c r="A1806" s="1"/>
      <c r="B1806" s="541"/>
      <c r="C1806" s="541"/>
      <c r="D1806" s="541"/>
      <c r="E1806" s="541"/>
      <c r="R1806" s="541"/>
      <c r="S1806" s="541"/>
      <c r="T1806" s="7"/>
      <c r="U1806" s="7"/>
      <c r="V1806" s="5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</row>
    <row r="1807" spans="1:51" ht="7.5" customHeight="1">
      <c r="A1807" s="6"/>
      <c r="B1807" s="541"/>
      <c r="C1807" s="541"/>
      <c r="D1807" s="541"/>
      <c r="E1807" s="541"/>
      <c r="R1807" s="31"/>
      <c r="S1807" s="541"/>
      <c r="T1807" s="7"/>
      <c r="U1807" s="7"/>
      <c r="V1807" s="5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</row>
    <row r="1808" spans="1:51" ht="7.5" customHeight="1">
      <c r="A1808" s="6"/>
      <c r="B1808" s="541"/>
      <c r="C1808" s="608" t="s">
        <v>485</v>
      </c>
      <c r="D1808" s="541"/>
      <c r="E1808" s="541"/>
      <c r="F1808" s="263"/>
      <c r="R1808" s="31"/>
      <c r="S1808" s="541"/>
      <c r="T1808" s="7"/>
      <c r="U1808" s="7"/>
      <c r="V1808" s="5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</row>
    <row r="1809" spans="1:51" ht="7.5" customHeight="1">
      <c r="A1809" s="6"/>
      <c r="B1809" s="541"/>
      <c r="C1809" s="541"/>
      <c r="D1809" s="541"/>
      <c r="E1809" s="541"/>
      <c r="R1809" s="55"/>
      <c r="S1809" s="541"/>
      <c r="T1809" s="7"/>
      <c r="U1809" s="7"/>
      <c r="V1809" s="5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</row>
    <row r="1810" spans="1:51" ht="7.5" customHeight="1">
      <c r="A1810" s="1"/>
      <c r="B1810" s="541"/>
      <c r="C1810" s="531"/>
      <c r="D1810" s="541"/>
      <c r="E1810" s="541"/>
      <c r="Q1810" s="76"/>
      <c r="R1810" s="293"/>
      <c r="S1810" s="531"/>
      <c r="T1810" s="7"/>
      <c r="U1810" s="7"/>
      <c r="V1810" s="5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</row>
    <row r="1811" spans="1:51" ht="7.5" customHeight="1">
      <c r="A1811" s="95"/>
      <c r="B1811" s="702" t="s">
        <v>18</v>
      </c>
      <c r="C1811" s="627" t="s">
        <v>486</v>
      </c>
      <c r="D1811" s="626" t="s">
        <v>487</v>
      </c>
      <c r="E1811" s="685" t="s">
        <v>25</v>
      </c>
      <c r="F1811" s="175"/>
      <c r="G1811" s="175"/>
      <c r="H1811" s="175"/>
      <c r="I1811" s="175"/>
      <c r="J1811" s="175"/>
      <c r="K1811" s="175"/>
      <c r="L1811" s="175"/>
      <c r="M1811" s="175"/>
      <c r="N1811" s="175"/>
      <c r="O1811" s="175"/>
      <c r="P1811" s="175"/>
      <c r="Q1811" s="175"/>
      <c r="R1811" s="677" t="s">
        <v>21</v>
      </c>
      <c r="S1811" s="686" t="s">
        <v>481</v>
      </c>
      <c r="T1811" s="7"/>
      <c r="U1811" s="7"/>
      <c r="V1811" s="5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</row>
    <row r="1812" spans="1:51" ht="7.5" customHeight="1">
      <c r="A1812" s="95"/>
      <c r="B1812" s="541"/>
      <c r="C1812" s="541"/>
      <c r="D1812" s="541"/>
      <c r="E1812" s="541"/>
      <c r="R1812" s="541"/>
      <c r="S1812" s="541"/>
      <c r="T1812" s="7"/>
      <c r="U1812" s="7"/>
      <c r="V1812" s="5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</row>
    <row r="1813" spans="1:51" ht="7.5" customHeight="1">
      <c r="A1813" s="95"/>
      <c r="B1813" s="541"/>
      <c r="C1813" s="541"/>
      <c r="D1813" s="541"/>
      <c r="E1813" s="541"/>
      <c r="R1813" s="31"/>
      <c r="S1813" s="541"/>
      <c r="T1813" s="7"/>
      <c r="U1813" s="7"/>
      <c r="V1813" s="5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</row>
    <row r="1814" spans="1:51" ht="7.5" customHeight="1">
      <c r="A1814" s="95"/>
      <c r="B1814" s="541"/>
      <c r="C1814" s="541"/>
      <c r="D1814" s="541"/>
      <c r="E1814" s="541"/>
      <c r="R1814" s="673" t="s">
        <v>21</v>
      </c>
      <c r="S1814" s="672" t="s">
        <v>482</v>
      </c>
      <c r="T1814" s="7"/>
      <c r="U1814" s="7"/>
      <c r="V1814" s="5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</row>
    <row r="1815" spans="1:51" ht="7.5" customHeight="1">
      <c r="A1815" s="95"/>
      <c r="B1815" s="541"/>
      <c r="C1815" s="541"/>
      <c r="D1815" s="541"/>
      <c r="E1815" s="541"/>
      <c r="R1815" s="541"/>
      <c r="S1815" s="541"/>
      <c r="T1815" s="7"/>
      <c r="U1815" s="7"/>
      <c r="V1815" s="5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</row>
    <row r="1816" spans="1:51" ht="7.5" customHeight="1">
      <c r="A1816" s="95"/>
      <c r="B1816" s="541"/>
      <c r="C1816" s="541"/>
      <c r="D1816" s="541"/>
      <c r="E1816" s="541"/>
      <c r="R1816" s="31"/>
      <c r="S1816" s="541"/>
      <c r="T1816" s="7"/>
      <c r="U1816" s="7"/>
      <c r="V1816" s="5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</row>
    <row r="1817" spans="1:51" ht="7.5" customHeight="1">
      <c r="A1817" s="95"/>
      <c r="B1817" s="541"/>
      <c r="C1817" s="541"/>
      <c r="D1817" s="541"/>
      <c r="E1817" s="541"/>
      <c r="G1817" s="681" t="s">
        <v>163</v>
      </c>
      <c r="H1817" s="26"/>
      <c r="I1817" s="26"/>
      <c r="J1817" s="26"/>
      <c r="K1817" s="26"/>
      <c r="L1817" s="26"/>
      <c r="M1817" s="26"/>
      <c r="N1817" s="26"/>
      <c r="O1817" s="26"/>
      <c r="P1817" s="26"/>
      <c r="Q1817" s="26"/>
      <c r="S1817" s="541"/>
      <c r="T1817" s="7"/>
      <c r="U1817" s="7"/>
      <c r="V1817" s="5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</row>
    <row r="1818" spans="1:51" ht="7.5" customHeight="1">
      <c r="A1818" s="192"/>
      <c r="B1818" s="541"/>
      <c r="C1818" s="541"/>
      <c r="D1818" s="541"/>
      <c r="E1818" s="541"/>
      <c r="G1818" s="541"/>
      <c r="H1818" s="26"/>
      <c r="I1818" s="26"/>
      <c r="J1818" s="26"/>
      <c r="K1818" s="26"/>
      <c r="L1818" s="26"/>
      <c r="M1818" s="26"/>
      <c r="N1818" s="26"/>
      <c r="O1818" s="26"/>
      <c r="P1818" s="26"/>
      <c r="Q1818" s="26"/>
      <c r="S1818" s="541"/>
      <c r="T1818" s="7"/>
      <c r="U1818" s="7"/>
      <c r="V1818" s="5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</row>
    <row r="1819" spans="1:51" ht="7.5" customHeight="1">
      <c r="A1819" s="192"/>
      <c r="B1819" s="541"/>
      <c r="C1819" s="541"/>
      <c r="D1819" s="541"/>
      <c r="E1819" s="541"/>
      <c r="G1819" s="562"/>
      <c r="I1819" s="26"/>
      <c r="J1819" s="26"/>
      <c r="K1819" s="26"/>
      <c r="L1819" s="26"/>
      <c r="M1819" s="26"/>
      <c r="N1819" s="26"/>
      <c r="O1819" s="26"/>
      <c r="P1819" s="26"/>
      <c r="Q1819" s="26"/>
      <c r="R1819" s="673" t="s">
        <v>21</v>
      </c>
      <c r="S1819" s="746" t="s">
        <v>483</v>
      </c>
      <c r="T1819" s="7"/>
      <c r="U1819" s="7"/>
      <c r="V1819" s="5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</row>
    <row r="1820" spans="1:51" ht="7.5" customHeight="1">
      <c r="A1820" s="95"/>
      <c r="B1820" s="541"/>
      <c r="C1820" s="541"/>
      <c r="D1820" s="541"/>
      <c r="E1820" s="541"/>
      <c r="F1820" s="652">
        <v>2708.2068750000008</v>
      </c>
      <c r="G1820" s="653">
        <f>ROUND(F1820*mark_up,0)</f>
        <v>11889</v>
      </c>
      <c r="H1820" s="215"/>
      <c r="I1820" s="689" t="s">
        <v>25</v>
      </c>
      <c r="J1820" s="689"/>
      <c r="K1820" s="689" t="s">
        <v>25</v>
      </c>
      <c r="L1820" s="689"/>
      <c r="M1820" s="689" t="s">
        <v>25</v>
      </c>
      <c r="N1820" s="689"/>
      <c r="O1820" s="689" t="s">
        <v>25</v>
      </c>
      <c r="P1820" s="689"/>
      <c r="Q1820" s="689" t="s">
        <v>25</v>
      </c>
      <c r="R1820" s="541"/>
      <c r="S1820" s="541"/>
      <c r="T1820" s="7"/>
      <c r="U1820" s="7"/>
      <c r="V1820" s="5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</row>
    <row r="1821" spans="1:51" ht="7.5" customHeight="1">
      <c r="A1821" s="95"/>
      <c r="B1821" s="541"/>
      <c r="C1821" s="541"/>
      <c r="D1821" s="541"/>
      <c r="E1821" s="541"/>
      <c r="F1821" s="562"/>
      <c r="G1821" s="562"/>
      <c r="H1821" s="238"/>
      <c r="I1821" s="562"/>
      <c r="J1821" s="562"/>
      <c r="K1821" s="562"/>
      <c r="L1821" s="562"/>
      <c r="M1821" s="562"/>
      <c r="N1821" s="562"/>
      <c r="O1821" s="562"/>
      <c r="P1821" s="562"/>
      <c r="Q1821" s="562"/>
      <c r="R1821" s="235"/>
      <c r="S1821" s="541"/>
      <c r="T1821" s="7"/>
      <c r="U1821" s="7"/>
      <c r="V1821" s="5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</row>
    <row r="1822" spans="1:51" ht="7.5" customHeight="1">
      <c r="A1822" s="192"/>
      <c r="B1822" s="541"/>
      <c r="C1822" s="541"/>
      <c r="D1822" s="541"/>
      <c r="E1822" s="541"/>
      <c r="R1822" s="31"/>
      <c r="S1822" s="541"/>
      <c r="T1822" s="7"/>
      <c r="U1822" s="7"/>
      <c r="V1822" s="5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</row>
    <row r="1823" spans="1:51" ht="7.5" customHeight="1">
      <c r="A1823" s="192"/>
      <c r="B1823" s="541"/>
      <c r="C1823" s="541"/>
      <c r="D1823" s="541"/>
      <c r="E1823" s="541"/>
      <c r="R1823" s="31"/>
      <c r="S1823" s="541"/>
      <c r="T1823" s="7"/>
      <c r="U1823" s="7"/>
      <c r="V1823" s="5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</row>
    <row r="1824" spans="1:51" ht="7.5" customHeight="1">
      <c r="A1824" s="192"/>
      <c r="B1824" s="541"/>
      <c r="C1824" s="541"/>
      <c r="D1824" s="541"/>
      <c r="E1824" s="541"/>
      <c r="R1824" s="673" t="s">
        <v>21</v>
      </c>
      <c r="S1824" s="588" t="s">
        <v>488</v>
      </c>
      <c r="T1824" s="7"/>
      <c r="U1824" s="7"/>
      <c r="V1824" s="5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</row>
    <row r="1825" spans="1:51" ht="7.5" customHeight="1">
      <c r="A1825" s="95"/>
      <c r="B1825" s="541"/>
      <c r="C1825" s="541"/>
      <c r="D1825" s="541"/>
      <c r="E1825" s="541"/>
      <c r="R1825" s="541"/>
      <c r="S1825" s="541"/>
      <c r="T1825" s="7"/>
      <c r="U1825" s="7"/>
      <c r="V1825" s="5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</row>
    <row r="1826" spans="1:51" ht="7.5" customHeight="1">
      <c r="A1826" s="95"/>
      <c r="B1826" s="541"/>
      <c r="C1826" s="541"/>
      <c r="D1826" s="541"/>
      <c r="E1826" s="541"/>
      <c r="R1826" s="31"/>
      <c r="S1826" s="541"/>
      <c r="T1826" s="7"/>
      <c r="U1826" s="7"/>
      <c r="V1826" s="5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</row>
    <row r="1827" spans="1:51" ht="7.5" customHeight="1">
      <c r="A1827" s="95"/>
      <c r="B1827" s="541"/>
      <c r="C1827" s="541"/>
      <c r="D1827" s="541"/>
      <c r="E1827" s="541"/>
      <c r="R1827" s="31"/>
      <c r="S1827" s="541"/>
      <c r="T1827" s="7"/>
      <c r="U1827" s="7"/>
      <c r="V1827" s="5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</row>
    <row r="1828" spans="1:51" ht="7.5" customHeight="1">
      <c r="A1828" s="95"/>
      <c r="B1828" s="541"/>
      <c r="C1828" s="608" t="s">
        <v>489</v>
      </c>
      <c r="D1828" s="541"/>
      <c r="E1828" s="541"/>
      <c r="R1828" s="55"/>
      <c r="S1828" s="541"/>
      <c r="T1828" s="7"/>
      <c r="U1828" s="7"/>
      <c r="V1828" s="5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</row>
    <row r="1829" spans="1:51" ht="7.5" customHeight="1">
      <c r="A1829" s="95"/>
      <c r="B1829" s="541"/>
      <c r="C1829" s="541"/>
      <c r="D1829" s="541"/>
      <c r="E1829" s="541"/>
      <c r="R1829" s="55"/>
      <c r="S1829" s="541"/>
      <c r="T1829" s="7"/>
      <c r="U1829" s="7"/>
      <c r="V1829" s="5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</row>
    <row r="1830" spans="1:51" ht="7.5" customHeight="1">
      <c r="A1830" s="1"/>
      <c r="B1830" s="541"/>
      <c r="C1830" s="531"/>
      <c r="D1830" s="541"/>
      <c r="E1830" s="541"/>
      <c r="Q1830" s="76"/>
      <c r="R1830" s="76"/>
      <c r="S1830" s="76"/>
      <c r="T1830" s="7"/>
      <c r="U1830" s="7"/>
      <c r="V1830" s="5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</row>
    <row r="1831" spans="1:51" ht="11.25" customHeight="1">
      <c r="A1831" s="1"/>
      <c r="B1831" s="252"/>
      <c r="C1831" s="290"/>
      <c r="D1831" s="252"/>
      <c r="E1831" s="252"/>
      <c r="F1831" s="252"/>
      <c r="G1831" s="252"/>
      <c r="H1831" s="252"/>
      <c r="I1831" s="252"/>
      <c r="J1831" s="252"/>
      <c r="K1831" s="252"/>
      <c r="L1831" s="252"/>
      <c r="M1831" s="252"/>
      <c r="N1831" s="252"/>
      <c r="O1831" s="252"/>
      <c r="P1831" s="252"/>
      <c r="Q1831" s="252"/>
      <c r="R1831" s="266"/>
      <c r="S1831" s="613" t="s">
        <v>43</v>
      </c>
      <c r="T1831" s="7"/>
      <c r="U1831" s="7"/>
      <c r="V1831" s="5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</row>
    <row r="1832" spans="1:51" ht="11.25" customHeight="1">
      <c r="A1832" s="1"/>
      <c r="B1832" s="28"/>
      <c r="C1832" s="64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31"/>
      <c r="S1832" s="562"/>
      <c r="T1832" s="7"/>
      <c r="U1832" s="7"/>
      <c r="V1832" s="5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</row>
    <row r="1833" spans="1:51" ht="11.25" customHeight="1">
      <c r="A1833" s="1"/>
      <c r="B1833" s="675" t="s">
        <v>490</v>
      </c>
      <c r="C1833" s="587"/>
      <c r="D1833" s="587"/>
      <c r="E1833" s="587"/>
      <c r="F1833" s="587"/>
      <c r="G1833" s="587"/>
      <c r="H1833" s="587"/>
      <c r="I1833" s="587"/>
      <c r="J1833" s="587"/>
      <c r="K1833" s="587"/>
      <c r="L1833" s="587"/>
      <c r="M1833" s="587"/>
      <c r="N1833" s="587"/>
      <c r="O1833" s="587"/>
      <c r="P1833" s="587"/>
      <c r="Q1833" s="587"/>
      <c r="R1833" s="587"/>
      <c r="S1833" s="587"/>
      <c r="T1833" s="7"/>
      <c r="U1833" s="7"/>
      <c r="V1833" s="5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</row>
    <row r="1834" spans="1:51" ht="61.5" customHeight="1">
      <c r="A1834" s="1"/>
      <c r="B1834" s="572"/>
      <c r="C1834" s="531"/>
      <c r="D1834" s="531"/>
      <c r="E1834" s="35"/>
      <c r="F1834" s="35"/>
      <c r="G1834" s="35"/>
      <c r="H1834" s="35"/>
      <c r="I1834" s="35"/>
      <c r="J1834" s="35"/>
      <c r="K1834" s="35"/>
      <c r="L1834" s="35"/>
      <c r="M1834" s="35"/>
      <c r="N1834" s="35"/>
      <c r="O1834" s="573" t="s">
        <v>5</v>
      </c>
      <c r="P1834" s="531"/>
      <c r="Q1834" s="531"/>
      <c r="R1834" s="531"/>
      <c r="S1834" s="531"/>
      <c r="T1834" s="7"/>
      <c r="U1834" s="7"/>
      <c r="V1834" s="5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</row>
    <row r="1835" spans="1:51" ht="34.5" customHeight="1">
      <c r="A1835" s="1"/>
      <c r="B1835" s="253" t="s">
        <v>6</v>
      </c>
      <c r="C1835" s="253" t="s">
        <v>7</v>
      </c>
      <c r="D1835" s="253" t="s">
        <v>8</v>
      </c>
      <c r="E1835" s="253" t="s">
        <v>9</v>
      </c>
      <c r="F1835" s="254" t="s">
        <v>10</v>
      </c>
      <c r="G1835" s="255" t="s">
        <v>11</v>
      </c>
      <c r="H1835" s="254" t="s">
        <v>10</v>
      </c>
      <c r="I1835" s="255" t="s">
        <v>12</v>
      </c>
      <c r="J1835" s="254" t="s">
        <v>10</v>
      </c>
      <c r="K1835" s="255" t="s">
        <v>13</v>
      </c>
      <c r="L1835" s="254" t="s">
        <v>10</v>
      </c>
      <c r="M1835" s="255" t="s">
        <v>14</v>
      </c>
      <c r="N1835" s="254" t="s">
        <v>10</v>
      </c>
      <c r="O1835" s="255" t="s">
        <v>15</v>
      </c>
      <c r="P1835" s="254" t="s">
        <v>10</v>
      </c>
      <c r="Q1835" s="255" t="s">
        <v>16</v>
      </c>
      <c r="R1835" s="676" t="s">
        <v>17</v>
      </c>
      <c r="S1835" s="575"/>
      <c r="T1835" s="7"/>
      <c r="U1835" s="7"/>
      <c r="V1835" s="5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</row>
    <row r="1836" spans="1:51" ht="7.5" customHeight="1">
      <c r="A1836" s="1"/>
      <c r="B1836" s="702" t="s">
        <v>18</v>
      </c>
      <c r="C1836" s="627" t="s">
        <v>491</v>
      </c>
      <c r="D1836" s="626" t="s">
        <v>492</v>
      </c>
      <c r="E1836" s="685" t="s">
        <v>25</v>
      </c>
      <c r="F1836" s="294"/>
      <c r="G1836" s="294"/>
      <c r="H1836" s="175"/>
      <c r="I1836" s="175"/>
      <c r="J1836" s="175"/>
      <c r="K1836" s="175"/>
      <c r="L1836" s="175"/>
      <c r="M1836" s="175"/>
      <c r="N1836" s="175"/>
      <c r="O1836" s="175"/>
      <c r="P1836" s="175"/>
      <c r="Q1836" s="175"/>
      <c r="R1836" s="677" t="s">
        <v>21</v>
      </c>
      <c r="S1836" s="577" t="s">
        <v>481</v>
      </c>
      <c r="T1836" s="7"/>
      <c r="U1836" s="7"/>
      <c r="V1836" s="5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</row>
    <row r="1837" spans="1:51" ht="7.5" customHeight="1">
      <c r="A1837" s="1"/>
      <c r="B1837" s="541"/>
      <c r="C1837" s="541"/>
      <c r="D1837" s="541"/>
      <c r="E1837" s="541"/>
      <c r="F1837" s="70"/>
      <c r="G1837" s="70"/>
      <c r="R1837" s="541"/>
      <c r="S1837" s="541"/>
      <c r="T1837" s="7"/>
      <c r="U1837" s="7"/>
      <c r="V1837" s="5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</row>
    <row r="1838" spans="1:51" ht="7.5" customHeight="1">
      <c r="A1838" s="1"/>
      <c r="B1838" s="541"/>
      <c r="C1838" s="541"/>
      <c r="D1838" s="541"/>
      <c r="E1838" s="541"/>
      <c r="F1838" s="70"/>
      <c r="G1838" s="70"/>
      <c r="R1838" s="31"/>
      <c r="S1838" s="541"/>
      <c r="T1838" s="7"/>
      <c r="U1838" s="7"/>
      <c r="V1838" s="5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</row>
    <row r="1839" spans="1:51" ht="7.5" customHeight="1">
      <c r="A1839" s="1"/>
      <c r="B1839" s="541"/>
      <c r="C1839" s="541"/>
      <c r="D1839" s="541"/>
      <c r="E1839" s="541"/>
      <c r="F1839" s="70"/>
      <c r="G1839" s="70"/>
      <c r="R1839" s="673" t="s">
        <v>21</v>
      </c>
      <c r="S1839" s="588" t="s">
        <v>482</v>
      </c>
      <c r="T1839" s="7"/>
      <c r="U1839" s="7"/>
      <c r="V1839" s="5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</row>
    <row r="1840" spans="1:51" ht="7.5" customHeight="1">
      <c r="A1840" s="1"/>
      <c r="B1840" s="541"/>
      <c r="C1840" s="541"/>
      <c r="D1840" s="541"/>
      <c r="E1840" s="541"/>
      <c r="F1840" s="70"/>
      <c r="G1840" s="70"/>
      <c r="R1840" s="541"/>
      <c r="S1840" s="541"/>
      <c r="T1840" s="7"/>
      <c r="U1840" s="7"/>
      <c r="V1840" s="5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</row>
    <row r="1841" spans="1:51" ht="7.5" customHeight="1">
      <c r="A1841" s="1"/>
      <c r="B1841" s="541"/>
      <c r="C1841" s="541"/>
      <c r="D1841" s="541"/>
      <c r="E1841" s="541"/>
      <c r="F1841" s="70"/>
      <c r="G1841" s="70"/>
      <c r="R1841" s="31"/>
      <c r="S1841" s="541"/>
      <c r="T1841" s="7"/>
      <c r="U1841" s="7"/>
      <c r="V1841" s="5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</row>
    <row r="1842" spans="1:51" ht="7.5" customHeight="1">
      <c r="A1842" s="1"/>
      <c r="B1842" s="541"/>
      <c r="C1842" s="541"/>
      <c r="D1842" s="541"/>
      <c r="E1842" s="541"/>
      <c r="F1842" s="70"/>
      <c r="S1842" s="541"/>
      <c r="T1842" s="7"/>
      <c r="U1842" s="7"/>
      <c r="V1842" s="5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</row>
    <row r="1843" spans="1:51" ht="7.5" customHeight="1">
      <c r="A1843" s="1"/>
      <c r="B1843" s="541"/>
      <c r="C1843" s="541"/>
      <c r="D1843" s="541"/>
      <c r="E1843" s="541"/>
      <c r="F1843" s="70"/>
      <c r="S1843" s="541"/>
      <c r="T1843" s="7"/>
      <c r="U1843" s="7"/>
      <c r="V1843" s="5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</row>
    <row r="1844" spans="1:51" ht="7.5" customHeight="1">
      <c r="A1844" s="1"/>
      <c r="B1844" s="541"/>
      <c r="C1844" s="541"/>
      <c r="D1844" s="541"/>
      <c r="E1844" s="541"/>
      <c r="F1844" s="70"/>
      <c r="R1844" s="673" t="s">
        <v>21</v>
      </c>
      <c r="S1844" s="588" t="s">
        <v>493</v>
      </c>
      <c r="T1844" s="7"/>
      <c r="U1844" s="7"/>
      <c r="V1844" s="5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</row>
    <row r="1845" spans="1:51" ht="7.5" customHeight="1">
      <c r="A1845" s="1"/>
      <c r="B1845" s="541"/>
      <c r="C1845" s="541"/>
      <c r="D1845" s="541"/>
      <c r="E1845" s="541"/>
      <c r="F1845" s="47"/>
      <c r="R1845" s="541"/>
      <c r="S1845" s="541"/>
      <c r="T1845" s="7"/>
      <c r="U1845" s="7"/>
      <c r="V1845" s="5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</row>
    <row r="1846" spans="1:51" ht="7.5" customHeight="1">
      <c r="A1846" s="6"/>
      <c r="B1846" s="541"/>
      <c r="C1846" s="541"/>
      <c r="D1846" s="541"/>
      <c r="E1846" s="541"/>
      <c r="F1846" s="47"/>
      <c r="G1846" s="580" t="s">
        <v>163</v>
      </c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31"/>
      <c r="S1846" s="541"/>
      <c r="T1846" s="7"/>
      <c r="U1846" s="7"/>
      <c r="V1846" s="5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</row>
    <row r="1847" spans="1:51" ht="7.5" customHeight="1">
      <c r="A1847" s="6"/>
      <c r="B1847" s="541"/>
      <c r="C1847" s="541"/>
      <c r="D1847" s="541"/>
      <c r="E1847" s="541"/>
      <c r="F1847" s="70"/>
      <c r="G1847" s="541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31"/>
      <c r="S1847" s="541"/>
      <c r="T1847" s="7"/>
      <c r="U1847" s="7"/>
      <c r="V1847" s="5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</row>
    <row r="1848" spans="1:51" ht="7.5" customHeight="1">
      <c r="A1848" s="6"/>
      <c r="B1848" s="541"/>
      <c r="C1848" s="541"/>
      <c r="D1848" s="541"/>
      <c r="E1848" s="541"/>
      <c r="G1848" s="562"/>
      <c r="I1848" s="26"/>
      <c r="J1848" s="26"/>
      <c r="K1848" s="26"/>
      <c r="L1848" s="26"/>
      <c r="M1848" s="26"/>
      <c r="N1848" s="26"/>
      <c r="O1848" s="26"/>
      <c r="P1848" s="26"/>
      <c r="Q1848" s="26"/>
      <c r="R1848" s="31"/>
      <c r="S1848" s="541"/>
      <c r="T1848" s="7"/>
      <c r="U1848" s="7"/>
      <c r="V1848" s="5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</row>
    <row r="1849" spans="1:51" ht="7.5" customHeight="1">
      <c r="A1849" s="6"/>
      <c r="B1849" s="541"/>
      <c r="C1849" s="541"/>
      <c r="D1849" s="541"/>
      <c r="E1849" s="541"/>
      <c r="F1849" s="581">
        <v>3163.9231250000007</v>
      </c>
      <c r="G1849" s="582">
        <f>ROUND(F1849*mark_up,0)</f>
        <v>13890</v>
      </c>
      <c r="H1849" s="215"/>
      <c r="I1849" s="689" t="s">
        <v>25</v>
      </c>
      <c r="J1849" s="689"/>
      <c r="K1849" s="689" t="s">
        <v>25</v>
      </c>
      <c r="L1849" s="689"/>
      <c r="M1849" s="689" t="s">
        <v>25</v>
      </c>
      <c r="N1849" s="689"/>
      <c r="O1849" s="689" t="s">
        <v>25</v>
      </c>
      <c r="P1849" s="689"/>
      <c r="Q1849" s="689" t="s">
        <v>25</v>
      </c>
      <c r="S1849" s="541"/>
      <c r="T1849" s="7"/>
      <c r="U1849" s="7"/>
      <c r="V1849" s="5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</row>
    <row r="1850" spans="1:51" ht="7.5" customHeight="1">
      <c r="A1850" s="6"/>
      <c r="B1850" s="541"/>
      <c r="C1850" s="541"/>
      <c r="D1850" s="541"/>
      <c r="E1850" s="541"/>
      <c r="F1850" s="562"/>
      <c r="G1850" s="562"/>
      <c r="H1850" s="238"/>
      <c r="I1850" s="562"/>
      <c r="J1850" s="562"/>
      <c r="K1850" s="562"/>
      <c r="L1850" s="562"/>
      <c r="M1850" s="562"/>
      <c r="N1850" s="562"/>
      <c r="O1850" s="562"/>
      <c r="P1850" s="562"/>
      <c r="Q1850" s="562"/>
      <c r="R1850" s="673" t="s">
        <v>21</v>
      </c>
      <c r="S1850" s="672" t="s">
        <v>494</v>
      </c>
      <c r="T1850" s="7"/>
      <c r="U1850" s="7"/>
      <c r="V1850" s="5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</row>
    <row r="1851" spans="1:51" ht="7.5" customHeight="1">
      <c r="A1851" s="6"/>
      <c r="B1851" s="541"/>
      <c r="C1851" s="541"/>
      <c r="D1851" s="541"/>
      <c r="E1851" s="541"/>
      <c r="R1851" s="541"/>
      <c r="S1851" s="541"/>
      <c r="T1851" s="7"/>
      <c r="U1851" s="7"/>
      <c r="V1851" s="5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</row>
    <row r="1852" spans="1:51" ht="7.5" customHeight="1">
      <c r="A1852" s="6"/>
      <c r="B1852" s="541"/>
      <c r="C1852" s="541"/>
      <c r="D1852" s="541"/>
      <c r="E1852" s="541"/>
      <c r="R1852" s="31"/>
      <c r="S1852" s="541"/>
      <c r="T1852" s="7"/>
      <c r="U1852" s="7"/>
      <c r="V1852" s="5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</row>
    <row r="1853" spans="1:51" ht="7.5" customHeight="1">
      <c r="A1853" s="6"/>
      <c r="B1853" s="541"/>
      <c r="C1853" s="541"/>
      <c r="D1853" s="541"/>
      <c r="E1853" s="541"/>
      <c r="R1853" s="31"/>
      <c r="S1853" s="541"/>
      <c r="T1853" s="7"/>
      <c r="U1853" s="7"/>
      <c r="V1853" s="5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</row>
    <row r="1854" spans="1:51" ht="7.5" customHeight="1">
      <c r="A1854" s="6"/>
      <c r="B1854" s="541"/>
      <c r="C1854" s="541"/>
      <c r="D1854" s="541"/>
      <c r="E1854" s="541"/>
      <c r="R1854" s="55"/>
      <c r="S1854" s="541"/>
      <c r="T1854" s="7"/>
      <c r="U1854" s="7"/>
      <c r="V1854" s="5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</row>
    <row r="1855" spans="1:51" ht="7.5" customHeight="1">
      <c r="A1855" s="1"/>
      <c r="B1855" s="541"/>
      <c r="C1855" s="541"/>
      <c r="D1855" s="541"/>
      <c r="E1855" s="541"/>
      <c r="R1855" s="55"/>
      <c r="S1855" s="541"/>
      <c r="T1855" s="7"/>
      <c r="U1855" s="7"/>
      <c r="V1855" s="5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</row>
    <row r="1856" spans="1:51" ht="7.5" customHeight="1">
      <c r="A1856" s="95"/>
      <c r="B1856" s="541"/>
      <c r="C1856" s="541"/>
      <c r="D1856" s="541"/>
      <c r="E1856" s="541"/>
      <c r="R1856" s="55"/>
      <c r="S1856" s="239"/>
      <c r="T1856" s="7"/>
      <c r="U1856" s="7"/>
      <c r="V1856" s="5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</row>
    <row r="1857" spans="1:51" ht="7.5" customHeight="1">
      <c r="A1857" s="95"/>
      <c r="B1857" s="541"/>
      <c r="C1857" s="541"/>
      <c r="D1857" s="541"/>
      <c r="E1857" s="541"/>
      <c r="R1857" s="55"/>
      <c r="S1857" s="239"/>
      <c r="T1857" s="7"/>
      <c r="U1857" s="7"/>
      <c r="V1857" s="5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</row>
    <row r="1858" spans="1:51" ht="7.5" customHeight="1">
      <c r="A1858" s="95"/>
      <c r="B1858" s="541"/>
      <c r="C1858" s="541"/>
      <c r="D1858" s="541"/>
      <c r="E1858" s="541"/>
      <c r="R1858" s="55"/>
      <c r="S1858" s="239"/>
      <c r="T1858" s="7"/>
      <c r="U1858" s="7"/>
      <c r="V1858" s="5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</row>
    <row r="1859" spans="1:51" ht="7.5" customHeight="1">
      <c r="A1859" s="95"/>
      <c r="B1859" s="541"/>
      <c r="C1859" s="541"/>
      <c r="D1859" s="541"/>
      <c r="E1859" s="541"/>
      <c r="R1859" s="55"/>
      <c r="S1859" s="239"/>
      <c r="T1859" s="7"/>
      <c r="U1859" s="7"/>
      <c r="V1859" s="5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</row>
    <row r="1860" spans="1:51" ht="7.5" customHeight="1">
      <c r="A1860" s="95"/>
      <c r="B1860" s="541"/>
      <c r="C1860" s="608" t="s">
        <v>495</v>
      </c>
      <c r="D1860" s="541"/>
      <c r="E1860" s="541"/>
      <c r="R1860" s="55"/>
      <c r="S1860" s="239"/>
      <c r="T1860" s="7"/>
      <c r="U1860" s="7"/>
      <c r="V1860" s="5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</row>
    <row r="1861" spans="1:51" ht="7.5" customHeight="1">
      <c r="A1861" s="95"/>
      <c r="B1861" s="541"/>
      <c r="C1861" s="541"/>
      <c r="D1861" s="541"/>
      <c r="E1861" s="541"/>
      <c r="R1861" s="55"/>
      <c r="S1861" s="239"/>
      <c r="T1861" s="7"/>
      <c r="U1861" s="7"/>
      <c r="V1861" s="5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</row>
    <row r="1862" spans="1:51" ht="7.5" customHeight="1">
      <c r="A1862" s="95"/>
      <c r="B1862" s="531"/>
      <c r="C1862" s="531"/>
      <c r="D1862" s="531"/>
      <c r="E1862" s="531"/>
      <c r="F1862" s="76"/>
      <c r="G1862" s="76"/>
      <c r="H1862" s="76"/>
      <c r="I1862" s="76"/>
      <c r="J1862" s="76"/>
      <c r="K1862" s="76"/>
      <c r="L1862" s="76"/>
      <c r="M1862" s="76"/>
      <c r="N1862" s="76"/>
      <c r="O1862" s="76"/>
      <c r="P1862" s="76"/>
      <c r="Q1862" s="76"/>
      <c r="R1862" s="293"/>
      <c r="S1862" s="295"/>
      <c r="T1862" s="7"/>
      <c r="U1862" s="7"/>
      <c r="V1862" s="5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</row>
    <row r="1863" spans="1:51" ht="7.5" customHeight="1">
      <c r="A1863" s="95"/>
      <c r="B1863" s="702" t="s">
        <v>18</v>
      </c>
      <c r="C1863" s="627" t="s">
        <v>496</v>
      </c>
      <c r="D1863" s="626" t="s">
        <v>497</v>
      </c>
      <c r="E1863" s="567" t="s">
        <v>25</v>
      </c>
      <c r="F1863" s="233"/>
      <c r="G1863" s="263"/>
      <c r="H1863" s="263"/>
      <c r="I1863" s="263"/>
      <c r="J1863" s="234"/>
      <c r="K1863" s="236"/>
      <c r="L1863" s="234"/>
      <c r="M1863" s="236"/>
      <c r="N1863" s="137"/>
      <c r="O1863" s="236"/>
      <c r="P1863" s="236"/>
      <c r="Q1863" s="137"/>
      <c r="R1863" s="673" t="s">
        <v>21</v>
      </c>
      <c r="S1863" s="672" t="s">
        <v>481</v>
      </c>
      <c r="T1863" s="7"/>
      <c r="U1863" s="7"/>
      <c r="V1863" s="5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</row>
    <row r="1864" spans="1:51" ht="7.5" customHeight="1">
      <c r="A1864" s="95"/>
      <c r="B1864" s="541"/>
      <c r="C1864" s="541"/>
      <c r="D1864" s="541"/>
      <c r="E1864" s="541"/>
      <c r="F1864" s="233"/>
      <c r="G1864" s="263"/>
      <c r="H1864" s="263"/>
      <c r="I1864" s="265"/>
      <c r="J1864" s="234"/>
      <c r="K1864" s="236"/>
      <c r="L1864" s="234"/>
      <c r="M1864" s="236"/>
      <c r="N1864" s="137"/>
      <c r="O1864" s="236"/>
      <c r="P1864" s="236"/>
      <c r="Q1864" s="137"/>
      <c r="R1864" s="541"/>
      <c r="S1864" s="541"/>
      <c r="T1864" s="7"/>
      <c r="U1864" s="7"/>
      <c r="V1864" s="5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</row>
    <row r="1865" spans="1:51" ht="7.5" customHeight="1">
      <c r="A1865" s="95"/>
      <c r="B1865" s="541"/>
      <c r="C1865" s="541"/>
      <c r="D1865" s="541"/>
      <c r="E1865" s="541"/>
      <c r="F1865" s="233"/>
      <c r="G1865" s="265"/>
      <c r="H1865" s="234"/>
      <c r="I1865" s="265"/>
      <c r="J1865" s="234"/>
      <c r="K1865" s="236"/>
      <c r="L1865" s="234"/>
      <c r="M1865" s="236"/>
      <c r="N1865" s="137"/>
      <c r="O1865" s="236"/>
      <c r="P1865" s="236"/>
      <c r="Q1865" s="137"/>
      <c r="R1865" s="31"/>
      <c r="S1865" s="541"/>
      <c r="T1865" s="7"/>
      <c r="U1865" s="7"/>
      <c r="V1865" s="5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</row>
    <row r="1866" spans="1:51" ht="7.5" customHeight="1">
      <c r="A1866" s="95"/>
      <c r="B1866" s="541"/>
      <c r="C1866" s="541"/>
      <c r="D1866" s="541"/>
      <c r="E1866" s="541"/>
      <c r="F1866" s="263"/>
      <c r="G1866" s="263"/>
      <c r="H1866" s="263"/>
      <c r="I1866" s="263"/>
      <c r="J1866" s="263"/>
      <c r="K1866" s="263"/>
      <c r="L1866" s="263"/>
      <c r="M1866" s="263"/>
      <c r="N1866" s="263"/>
      <c r="O1866" s="263"/>
      <c r="P1866" s="263"/>
      <c r="Q1866" s="263"/>
      <c r="R1866" s="673" t="s">
        <v>21</v>
      </c>
      <c r="S1866" s="672" t="s">
        <v>482</v>
      </c>
      <c r="T1866" s="7"/>
      <c r="U1866" s="7"/>
      <c r="V1866" s="5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</row>
    <row r="1867" spans="1:51" ht="7.5" customHeight="1">
      <c r="A1867" s="95"/>
      <c r="B1867" s="541"/>
      <c r="C1867" s="541"/>
      <c r="D1867" s="541"/>
      <c r="E1867" s="541"/>
      <c r="F1867" s="263"/>
      <c r="G1867" s="263"/>
      <c r="H1867" s="263"/>
      <c r="I1867" s="263"/>
      <c r="J1867" s="263"/>
      <c r="K1867" s="263"/>
      <c r="L1867" s="263"/>
      <c r="M1867" s="263"/>
      <c r="N1867" s="263"/>
      <c r="O1867" s="263"/>
      <c r="P1867" s="263"/>
      <c r="Q1867" s="263"/>
      <c r="R1867" s="541"/>
      <c r="S1867" s="541"/>
      <c r="T1867" s="7"/>
      <c r="U1867" s="7"/>
      <c r="V1867" s="5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</row>
    <row r="1868" spans="1:51" ht="7.5" customHeight="1">
      <c r="A1868" s="95"/>
      <c r="B1868" s="541"/>
      <c r="C1868" s="541"/>
      <c r="D1868" s="541"/>
      <c r="E1868" s="541"/>
      <c r="F1868" s="26"/>
      <c r="R1868" s="31"/>
      <c r="S1868" s="541"/>
      <c r="T1868" s="7"/>
      <c r="U1868" s="7"/>
      <c r="V1868" s="5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</row>
    <row r="1869" spans="1:51" ht="7.5" customHeight="1">
      <c r="A1869" s="95"/>
      <c r="B1869" s="541"/>
      <c r="C1869" s="541"/>
      <c r="D1869" s="541"/>
      <c r="E1869" s="541"/>
      <c r="S1869" s="541"/>
      <c r="T1869" s="7"/>
      <c r="U1869" s="7"/>
      <c r="V1869" s="5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</row>
    <row r="1870" spans="1:51" ht="7.5" customHeight="1">
      <c r="A1870" s="95"/>
      <c r="B1870" s="541"/>
      <c r="C1870" s="541"/>
      <c r="D1870" s="541"/>
      <c r="E1870" s="541"/>
      <c r="S1870" s="541"/>
      <c r="T1870" s="7"/>
      <c r="U1870" s="7"/>
      <c r="V1870" s="5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</row>
    <row r="1871" spans="1:51" ht="7.5" customHeight="1">
      <c r="A1871" s="95"/>
      <c r="B1871" s="541"/>
      <c r="C1871" s="541"/>
      <c r="D1871" s="541"/>
      <c r="E1871" s="541"/>
      <c r="F1871" s="26"/>
      <c r="R1871" s="673" t="s">
        <v>21</v>
      </c>
      <c r="S1871" s="588" t="s">
        <v>493</v>
      </c>
      <c r="T1871" s="7"/>
      <c r="U1871" s="7"/>
      <c r="V1871" s="5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</row>
    <row r="1872" spans="1:51" ht="7.5" customHeight="1">
      <c r="A1872" s="95"/>
      <c r="B1872" s="541"/>
      <c r="C1872" s="541"/>
      <c r="D1872" s="541"/>
      <c r="E1872" s="541"/>
      <c r="F1872" s="26"/>
      <c r="G1872" s="681" t="s">
        <v>163</v>
      </c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541"/>
      <c r="S1872" s="541"/>
      <c r="T1872" s="7"/>
      <c r="U1872" s="7"/>
      <c r="V1872" s="5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</row>
    <row r="1873" spans="1:51" ht="7.5" customHeight="1">
      <c r="A1873" s="95"/>
      <c r="B1873" s="541"/>
      <c r="C1873" s="541"/>
      <c r="D1873" s="541"/>
      <c r="E1873" s="541"/>
      <c r="G1873" s="541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31"/>
      <c r="S1873" s="541"/>
      <c r="T1873" s="7"/>
      <c r="U1873" s="7"/>
      <c r="V1873" s="5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</row>
    <row r="1874" spans="1:51" ht="7.5" customHeight="1">
      <c r="A1874" s="1"/>
      <c r="B1874" s="541"/>
      <c r="C1874" s="541"/>
      <c r="D1874" s="541"/>
      <c r="E1874" s="541"/>
      <c r="G1874" s="562"/>
      <c r="H1874" s="263"/>
      <c r="I1874" s="26"/>
      <c r="J1874" s="26"/>
      <c r="K1874" s="26"/>
      <c r="L1874" s="26"/>
      <c r="M1874" s="26"/>
      <c r="N1874" s="26"/>
      <c r="O1874" s="26"/>
      <c r="P1874" s="26"/>
      <c r="Q1874" s="26"/>
      <c r="R1874" s="31"/>
      <c r="S1874" s="541"/>
      <c r="T1874" s="7"/>
      <c r="U1874" s="7"/>
      <c r="V1874" s="5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</row>
    <row r="1875" spans="1:51" ht="7.5" customHeight="1">
      <c r="A1875" s="1"/>
      <c r="B1875" s="541"/>
      <c r="C1875" s="541"/>
      <c r="D1875" s="541"/>
      <c r="E1875" s="541"/>
      <c r="F1875" s="581">
        <v>3355.2543750000004</v>
      </c>
      <c r="G1875" s="582">
        <f>ROUND(F1875*mark_up,0)</f>
        <v>14730</v>
      </c>
      <c r="H1875" s="215"/>
      <c r="I1875" s="689" t="s">
        <v>25</v>
      </c>
      <c r="J1875" s="689"/>
      <c r="K1875" s="689" t="s">
        <v>25</v>
      </c>
      <c r="L1875" s="689"/>
      <c r="M1875" s="689" t="s">
        <v>25</v>
      </c>
      <c r="N1875" s="689"/>
      <c r="O1875" s="689" t="s">
        <v>25</v>
      </c>
      <c r="P1875" s="689"/>
      <c r="Q1875" s="689" t="s">
        <v>25</v>
      </c>
      <c r="R1875" s="31"/>
      <c r="S1875" s="541"/>
      <c r="T1875" s="7"/>
      <c r="U1875" s="7"/>
      <c r="V1875" s="5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</row>
    <row r="1876" spans="1:51" ht="7.5" customHeight="1">
      <c r="A1876" s="1"/>
      <c r="B1876" s="541"/>
      <c r="C1876" s="541"/>
      <c r="D1876" s="541"/>
      <c r="E1876" s="541"/>
      <c r="F1876" s="562"/>
      <c r="G1876" s="562"/>
      <c r="H1876" s="238"/>
      <c r="I1876" s="562"/>
      <c r="J1876" s="562"/>
      <c r="K1876" s="562"/>
      <c r="L1876" s="562"/>
      <c r="M1876" s="562"/>
      <c r="N1876" s="562"/>
      <c r="O1876" s="562"/>
      <c r="P1876" s="562"/>
      <c r="Q1876" s="562"/>
      <c r="R1876" s="673" t="s">
        <v>21</v>
      </c>
      <c r="S1876" s="588" t="s">
        <v>498</v>
      </c>
      <c r="T1876" s="7"/>
      <c r="U1876" s="7"/>
      <c r="V1876" s="5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</row>
    <row r="1877" spans="1:51" ht="7.5" customHeight="1">
      <c r="A1877" s="1"/>
      <c r="B1877" s="541"/>
      <c r="C1877" s="541"/>
      <c r="D1877" s="541"/>
      <c r="E1877" s="541"/>
      <c r="F1877" s="105"/>
      <c r="G1877" s="70"/>
      <c r="R1877" s="541"/>
      <c r="S1877" s="541"/>
      <c r="T1877" s="7"/>
      <c r="U1877" s="7"/>
      <c r="V1877" s="5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</row>
    <row r="1878" spans="1:51" ht="7.5" customHeight="1">
      <c r="A1878" s="1"/>
      <c r="B1878" s="541"/>
      <c r="C1878" s="541"/>
      <c r="D1878" s="541"/>
      <c r="E1878" s="541"/>
      <c r="F1878" s="80"/>
      <c r="G1878" s="70"/>
      <c r="R1878" s="31"/>
      <c r="S1878" s="541"/>
      <c r="T1878" s="7"/>
      <c r="U1878" s="7"/>
      <c r="V1878" s="5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</row>
    <row r="1879" spans="1:51" ht="7.5" customHeight="1">
      <c r="A1879" s="1"/>
      <c r="B1879" s="541"/>
      <c r="C1879" s="541"/>
      <c r="D1879" s="541"/>
      <c r="E1879" s="541"/>
      <c r="G1879" s="70"/>
      <c r="R1879" s="31"/>
      <c r="S1879" s="541"/>
      <c r="T1879" s="7"/>
      <c r="U1879" s="7"/>
      <c r="V1879" s="5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</row>
    <row r="1880" spans="1:51" ht="7.5" customHeight="1">
      <c r="A1880" s="1"/>
      <c r="B1880" s="541"/>
      <c r="C1880" s="541"/>
      <c r="D1880" s="541"/>
      <c r="E1880" s="541"/>
      <c r="G1880" s="70"/>
      <c r="R1880" s="259"/>
      <c r="S1880" s="541"/>
      <c r="T1880" s="7"/>
      <c r="U1880" s="7"/>
      <c r="V1880" s="5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</row>
    <row r="1881" spans="1:51" ht="7.5" customHeight="1">
      <c r="A1881" s="1"/>
      <c r="B1881" s="541"/>
      <c r="C1881" s="541"/>
      <c r="D1881" s="541"/>
      <c r="E1881" s="541"/>
      <c r="F1881" s="70"/>
      <c r="R1881" s="259"/>
      <c r="S1881" s="541"/>
      <c r="T1881" s="7"/>
      <c r="U1881" s="7"/>
      <c r="V1881" s="5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</row>
    <row r="1882" spans="1:51" ht="7.5" customHeight="1">
      <c r="A1882" s="6"/>
      <c r="B1882" s="541"/>
      <c r="C1882" s="541"/>
      <c r="D1882" s="541"/>
      <c r="E1882" s="541"/>
      <c r="F1882" s="105"/>
      <c r="T1882" s="7"/>
      <c r="U1882" s="7"/>
      <c r="V1882" s="5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</row>
    <row r="1883" spans="1:51" ht="7.5" customHeight="1">
      <c r="A1883" s="6"/>
      <c r="B1883" s="541"/>
      <c r="C1883" s="541"/>
      <c r="D1883" s="541"/>
      <c r="E1883" s="541"/>
      <c r="F1883" s="70"/>
      <c r="T1883" s="7"/>
      <c r="U1883" s="7"/>
      <c r="V1883" s="5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</row>
    <row r="1884" spans="1:51" ht="7.5" customHeight="1">
      <c r="A1884" s="1"/>
      <c r="B1884" s="541"/>
      <c r="C1884" s="541"/>
      <c r="D1884" s="541"/>
      <c r="E1884" s="541"/>
      <c r="F1884" s="70"/>
      <c r="T1884" s="7"/>
      <c r="U1884" s="7"/>
      <c r="V1884" s="5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</row>
    <row r="1885" spans="1:51" ht="7.5" customHeight="1">
      <c r="A1885" s="1"/>
      <c r="B1885" s="541"/>
      <c r="C1885" s="541"/>
      <c r="D1885" s="541"/>
      <c r="E1885" s="541"/>
      <c r="T1885" s="7"/>
      <c r="U1885" s="7"/>
      <c r="V1885" s="5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</row>
    <row r="1886" spans="1:51" ht="7.5" customHeight="1">
      <c r="A1886" s="1"/>
      <c r="B1886" s="541"/>
      <c r="C1886" s="541"/>
      <c r="D1886" s="541"/>
      <c r="E1886" s="541"/>
      <c r="T1886" s="7"/>
      <c r="U1886" s="7"/>
      <c r="V1886" s="5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</row>
    <row r="1887" spans="1:51" ht="7.5" customHeight="1">
      <c r="A1887" s="1"/>
      <c r="B1887" s="541"/>
      <c r="C1887" s="541"/>
      <c r="D1887" s="541"/>
      <c r="E1887" s="541"/>
      <c r="T1887" s="7"/>
      <c r="U1887" s="7"/>
      <c r="V1887" s="5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</row>
    <row r="1888" spans="1:51" ht="7.5" customHeight="1">
      <c r="A1888" s="1"/>
      <c r="B1888" s="541"/>
      <c r="C1888" s="541"/>
      <c r="D1888" s="541"/>
      <c r="E1888" s="541"/>
      <c r="T1888" s="7"/>
      <c r="U1888" s="7"/>
      <c r="V1888" s="5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</row>
    <row r="1889" spans="1:51" ht="7.5" customHeight="1">
      <c r="A1889" s="1"/>
      <c r="B1889" s="541"/>
      <c r="C1889" s="608" t="s">
        <v>499</v>
      </c>
      <c r="T1889" s="7"/>
      <c r="U1889" s="7"/>
      <c r="V1889" s="5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</row>
    <row r="1890" spans="1:51" ht="7.5" customHeight="1">
      <c r="A1890" s="1"/>
      <c r="B1890" s="541"/>
      <c r="C1890" s="541"/>
      <c r="T1890" s="7"/>
      <c r="U1890" s="7"/>
      <c r="V1890" s="5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</row>
    <row r="1891" spans="1:51" ht="7.5" customHeight="1">
      <c r="A1891" s="1"/>
      <c r="B1891" s="531"/>
      <c r="C1891" s="531"/>
      <c r="D1891" s="76"/>
      <c r="E1891" s="76"/>
      <c r="F1891" s="76"/>
      <c r="G1891" s="76"/>
      <c r="H1891" s="76"/>
      <c r="I1891" s="76"/>
      <c r="J1891" s="76"/>
      <c r="K1891" s="76"/>
      <c r="L1891" s="76"/>
      <c r="M1891" s="76"/>
      <c r="N1891" s="76"/>
      <c r="O1891" s="76"/>
      <c r="P1891" s="76"/>
      <c r="Q1891" s="76"/>
      <c r="R1891" s="76"/>
      <c r="S1891" s="76"/>
      <c r="T1891" s="7"/>
      <c r="U1891" s="7"/>
      <c r="V1891" s="5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</row>
    <row r="1892" spans="1:51" ht="11.25" customHeight="1">
      <c r="A1892" s="1"/>
      <c r="B1892" s="266"/>
      <c r="C1892" s="296"/>
      <c r="D1892" s="266"/>
      <c r="E1892" s="266"/>
      <c r="F1892" s="266"/>
      <c r="G1892" s="266"/>
      <c r="H1892" s="266"/>
      <c r="I1892" s="266"/>
      <c r="J1892" s="266"/>
      <c r="K1892" s="266"/>
      <c r="L1892" s="266"/>
      <c r="M1892" s="266"/>
      <c r="N1892" s="266"/>
      <c r="O1892" s="266"/>
      <c r="P1892" s="266"/>
      <c r="Q1892" s="266"/>
      <c r="R1892" s="266"/>
      <c r="S1892" s="570" t="s">
        <v>43</v>
      </c>
      <c r="T1892" s="7"/>
      <c r="U1892" s="7"/>
      <c r="V1892" s="5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</row>
    <row r="1893" spans="1:51" ht="11.25" customHeight="1">
      <c r="A1893" s="1"/>
      <c r="B1893" s="28"/>
      <c r="C1893" s="64"/>
      <c r="D1893" s="28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31"/>
      <c r="S1893" s="562"/>
      <c r="T1893" s="7"/>
      <c r="U1893" s="7"/>
      <c r="V1893" s="5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</row>
    <row r="1894" spans="1:51" ht="11.25" customHeight="1">
      <c r="A1894" s="1"/>
      <c r="B1894" s="675" t="s">
        <v>500</v>
      </c>
      <c r="C1894" s="587"/>
      <c r="D1894" s="587"/>
      <c r="E1894" s="587"/>
      <c r="F1894" s="587"/>
      <c r="G1894" s="587"/>
      <c r="H1894" s="587"/>
      <c r="I1894" s="587"/>
      <c r="J1894" s="587"/>
      <c r="K1894" s="587"/>
      <c r="L1894" s="587"/>
      <c r="M1894" s="587"/>
      <c r="N1894" s="587"/>
      <c r="O1894" s="587"/>
      <c r="P1894" s="587"/>
      <c r="Q1894" s="587"/>
      <c r="R1894" s="587"/>
      <c r="S1894" s="587"/>
      <c r="T1894" s="7"/>
      <c r="U1894" s="7"/>
      <c r="V1894" s="5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</row>
    <row r="1895" spans="1:51" ht="61.5" customHeight="1">
      <c r="A1895" s="1"/>
      <c r="B1895" s="572"/>
      <c r="C1895" s="531"/>
      <c r="D1895" s="531"/>
      <c r="E1895" s="35"/>
      <c r="F1895" s="35"/>
      <c r="G1895" s="35"/>
      <c r="H1895" s="35"/>
      <c r="I1895" s="35"/>
      <c r="J1895" s="35"/>
      <c r="K1895" s="35"/>
      <c r="L1895" s="35"/>
      <c r="M1895" s="35"/>
      <c r="N1895" s="35"/>
      <c r="O1895" s="573" t="s">
        <v>5</v>
      </c>
      <c r="P1895" s="531"/>
      <c r="Q1895" s="531"/>
      <c r="R1895" s="531"/>
      <c r="S1895" s="531"/>
      <c r="T1895" s="7"/>
      <c r="U1895" s="7"/>
      <c r="V1895" s="5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</row>
    <row r="1896" spans="1:51" ht="34.5" customHeight="1">
      <c r="A1896" s="1"/>
      <c r="B1896" s="279" t="s">
        <v>6</v>
      </c>
      <c r="C1896" s="279" t="s">
        <v>7</v>
      </c>
      <c r="D1896" s="279" t="s">
        <v>8</v>
      </c>
      <c r="E1896" s="279" t="s">
        <v>9</v>
      </c>
      <c r="F1896" s="254" t="s">
        <v>10</v>
      </c>
      <c r="G1896" s="255" t="s">
        <v>11</v>
      </c>
      <c r="H1896" s="254" t="s">
        <v>10</v>
      </c>
      <c r="I1896" s="255" t="s">
        <v>12</v>
      </c>
      <c r="J1896" s="254" t="s">
        <v>10</v>
      </c>
      <c r="K1896" s="255" t="s">
        <v>13</v>
      </c>
      <c r="L1896" s="254" t="s">
        <v>10</v>
      </c>
      <c r="M1896" s="255" t="s">
        <v>14</v>
      </c>
      <c r="N1896" s="254" t="s">
        <v>10</v>
      </c>
      <c r="O1896" s="255" t="s">
        <v>15</v>
      </c>
      <c r="P1896" s="254" t="s">
        <v>10</v>
      </c>
      <c r="Q1896" s="255" t="s">
        <v>16</v>
      </c>
      <c r="R1896" s="676" t="s">
        <v>17</v>
      </c>
      <c r="S1896" s="575"/>
      <c r="T1896" s="7"/>
      <c r="U1896" s="7"/>
      <c r="V1896" s="5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</row>
    <row r="1897" spans="1:51" ht="7.5" customHeight="1">
      <c r="A1897" s="95"/>
      <c r="B1897" s="702" t="s">
        <v>18</v>
      </c>
      <c r="C1897" s="627" t="s">
        <v>501</v>
      </c>
      <c r="D1897" s="626" t="s">
        <v>502</v>
      </c>
      <c r="E1897" s="685" t="s">
        <v>25</v>
      </c>
      <c r="F1897" s="294"/>
      <c r="G1897" s="294"/>
      <c r="H1897" s="175"/>
      <c r="I1897" s="175"/>
      <c r="J1897" s="175"/>
      <c r="K1897" s="175"/>
      <c r="L1897" s="175"/>
      <c r="M1897" s="175"/>
      <c r="N1897" s="175"/>
      <c r="O1897" s="175"/>
      <c r="P1897" s="175"/>
      <c r="Q1897" s="175"/>
      <c r="R1897" s="677" t="s">
        <v>21</v>
      </c>
      <c r="S1897" s="577" t="s">
        <v>481</v>
      </c>
      <c r="T1897" s="7"/>
      <c r="U1897" s="7"/>
      <c r="V1897" s="5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</row>
    <row r="1898" spans="1:51" ht="7.5" customHeight="1">
      <c r="A1898" s="95"/>
      <c r="B1898" s="541"/>
      <c r="C1898" s="541"/>
      <c r="D1898" s="541"/>
      <c r="E1898" s="541"/>
      <c r="F1898" s="70"/>
      <c r="G1898" s="70"/>
      <c r="R1898" s="541"/>
      <c r="S1898" s="541"/>
      <c r="T1898" s="7"/>
      <c r="U1898" s="7"/>
      <c r="V1898" s="5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</row>
    <row r="1899" spans="1:51" ht="7.5" customHeight="1">
      <c r="A1899" s="95"/>
      <c r="B1899" s="541"/>
      <c r="C1899" s="541"/>
      <c r="D1899" s="541"/>
      <c r="E1899" s="541"/>
      <c r="F1899" s="70"/>
      <c r="G1899" s="70"/>
      <c r="R1899" s="31"/>
      <c r="S1899" s="541"/>
      <c r="T1899" s="7"/>
      <c r="U1899" s="7"/>
      <c r="V1899" s="5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</row>
    <row r="1900" spans="1:51" ht="7.5" customHeight="1">
      <c r="A1900" s="95"/>
      <c r="B1900" s="541"/>
      <c r="C1900" s="541"/>
      <c r="D1900" s="541"/>
      <c r="E1900" s="541"/>
      <c r="F1900" s="52"/>
      <c r="G1900" s="53"/>
      <c r="H1900" s="268"/>
      <c r="I1900" s="268"/>
      <c r="J1900" s="268"/>
      <c r="K1900" s="137"/>
      <c r="L1900" s="268"/>
      <c r="M1900" s="137"/>
      <c r="N1900" s="137"/>
      <c r="O1900" s="137"/>
      <c r="P1900" s="137"/>
      <c r="Q1900" s="137"/>
      <c r="R1900" s="673" t="s">
        <v>21</v>
      </c>
      <c r="S1900" s="588" t="s">
        <v>482</v>
      </c>
      <c r="T1900" s="7"/>
      <c r="U1900" s="7"/>
      <c r="V1900" s="5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</row>
    <row r="1901" spans="1:51" ht="7.5" customHeight="1">
      <c r="A1901" s="95"/>
      <c r="B1901" s="541"/>
      <c r="C1901" s="541"/>
      <c r="D1901" s="541"/>
      <c r="E1901" s="541"/>
      <c r="F1901" s="52"/>
      <c r="G1901" s="53"/>
      <c r="H1901" s="268"/>
      <c r="I1901" s="268"/>
      <c r="J1901" s="268"/>
      <c r="K1901" s="137"/>
      <c r="L1901" s="268"/>
      <c r="M1901" s="137"/>
      <c r="N1901" s="137"/>
      <c r="O1901" s="137"/>
      <c r="P1901" s="137"/>
      <c r="Q1901" s="137"/>
      <c r="R1901" s="541"/>
      <c r="S1901" s="541"/>
      <c r="T1901" s="7"/>
      <c r="U1901" s="7"/>
      <c r="V1901" s="5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</row>
    <row r="1902" spans="1:51" ht="7.5" customHeight="1">
      <c r="A1902" s="95"/>
      <c r="B1902" s="541"/>
      <c r="C1902" s="541"/>
      <c r="D1902" s="541"/>
      <c r="E1902" s="541"/>
      <c r="F1902" s="105"/>
      <c r="G1902" s="105"/>
      <c r="H1902" s="263"/>
      <c r="I1902" s="263"/>
      <c r="J1902" s="263"/>
      <c r="K1902" s="263"/>
      <c r="L1902" s="263"/>
      <c r="M1902" s="263"/>
      <c r="N1902" s="263"/>
      <c r="O1902" s="263"/>
      <c r="P1902" s="263"/>
      <c r="Q1902" s="263"/>
      <c r="R1902" s="31"/>
      <c r="S1902" s="541"/>
      <c r="T1902" s="7"/>
      <c r="U1902" s="7"/>
      <c r="V1902" s="5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</row>
    <row r="1903" spans="1:51" ht="7.5" customHeight="1">
      <c r="A1903" s="95"/>
      <c r="B1903" s="541"/>
      <c r="C1903" s="541"/>
      <c r="D1903" s="541"/>
      <c r="E1903" s="541"/>
      <c r="F1903" s="105"/>
      <c r="G1903" s="105"/>
      <c r="H1903" s="263"/>
      <c r="I1903" s="263"/>
      <c r="J1903" s="263"/>
      <c r="K1903" s="263"/>
      <c r="L1903" s="263"/>
      <c r="M1903" s="263"/>
      <c r="N1903" s="263"/>
      <c r="O1903" s="263"/>
      <c r="P1903" s="263"/>
      <c r="Q1903" s="263"/>
      <c r="S1903" s="541"/>
      <c r="T1903" s="7"/>
      <c r="U1903" s="7"/>
      <c r="V1903" s="5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</row>
    <row r="1904" spans="1:51" ht="7.5" customHeight="1">
      <c r="A1904" s="95"/>
      <c r="B1904" s="541"/>
      <c r="C1904" s="541"/>
      <c r="D1904" s="541"/>
      <c r="E1904" s="541"/>
      <c r="F1904" s="105"/>
      <c r="S1904" s="541"/>
      <c r="T1904" s="7"/>
      <c r="U1904" s="7"/>
      <c r="V1904" s="5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</row>
    <row r="1905" spans="1:51" ht="7.5" customHeight="1">
      <c r="A1905" s="95"/>
      <c r="B1905" s="541"/>
      <c r="C1905" s="541"/>
      <c r="D1905" s="541"/>
      <c r="E1905" s="541"/>
      <c r="R1905" s="673" t="s">
        <v>21</v>
      </c>
      <c r="S1905" s="588" t="s">
        <v>503</v>
      </c>
      <c r="T1905" s="7"/>
      <c r="U1905" s="7"/>
      <c r="V1905" s="5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</row>
    <row r="1906" spans="1:51" ht="7.5" customHeight="1">
      <c r="A1906" s="95"/>
      <c r="B1906" s="541"/>
      <c r="C1906" s="541"/>
      <c r="D1906" s="541"/>
      <c r="E1906" s="541"/>
      <c r="R1906" s="541"/>
      <c r="S1906" s="541"/>
      <c r="T1906" s="7"/>
      <c r="U1906" s="7"/>
      <c r="V1906" s="5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</row>
    <row r="1907" spans="1:51" ht="7.5" customHeight="1">
      <c r="A1907" s="192"/>
      <c r="B1907" s="541"/>
      <c r="C1907" s="541"/>
      <c r="D1907" s="541"/>
      <c r="E1907" s="541"/>
      <c r="F1907" s="105"/>
      <c r="G1907" s="580" t="s">
        <v>163</v>
      </c>
      <c r="H1907" s="26"/>
      <c r="I1907" s="26"/>
      <c r="J1907" s="26"/>
      <c r="K1907" s="26"/>
      <c r="L1907" s="26"/>
      <c r="M1907" s="26"/>
      <c r="N1907" s="26"/>
      <c r="O1907" s="26"/>
      <c r="P1907" s="26"/>
      <c r="Q1907" s="26"/>
      <c r="R1907" s="235"/>
      <c r="S1907" s="541"/>
      <c r="T1907" s="7"/>
      <c r="U1907" s="7"/>
      <c r="V1907" s="5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</row>
    <row r="1908" spans="1:51" ht="7.5" customHeight="1">
      <c r="A1908" s="192"/>
      <c r="B1908" s="541"/>
      <c r="C1908" s="541"/>
      <c r="D1908" s="541"/>
      <c r="E1908" s="541"/>
      <c r="F1908" s="105"/>
      <c r="G1908" s="541"/>
      <c r="H1908" s="26"/>
      <c r="I1908" s="26"/>
      <c r="J1908" s="26"/>
      <c r="K1908" s="26"/>
      <c r="L1908" s="26"/>
      <c r="M1908" s="26"/>
      <c r="N1908" s="26"/>
      <c r="O1908" s="26"/>
      <c r="P1908" s="26"/>
      <c r="Q1908" s="26"/>
      <c r="R1908" s="31"/>
      <c r="S1908" s="541"/>
      <c r="T1908" s="7"/>
      <c r="U1908" s="7"/>
      <c r="V1908" s="5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</row>
    <row r="1909" spans="1:51" ht="7.5" customHeight="1">
      <c r="A1909" s="192"/>
      <c r="B1909" s="541"/>
      <c r="C1909" s="541"/>
      <c r="D1909" s="541"/>
      <c r="E1909" s="541"/>
      <c r="F1909" s="47"/>
      <c r="G1909" s="562"/>
      <c r="I1909" s="26"/>
      <c r="J1909" s="26"/>
      <c r="K1909" s="26"/>
      <c r="L1909" s="26"/>
      <c r="M1909" s="26"/>
      <c r="N1909" s="26"/>
      <c r="O1909" s="26"/>
      <c r="P1909" s="26"/>
      <c r="Q1909" s="26"/>
      <c r="R1909" s="31"/>
      <c r="S1909" s="541"/>
      <c r="T1909" s="7"/>
      <c r="U1909" s="7"/>
      <c r="V1909" s="5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</row>
    <row r="1910" spans="1:51" ht="7.5" customHeight="1">
      <c r="A1910" s="95"/>
      <c r="B1910" s="541"/>
      <c r="C1910" s="541"/>
      <c r="D1910" s="541"/>
      <c r="E1910" s="541"/>
      <c r="F1910" s="581">
        <v>1861.1312500000001</v>
      </c>
      <c r="G1910" s="582">
        <f>ROUND(F1910*mark_up,0)</f>
        <v>8170</v>
      </c>
      <c r="H1910" s="215"/>
      <c r="I1910" s="689" t="s">
        <v>25</v>
      </c>
      <c r="J1910" s="689"/>
      <c r="K1910" s="689" t="s">
        <v>25</v>
      </c>
      <c r="L1910" s="689"/>
      <c r="M1910" s="689" t="s">
        <v>25</v>
      </c>
      <c r="N1910" s="689"/>
      <c r="O1910" s="689" t="s">
        <v>25</v>
      </c>
      <c r="P1910" s="689"/>
      <c r="Q1910" s="689" t="s">
        <v>25</v>
      </c>
      <c r="R1910" s="673" t="s">
        <v>21</v>
      </c>
      <c r="S1910" s="672" t="s">
        <v>504</v>
      </c>
      <c r="T1910" s="7"/>
      <c r="U1910" s="7"/>
      <c r="V1910" s="5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</row>
    <row r="1911" spans="1:51" ht="7.5" customHeight="1">
      <c r="A1911" s="95"/>
      <c r="B1911" s="541"/>
      <c r="C1911" s="541"/>
      <c r="D1911" s="541"/>
      <c r="E1911" s="541"/>
      <c r="F1911" s="562"/>
      <c r="G1911" s="562"/>
      <c r="H1911" s="238"/>
      <c r="I1911" s="562"/>
      <c r="J1911" s="562"/>
      <c r="K1911" s="562"/>
      <c r="L1911" s="562"/>
      <c r="M1911" s="562"/>
      <c r="N1911" s="562"/>
      <c r="O1911" s="562"/>
      <c r="P1911" s="562"/>
      <c r="Q1911" s="562"/>
      <c r="R1911" s="541"/>
      <c r="S1911" s="541"/>
      <c r="T1911" s="7"/>
      <c r="U1911" s="7"/>
      <c r="V1911" s="5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</row>
    <row r="1912" spans="1:51" ht="7.5" customHeight="1">
      <c r="A1912" s="95"/>
      <c r="B1912" s="541"/>
      <c r="C1912" s="541"/>
      <c r="D1912" s="541"/>
      <c r="E1912" s="541"/>
      <c r="R1912" s="31"/>
      <c r="S1912" s="541"/>
      <c r="T1912" s="7"/>
      <c r="U1912" s="7"/>
      <c r="V1912" s="5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</row>
    <row r="1913" spans="1:51" ht="7.5" customHeight="1">
      <c r="A1913" s="95"/>
      <c r="B1913" s="541"/>
      <c r="C1913" s="541"/>
      <c r="D1913" s="541"/>
      <c r="E1913" s="541"/>
      <c r="R1913" s="31"/>
      <c r="S1913" s="541"/>
      <c r="T1913" s="7"/>
      <c r="U1913" s="7"/>
      <c r="V1913" s="5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</row>
    <row r="1914" spans="1:51" ht="7.5" customHeight="1">
      <c r="A1914" s="95"/>
      <c r="B1914" s="541"/>
      <c r="C1914" s="541"/>
      <c r="D1914" s="541"/>
      <c r="E1914" s="541"/>
      <c r="R1914" s="55"/>
      <c r="S1914" s="541"/>
      <c r="T1914" s="7"/>
      <c r="U1914" s="7"/>
      <c r="V1914" s="5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</row>
    <row r="1915" spans="1:51" ht="7.5" customHeight="1">
      <c r="A1915" s="95"/>
      <c r="B1915" s="541"/>
      <c r="C1915" s="541"/>
      <c r="D1915" s="541"/>
      <c r="E1915" s="541"/>
      <c r="R1915" s="55"/>
      <c r="S1915" s="541"/>
      <c r="T1915" s="7"/>
      <c r="U1915" s="7"/>
      <c r="V1915" s="5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</row>
    <row r="1916" spans="1:51" ht="7.5" customHeight="1">
      <c r="A1916" s="95"/>
      <c r="B1916" s="541"/>
      <c r="C1916" s="541"/>
      <c r="D1916" s="541"/>
      <c r="E1916" s="541"/>
      <c r="T1916" s="7"/>
      <c r="U1916" s="7"/>
      <c r="V1916" s="5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</row>
    <row r="1917" spans="1:51" ht="7.5" customHeight="1">
      <c r="A1917" s="192"/>
      <c r="B1917" s="541"/>
      <c r="C1917" s="541"/>
      <c r="D1917" s="541"/>
      <c r="E1917" s="541"/>
      <c r="T1917" s="7"/>
      <c r="U1917" s="7"/>
      <c r="V1917" s="5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</row>
    <row r="1918" spans="1:51" ht="7.5" customHeight="1">
      <c r="A1918" s="192"/>
      <c r="B1918" s="541"/>
      <c r="C1918" s="541"/>
      <c r="D1918" s="541"/>
      <c r="E1918" s="541"/>
      <c r="T1918" s="7"/>
      <c r="U1918" s="7"/>
      <c r="V1918" s="5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</row>
    <row r="1919" spans="1:51" ht="7.5" customHeight="1">
      <c r="A1919" s="192"/>
      <c r="B1919" s="541"/>
      <c r="C1919" s="541"/>
      <c r="D1919" s="541"/>
      <c r="E1919" s="541"/>
      <c r="T1919" s="7"/>
      <c r="U1919" s="7"/>
      <c r="V1919" s="5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</row>
    <row r="1920" spans="1:51" ht="7.5" customHeight="1">
      <c r="A1920" s="95"/>
      <c r="B1920" s="541"/>
      <c r="C1920" s="541"/>
      <c r="D1920" s="541"/>
      <c r="E1920" s="541"/>
      <c r="T1920" s="7"/>
      <c r="U1920" s="7"/>
      <c r="V1920" s="5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</row>
    <row r="1921" spans="1:51" ht="7.5" customHeight="1">
      <c r="A1921" s="95"/>
      <c r="B1921" s="541"/>
      <c r="C1921" s="541"/>
      <c r="D1921" s="541"/>
      <c r="E1921" s="541"/>
      <c r="T1921" s="7"/>
      <c r="U1921" s="7"/>
      <c r="V1921" s="5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</row>
    <row r="1922" spans="1:51" ht="7.5" customHeight="1">
      <c r="A1922" s="95"/>
      <c r="B1922" s="541"/>
      <c r="C1922" s="608" t="s">
        <v>505</v>
      </c>
      <c r="D1922" s="541"/>
      <c r="E1922" s="541"/>
      <c r="T1922" s="7"/>
      <c r="U1922" s="7"/>
      <c r="V1922" s="5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</row>
    <row r="1923" spans="1:51" ht="7.5" customHeight="1">
      <c r="A1923" s="95"/>
      <c r="B1923" s="541"/>
      <c r="C1923" s="541"/>
      <c r="D1923" s="541"/>
      <c r="E1923" s="541"/>
      <c r="T1923" s="7"/>
      <c r="U1923" s="7"/>
      <c r="V1923" s="5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</row>
    <row r="1924" spans="1:51" ht="7.5" customHeight="1">
      <c r="A1924" s="95"/>
      <c r="B1924" s="531"/>
      <c r="C1924" s="531"/>
      <c r="D1924" s="531"/>
      <c r="E1924" s="531"/>
      <c r="F1924" s="76"/>
      <c r="G1924" s="76"/>
      <c r="H1924" s="76"/>
      <c r="I1924" s="76"/>
      <c r="J1924" s="76"/>
      <c r="K1924" s="76"/>
      <c r="L1924" s="76"/>
      <c r="M1924" s="76"/>
      <c r="N1924" s="76"/>
      <c r="O1924" s="76"/>
      <c r="P1924" s="76"/>
      <c r="Q1924" s="76"/>
      <c r="R1924" s="76"/>
      <c r="S1924" s="76"/>
      <c r="T1924" s="7"/>
      <c r="U1924" s="7"/>
      <c r="V1924" s="5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</row>
    <row r="1925" spans="1:51" ht="7.5" customHeight="1">
      <c r="A1925" s="95"/>
      <c r="B1925" s="702" t="s">
        <v>18</v>
      </c>
      <c r="C1925" s="627" t="s">
        <v>506</v>
      </c>
      <c r="D1925" s="626" t="s">
        <v>507</v>
      </c>
      <c r="E1925" s="567" t="s">
        <v>25</v>
      </c>
      <c r="F1925" s="233"/>
      <c r="J1925" s="234"/>
      <c r="K1925" s="236"/>
      <c r="L1925" s="234"/>
      <c r="M1925" s="236"/>
      <c r="N1925" s="137"/>
      <c r="O1925" s="236"/>
      <c r="P1925" s="236"/>
      <c r="Q1925" s="137"/>
      <c r="R1925" s="673" t="s">
        <v>21</v>
      </c>
      <c r="S1925" s="672" t="s">
        <v>481</v>
      </c>
      <c r="T1925" s="7"/>
      <c r="U1925" s="7"/>
      <c r="V1925" s="5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</row>
    <row r="1926" spans="1:51" ht="7.5" customHeight="1">
      <c r="A1926" s="95"/>
      <c r="B1926" s="541"/>
      <c r="C1926" s="541"/>
      <c r="D1926" s="541"/>
      <c r="E1926" s="541"/>
      <c r="F1926" s="233"/>
      <c r="I1926" s="265"/>
      <c r="J1926" s="234"/>
      <c r="K1926" s="236"/>
      <c r="L1926" s="234"/>
      <c r="M1926" s="236"/>
      <c r="N1926" s="137"/>
      <c r="O1926" s="236"/>
      <c r="P1926" s="236"/>
      <c r="Q1926" s="137"/>
      <c r="R1926" s="541"/>
      <c r="S1926" s="541"/>
      <c r="T1926" s="7"/>
      <c r="U1926" s="7"/>
      <c r="V1926" s="5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</row>
    <row r="1927" spans="1:51" ht="7.5" customHeight="1">
      <c r="A1927" s="95"/>
      <c r="B1927" s="541"/>
      <c r="C1927" s="541"/>
      <c r="D1927" s="541"/>
      <c r="E1927" s="541"/>
      <c r="F1927" s="233"/>
      <c r="G1927" s="265"/>
      <c r="H1927" s="234"/>
      <c r="I1927" s="265"/>
      <c r="J1927" s="234"/>
      <c r="K1927" s="236"/>
      <c r="L1927" s="234"/>
      <c r="M1927" s="236"/>
      <c r="N1927" s="137"/>
      <c r="O1927" s="236"/>
      <c r="P1927" s="236"/>
      <c r="Q1927" s="137"/>
      <c r="R1927" s="31"/>
      <c r="S1927" s="541"/>
      <c r="T1927" s="7"/>
      <c r="U1927" s="7"/>
      <c r="V1927" s="5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</row>
    <row r="1928" spans="1:51" ht="7.5" customHeight="1">
      <c r="A1928" s="95"/>
      <c r="B1928" s="541"/>
      <c r="C1928" s="541"/>
      <c r="D1928" s="541"/>
      <c r="E1928" s="541"/>
      <c r="F1928" s="26"/>
      <c r="G1928" s="26"/>
      <c r="H1928" s="26"/>
      <c r="I1928" s="26"/>
      <c r="J1928" s="26"/>
      <c r="K1928" s="26"/>
      <c r="L1928" s="26"/>
      <c r="M1928" s="26"/>
      <c r="N1928" s="26"/>
      <c r="O1928" s="26"/>
      <c r="P1928" s="26"/>
      <c r="Q1928" s="26"/>
      <c r="R1928" s="673" t="s">
        <v>21</v>
      </c>
      <c r="S1928" s="672" t="s">
        <v>482</v>
      </c>
      <c r="T1928" s="7"/>
      <c r="U1928" s="7"/>
      <c r="V1928" s="5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</row>
    <row r="1929" spans="1:51" ht="7.5" customHeight="1">
      <c r="A1929" s="95"/>
      <c r="B1929" s="541"/>
      <c r="C1929" s="541"/>
      <c r="D1929" s="541"/>
      <c r="E1929" s="541"/>
      <c r="F1929" s="26"/>
      <c r="G1929" s="26"/>
      <c r="H1929" s="26"/>
      <c r="I1929" s="26"/>
      <c r="J1929" s="26"/>
      <c r="K1929" s="26"/>
      <c r="L1929" s="26"/>
      <c r="M1929" s="26"/>
      <c r="N1929" s="26"/>
      <c r="O1929" s="26"/>
      <c r="P1929" s="26"/>
      <c r="Q1929" s="26"/>
      <c r="R1929" s="541"/>
      <c r="S1929" s="541"/>
      <c r="T1929" s="7"/>
      <c r="U1929" s="7"/>
      <c r="V1929" s="5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</row>
    <row r="1930" spans="1:51" ht="7.5" customHeight="1">
      <c r="A1930" s="95"/>
      <c r="B1930" s="541"/>
      <c r="C1930" s="541"/>
      <c r="D1930" s="541"/>
      <c r="E1930" s="541"/>
      <c r="F1930" s="26"/>
      <c r="R1930" s="31"/>
      <c r="S1930" s="541"/>
      <c r="T1930" s="7"/>
      <c r="U1930" s="7"/>
      <c r="V1930" s="5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</row>
    <row r="1931" spans="1:51" ht="7.5" customHeight="1">
      <c r="A1931" s="95"/>
      <c r="B1931" s="541"/>
      <c r="C1931" s="541"/>
      <c r="D1931" s="541"/>
      <c r="E1931" s="541"/>
      <c r="S1931" s="541"/>
      <c r="T1931" s="7"/>
      <c r="U1931" s="7"/>
      <c r="V1931" s="5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</row>
    <row r="1932" spans="1:51" ht="7.5" customHeight="1">
      <c r="A1932" s="95"/>
      <c r="B1932" s="541"/>
      <c r="C1932" s="541"/>
      <c r="D1932" s="541"/>
      <c r="E1932" s="541"/>
      <c r="S1932" s="541"/>
      <c r="T1932" s="7"/>
      <c r="U1932" s="7"/>
      <c r="V1932" s="5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</row>
    <row r="1933" spans="1:51" ht="7.5" customHeight="1">
      <c r="A1933" s="95"/>
      <c r="B1933" s="541"/>
      <c r="C1933" s="541"/>
      <c r="D1933" s="541"/>
      <c r="E1933" s="541"/>
      <c r="R1933" s="673" t="s">
        <v>21</v>
      </c>
      <c r="S1933" s="588" t="s">
        <v>503</v>
      </c>
      <c r="T1933" s="7"/>
      <c r="U1933" s="7"/>
      <c r="V1933" s="5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</row>
    <row r="1934" spans="1:51" ht="7.5" customHeight="1">
      <c r="A1934" s="95"/>
      <c r="B1934" s="541"/>
      <c r="C1934" s="541"/>
      <c r="D1934" s="541"/>
      <c r="E1934" s="541"/>
      <c r="F1934" s="26"/>
      <c r="G1934" s="681" t="s">
        <v>163</v>
      </c>
      <c r="H1934" s="26"/>
      <c r="I1934" s="26"/>
      <c r="J1934" s="26"/>
      <c r="K1934" s="26"/>
      <c r="L1934" s="26"/>
      <c r="M1934" s="26"/>
      <c r="N1934" s="26"/>
      <c r="O1934" s="26"/>
      <c r="P1934" s="26"/>
      <c r="Q1934" s="26"/>
      <c r="R1934" s="541"/>
      <c r="S1934" s="541"/>
      <c r="T1934" s="7"/>
      <c r="U1934" s="7"/>
      <c r="V1934" s="5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</row>
    <row r="1935" spans="1:51" ht="7.5" customHeight="1">
      <c r="A1935" s="95"/>
      <c r="B1935" s="541"/>
      <c r="C1935" s="541"/>
      <c r="D1935" s="541"/>
      <c r="E1935" s="541"/>
      <c r="F1935" s="26"/>
      <c r="G1935" s="541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35"/>
      <c r="S1935" s="541"/>
      <c r="T1935" s="7"/>
      <c r="U1935" s="7"/>
      <c r="V1935" s="5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</row>
    <row r="1936" spans="1:51" ht="7.5" customHeight="1">
      <c r="A1936" s="95"/>
      <c r="B1936" s="541"/>
      <c r="C1936" s="541"/>
      <c r="D1936" s="541"/>
      <c r="E1936" s="541"/>
      <c r="G1936" s="562"/>
      <c r="I1936" s="26"/>
      <c r="J1936" s="26"/>
      <c r="K1936" s="26"/>
      <c r="L1936" s="26"/>
      <c r="M1936" s="26"/>
      <c r="N1936" s="26"/>
      <c r="O1936" s="26"/>
      <c r="P1936" s="26"/>
      <c r="Q1936" s="26"/>
      <c r="R1936" s="31"/>
      <c r="S1936" s="541"/>
      <c r="T1936" s="7"/>
      <c r="U1936" s="7"/>
      <c r="V1936" s="5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</row>
    <row r="1937" spans="1:51" ht="7.5" customHeight="1">
      <c r="A1937" s="95"/>
      <c r="B1937" s="541"/>
      <c r="C1937" s="541"/>
      <c r="D1937" s="541"/>
      <c r="E1937" s="541"/>
      <c r="F1937" s="581">
        <v>2363.8106250000001</v>
      </c>
      <c r="G1937" s="582">
        <f>ROUND(F1937*mark_up,0)</f>
        <v>10377</v>
      </c>
      <c r="H1937" s="215"/>
      <c r="I1937" s="689" t="s">
        <v>25</v>
      </c>
      <c r="J1937" s="689"/>
      <c r="K1937" s="689" t="s">
        <v>25</v>
      </c>
      <c r="L1937" s="689"/>
      <c r="M1937" s="689" t="s">
        <v>25</v>
      </c>
      <c r="N1937" s="689"/>
      <c r="O1937" s="689" t="s">
        <v>25</v>
      </c>
      <c r="P1937" s="689"/>
      <c r="Q1937" s="689" t="s">
        <v>25</v>
      </c>
      <c r="R1937" s="31"/>
      <c r="S1937" s="541"/>
      <c r="T1937" s="7"/>
      <c r="U1937" s="7"/>
      <c r="V1937" s="5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</row>
    <row r="1938" spans="1:51" ht="7.5" customHeight="1">
      <c r="A1938" s="95"/>
      <c r="B1938" s="541"/>
      <c r="C1938" s="541"/>
      <c r="D1938" s="541"/>
      <c r="E1938" s="541"/>
      <c r="F1938" s="562"/>
      <c r="G1938" s="562"/>
      <c r="H1938" s="238"/>
      <c r="I1938" s="562"/>
      <c r="J1938" s="562"/>
      <c r="K1938" s="562"/>
      <c r="L1938" s="562"/>
      <c r="M1938" s="562"/>
      <c r="N1938" s="562"/>
      <c r="O1938" s="562"/>
      <c r="P1938" s="562"/>
      <c r="Q1938" s="562"/>
      <c r="R1938" s="673" t="s">
        <v>21</v>
      </c>
      <c r="S1938" s="588" t="s">
        <v>508</v>
      </c>
      <c r="T1938" s="7"/>
      <c r="U1938" s="7"/>
      <c r="V1938" s="5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</row>
    <row r="1939" spans="1:51" ht="7.5" customHeight="1">
      <c r="A1939" s="95"/>
      <c r="B1939" s="541"/>
      <c r="C1939" s="541"/>
      <c r="D1939" s="541"/>
      <c r="E1939" s="541"/>
      <c r="F1939" s="263"/>
      <c r="R1939" s="541"/>
      <c r="S1939" s="541"/>
      <c r="T1939" s="7"/>
      <c r="U1939" s="7"/>
      <c r="V1939" s="5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</row>
    <row r="1940" spans="1:51" ht="7.5" customHeight="1">
      <c r="A1940" s="95"/>
      <c r="B1940" s="541"/>
      <c r="C1940" s="541"/>
      <c r="D1940" s="541"/>
      <c r="E1940" s="541"/>
      <c r="F1940" s="263"/>
      <c r="R1940" s="31"/>
      <c r="S1940" s="541"/>
      <c r="T1940" s="7"/>
      <c r="U1940" s="7"/>
      <c r="V1940" s="5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</row>
    <row r="1941" spans="1:51" ht="7.5" customHeight="1">
      <c r="A1941" s="95"/>
      <c r="B1941" s="541"/>
      <c r="C1941" s="541"/>
      <c r="D1941" s="541"/>
      <c r="E1941" s="541"/>
      <c r="R1941" s="31"/>
      <c r="S1941" s="541"/>
      <c r="T1941" s="7"/>
      <c r="U1941" s="7"/>
      <c r="V1941" s="5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</row>
    <row r="1942" spans="1:51" ht="7.5" customHeight="1">
      <c r="A1942" s="95"/>
      <c r="B1942" s="541"/>
      <c r="C1942" s="541"/>
      <c r="D1942" s="541"/>
      <c r="E1942" s="541"/>
      <c r="R1942" s="55"/>
      <c r="S1942" s="541"/>
      <c r="T1942" s="7"/>
      <c r="U1942" s="7"/>
      <c r="V1942" s="5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</row>
    <row r="1943" spans="1:51" ht="7.5" customHeight="1">
      <c r="A1943" s="95"/>
      <c r="B1943" s="541"/>
      <c r="C1943" s="541"/>
      <c r="D1943" s="541"/>
      <c r="E1943" s="541"/>
      <c r="R1943" s="55"/>
      <c r="S1943" s="541"/>
      <c r="T1943" s="7"/>
      <c r="U1943" s="7"/>
      <c r="V1943" s="5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</row>
    <row r="1944" spans="1:51" ht="7.5" customHeight="1">
      <c r="A1944" s="95"/>
      <c r="B1944" s="541"/>
      <c r="C1944" s="541"/>
      <c r="D1944" s="541"/>
      <c r="E1944" s="541"/>
      <c r="T1944" s="7"/>
      <c r="U1944" s="7"/>
      <c r="V1944" s="5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</row>
    <row r="1945" spans="1:51" ht="7.5" customHeight="1">
      <c r="A1945" s="95"/>
      <c r="B1945" s="541"/>
      <c r="C1945" s="541"/>
      <c r="D1945" s="541"/>
      <c r="E1945" s="541"/>
      <c r="T1945" s="7"/>
      <c r="U1945" s="7"/>
      <c r="V1945" s="5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</row>
    <row r="1946" spans="1:51" ht="7.5" customHeight="1">
      <c r="A1946" s="95"/>
      <c r="B1946" s="541"/>
      <c r="C1946" s="541"/>
      <c r="D1946" s="541"/>
      <c r="E1946" s="541"/>
      <c r="T1946" s="7"/>
      <c r="U1946" s="7"/>
      <c r="V1946" s="5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</row>
    <row r="1947" spans="1:51" ht="7.5" customHeight="1">
      <c r="A1947" s="1"/>
      <c r="B1947" s="541"/>
      <c r="C1947" s="541"/>
      <c r="D1947" s="541"/>
      <c r="E1947" s="541"/>
      <c r="T1947" s="7"/>
      <c r="U1947" s="7"/>
      <c r="V1947" s="5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</row>
    <row r="1948" spans="1:51" ht="7.5" customHeight="1">
      <c r="A1948" s="6"/>
      <c r="B1948" s="541"/>
      <c r="C1948" s="541"/>
      <c r="D1948" s="541"/>
      <c r="E1948" s="541"/>
      <c r="T1948" s="7"/>
      <c r="U1948" s="7"/>
      <c r="V1948" s="5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</row>
    <row r="1949" spans="1:51" ht="7.5" customHeight="1">
      <c r="A1949" s="6"/>
      <c r="B1949" s="541"/>
      <c r="C1949" s="541"/>
      <c r="D1949" s="541"/>
      <c r="E1949" s="541"/>
      <c r="T1949" s="7"/>
      <c r="U1949" s="7"/>
      <c r="V1949" s="5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</row>
    <row r="1950" spans="1:51" ht="7.5" customHeight="1">
      <c r="A1950" s="6"/>
      <c r="B1950" s="541"/>
      <c r="C1950" s="608" t="s">
        <v>509</v>
      </c>
      <c r="D1950" s="541"/>
      <c r="E1950" s="541"/>
      <c r="T1950" s="7"/>
      <c r="U1950" s="7"/>
      <c r="V1950" s="5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</row>
    <row r="1951" spans="1:51" ht="7.5" customHeight="1">
      <c r="A1951" s="1"/>
      <c r="B1951" s="541"/>
      <c r="C1951" s="541"/>
      <c r="D1951" s="541"/>
      <c r="E1951" s="541"/>
      <c r="F1951" s="26"/>
      <c r="T1951" s="7"/>
      <c r="U1951" s="7"/>
      <c r="V1951" s="5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</row>
    <row r="1952" spans="1:51" ht="7.5" customHeight="1">
      <c r="A1952" s="1"/>
      <c r="B1952" s="531"/>
      <c r="C1952" s="531"/>
      <c r="D1952" s="531"/>
      <c r="E1952" s="531"/>
      <c r="F1952" s="280"/>
      <c r="G1952" s="76"/>
      <c r="H1952" s="76"/>
      <c r="I1952" s="76"/>
      <c r="J1952" s="76"/>
      <c r="K1952" s="76"/>
      <c r="L1952" s="76"/>
      <c r="M1952" s="76"/>
      <c r="N1952" s="76"/>
      <c r="O1952" s="76"/>
      <c r="P1952" s="76"/>
      <c r="Q1952" s="76"/>
      <c r="R1952" s="76"/>
      <c r="T1952" s="7"/>
      <c r="U1952" s="7"/>
      <c r="V1952" s="5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</row>
    <row r="1953" spans="1:51" ht="11.25" customHeight="1">
      <c r="A1953" s="1"/>
      <c r="B1953" s="266"/>
      <c r="C1953" s="296"/>
      <c r="D1953" s="266"/>
      <c r="E1953" s="266"/>
      <c r="F1953" s="266"/>
      <c r="G1953" s="266"/>
      <c r="H1953" s="266"/>
      <c r="I1953" s="266"/>
      <c r="J1953" s="266"/>
      <c r="K1953" s="266"/>
      <c r="L1953" s="266"/>
      <c r="M1953" s="266"/>
      <c r="N1953" s="266"/>
      <c r="O1953" s="266"/>
      <c r="P1953" s="266"/>
      <c r="Q1953" s="266"/>
      <c r="R1953" s="266"/>
      <c r="S1953" s="570" t="s">
        <v>43</v>
      </c>
      <c r="T1953" s="7"/>
      <c r="U1953" s="7"/>
      <c r="V1953" s="5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</row>
    <row r="1954" spans="1:51" ht="11.25" customHeight="1">
      <c r="A1954" s="1"/>
      <c r="B1954" s="28"/>
      <c r="C1954" s="64"/>
      <c r="D1954" s="28"/>
      <c r="E1954" s="28"/>
      <c r="F1954" s="28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31"/>
      <c r="S1954" s="562"/>
      <c r="T1954" s="7"/>
      <c r="U1954" s="7"/>
      <c r="V1954" s="5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</row>
    <row r="1955" spans="1:51" ht="11.25" customHeight="1">
      <c r="A1955" s="1"/>
      <c r="B1955" s="675" t="s">
        <v>510</v>
      </c>
      <c r="C1955" s="587"/>
      <c r="D1955" s="587"/>
      <c r="E1955" s="587"/>
      <c r="F1955" s="587"/>
      <c r="G1955" s="587"/>
      <c r="H1955" s="587"/>
      <c r="I1955" s="587"/>
      <c r="J1955" s="587"/>
      <c r="K1955" s="587"/>
      <c r="L1955" s="587"/>
      <c r="M1955" s="587"/>
      <c r="N1955" s="587"/>
      <c r="O1955" s="587"/>
      <c r="P1955" s="587"/>
      <c r="Q1955" s="587"/>
      <c r="R1955" s="587"/>
      <c r="S1955" s="587"/>
      <c r="T1955" s="7"/>
      <c r="U1955" s="7"/>
      <c r="V1955" s="5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</row>
    <row r="1956" spans="1:51" ht="61.5" customHeight="1">
      <c r="A1956" s="1"/>
      <c r="B1956" s="572"/>
      <c r="C1956" s="531"/>
      <c r="D1956" s="531"/>
      <c r="E1956" s="35"/>
      <c r="F1956" s="35"/>
      <c r="G1956" s="35"/>
      <c r="H1956" s="35"/>
      <c r="I1956" s="35"/>
      <c r="J1956" s="35"/>
      <c r="K1956" s="35"/>
      <c r="L1956" s="35"/>
      <c r="M1956" s="35"/>
      <c r="N1956" s="35"/>
      <c r="O1956" s="573" t="s">
        <v>5</v>
      </c>
      <c r="P1956" s="531"/>
      <c r="Q1956" s="531"/>
      <c r="R1956" s="531"/>
      <c r="S1956" s="531"/>
      <c r="T1956" s="7"/>
      <c r="U1956" s="7"/>
      <c r="V1956" s="5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</row>
    <row r="1957" spans="1:51" ht="34.5" customHeight="1">
      <c r="A1957" s="1"/>
      <c r="B1957" s="279" t="s">
        <v>6</v>
      </c>
      <c r="C1957" s="279" t="s">
        <v>7</v>
      </c>
      <c r="D1957" s="279" t="s">
        <v>8</v>
      </c>
      <c r="E1957" s="253" t="s">
        <v>9</v>
      </c>
      <c r="F1957" s="254" t="s">
        <v>10</v>
      </c>
      <c r="G1957" s="255" t="s">
        <v>11</v>
      </c>
      <c r="H1957" s="254" t="s">
        <v>10</v>
      </c>
      <c r="I1957" s="255" t="s">
        <v>12</v>
      </c>
      <c r="J1957" s="254" t="s">
        <v>10</v>
      </c>
      <c r="K1957" s="255" t="s">
        <v>13</v>
      </c>
      <c r="L1957" s="254" t="s">
        <v>10</v>
      </c>
      <c r="M1957" s="255" t="s">
        <v>14</v>
      </c>
      <c r="N1957" s="254" t="s">
        <v>10</v>
      </c>
      <c r="O1957" s="255" t="s">
        <v>15</v>
      </c>
      <c r="P1957" s="254" t="s">
        <v>10</v>
      </c>
      <c r="Q1957" s="255" t="s">
        <v>16</v>
      </c>
      <c r="R1957" s="676" t="s">
        <v>17</v>
      </c>
      <c r="S1957" s="575"/>
      <c r="T1957" s="7"/>
      <c r="U1957" s="7"/>
      <c r="V1957" s="5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</row>
    <row r="1958" spans="1:51" ht="7.5" customHeight="1">
      <c r="A1958" s="95"/>
      <c r="B1958" s="702" t="s">
        <v>18</v>
      </c>
      <c r="C1958" s="627" t="s">
        <v>511</v>
      </c>
      <c r="D1958" s="626" t="s">
        <v>512</v>
      </c>
      <c r="E1958" s="685" t="s">
        <v>25</v>
      </c>
      <c r="F1958" s="232"/>
      <c r="G1958" s="175"/>
      <c r="H1958" s="175"/>
      <c r="I1958" s="175"/>
      <c r="J1958" s="175"/>
      <c r="K1958" s="175"/>
      <c r="L1958" s="175"/>
      <c r="M1958" s="175"/>
      <c r="N1958" s="175"/>
      <c r="O1958" s="175"/>
      <c r="P1958" s="175"/>
      <c r="Q1958" s="175"/>
      <c r="R1958" s="677" t="s">
        <v>21</v>
      </c>
      <c r="S1958" s="577" t="s">
        <v>481</v>
      </c>
      <c r="T1958" s="7"/>
      <c r="U1958" s="7"/>
      <c r="V1958" s="5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</row>
    <row r="1959" spans="1:51" ht="7.5" customHeight="1">
      <c r="A1959" s="95"/>
      <c r="B1959" s="541"/>
      <c r="C1959" s="541"/>
      <c r="D1959" s="541"/>
      <c r="E1959" s="541"/>
      <c r="R1959" s="541"/>
      <c r="S1959" s="541"/>
      <c r="T1959" s="7"/>
      <c r="U1959" s="7"/>
      <c r="V1959" s="5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</row>
    <row r="1960" spans="1:51" ht="7.5" customHeight="1">
      <c r="A1960" s="95"/>
      <c r="B1960" s="541"/>
      <c r="C1960" s="541"/>
      <c r="D1960" s="541"/>
      <c r="E1960" s="541"/>
      <c r="R1960" s="31"/>
      <c r="S1960" s="541"/>
      <c r="T1960" s="7"/>
      <c r="U1960" s="7"/>
      <c r="V1960" s="5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</row>
    <row r="1961" spans="1:51" ht="7.5" customHeight="1">
      <c r="A1961" s="95"/>
      <c r="B1961" s="541"/>
      <c r="C1961" s="541"/>
      <c r="D1961" s="541"/>
      <c r="E1961" s="541"/>
      <c r="R1961" s="673" t="s">
        <v>21</v>
      </c>
      <c r="S1961" s="588" t="s">
        <v>482</v>
      </c>
      <c r="T1961" s="7"/>
      <c r="U1961" s="7"/>
      <c r="V1961" s="5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</row>
    <row r="1962" spans="1:51" ht="7.5" customHeight="1">
      <c r="A1962" s="95"/>
      <c r="B1962" s="541"/>
      <c r="C1962" s="541"/>
      <c r="D1962" s="541"/>
      <c r="E1962" s="541"/>
      <c r="R1962" s="541"/>
      <c r="S1962" s="541"/>
      <c r="T1962" s="7"/>
      <c r="U1962" s="7"/>
      <c r="V1962" s="5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</row>
    <row r="1963" spans="1:51" ht="7.5" customHeight="1">
      <c r="A1963" s="95"/>
      <c r="B1963" s="541"/>
      <c r="C1963" s="541"/>
      <c r="D1963" s="541"/>
      <c r="E1963" s="541"/>
      <c r="R1963" s="31"/>
      <c r="S1963" s="541"/>
      <c r="T1963" s="7"/>
      <c r="U1963" s="7"/>
      <c r="V1963" s="5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</row>
    <row r="1964" spans="1:51" ht="7.5" customHeight="1">
      <c r="A1964" s="95"/>
      <c r="B1964" s="541"/>
      <c r="C1964" s="541"/>
      <c r="D1964" s="541"/>
      <c r="E1964" s="541"/>
      <c r="S1964" s="541"/>
      <c r="T1964" s="7"/>
      <c r="U1964" s="7"/>
      <c r="V1964" s="5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</row>
    <row r="1965" spans="1:51" ht="7.5" customHeight="1">
      <c r="A1965" s="95"/>
      <c r="B1965" s="541"/>
      <c r="C1965" s="541"/>
      <c r="D1965" s="541"/>
      <c r="E1965" s="541"/>
      <c r="S1965" s="541"/>
      <c r="T1965" s="7"/>
      <c r="U1965" s="7"/>
      <c r="V1965" s="5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</row>
    <row r="1966" spans="1:51" ht="7.5" customHeight="1">
      <c r="A1966" s="95"/>
      <c r="B1966" s="541"/>
      <c r="C1966" s="541"/>
      <c r="D1966" s="541"/>
      <c r="E1966" s="541"/>
      <c r="S1966" s="588" t="s">
        <v>503</v>
      </c>
      <c r="T1966" s="7"/>
      <c r="U1966" s="7"/>
      <c r="V1966" s="5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</row>
    <row r="1967" spans="1:51" ht="7.5" customHeight="1">
      <c r="A1967" s="192"/>
      <c r="B1967" s="541"/>
      <c r="C1967" s="541"/>
      <c r="D1967" s="541"/>
      <c r="E1967" s="541"/>
      <c r="R1967" s="673" t="s">
        <v>21</v>
      </c>
      <c r="S1967" s="541"/>
      <c r="T1967" s="7"/>
      <c r="U1967" s="7"/>
      <c r="V1967" s="5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</row>
    <row r="1968" spans="1:51" ht="7.5" customHeight="1">
      <c r="A1968" s="192"/>
      <c r="B1968" s="541"/>
      <c r="C1968" s="541"/>
      <c r="D1968" s="541"/>
      <c r="E1968" s="541"/>
      <c r="R1968" s="541"/>
      <c r="S1968" s="541"/>
      <c r="T1968" s="7"/>
      <c r="U1968" s="7"/>
      <c r="V1968" s="5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</row>
    <row r="1969" spans="1:51" ht="7.5" customHeight="1">
      <c r="A1969" s="192"/>
      <c r="B1969" s="541"/>
      <c r="C1969" s="541"/>
      <c r="D1969" s="541"/>
      <c r="E1969" s="541"/>
      <c r="F1969" s="237"/>
      <c r="R1969" s="235"/>
      <c r="S1969" s="541"/>
      <c r="T1969" s="7"/>
      <c r="U1969" s="7"/>
      <c r="V1969" s="5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</row>
    <row r="1970" spans="1:51" ht="7.5" customHeight="1">
      <c r="A1970" s="95"/>
      <c r="B1970" s="541"/>
      <c r="C1970" s="541"/>
      <c r="D1970" s="541"/>
      <c r="E1970" s="541"/>
      <c r="R1970" s="31"/>
      <c r="S1970" s="541"/>
      <c r="T1970" s="7"/>
      <c r="U1970" s="7"/>
      <c r="V1970" s="5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</row>
    <row r="1971" spans="1:51" ht="7.5" customHeight="1">
      <c r="A1971" s="95"/>
      <c r="B1971" s="541"/>
      <c r="C1971" s="541"/>
      <c r="D1971" s="541"/>
      <c r="E1971" s="541"/>
      <c r="R1971" s="673" t="s">
        <v>21</v>
      </c>
      <c r="S1971" s="672" t="s">
        <v>513</v>
      </c>
      <c r="T1971" s="7"/>
      <c r="U1971" s="7"/>
      <c r="V1971" s="5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</row>
    <row r="1972" spans="1:51" ht="7.5" customHeight="1">
      <c r="A1972" s="95"/>
      <c r="B1972" s="541"/>
      <c r="C1972" s="541"/>
      <c r="D1972" s="541"/>
      <c r="E1972" s="541"/>
      <c r="R1972" s="541"/>
      <c r="S1972" s="541"/>
      <c r="T1972" s="7"/>
      <c r="U1972" s="7"/>
      <c r="V1972" s="5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</row>
    <row r="1973" spans="1:51" ht="7.5" customHeight="1">
      <c r="A1973" s="95"/>
      <c r="B1973" s="541"/>
      <c r="C1973" s="541"/>
      <c r="D1973" s="541"/>
      <c r="E1973" s="541"/>
      <c r="R1973" s="31"/>
      <c r="S1973" s="541"/>
      <c r="T1973" s="7"/>
      <c r="U1973" s="7"/>
      <c r="V1973" s="5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</row>
    <row r="1974" spans="1:51" ht="7.5" customHeight="1">
      <c r="A1974" s="95"/>
      <c r="B1974" s="541"/>
      <c r="C1974" s="541"/>
      <c r="D1974" s="541"/>
      <c r="E1974" s="541"/>
      <c r="R1974" s="31"/>
      <c r="S1974" s="541"/>
      <c r="T1974" s="7"/>
      <c r="U1974" s="7"/>
      <c r="V1974" s="5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</row>
    <row r="1975" spans="1:51" ht="7.5" customHeight="1">
      <c r="A1975" s="95"/>
      <c r="B1975" s="541"/>
      <c r="C1975" s="541"/>
      <c r="D1975" s="541"/>
      <c r="E1975" s="541"/>
      <c r="R1975" s="259"/>
      <c r="S1975" s="541"/>
      <c r="T1975" s="7"/>
      <c r="U1975" s="7"/>
      <c r="V1975" s="5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</row>
    <row r="1976" spans="1:51" ht="7.5" customHeight="1">
      <c r="A1976" s="95"/>
      <c r="B1976" s="541"/>
      <c r="C1976" s="541"/>
      <c r="D1976" s="541"/>
      <c r="E1976" s="541"/>
      <c r="R1976" s="259"/>
      <c r="S1976" s="541"/>
      <c r="T1976" s="7"/>
      <c r="U1976" s="7"/>
      <c r="V1976" s="5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</row>
    <row r="1977" spans="1:51" ht="7.5" customHeight="1">
      <c r="A1977" s="1"/>
      <c r="B1977" s="541"/>
      <c r="C1977" s="541"/>
      <c r="D1977" s="541"/>
      <c r="E1977" s="541"/>
      <c r="R1977" s="259"/>
      <c r="S1977" s="541"/>
      <c r="T1977" s="7"/>
      <c r="U1977" s="7"/>
      <c r="V1977" s="5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</row>
    <row r="1978" spans="1:51" ht="7.5" customHeight="1">
      <c r="A1978" s="95"/>
      <c r="B1978" s="541"/>
      <c r="C1978" s="541"/>
      <c r="D1978" s="541"/>
      <c r="E1978" s="541"/>
      <c r="R1978" s="673" t="s">
        <v>21</v>
      </c>
      <c r="S1978" s="749" t="s">
        <v>514</v>
      </c>
      <c r="T1978" s="7"/>
      <c r="U1978" s="7"/>
      <c r="V1978" s="5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</row>
    <row r="1979" spans="1:51" ht="7.5" customHeight="1">
      <c r="A1979" s="95"/>
      <c r="B1979" s="541"/>
      <c r="C1979" s="541"/>
      <c r="D1979" s="541"/>
      <c r="E1979" s="541"/>
      <c r="R1979" s="541"/>
      <c r="S1979" s="541"/>
      <c r="T1979" s="7"/>
      <c r="U1979" s="7"/>
      <c r="V1979" s="5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</row>
    <row r="1980" spans="1:51" ht="7.5" customHeight="1">
      <c r="A1980" s="95"/>
      <c r="B1980" s="541"/>
      <c r="C1980" s="541"/>
      <c r="D1980" s="541"/>
      <c r="E1980" s="541"/>
      <c r="G1980" s="681" t="s">
        <v>163</v>
      </c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31"/>
      <c r="S1980" s="541"/>
      <c r="T1980" s="7"/>
      <c r="U1980" s="7"/>
      <c r="V1980" s="5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</row>
    <row r="1981" spans="1:51" ht="7.5" customHeight="1">
      <c r="A1981" s="95"/>
      <c r="B1981" s="541"/>
      <c r="C1981" s="541"/>
      <c r="D1981" s="541"/>
      <c r="E1981" s="541"/>
      <c r="G1981" s="541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T1981" s="7"/>
      <c r="U1981" s="7"/>
      <c r="V1981" s="5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</row>
    <row r="1982" spans="1:51" ht="7.5" customHeight="1">
      <c r="A1982" s="192"/>
      <c r="B1982" s="541"/>
      <c r="C1982" s="541"/>
      <c r="D1982" s="541"/>
      <c r="E1982" s="541"/>
      <c r="G1982" s="562"/>
      <c r="H1982" s="263"/>
      <c r="I1982" s="26"/>
      <c r="J1982" s="26"/>
      <c r="K1982" s="26"/>
      <c r="L1982" s="26"/>
      <c r="M1982" s="26"/>
      <c r="N1982" s="26"/>
      <c r="O1982" s="26"/>
      <c r="P1982" s="26"/>
      <c r="Q1982" s="26"/>
      <c r="T1982" s="7"/>
      <c r="U1982" s="7"/>
      <c r="V1982" s="5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</row>
    <row r="1983" spans="1:51" ht="7.5" customHeight="1">
      <c r="A1983" s="192"/>
      <c r="B1983" s="541"/>
      <c r="C1983" s="541"/>
      <c r="D1983" s="541"/>
      <c r="E1983" s="541"/>
      <c r="F1983" s="581">
        <v>8520.5010000000002</v>
      </c>
      <c r="G1983" s="582">
        <f>ROUND(F1983*mark_up,0)</f>
        <v>37405</v>
      </c>
      <c r="H1983" s="215"/>
      <c r="I1983" s="689" t="s">
        <v>25</v>
      </c>
      <c r="J1983" s="689"/>
      <c r="K1983" s="689" t="s">
        <v>25</v>
      </c>
      <c r="L1983" s="689"/>
      <c r="M1983" s="689" t="s">
        <v>25</v>
      </c>
      <c r="N1983" s="689"/>
      <c r="O1983" s="689" t="s">
        <v>25</v>
      </c>
      <c r="P1983" s="689"/>
      <c r="Q1983" s="689" t="s">
        <v>25</v>
      </c>
      <c r="T1983" s="7"/>
      <c r="U1983" s="7"/>
      <c r="V1983" s="5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</row>
    <row r="1984" spans="1:51" ht="7.5" customHeight="1">
      <c r="A1984" s="192"/>
      <c r="B1984" s="541"/>
      <c r="C1984" s="541"/>
      <c r="D1984" s="541"/>
      <c r="E1984" s="541"/>
      <c r="F1984" s="562"/>
      <c r="G1984" s="562"/>
      <c r="H1984" s="238"/>
      <c r="I1984" s="562"/>
      <c r="J1984" s="562"/>
      <c r="K1984" s="562"/>
      <c r="L1984" s="562"/>
      <c r="M1984" s="562"/>
      <c r="N1984" s="562"/>
      <c r="O1984" s="562"/>
      <c r="P1984" s="562"/>
      <c r="Q1984" s="562"/>
      <c r="T1984" s="7"/>
      <c r="U1984" s="7"/>
      <c r="V1984" s="5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</row>
    <row r="1985" spans="1:51" ht="7.5" customHeight="1">
      <c r="A1985" s="95"/>
      <c r="B1985" s="541"/>
      <c r="C1985" s="541"/>
      <c r="D1985" s="541"/>
      <c r="E1985" s="541"/>
      <c r="T1985" s="7"/>
      <c r="U1985" s="7"/>
      <c r="V1985" s="5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</row>
    <row r="1986" spans="1:51" ht="7.5" customHeight="1">
      <c r="A1986" s="95"/>
      <c r="C1986" s="541"/>
      <c r="D1986" s="541"/>
      <c r="E1986" s="541"/>
      <c r="T1986" s="7"/>
      <c r="U1986" s="7"/>
      <c r="V1986" s="5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</row>
    <row r="1987" spans="1:51" ht="7.5" customHeight="1">
      <c r="A1987" s="95"/>
      <c r="C1987" s="541"/>
      <c r="D1987" s="541"/>
      <c r="E1987" s="541"/>
      <c r="T1987" s="7"/>
      <c r="U1987" s="7"/>
      <c r="V1987" s="5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</row>
    <row r="1988" spans="1:51" ht="7.5" customHeight="1">
      <c r="A1988" s="95"/>
      <c r="C1988" s="541"/>
      <c r="D1988" s="541"/>
      <c r="E1988" s="541"/>
      <c r="T1988" s="7"/>
      <c r="U1988" s="7"/>
      <c r="V1988" s="5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</row>
    <row r="1989" spans="1:51" ht="7.5" customHeight="1">
      <c r="A1989" s="95"/>
      <c r="C1989" s="541"/>
      <c r="D1989" s="541"/>
      <c r="E1989" s="541"/>
      <c r="T1989" s="7"/>
      <c r="U1989" s="7"/>
      <c r="V1989" s="5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</row>
    <row r="1990" spans="1:51" ht="7.5" customHeight="1">
      <c r="A1990" s="95"/>
      <c r="C1990" s="541"/>
      <c r="D1990" s="541"/>
      <c r="E1990" s="541"/>
      <c r="T1990" s="7"/>
      <c r="U1990" s="7"/>
      <c r="V1990" s="5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</row>
    <row r="1991" spans="1:51" ht="7.5" customHeight="1">
      <c r="A1991" s="95"/>
      <c r="C1991" s="541"/>
      <c r="D1991" s="541"/>
      <c r="E1991" s="541"/>
      <c r="T1991" s="7"/>
      <c r="U1991" s="7"/>
      <c r="V1991" s="5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</row>
    <row r="1992" spans="1:51" ht="7.5" customHeight="1">
      <c r="A1992" s="95"/>
      <c r="C1992" s="541"/>
      <c r="D1992" s="541"/>
      <c r="E1992" s="541"/>
      <c r="T1992" s="7"/>
      <c r="U1992" s="7"/>
      <c r="V1992" s="5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</row>
    <row r="1993" spans="1:51" ht="7.5" customHeight="1">
      <c r="A1993" s="95"/>
      <c r="C1993" s="541"/>
      <c r="D1993" s="541"/>
      <c r="E1993" s="541"/>
      <c r="T1993" s="7"/>
      <c r="U1993" s="7"/>
      <c r="V1993" s="5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</row>
    <row r="1994" spans="1:51" ht="7.5" customHeight="1">
      <c r="A1994" s="95"/>
      <c r="C1994" s="541"/>
      <c r="D1994" s="541"/>
      <c r="E1994" s="541"/>
      <c r="T1994" s="7"/>
      <c r="U1994" s="7"/>
      <c r="V1994" s="5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</row>
    <row r="1995" spans="1:51" ht="7.5" customHeight="1">
      <c r="A1995" s="95"/>
      <c r="C1995" s="541"/>
      <c r="D1995" s="541"/>
      <c r="E1995" s="541"/>
      <c r="T1995" s="7"/>
      <c r="U1995" s="7"/>
      <c r="V1995" s="72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</row>
    <row r="1996" spans="1:51" ht="7.5" customHeight="1">
      <c r="A1996" s="95"/>
      <c r="C1996" s="541"/>
      <c r="D1996" s="541"/>
      <c r="E1996" s="541"/>
      <c r="T1996" s="7"/>
      <c r="U1996" s="7"/>
      <c r="V1996" s="5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</row>
    <row r="1997" spans="1:51" ht="7.5" customHeight="1">
      <c r="A1997" s="95"/>
      <c r="C1997" s="541"/>
      <c r="D1997" s="541"/>
      <c r="E1997" s="541"/>
      <c r="T1997" s="7"/>
      <c r="U1997" s="7"/>
      <c r="V1997" s="5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</row>
    <row r="1998" spans="1:51" ht="7.5" customHeight="1">
      <c r="A1998" s="95"/>
      <c r="C1998" s="541"/>
      <c r="D1998" s="541"/>
      <c r="E1998" s="541"/>
      <c r="T1998" s="7"/>
      <c r="U1998" s="7"/>
      <c r="V1998" s="5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</row>
    <row r="1999" spans="1:51" ht="7.5" customHeight="1">
      <c r="A1999" s="95"/>
      <c r="C1999" s="541"/>
      <c r="D1999" s="541"/>
      <c r="E1999" s="541"/>
      <c r="T1999" s="7"/>
      <c r="U1999" s="7"/>
      <c r="V1999" s="5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</row>
    <row r="2000" spans="1:51" ht="7.5" customHeight="1">
      <c r="A2000" s="1"/>
      <c r="C2000" s="541"/>
      <c r="D2000" s="541"/>
      <c r="E2000" s="541"/>
      <c r="T2000" s="7"/>
      <c r="U2000" s="7"/>
      <c r="V2000" s="5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</row>
    <row r="2001" spans="1:51" ht="7.5" customHeight="1">
      <c r="A2001" s="1"/>
      <c r="C2001" s="541"/>
      <c r="D2001" s="541"/>
      <c r="E2001" s="541"/>
      <c r="T2001" s="7"/>
      <c r="U2001" s="7"/>
      <c r="V2001" s="5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</row>
    <row r="2002" spans="1:51" ht="7.5" customHeight="1">
      <c r="A2002" s="1"/>
      <c r="C2002" s="541"/>
      <c r="D2002" s="541"/>
      <c r="E2002" s="541"/>
      <c r="T2002" s="7"/>
      <c r="U2002" s="7"/>
      <c r="V2002" s="5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</row>
    <row r="2003" spans="1:51" ht="7.5" customHeight="1">
      <c r="A2003" s="6"/>
      <c r="C2003" s="541"/>
      <c r="D2003" s="541"/>
      <c r="E2003" s="541"/>
      <c r="T2003" s="7"/>
      <c r="U2003" s="7"/>
      <c r="V2003" s="5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</row>
    <row r="2004" spans="1:51" ht="7.5" customHeight="1">
      <c r="A2004" s="6"/>
      <c r="C2004" s="541"/>
      <c r="D2004" s="541"/>
      <c r="E2004" s="541"/>
      <c r="T2004" s="7"/>
      <c r="U2004" s="7"/>
      <c r="V2004" s="5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</row>
    <row r="2005" spans="1:51" ht="7.5" customHeight="1">
      <c r="A2005" s="6"/>
      <c r="C2005" s="541"/>
      <c r="D2005" s="541"/>
      <c r="E2005" s="541"/>
      <c r="T2005" s="7"/>
      <c r="U2005" s="7"/>
      <c r="V2005" s="5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</row>
    <row r="2006" spans="1:51" ht="7.5" customHeight="1">
      <c r="A2006" s="1"/>
      <c r="C2006" s="541"/>
      <c r="D2006" s="541"/>
      <c r="E2006" s="541"/>
      <c r="T2006" s="7"/>
      <c r="U2006" s="7"/>
      <c r="V2006" s="5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</row>
    <row r="2007" spans="1:51" ht="7.5" customHeight="1">
      <c r="A2007" s="1"/>
      <c r="C2007" s="541"/>
      <c r="D2007" s="541"/>
      <c r="E2007" s="541"/>
      <c r="T2007" s="7"/>
      <c r="U2007" s="7"/>
      <c r="V2007" s="5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</row>
    <row r="2008" spans="1:51" ht="7.5" customHeight="1">
      <c r="A2008" s="1"/>
      <c r="C2008" s="541"/>
      <c r="D2008" s="541"/>
      <c r="E2008" s="541"/>
      <c r="T2008" s="7"/>
      <c r="U2008" s="7"/>
      <c r="V2008" s="5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</row>
    <row r="2009" spans="1:51" ht="7.5" customHeight="1">
      <c r="A2009" s="1"/>
      <c r="C2009" s="541"/>
      <c r="D2009" s="541"/>
      <c r="E2009" s="541"/>
      <c r="T2009" s="7"/>
      <c r="U2009" s="7"/>
      <c r="V2009" s="5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</row>
    <row r="2010" spans="1:51" ht="7.5" customHeight="1">
      <c r="A2010" s="1"/>
      <c r="C2010" s="541"/>
      <c r="D2010" s="541"/>
      <c r="T2010" s="7"/>
      <c r="U2010" s="7"/>
      <c r="V2010" s="5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</row>
    <row r="2011" spans="1:51" ht="7.5" customHeight="1">
      <c r="A2011" s="1"/>
      <c r="C2011" s="608" t="s">
        <v>515</v>
      </c>
      <c r="D2011" s="107"/>
      <c r="T2011" s="7"/>
      <c r="U2011" s="7"/>
      <c r="V2011" s="5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</row>
    <row r="2012" spans="1:51" ht="7.5" customHeight="1">
      <c r="A2012" s="1"/>
      <c r="C2012" s="541"/>
      <c r="D2012" s="107"/>
      <c r="T2012" s="7"/>
      <c r="U2012" s="7"/>
      <c r="V2012" s="5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</row>
    <row r="2013" spans="1:51" ht="7.5" customHeight="1">
      <c r="A2013" s="1"/>
      <c r="C2013" s="531"/>
      <c r="T2013" s="7"/>
      <c r="U2013" s="7"/>
      <c r="V2013" s="5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</row>
    <row r="2014" spans="1:51" ht="11.25" customHeight="1">
      <c r="A2014" s="1"/>
      <c r="B2014" s="252"/>
      <c r="C2014" s="290"/>
      <c r="D2014" s="252"/>
      <c r="E2014" s="252"/>
      <c r="F2014" s="252"/>
      <c r="G2014" s="252"/>
      <c r="H2014" s="252"/>
      <c r="I2014" s="252"/>
      <c r="J2014" s="252"/>
      <c r="K2014" s="252"/>
      <c r="L2014" s="252"/>
      <c r="M2014" s="252"/>
      <c r="N2014" s="252"/>
      <c r="O2014" s="252"/>
      <c r="P2014" s="252"/>
      <c r="Q2014" s="252"/>
      <c r="R2014" s="252"/>
      <c r="S2014" s="570" t="s">
        <v>43</v>
      </c>
      <c r="T2014" s="7"/>
      <c r="U2014" s="7"/>
      <c r="V2014" s="5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</row>
    <row r="2015" spans="1:51" ht="11.25" customHeight="1">
      <c r="A2015" s="1"/>
      <c r="B2015" s="28"/>
      <c r="C2015" s="64"/>
      <c r="D2015" s="28"/>
      <c r="E2015" s="28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31"/>
      <c r="S2015" s="562"/>
      <c r="T2015" s="7"/>
      <c r="U2015" s="7"/>
      <c r="V2015" s="5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</row>
    <row r="2016" spans="1:51" ht="11.25" customHeight="1">
      <c r="A2016" s="1"/>
      <c r="B2016" s="675" t="s">
        <v>516</v>
      </c>
      <c r="C2016" s="587"/>
      <c r="D2016" s="587"/>
      <c r="E2016" s="587"/>
      <c r="F2016" s="587"/>
      <c r="G2016" s="587"/>
      <c r="H2016" s="587"/>
      <c r="I2016" s="587"/>
      <c r="J2016" s="587"/>
      <c r="K2016" s="587"/>
      <c r="L2016" s="587"/>
      <c r="M2016" s="587"/>
      <c r="N2016" s="587"/>
      <c r="O2016" s="587"/>
      <c r="P2016" s="587"/>
      <c r="Q2016" s="587"/>
      <c r="R2016" s="587"/>
      <c r="S2016" s="587"/>
      <c r="T2016" s="7"/>
      <c r="U2016" s="7"/>
      <c r="V2016" s="5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</row>
    <row r="2017" spans="1:51" ht="61.5" customHeight="1">
      <c r="A2017" s="1"/>
      <c r="B2017" s="572"/>
      <c r="C2017" s="531"/>
      <c r="D2017" s="531"/>
      <c r="E2017" s="35"/>
      <c r="F2017" s="35"/>
      <c r="G2017" s="35"/>
      <c r="H2017" s="35"/>
      <c r="I2017" s="35"/>
      <c r="J2017" s="35"/>
      <c r="K2017" s="35"/>
      <c r="L2017" s="35"/>
      <c r="M2017" s="35"/>
      <c r="N2017" s="35"/>
      <c r="O2017" s="573" t="s">
        <v>5</v>
      </c>
      <c r="P2017" s="531"/>
      <c r="Q2017" s="531"/>
      <c r="R2017" s="531"/>
      <c r="S2017" s="531"/>
      <c r="T2017" s="7"/>
      <c r="U2017" s="7"/>
      <c r="V2017" s="5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</row>
    <row r="2018" spans="1:51" ht="34.5" customHeight="1">
      <c r="A2018" s="1"/>
      <c r="B2018" s="750" t="s">
        <v>517</v>
      </c>
      <c r="C2018" s="575"/>
      <c r="D2018" s="575"/>
      <c r="E2018" s="575"/>
      <c r="F2018" s="575"/>
      <c r="G2018" s="575"/>
      <c r="H2018" s="575"/>
      <c r="I2018" s="575"/>
      <c r="J2018" s="575"/>
      <c r="K2018" s="575"/>
      <c r="L2018" s="575"/>
      <c r="M2018" s="575"/>
      <c r="N2018" s="575"/>
      <c r="O2018" s="575"/>
      <c r="P2018" s="575"/>
      <c r="Q2018" s="575"/>
      <c r="R2018" s="575"/>
      <c r="S2018" s="575"/>
      <c r="T2018" s="7"/>
      <c r="U2018" s="7"/>
      <c r="V2018" s="5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</row>
    <row r="2019" spans="1:51" ht="7.5" customHeight="1">
      <c r="A2019" s="1"/>
      <c r="C2019" s="219"/>
      <c r="J2019" s="167"/>
      <c r="K2019" s="124"/>
      <c r="L2019" s="124"/>
      <c r="M2019" s="124"/>
      <c r="N2019" s="167"/>
      <c r="O2019" s="167"/>
      <c r="P2019" s="167"/>
      <c r="Q2019" s="167"/>
      <c r="R2019" s="297"/>
      <c r="S2019" s="298"/>
      <c r="T2019" s="7"/>
      <c r="U2019" s="7"/>
      <c r="V2019" s="5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</row>
    <row r="2020" spans="1:51" ht="7.5" customHeight="1">
      <c r="A2020" s="1"/>
      <c r="C2020" s="219"/>
      <c r="J2020" s="167"/>
      <c r="K2020" s="167"/>
      <c r="L2020" s="167"/>
      <c r="M2020" s="167"/>
      <c r="N2020" s="167"/>
      <c r="O2020" s="167"/>
      <c r="P2020" s="167"/>
      <c r="Q2020" s="167"/>
      <c r="R2020" s="297"/>
      <c r="S2020" s="298"/>
      <c r="T2020" s="7"/>
      <c r="U2020" s="7"/>
      <c r="V2020" s="5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</row>
    <row r="2021" spans="1:51" ht="7.5" customHeight="1">
      <c r="A2021" s="1"/>
      <c r="C2021" s="219"/>
      <c r="J2021" s="167"/>
      <c r="K2021" s="167"/>
      <c r="L2021" s="167"/>
      <c r="M2021" s="167"/>
      <c r="N2021" s="167"/>
      <c r="O2021" s="167"/>
      <c r="P2021" s="167"/>
      <c r="Q2021" s="167"/>
      <c r="R2021" s="297"/>
      <c r="S2021" s="298"/>
      <c r="T2021" s="7"/>
      <c r="U2021" s="7"/>
      <c r="V2021" s="5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</row>
    <row r="2022" spans="1:51" ht="7.5" customHeight="1">
      <c r="A2022" s="1"/>
      <c r="C2022" s="219"/>
      <c r="J2022" s="167"/>
      <c r="K2022" s="167"/>
      <c r="L2022" s="167"/>
      <c r="M2022" s="167"/>
      <c r="N2022" s="167"/>
      <c r="O2022" s="167"/>
      <c r="P2022" s="167"/>
      <c r="Q2022" s="167"/>
      <c r="R2022" s="297"/>
      <c r="S2022" s="298"/>
      <c r="T2022" s="7"/>
      <c r="U2022" s="7"/>
      <c r="V2022" s="5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</row>
    <row r="2023" spans="1:51" ht="7.5" customHeight="1">
      <c r="A2023" s="1"/>
      <c r="B2023" s="747" t="s">
        <v>518</v>
      </c>
      <c r="C2023" s="587"/>
      <c r="D2023" s="748"/>
      <c r="E2023" s="751" t="s">
        <v>519</v>
      </c>
      <c r="F2023" s="587"/>
      <c r="G2023" s="587"/>
      <c r="H2023" s="587"/>
      <c r="I2023" s="748"/>
      <c r="J2023" s="299"/>
      <c r="K2023" s="751" t="s">
        <v>520</v>
      </c>
      <c r="L2023" s="587"/>
      <c r="M2023" s="587"/>
      <c r="N2023" s="587"/>
      <c r="O2023" s="587"/>
      <c r="P2023" s="587"/>
      <c r="Q2023" s="748"/>
      <c r="R2023" s="752" t="s">
        <v>521</v>
      </c>
      <c r="S2023" s="587"/>
      <c r="T2023" s="7"/>
      <c r="U2023" s="7"/>
      <c r="V2023" s="5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</row>
    <row r="2024" spans="1:51" ht="7.5" customHeight="1">
      <c r="A2024" s="1"/>
      <c r="B2024" s="593"/>
      <c r="C2024" s="541"/>
      <c r="D2024" s="709"/>
      <c r="E2024" s="621"/>
      <c r="F2024" s="562"/>
      <c r="G2024" s="562"/>
      <c r="H2024" s="562"/>
      <c r="I2024" s="711"/>
      <c r="J2024" s="299"/>
      <c r="K2024" s="619"/>
      <c r="L2024" s="541"/>
      <c r="M2024" s="541"/>
      <c r="N2024" s="541"/>
      <c r="O2024" s="541"/>
      <c r="P2024" s="541"/>
      <c r="Q2024" s="709"/>
      <c r="R2024" s="619"/>
      <c r="S2024" s="541"/>
      <c r="T2024" s="7"/>
      <c r="U2024" s="7"/>
      <c r="V2024" s="5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</row>
    <row r="2025" spans="1:51" ht="7.5" customHeight="1">
      <c r="A2025" s="1"/>
      <c r="B2025" s="300"/>
      <c r="C2025" s="301"/>
      <c r="D2025" s="300"/>
      <c r="E2025" s="302"/>
      <c r="F2025" s="300"/>
      <c r="G2025" s="300"/>
      <c r="H2025" s="300"/>
      <c r="I2025" s="303"/>
      <c r="J2025" s="300"/>
      <c r="K2025" s="302"/>
      <c r="L2025" s="300"/>
      <c r="M2025" s="300"/>
      <c r="N2025" s="300"/>
      <c r="O2025" s="300"/>
      <c r="P2025" s="300"/>
      <c r="Q2025" s="303"/>
      <c r="R2025" s="304"/>
      <c r="S2025" s="305"/>
      <c r="T2025" s="7"/>
      <c r="U2025" s="7"/>
      <c r="V2025" s="5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</row>
    <row r="2026" spans="1:51" ht="7.5" customHeight="1">
      <c r="A2026" s="1"/>
      <c r="C2026" s="219"/>
      <c r="E2026" s="306"/>
      <c r="I2026" s="307"/>
      <c r="K2026" s="306"/>
      <c r="Q2026" s="307"/>
      <c r="R2026" s="55"/>
      <c r="S2026" s="308"/>
      <c r="T2026" s="7"/>
      <c r="U2026" s="7"/>
      <c r="V2026" s="5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</row>
    <row r="2027" spans="1:51" ht="7.5" customHeight="1">
      <c r="A2027" s="1"/>
      <c r="B2027" s="167"/>
      <c r="C2027" s="309"/>
      <c r="D2027" s="167"/>
      <c r="E2027" s="310"/>
      <c r="F2027" s="167"/>
      <c r="G2027" s="167"/>
      <c r="H2027" s="167"/>
      <c r="I2027" s="311"/>
      <c r="J2027" s="167"/>
      <c r="K2027" s="167"/>
      <c r="L2027" s="167"/>
      <c r="M2027" s="167"/>
      <c r="N2027" s="167"/>
      <c r="O2027" s="167"/>
      <c r="P2027" s="167"/>
      <c r="Q2027" s="311"/>
      <c r="R2027" s="297"/>
      <c r="S2027" s="298"/>
      <c r="T2027" s="7"/>
      <c r="U2027" s="7"/>
      <c r="V2027" s="5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</row>
    <row r="2028" spans="1:51" ht="7.5" customHeight="1">
      <c r="A2028" s="1"/>
      <c r="B2028" s="167"/>
      <c r="C2028" s="309"/>
      <c r="D2028" s="167"/>
      <c r="E2028" s="310"/>
      <c r="F2028" s="167"/>
      <c r="G2028" s="167"/>
      <c r="H2028" s="167"/>
      <c r="I2028" s="311"/>
      <c r="J2028" s="167"/>
      <c r="K2028" s="167"/>
      <c r="L2028" s="167"/>
      <c r="M2028" s="167"/>
      <c r="N2028" s="167"/>
      <c r="O2028" s="167"/>
      <c r="P2028" s="167"/>
      <c r="Q2028" s="311"/>
      <c r="R2028" s="297"/>
      <c r="S2028" s="298"/>
      <c r="T2028" s="7"/>
      <c r="U2028" s="7"/>
      <c r="V2028" s="5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</row>
    <row r="2029" spans="1:51" ht="7.5" customHeight="1">
      <c r="A2029" s="1"/>
      <c r="B2029" s="167"/>
      <c r="C2029" s="309"/>
      <c r="D2029" s="167"/>
      <c r="E2029" s="310"/>
      <c r="F2029" s="167"/>
      <c r="G2029" s="167"/>
      <c r="H2029" s="167"/>
      <c r="I2029" s="311"/>
      <c r="J2029" s="167"/>
      <c r="K2029" s="167"/>
      <c r="L2029" s="167"/>
      <c r="M2029" s="167"/>
      <c r="N2029" s="167"/>
      <c r="O2029" s="167"/>
      <c r="P2029" s="167"/>
      <c r="Q2029" s="311"/>
      <c r="R2029" s="297"/>
      <c r="S2029" s="298"/>
      <c r="T2029" s="7"/>
      <c r="U2029" s="7"/>
      <c r="V2029" s="5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</row>
    <row r="2030" spans="1:51" ht="7.5" customHeight="1">
      <c r="A2030" s="1"/>
      <c r="B2030" s="167"/>
      <c r="C2030" s="309"/>
      <c r="D2030" s="167"/>
      <c r="E2030" s="310"/>
      <c r="F2030" s="167"/>
      <c r="G2030" s="167"/>
      <c r="H2030" s="167"/>
      <c r="I2030" s="311"/>
      <c r="J2030" s="167"/>
      <c r="K2030" s="167"/>
      <c r="L2030" s="167"/>
      <c r="M2030" s="167"/>
      <c r="N2030" s="167"/>
      <c r="O2030" s="167"/>
      <c r="P2030" s="167"/>
      <c r="Q2030" s="311"/>
      <c r="R2030" s="297"/>
      <c r="S2030" s="298"/>
      <c r="T2030" s="7"/>
      <c r="U2030" s="7"/>
      <c r="V2030" s="5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</row>
    <row r="2031" spans="1:51" ht="7.5" customHeight="1">
      <c r="A2031" s="1"/>
      <c r="B2031" s="167"/>
      <c r="C2031" s="309"/>
      <c r="D2031" s="167"/>
      <c r="E2031" s="310"/>
      <c r="F2031" s="167"/>
      <c r="G2031" s="167"/>
      <c r="H2031" s="167"/>
      <c r="I2031" s="311"/>
      <c r="J2031" s="167"/>
      <c r="K2031" s="167"/>
      <c r="L2031" s="167"/>
      <c r="M2031" s="167"/>
      <c r="N2031" s="167"/>
      <c r="O2031" s="167"/>
      <c r="P2031" s="167"/>
      <c r="Q2031" s="311"/>
      <c r="R2031" s="297"/>
      <c r="S2031" s="298"/>
      <c r="T2031" s="7"/>
      <c r="U2031" s="7"/>
      <c r="V2031" s="5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</row>
    <row r="2032" spans="1:51" ht="7.5" customHeight="1">
      <c r="A2032" s="1"/>
      <c r="B2032" s="167"/>
      <c r="C2032" s="309"/>
      <c r="D2032" s="167"/>
      <c r="E2032" s="310"/>
      <c r="F2032" s="167"/>
      <c r="G2032" s="167"/>
      <c r="H2032" s="167"/>
      <c r="I2032" s="311"/>
      <c r="J2032" s="167"/>
      <c r="K2032" s="167"/>
      <c r="L2032" s="167"/>
      <c r="M2032" s="167"/>
      <c r="N2032" s="167"/>
      <c r="O2032" s="167"/>
      <c r="P2032" s="167"/>
      <c r="Q2032" s="311"/>
      <c r="R2032" s="297"/>
      <c r="S2032" s="298"/>
      <c r="T2032" s="7"/>
      <c r="U2032" s="7"/>
      <c r="V2032" s="5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</row>
    <row r="2033" spans="1:51" ht="7.5" customHeight="1">
      <c r="A2033" s="1"/>
      <c r="B2033" s="167"/>
      <c r="C2033" s="309"/>
      <c r="D2033" s="167"/>
      <c r="E2033" s="310"/>
      <c r="F2033" s="167"/>
      <c r="G2033" s="167"/>
      <c r="H2033" s="167"/>
      <c r="I2033" s="311"/>
      <c r="J2033" s="167"/>
      <c r="K2033" s="167"/>
      <c r="L2033" s="167"/>
      <c r="M2033" s="167"/>
      <c r="N2033" s="167"/>
      <c r="O2033" s="167"/>
      <c r="P2033" s="167"/>
      <c r="Q2033" s="311"/>
      <c r="R2033" s="297"/>
      <c r="S2033" s="298"/>
      <c r="T2033" s="7"/>
      <c r="U2033" s="7"/>
      <c r="V2033" s="5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</row>
    <row r="2034" spans="1:51" ht="7.5" customHeight="1">
      <c r="A2034" s="1"/>
      <c r="B2034" s="167"/>
      <c r="C2034" s="309"/>
      <c r="D2034" s="167"/>
      <c r="E2034" s="310"/>
      <c r="F2034" s="167"/>
      <c r="G2034" s="167"/>
      <c r="H2034" s="167"/>
      <c r="I2034" s="311"/>
      <c r="J2034" s="167"/>
      <c r="K2034" s="167"/>
      <c r="L2034" s="167"/>
      <c r="M2034" s="167"/>
      <c r="N2034" s="167"/>
      <c r="O2034" s="167"/>
      <c r="P2034" s="167"/>
      <c r="Q2034" s="311"/>
      <c r="R2034" s="297"/>
      <c r="S2034" s="298"/>
      <c r="T2034" s="7"/>
      <c r="U2034" s="7"/>
      <c r="V2034" s="5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</row>
    <row r="2035" spans="1:51" ht="7.5" customHeight="1">
      <c r="A2035" s="1"/>
      <c r="B2035" s="167"/>
      <c r="C2035" s="309"/>
      <c r="D2035" s="167"/>
      <c r="E2035" s="310"/>
      <c r="F2035" s="167"/>
      <c r="G2035" s="167"/>
      <c r="H2035" s="167"/>
      <c r="I2035" s="311"/>
      <c r="J2035" s="167"/>
      <c r="K2035" s="167"/>
      <c r="L2035" s="167"/>
      <c r="M2035" s="167"/>
      <c r="N2035" s="167"/>
      <c r="O2035" s="167"/>
      <c r="P2035" s="167"/>
      <c r="Q2035" s="311"/>
      <c r="R2035" s="297"/>
      <c r="S2035" s="298"/>
      <c r="T2035" s="7"/>
      <c r="U2035" s="7"/>
      <c r="V2035" s="5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</row>
    <row r="2036" spans="1:51" ht="7.5" customHeight="1">
      <c r="A2036" s="1"/>
      <c r="B2036" s="167"/>
      <c r="C2036" s="309"/>
      <c r="D2036" s="167"/>
      <c r="E2036" s="310"/>
      <c r="F2036" s="167"/>
      <c r="G2036" s="167"/>
      <c r="H2036" s="167"/>
      <c r="I2036" s="311"/>
      <c r="J2036" s="167"/>
      <c r="K2036" s="167"/>
      <c r="L2036" s="167"/>
      <c r="M2036" s="167"/>
      <c r="N2036" s="167"/>
      <c r="O2036" s="167"/>
      <c r="P2036" s="167"/>
      <c r="Q2036" s="311"/>
      <c r="R2036" s="297"/>
      <c r="S2036" s="298"/>
      <c r="T2036" s="7"/>
      <c r="U2036" s="7"/>
      <c r="V2036" s="5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</row>
    <row r="2037" spans="1:51" ht="7.5" customHeight="1">
      <c r="A2037" s="1"/>
      <c r="B2037" s="167"/>
      <c r="C2037" s="309"/>
      <c r="D2037" s="167"/>
      <c r="E2037" s="310"/>
      <c r="F2037" s="167"/>
      <c r="G2037" s="167"/>
      <c r="H2037" s="167"/>
      <c r="I2037" s="311"/>
      <c r="J2037" s="167"/>
      <c r="K2037" s="167"/>
      <c r="L2037" s="167"/>
      <c r="M2037" s="167"/>
      <c r="N2037" s="167"/>
      <c r="O2037" s="167"/>
      <c r="P2037" s="167"/>
      <c r="Q2037" s="311"/>
      <c r="R2037" s="297"/>
      <c r="S2037" s="298"/>
      <c r="T2037" s="7"/>
      <c r="U2037" s="7"/>
      <c r="V2037" s="5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</row>
    <row r="2038" spans="1:51" ht="7.5" customHeight="1">
      <c r="A2038" s="1"/>
      <c r="B2038" s="167"/>
      <c r="C2038" s="309"/>
      <c r="D2038" s="167"/>
      <c r="E2038" s="310"/>
      <c r="F2038" s="167"/>
      <c r="G2038" s="167"/>
      <c r="H2038" s="167"/>
      <c r="I2038" s="311"/>
      <c r="J2038" s="167"/>
      <c r="K2038" s="167"/>
      <c r="L2038" s="167"/>
      <c r="M2038" s="167"/>
      <c r="N2038" s="167"/>
      <c r="O2038" s="167"/>
      <c r="P2038" s="167"/>
      <c r="Q2038" s="311"/>
      <c r="R2038" s="297"/>
      <c r="S2038" s="298"/>
      <c r="T2038" s="7"/>
      <c r="U2038" s="7"/>
      <c r="V2038" s="5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</row>
    <row r="2039" spans="1:51" ht="7.5" customHeight="1">
      <c r="A2039" s="1"/>
      <c r="B2039" s="167"/>
      <c r="C2039" s="309"/>
      <c r="D2039" s="167"/>
      <c r="E2039" s="310"/>
      <c r="F2039" s="167"/>
      <c r="G2039" s="167"/>
      <c r="H2039" s="167"/>
      <c r="I2039" s="311"/>
      <c r="J2039" s="167"/>
      <c r="K2039" s="167"/>
      <c r="L2039" s="167"/>
      <c r="M2039" s="167"/>
      <c r="N2039" s="167"/>
      <c r="O2039" s="167"/>
      <c r="P2039" s="167"/>
      <c r="Q2039" s="311"/>
      <c r="R2039" s="297"/>
      <c r="S2039" s="298"/>
      <c r="T2039" s="7"/>
      <c r="U2039" s="7"/>
      <c r="V2039" s="5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</row>
    <row r="2040" spans="1:51" ht="7.5" customHeight="1">
      <c r="A2040" s="1"/>
      <c r="B2040" s="167"/>
      <c r="C2040" s="309"/>
      <c r="D2040" s="167"/>
      <c r="E2040" s="310"/>
      <c r="F2040" s="167"/>
      <c r="G2040" s="167"/>
      <c r="H2040" s="167"/>
      <c r="I2040" s="311"/>
      <c r="J2040" s="167"/>
      <c r="K2040" s="167"/>
      <c r="L2040" s="167"/>
      <c r="M2040" s="167"/>
      <c r="N2040" s="167"/>
      <c r="O2040" s="167"/>
      <c r="P2040" s="167"/>
      <c r="Q2040" s="311"/>
      <c r="R2040" s="297"/>
      <c r="S2040" s="298"/>
      <c r="T2040" s="7"/>
      <c r="U2040" s="7"/>
      <c r="V2040" s="5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</row>
    <row r="2041" spans="1:51" ht="7.5" customHeight="1">
      <c r="A2041" s="1"/>
      <c r="B2041" s="167"/>
      <c r="C2041" s="309"/>
      <c r="D2041" s="167"/>
      <c r="E2041" s="310"/>
      <c r="F2041" s="167"/>
      <c r="G2041" s="167"/>
      <c r="H2041" s="167"/>
      <c r="I2041" s="311"/>
      <c r="J2041" s="167"/>
      <c r="K2041" s="167"/>
      <c r="L2041" s="167"/>
      <c r="M2041" s="167"/>
      <c r="N2041" s="167"/>
      <c r="O2041" s="167"/>
      <c r="P2041" s="167"/>
      <c r="Q2041" s="311"/>
      <c r="R2041" s="297"/>
      <c r="S2041" s="298"/>
      <c r="T2041" s="7"/>
      <c r="U2041" s="7"/>
      <c r="V2041" s="5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</row>
    <row r="2042" spans="1:51" ht="7.5" customHeight="1">
      <c r="A2042" s="1"/>
      <c r="B2042" s="167"/>
      <c r="C2042" s="309"/>
      <c r="D2042" s="167"/>
      <c r="E2042" s="310"/>
      <c r="F2042" s="167"/>
      <c r="G2042" s="167"/>
      <c r="H2042" s="167"/>
      <c r="I2042" s="311"/>
      <c r="J2042" s="167"/>
      <c r="K2042" s="167"/>
      <c r="L2042" s="167"/>
      <c r="M2042" s="167"/>
      <c r="N2042" s="167"/>
      <c r="O2042" s="167"/>
      <c r="P2042" s="167"/>
      <c r="Q2042" s="311"/>
      <c r="R2042" s="297"/>
      <c r="S2042" s="298"/>
      <c r="T2042" s="7"/>
      <c r="U2042" s="7"/>
      <c r="V2042" s="5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</row>
    <row r="2043" spans="1:51" ht="7.5" customHeight="1">
      <c r="A2043" s="1"/>
      <c r="B2043" s="167"/>
      <c r="C2043" s="309"/>
      <c r="D2043" s="167"/>
      <c r="E2043" s="310"/>
      <c r="F2043" s="167"/>
      <c r="G2043" s="167"/>
      <c r="H2043" s="167"/>
      <c r="I2043" s="311"/>
      <c r="J2043" s="167"/>
      <c r="K2043" s="167"/>
      <c r="L2043" s="167"/>
      <c r="M2043" s="167"/>
      <c r="N2043" s="167"/>
      <c r="O2043" s="167"/>
      <c r="P2043" s="167"/>
      <c r="Q2043" s="311"/>
      <c r="R2043" s="297"/>
      <c r="S2043" s="298"/>
      <c r="T2043" s="7"/>
      <c r="U2043" s="7"/>
      <c r="V2043" s="5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</row>
    <row r="2044" spans="1:51" ht="7.5" customHeight="1">
      <c r="A2044" s="1"/>
      <c r="B2044" s="167"/>
      <c r="C2044" s="309"/>
      <c r="D2044" s="167"/>
      <c r="E2044" s="310"/>
      <c r="F2044" s="167"/>
      <c r="G2044" s="167"/>
      <c r="H2044" s="167"/>
      <c r="I2044" s="311"/>
      <c r="J2044" s="167"/>
      <c r="K2044" s="167"/>
      <c r="L2044" s="167"/>
      <c r="M2044" s="167"/>
      <c r="N2044" s="167"/>
      <c r="O2044" s="167"/>
      <c r="P2044" s="167"/>
      <c r="Q2044" s="311"/>
      <c r="R2044" s="297"/>
      <c r="S2044" s="298"/>
      <c r="T2044" s="7"/>
      <c r="U2044" s="7"/>
      <c r="V2044" s="5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</row>
    <row r="2045" spans="1:51" ht="7.5" customHeight="1">
      <c r="A2045" s="1"/>
      <c r="B2045" s="167"/>
      <c r="C2045" s="309"/>
      <c r="D2045" s="167"/>
      <c r="E2045" s="310"/>
      <c r="F2045" s="167"/>
      <c r="G2045" s="167"/>
      <c r="H2045" s="167"/>
      <c r="I2045" s="311"/>
      <c r="J2045" s="167"/>
      <c r="K2045" s="167"/>
      <c r="L2045" s="167"/>
      <c r="M2045" s="167"/>
      <c r="N2045" s="167"/>
      <c r="O2045" s="167"/>
      <c r="P2045" s="167"/>
      <c r="Q2045" s="311"/>
      <c r="R2045" s="297"/>
      <c r="S2045" s="298"/>
      <c r="T2045" s="7"/>
      <c r="U2045" s="7"/>
      <c r="V2045" s="5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</row>
    <row r="2046" spans="1:51" ht="7.5" customHeight="1">
      <c r="A2046" s="1"/>
      <c r="B2046" s="167"/>
      <c r="C2046" s="309"/>
      <c r="D2046" s="167"/>
      <c r="E2046" s="310"/>
      <c r="F2046" s="167"/>
      <c r="G2046" s="167"/>
      <c r="H2046" s="167"/>
      <c r="I2046" s="311"/>
      <c r="J2046" s="167"/>
      <c r="K2046" s="167"/>
      <c r="L2046" s="167"/>
      <c r="M2046" s="167"/>
      <c r="N2046" s="167"/>
      <c r="O2046" s="167"/>
      <c r="P2046" s="167"/>
      <c r="Q2046" s="311"/>
      <c r="R2046" s="312"/>
      <c r="S2046" s="298"/>
      <c r="T2046" s="7"/>
      <c r="U2046" s="7"/>
      <c r="V2046" s="5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</row>
    <row r="2047" spans="1:51" ht="7.5" customHeight="1">
      <c r="A2047" s="1"/>
      <c r="B2047" s="167"/>
      <c r="C2047" s="309"/>
      <c r="D2047" s="167"/>
      <c r="E2047" s="310"/>
      <c r="F2047" s="167"/>
      <c r="G2047" s="167"/>
      <c r="H2047" s="167"/>
      <c r="I2047" s="311"/>
      <c r="J2047" s="167"/>
      <c r="K2047" s="167"/>
      <c r="L2047" s="167"/>
      <c r="M2047" s="167"/>
      <c r="N2047" s="167"/>
      <c r="O2047" s="167"/>
      <c r="P2047" s="167"/>
      <c r="Q2047" s="311"/>
      <c r="R2047" s="312"/>
      <c r="S2047" s="298"/>
      <c r="T2047" s="7"/>
      <c r="U2047" s="7"/>
      <c r="V2047" s="5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</row>
    <row r="2048" spans="1:51" ht="7.5" customHeight="1">
      <c r="A2048" s="1"/>
      <c r="B2048" s="167"/>
      <c r="C2048" s="309"/>
      <c r="D2048" s="167"/>
      <c r="E2048" s="310"/>
      <c r="F2048" s="167"/>
      <c r="G2048" s="167"/>
      <c r="H2048" s="167"/>
      <c r="I2048" s="311"/>
      <c r="J2048" s="167"/>
      <c r="K2048" s="167"/>
      <c r="L2048" s="167"/>
      <c r="M2048" s="167"/>
      <c r="N2048" s="167"/>
      <c r="O2048" s="167"/>
      <c r="P2048" s="167"/>
      <c r="Q2048" s="311"/>
      <c r="R2048" s="312"/>
      <c r="S2048" s="298"/>
      <c r="T2048" s="7"/>
      <c r="U2048" s="7"/>
      <c r="V2048" s="5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</row>
    <row r="2049" spans="1:51" ht="7.5" customHeight="1">
      <c r="A2049" s="1"/>
      <c r="B2049" s="167"/>
      <c r="C2049" s="309"/>
      <c r="D2049" s="167"/>
      <c r="E2049" s="310"/>
      <c r="F2049" s="167"/>
      <c r="G2049" s="167"/>
      <c r="H2049" s="167"/>
      <c r="I2049" s="311"/>
      <c r="J2049" s="167"/>
      <c r="K2049" s="167"/>
      <c r="L2049" s="167"/>
      <c r="M2049" s="167"/>
      <c r="N2049" s="167"/>
      <c r="O2049" s="167"/>
      <c r="P2049" s="167"/>
      <c r="Q2049" s="311"/>
      <c r="R2049" s="312"/>
      <c r="S2049" s="298"/>
      <c r="T2049" s="7"/>
      <c r="U2049" s="7"/>
      <c r="V2049" s="5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</row>
    <row r="2050" spans="1:51" ht="7.5" customHeight="1">
      <c r="A2050" s="1"/>
      <c r="B2050" s="167"/>
      <c r="C2050" s="309"/>
      <c r="D2050" s="167"/>
      <c r="E2050" s="310"/>
      <c r="F2050" s="167"/>
      <c r="G2050" s="167"/>
      <c r="H2050" s="167"/>
      <c r="I2050" s="311"/>
      <c r="J2050" s="167"/>
      <c r="K2050" s="167"/>
      <c r="L2050" s="167"/>
      <c r="M2050" s="167"/>
      <c r="N2050" s="167"/>
      <c r="O2050" s="167"/>
      <c r="P2050" s="167"/>
      <c r="Q2050" s="311"/>
      <c r="R2050" s="312"/>
      <c r="S2050" s="298"/>
      <c r="T2050" s="7"/>
      <c r="U2050" s="7"/>
      <c r="V2050" s="5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</row>
    <row r="2051" spans="1:51" ht="7.5" customHeight="1">
      <c r="A2051" s="1"/>
      <c r="B2051" s="167"/>
      <c r="C2051" s="309"/>
      <c r="D2051" s="167"/>
      <c r="E2051" s="310"/>
      <c r="F2051" s="167"/>
      <c r="G2051" s="167"/>
      <c r="H2051" s="167"/>
      <c r="I2051" s="311"/>
      <c r="J2051" s="167"/>
      <c r="K2051" s="167"/>
      <c r="L2051" s="167"/>
      <c r="M2051" s="167"/>
      <c r="N2051" s="167"/>
      <c r="O2051" s="167"/>
      <c r="P2051" s="167"/>
      <c r="Q2051" s="311"/>
      <c r="R2051" s="312"/>
      <c r="S2051" s="298"/>
      <c r="T2051" s="7"/>
      <c r="U2051" s="7"/>
      <c r="V2051" s="5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</row>
    <row r="2052" spans="1:51" ht="7.5" customHeight="1">
      <c r="A2052" s="1"/>
      <c r="B2052" s="167"/>
      <c r="C2052" s="309"/>
      <c r="D2052" s="167"/>
      <c r="E2052" s="310"/>
      <c r="F2052" s="167"/>
      <c r="G2052" s="167"/>
      <c r="H2052" s="167"/>
      <c r="I2052" s="311"/>
      <c r="J2052" s="167"/>
      <c r="K2052" s="167"/>
      <c r="L2052" s="167"/>
      <c r="M2052" s="167"/>
      <c r="N2052" s="167"/>
      <c r="O2052" s="167"/>
      <c r="P2052" s="167"/>
      <c r="Q2052" s="311"/>
      <c r="R2052" s="312"/>
      <c r="S2052" s="298"/>
      <c r="T2052" s="7"/>
      <c r="U2052" s="7"/>
      <c r="V2052" s="5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</row>
    <row r="2053" spans="1:51" ht="7.5" customHeight="1">
      <c r="A2053" s="1"/>
      <c r="B2053" s="167"/>
      <c r="C2053" s="309"/>
      <c r="D2053" s="167"/>
      <c r="E2053" s="310"/>
      <c r="F2053" s="167"/>
      <c r="G2053" s="167"/>
      <c r="H2053" s="167"/>
      <c r="I2053" s="311"/>
      <c r="J2053" s="167"/>
      <c r="K2053" s="167"/>
      <c r="L2053" s="167"/>
      <c r="M2053" s="167"/>
      <c r="N2053" s="167"/>
      <c r="O2053" s="167"/>
      <c r="P2053" s="167"/>
      <c r="Q2053" s="311"/>
      <c r="R2053" s="312"/>
      <c r="S2053" s="298"/>
      <c r="T2053" s="7"/>
      <c r="U2053" s="7"/>
      <c r="V2053" s="5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</row>
    <row r="2054" spans="1:51" ht="7.5" customHeight="1">
      <c r="A2054" s="1"/>
      <c r="B2054" s="167"/>
      <c r="C2054" s="309"/>
      <c r="D2054" s="167"/>
      <c r="E2054" s="310"/>
      <c r="F2054" s="167"/>
      <c r="G2054" s="167"/>
      <c r="H2054" s="167"/>
      <c r="I2054" s="311"/>
      <c r="J2054" s="167"/>
      <c r="K2054" s="167"/>
      <c r="L2054" s="167"/>
      <c r="M2054" s="167"/>
      <c r="N2054" s="167"/>
      <c r="O2054" s="167"/>
      <c r="P2054" s="167"/>
      <c r="Q2054" s="311"/>
      <c r="R2054" s="312"/>
      <c r="S2054" s="298"/>
      <c r="T2054" s="7"/>
      <c r="U2054" s="7"/>
      <c r="V2054" s="5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</row>
    <row r="2055" spans="1:51" ht="7.5" customHeight="1">
      <c r="A2055" s="1"/>
      <c r="B2055" s="167"/>
      <c r="C2055" s="309"/>
      <c r="D2055" s="167"/>
      <c r="E2055" s="310"/>
      <c r="F2055" s="167"/>
      <c r="G2055" s="167"/>
      <c r="H2055" s="167"/>
      <c r="I2055" s="311"/>
      <c r="J2055" s="167"/>
      <c r="K2055" s="167"/>
      <c r="L2055" s="167"/>
      <c r="M2055" s="167"/>
      <c r="N2055" s="167"/>
      <c r="O2055" s="167"/>
      <c r="P2055" s="167"/>
      <c r="Q2055" s="311"/>
      <c r="R2055" s="312"/>
      <c r="S2055" s="298"/>
      <c r="T2055" s="7"/>
      <c r="U2055" s="7"/>
      <c r="V2055" s="5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</row>
    <row r="2056" spans="1:51" ht="7.5" customHeight="1">
      <c r="A2056" s="1"/>
      <c r="B2056" s="167"/>
      <c r="C2056" s="309"/>
      <c r="D2056" s="167"/>
      <c r="E2056" s="310"/>
      <c r="F2056" s="167"/>
      <c r="G2056" s="167"/>
      <c r="H2056" s="167"/>
      <c r="I2056" s="311"/>
      <c r="J2056" s="167"/>
      <c r="K2056" s="167"/>
      <c r="L2056" s="167"/>
      <c r="M2056" s="167"/>
      <c r="N2056" s="167"/>
      <c r="O2056" s="167"/>
      <c r="P2056" s="167"/>
      <c r="Q2056" s="311"/>
      <c r="R2056" s="312"/>
      <c r="S2056" s="298"/>
      <c r="T2056" s="7"/>
      <c r="U2056" s="7"/>
      <c r="V2056" s="5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</row>
    <row r="2057" spans="1:51" ht="7.5" customHeight="1">
      <c r="A2057" s="1"/>
      <c r="B2057" s="167"/>
      <c r="C2057" s="309"/>
      <c r="D2057" s="167"/>
      <c r="E2057" s="310"/>
      <c r="F2057" s="167"/>
      <c r="G2057" s="167"/>
      <c r="H2057" s="167"/>
      <c r="I2057" s="311"/>
      <c r="J2057" s="167"/>
      <c r="K2057" s="167"/>
      <c r="L2057" s="167"/>
      <c r="M2057" s="167"/>
      <c r="N2057" s="167"/>
      <c r="O2057" s="167"/>
      <c r="P2057" s="167"/>
      <c r="Q2057" s="311"/>
      <c r="R2057" s="312"/>
      <c r="S2057" s="298"/>
      <c r="T2057" s="7"/>
      <c r="U2057" s="7"/>
      <c r="V2057" s="5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</row>
    <row r="2058" spans="1:51" ht="7.5" customHeight="1">
      <c r="A2058" s="1"/>
      <c r="B2058" s="167"/>
      <c r="C2058" s="309"/>
      <c r="D2058" s="167"/>
      <c r="E2058" s="310"/>
      <c r="F2058" s="167"/>
      <c r="G2058" s="167"/>
      <c r="H2058" s="167"/>
      <c r="I2058" s="311"/>
      <c r="J2058" s="167"/>
      <c r="K2058" s="167"/>
      <c r="L2058" s="167"/>
      <c r="M2058" s="167"/>
      <c r="N2058" s="167"/>
      <c r="O2058" s="167"/>
      <c r="P2058" s="167"/>
      <c r="Q2058" s="311"/>
      <c r="R2058" s="312"/>
      <c r="S2058" s="298"/>
      <c r="T2058" s="7"/>
      <c r="U2058" s="7"/>
      <c r="V2058" s="5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</row>
    <row r="2059" spans="1:51" ht="7.5" customHeight="1">
      <c r="A2059" s="1"/>
      <c r="B2059" s="167"/>
      <c r="C2059" s="309"/>
      <c r="D2059" s="167"/>
      <c r="E2059" s="310"/>
      <c r="F2059" s="167"/>
      <c r="G2059" s="167"/>
      <c r="H2059" s="167"/>
      <c r="I2059" s="311"/>
      <c r="J2059" s="167"/>
      <c r="K2059" s="167"/>
      <c r="L2059" s="167"/>
      <c r="M2059" s="167"/>
      <c r="N2059" s="167"/>
      <c r="O2059" s="167"/>
      <c r="P2059" s="167"/>
      <c r="Q2059" s="311"/>
      <c r="R2059" s="312"/>
      <c r="S2059" s="298"/>
      <c r="T2059" s="7"/>
      <c r="U2059" s="7"/>
      <c r="V2059" s="5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</row>
    <row r="2060" spans="1:51" ht="7.5" customHeight="1">
      <c r="A2060" s="1"/>
      <c r="B2060" s="167"/>
      <c r="C2060" s="309"/>
      <c r="D2060" s="167"/>
      <c r="E2060" s="310"/>
      <c r="F2060" s="167"/>
      <c r="G2060" s="167"/>
      <c r="H2060" s="167"/>
      <c r="I2060" s="311"/>
      <c r="J2060" s="167"/>
      <c r="K2060" s="167"/>
      <c r="L2060" s="167"/>
      <c r="M2060" s="167"/>
      <c r="N2060" s="167"/>
      <c r="O2060" s="167"/>
      <c r="P2060" s="167"/>
      <c r="Q2060" s="311"/>
      <c r="R2060" s="312"/>
      <c r="S2060" s="298"/>
      <c r="T2060" s="7"/>
      <c r="U2060" s="7"/>
      <c r="V2060" s="5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</row>
    <row r="2061" spans="1:51" ht="7.5" customHeight="1">
      <c r="A2061" s="1"/>
      <c r="B2061" s="313"/>
      <c r="C2061" s="314"/>
      <c r="D2061" s="313"/>
      <c r="E2061" s="315"/>
      <c r="F2061" s="313"/>
      <c r="G2061" s="313"/>
      <c r="H2061" s="313"/>
      <c r="I2061" s="316"/>
      <c r="J2061" s="313"/>
      <c r="K2061" s="313"/>
      <c r="L2061" s="313"/>
      <c r="M2061" s="313"/>
      <c r="N2061" s="313"/>
      <c r="O2061" s="313"/>
      <c r="P2061" s="313"/>
      <c r="Q2061" s="316"/>
      <c r="R2061" s="317"/>
      <c r="S2061" s="318"/>
      <c r="T2061" s="7"/>
      <c r="U2061" s="7"/>
      <c r="V2061" s="5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</row>
    <row r="2062" spans="1:51" ht="7.5" customHeight="1">
      <c r="A2062" s="1"/>
      <c r="B2062" s="319"/>
      <c r="C2062" s="320"/>
      <c r="D2062" s="319"/>
      <c r="E2062" s="319"/>
      <c r="F2062" s="319"/>
      <c r="G2062" s="319"/>
      <c r="H2062" s="319"/>
      <c r="I2062" s="319"/>
      <c r="J2062" s="319"/>
      <c r="K2062" s="319"/>
      <c r="L2062" s="319"/>
      <c r="M2062" s="319"/>
      <c r="N2062" s="319"/>
      <c r="O2062" s="319"/>
      <c r="P2062" s="167"/>
      <c r="Q2062" s="167"/>
      <c r="R2062" s="297"/>
      <c r="S2062" s="298"/>
      <c r="T2062" s="7"/>
      <c r="U2062" s="7"/>
      <c r="V2062" s="5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</row>
    <row r="2063" spans="1:51" ht="7.5" customHeight="1">
      <c r="A2063" s="1"/>
      <c r="B2063" s="321"/>
      <c r="C2063" s="322"/>
      <c r="D2063" s="321"/>
      <c r="E2063" s="321"/>
      <c r="F2063" s="321"/>
      <c r="G2063" s="321"/>
      <c r="H2063" s="321"/>
      <c r="I2063" s="321"/>
      <c r="J2063" s="321"/>
      <c r="K2063" s="321"/>
      <c r="L2063" s="321"/>
      <c r="M2063" s="321"/>
      <c r="N2063" s="321"/>
      <c r="O2063" s="321"/>
      <c r="P2063" s="167"/>
      <c r="Q2063" s="167"/>
      <c r="R2063" s="297"/>
      <c r="S2063" s="298"/>
      <c r="T2063" s="7"/>
      <c r="U2063" s="7"/>
      <c r="V2063" s="5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</row>
    <row r="2064" spans="1:51" ht="7.5" customHeight="1">
      <c r="A2064" s="1"/>
      <c r="B2064" s="321"/>
      <c r="C2064" s="322"/>
      <c r="D2064" s="321"/>
      <c r="E2064" s="321"/>
      <c r="F2064" s="321"/>
      <c r="G2064" s="321"/>
      <c r="H2064" s="321"/>
      <c r="I2064" s="321"/>
      <c r="J2064" s="321"/>
      <c r="K2064" s="321"/>
      <c r="L2064" s="321"/>
      <c r="M2064" s="321"/>
      <c r="N2064" s="321"/>
      <c r="O2064" s="321"/>
      <c r="P2064" s="167"/>
      <c r="Q2064" s="167"/>
      <c r="R2064" s="297"/>
      <c r="S2064" s="298"/>
      <c r="T2064" s="7"/>
      <c r="U2064" s="7"/>
      <c r="V2064" s="5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</row>
    <row r="2065" spans="1:51" ht="7.5" customHeight="1">
      <c r="A2065" s="1"/>
      <c r="B2065" s="321"/>
      <c r="C2065" s="322"/>
      <c r="D2065" s="321"/>
      <c r="E2065" s="321"/>
      <c r="F2065" s="321"/>
      <c r="G2065" s="321"/>
      <c r="H2065" s="321"/>
      <c r="I2065" s="321"/>
      <c r="J2065" s="321"/>
      <c r="K2065" s="321"/>
      <c r="L2065" s="321"/>
      <c r="M2065" s="321"/>
      <c r="N2065" s="321"/>
      <c r="O2065" s="321"/>
      <c r="P2065" s="167"/>
      <c r="Q2065" s="167"/>
      <c r="R2065" s="297"/>
      <c r="S2065" s="298"/>
      <c r="T2065" s="7"/>
      <c r="U2065" s="7"/>
      <c r="V2065" s="5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</row>
    <row r="2066" spans="1:51" ht="7.5" customHeight="1">
      <c r="A2066" s="1"/>
      <c r="B2066" s="321"/>
      <c r="C2066" s="322"/>
      <c r="D2066" s="321"/>
      <c r="E2066" s="321"/>
      <c r="F2066" s="321"/>
      <c r="G2066" s="321"/>
      <c r="H2066" s="321"/>
      <c r="I2066" s="321"/>
      <c r="J2066" s="321"/>
      <c r="K2066" s="321"/>
      <c r="L2066" s="321"/>
      <c r="M2066" s="321"/>
      <c r="N2066" s="321"/>
      <c r="O2066" s="321"/>
      <c r="P2066" s="167"/>
      <c r="Q2066" s="167"/>
      <c r="R2066" s="297"/>
      <c r="S2066" s="298"/>
      <c r="T2066" s="7"/>
      <c r="U2066" s="7"/>
      <c r="V2066" s="5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</row>
    <row r="2067" spans="1:51" ht="7.5" customHeight="1">
      <c r="A2067" s="1"/>
      <c r="B2067" s="321"/>
      <c r="C2067" s="322"/>
      <c r="D2067" s="321"/>
      <c r="E2067" s="321"/>
      <c r="F2067" s="321"/>
      <c r="G2067" s="321"/>
      <c r="H2067" s="321"/>
      <c r="I2067" s="321"/>
      <c r="J2067" s="321"/>
      <c r="K2067" s="321"/>
      <c r="L2067" s="321"/>
      <c r="M2067" s="321"/>
      <c r="N2067" s="321"/>
      <c r="O2067" s="321"/>
      <c r="P2067" s="167"/>
      <c r="Q2067" s="167"/>
      <c r="R2067" s="297"/>
      <c r="S2067" s="298"/>
      <c r="T2067" s="7"/>
      <c r="U2067" s="7"/>
      <c r="V2067" s="5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</row>
    <row r="2068" spans="1:51" ht="7.5" customHeight="1">
      <c r="A2068" s="1"/>
      <c r="B2068" s="321"/>
      <c r="C2068" s="322"/>
      <c r="D2068" s="321"/>
      <c r="E2068" s="321"/>
      <c r="F2068" s="321"/>
      <c r="G2068" s="321"/>
      <c r="H2068" s="321"/>
      <c r="I2068" s="321"/>
      <c r="J2068" s="321"/>
      <c r="K2068" s="321"/>
      <c r="L2068" s="321"/>
      <c r="M2068" s="321"/>
      <c r="N2068" s="321"/>
      <c r="O2068" s="321"/>
      <c r="P2068" s="167"/>
      <c r="Q2068" s="167"/>
      <c r="R2068" s="297"/>
      <c r="S2068" s="298"/>
      <c r="T2068" s="7"/>
      <c r="U2068" s="7"/>
      <c r="V2068" s="5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</row>
    <row r="2069" spans="1:51" ht="7.5" customHeight="1">
      <c r="A2069" s="1"/>
      <c r="B2069" s="321"/>
      <c r="C2069" s="322"/>
      <c r="D2069" s="321"/>
      <c r="E2069" s="321"/>
      <c r="F2069" s="321"/>
      <c r="G2069" s="321"/>
      <c r="H2069" s="321"/>
      <c r="I2069" s="321"/>
      <c r="J2069" s="321"/>
      <c r="K2069" s="321"/>
      <c r="L2069" s="321"/>
      <c r="M2069" s="321"/>
      <c r="N2069" s="321"/>
      <c r="O2069" s="321"/>
      <c r="P2069" s="167"/>
      <c r="Q2069" s="167"/>
      <c r="R2069" s="297"/>
      <c r="S2069" s="298"/>
      <c r="T2069" s="7"/>
      <c r="U2069" s="7"/>
      <c r="V2069" s="5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</row>
    <row r="2070" spans="1:51" ht="7.5" customHeight="1">
      <c r="A2070" s="1"/>
      <c r="B2070" s="321"/>
      <c r="C2070" s="322"/>
      <c r="D2070" s="321"/>
      <c r="E2070" s="321"/>
      <c r="F2070" s="321"/>
      <c r="G2070" s="321"/>
      <c r="H2070" s="321"/>
      <c r="I2070" s="321"/>
      <c r="J2070" s="321"/>
      <c r="K2070" s="321"/>
      <c r="L2070" s="321"/>
      <c r="M2070" s="321"/>
      <c r="N2070" s="321"/>
      <c r="O2070" s="321"/>
      <c r="P2070" s="167"/>
      <c r="Q2070" s="167"/>
      <c r="R2070" s="297"/>
      <c r="S2070" s="298"/>
      <c r="T2070" s="7"/>
      <c r="U2070" s="7"/>
      <c r="V2070" s="5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</row>
    <row r="2071" spans="1:51" ht="7.5" customHeight="1">
      <c r="A2071" s="1"/>
      <c r="B2071" s="167"/>
      <c r="C2071" s="309"/>
      <c r="D2071" s="167"/>
      <c r="E2071" s="167"/>
      <c r="F2071" s="167"/>
      <c r="G2071" s="167"/>
      <c r="H2071" s="167"/>
      <c r="I2071" s="167"/>
      <c r="J2071" s="167"/>
      <c r="K2071" s="167"/>
      <c r="L2071" s="167"/>
      <c r="M2071" s="167"/>
      <c r="N2071" s="167"/>
      <c r="O2071" s="167"/>
      <c r="P2071" s="167"/>
      <c r="Q2071" s="167"/>
      <c r="R2071" s="297"/>
      <c r="S2071" s="298"/>
      <c r="T2071" s="7"/>
      <c r="U2071" s="7"/>
      <c r="V2071" s="5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</row>
    <row r="2072" spans="1:51" ht="7.5" customHeight="1">
      <c r="A2072" s="1"/>
      <c r="B2072" s="167"/>
      <c r="C2072" s="309"/>
      <c r="D2072" s="167"/>
      <c r="E2072" s="167"/>
      <c r="F2072" s="167"/>
      <c r="G2072" s="167"/>
      <c r="H2072" s="167"/>
      <c r="I2072" s="167"/>
      <c r="J2072" s="167"/>
      <c r="K2072" s="167"/>
      <c r="L2072" s="167"/>
      <c r="M2072" s="167"/>
      <c r="N2072" s="167"/>
      <c r="O2072" s="167"/>
      <c r="P2072" s="167"/>
      <c r="Q2072" s="167"/>
      <c r="R2072" s="297"/>
      <c r="S2072" s="298"/>
      <c r="T2072" s="7"/>
      <c r="U2072" s="7"/>
      <c r="V2072" s="5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</row>
    <row r="2073" spans="1:51" ht="7.5" customHeight="1">
      <c r="A2073" s="1"/>
      <c r="B2073" s="167"/>
      <c r="C2073" s="309"/>
      <c r="D2073" s="167"/>
      <c r="E2073" s="167"/>
      <c r="F2073" s="167"/>
      <c r="G2073" s="167"/>
      <c r="H2073" s="167"/>
      <c r="I2073" s="167"/>
      <c r="J2073" s="167"/>
      <c r="K2073" s="167"/>
      <c r="L2073" s="167"/>
      <c r="M2073" s="167"/>
      <c r="N2073" s="167"/>
      <c r="O2073" s="167"/>
      <c r="P2073" s="167"/>
      <c r="Q2073" s="167"/>
      <c r="R2073" s="297"/>
      <c r="S2073" s="298"/>
      <c r="T2073" s="7"/>
      <c r="U2073" s="7"/>
      <c r="V2073" s="5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</row>
    <row r="2074" spans="1:51" ht="7.5" customHeight="1">
      <c r="A2074" s="1"/>
      <c r="B2074" s="167"/>
      <c r="C2074" s="309"/>
      <c r="D2074" s="167"/>
      <c r="E2074" s="167"/>
      <c r="F2074" s="167"/>
      <c r="G2074" s="167"/>
      <c r="H2074" s="167"/>
      <c r="I2074" s="167"/>
      <c r="J2074" s="167"/>
      <c r="K2074" s="167"/>
      <c r="L2074" s="167"/>
      <c r="M2074" s="167"/>
      <c r="N2074" s="167"/>
      <c r="O2074" s="167"/>
      <c r="P2074" s="167"/>
      <c r="Q2074" s="167"/>
      <c r="R2074" s="297"/>
      <c r="S2074" s="298"/>
      <c r="T2074" s="7"/>
      <c r="U2074" s="7"/>
      <c r="V2074" s="5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</row>
    <row r="2075" spans="1:51" ht="11.25" customHeight="1">
      <c r="A2075" s="1"/>
      <c r="B2075" s="252"/>
      <c r="C2075" s="290"/>
      <c r="D2075" s="252"/>
      <c r="E2075" s="252"/>
      <c r="F2075" s="252"/>
      <c r="G2075" s="252"/>
      <c r="H2075" s="252"/>
      <c r="I2075" s="252"/>
      <c r="J2075" s="252"/>
      <c r="K2075" s="252"/>
      <c r="L2075" s="252"/>
      <c r="M2075" s="252"/>
      <c r="N2075" s="252"/>
      <c r="O2075" s="252"/>
      <c r="P2075" s="252"/>
      <c r="Q2075" s="252"/>
      <c r="R2075" s="252"/>
      <c r="S2075" s="570" t="s">
        <v>43</v>
      </c>
      <c r="T2075" s="7"/>
      <c r="U2075" s="7"/>
      <c r="V2075" s="5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</row>
    <row r="2076" spans="1:51" ht="11.25" customHeight="1">
      <c r="A2076" s="1"/>
      <c r="B2076" s="28"/>
      <c r="C2076" s="64"/>
      <c r="D2076" s="28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31"/>
      <c r="S2076" s="562"/>
      <c r="T2076" s="7"/>
      <c r="U2076" s="7"/>
      <c r="V2076" s="5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</row>
    <row r="2077" spans="1:51" ht="11.25" customHeight="1">
      <c r="A2077" s="1"/>
      <c r="B2077" s="675" t="s">
        <v>522</v>
      </c>
      <c r="C2077" s="587"/>
      <c r="D2077" s="587"/>
      <c r="E2077" s="587"/>
      <c r="F2077" s="587"/>
      <c r="G2077" s="587"/>
      <c r="H2077" s="587"/>
      <c r="I2077" s="587"/>
      <c r="J2077" s="587"/>
      <c r="K2077" s="587"/>
      <c r="L2077" s="587"/>
      <c r="M2077" s="587"/>
      <c r="N2077" s="587"/>
      <c r="O2077" s="587"/>
      <c r="P2077" s="587"/>
      <c r="Q2077" s="587"/>
      <c r="R2077" s="587"/>
      <c r="S2077" s="587"/>
      <c r="T2077" s="7"/>
      <c r="U2077" s="7"/>
      <c r="V2077" s="5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</row>
    <row r="2078" spans="1:51" ht="61.5" customHeight="1">
      <c r="A2078" s="1"/>
      <c r="B2078" s="572"/>
      <c r="C2078" s="531"/>
      <c r="D2078" s="531"/>
      <c r="E2078" s="35"/>
      <c r="F2078" s="35"/>
      <c r="G2078" s="35"/>
      <c r="H2078" s="35"/>
      <c r="I2078" s="35"/>
      <c r="J2078" s="35"/>
      <c r="K2078" s="35"/>
      <c r="L2078" s="35"/>
      <c r="M2078" s="35"/>
      <c r="N2078" s="35"/>
      <c r="O2078" s="573" t="s">
        <v>5</v>
      </c>
      <c r="P2078" s="531"/>
      <c r="Q2078" s="531"/>
      <c r="R2078" s="531"/>
      <c r="S2078" s="531"/>
      <c r="T2078" s="7"/>
      <c r="U2078" s="7"/>
      <c r="V2078" s="5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</row>
    <row r="2079" spans="1:51" ht="34.5" customHeight="1">
      <c r="A2079" s="1"/>
      <c r="B2079" s="750" t="s">
        <v>517</v>
      </c>
      <c r="C2079" s="575"/>
      <c r="D2079" s="575"/>
      <c r="E2079" s="575"/>
      <c r="F2079" s="575"/>
      <c r="G2079" s="575"/>
      <c r="H2079" s="575"/>
      <c r="I2079" s="575"/>
      <c r="J2079" s="575"/>
      <c r="K2079" s="575"/>
      <c r="L2079" s="575"/>
      <c r="M2079" s="575"/>
      <c r="N2079" s="575"/>
      <c r="O2079" s="575"/>
      <c r="P2079" s="575"/>
      <c r="Q2079" s="575"/>
      <c r="R2079" s="575"/>
      <c r="S2079" s="575"/>
      <c r="T2079" s="7"/>
      <c r="U2079" s="7"/>
      <c r="V2079" s="5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</row>
    <row r="2080" spans="1:51" ht="7.5" customHeight="1">
      <c r="A2080" s="1"/>
      <c r="C2080" s="219"/>
      <c r="E2080" s="291"/>
      <c r="F2080" s="291"/>
      <c r="G2080" s="291"/>
      <c r="H2080" s="291"/>
      <c r="I2080" s="291"/>
      <c r="J2080" s="291"/>
      <c r="K2080" s="291"/>
      <c r="L2080" s="291"/>
      <c r="M2080" s="291"/>
      <c r="N2080" s="291"/>
      <c r="O2080" s="291"/>
      <c r="P2080" s="291"/>
      <c r="Q2080" s="291"/>
      <c r="R2080" s="323"/>
      <c r="S2080" s="126"/>
      <c r="T2080" s="7"/>
      <c r="U2080" s="7"/>
      <c r="V2080" s="5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</row>
    <row r="2081" spans="1:51" ht="7.5" customHeight="1">
      <c r="A2081" s="1"/>
      <c r="C2081" s="219"/>
      <c r="R2081" s="55"/>
      <c r="S2081" s="308"/>
      <c r="T2081" s="7"/>
      <c r="U2081" s="7"/>
      <c r="V2081" s="5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</row>
    <row r="2082" spans="1:51" ht="7.5" customHeight="1">
      <c r="A2082" s="1"/>
      <c r="C2082" s="219"/>
      <c r="R2082" s="55"/>
      <c r="S2082" s="308"/>
      <c r="T2082" s="7"/>
      <c r="U2082" s="7"/>
      <c r="V2082" s="5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</row>
    <row r="2083" spans="1:51" ht="7.5" customHeight="1">
      <c r="A2083" s="1"/>
      <c r="C2083" s="219"/>
      <c r="R2083" s="55"/>
      <c r="S2083" s="308"/>
      <c r="T2083" s="7"/>
      <c r="U2083" s="7"/>
      <c r="V2083" s="5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</row>
    <row r="2084" spans="1:51" ht="7.5" customHeight="1">
      <c r="A2084" s="1"/>
      <c r="B2084" s="747" t="s">
        <v>523</v>
      </c>
      <c r="C2084" s="587"/>
      <c r="D2084" s="748"/>
      <c r="E2084" s="751" t="s">
        <v>524</v>
      </c>
      <c r="F2084" s="587"/>
      <c r="G2084" s="587"/>
      <c r="H2084" s="587"/>
      <c r="I2084" s="587"/>
      <c r="J2084" s="587"/>
      <c r="K2084" s="748"/>
      <c r="M2084" s="751" t="s">
        <v>525</v>
      </c>
      <c r="N2084" s="587"/>
      <c r="O2084" s="587"/>
      <c r="P2084" s="587"/>
      <c r="Q2084" s="587"/>
      <c r="R2084" s="587"/>
      <c r="S2084" s="748"/>
      <c r="T2084" s="7"/>
      <c r="U2084" s="7"/>
      <c r="V2084" s="5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</row>
    <row r="2085" spans="1:51" ht="7.5" customHeight="1">
      <c r="A2085" s="1"/>
      <c r="B2085" s="593"/>
      <c r="C2085" s="541"/>
      <c r="D2085" s="709"/>
      <c r="E2085" s="621"/>
      <c r="F2085" s="562"/>
      <c r="G2085" s="562"/>
      <c r="H2085" s="562"/>
      <c r="I2085" s="562"/>
      <c r="J2085" s="562"/>
      <c r="K2085" s="711"/>
      <c r="M2085" s="621"/>
      <c r="N2085" s="562"/>
      <c r="O2085" s="562"/>
      <c r="P2085" s="562"/>
      <c r="Q2085" s="562"/>
      <c r="R2085" s="562"/>
      <c r="S2085" s="711"/>
      <c r="T2085" s="7"/>
      <c r="U2085" s="7"/>
      <c r="V2085" s="5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</row>
    <row r="2086" spans="1:51" ht="7.5" customHeight="1">
      <c r="A2086" s="1"/>
      <c r="B2086" s="300"/>
      <c r="C2086" s="301"/>
      <c r="D2086" s="303"/>
      <c r="E2086" s="302"/>
      <c r="F2086" s="300"/>
      <c r="G2086" s="300"/>
      <c r="H2086" s="300"/>
      <c r="I2086" s="300"/>
      <c r="J2086" s="300"/>
      <c r="K2086" s="303"/>
      <c r="R2086" s="55"/>
      <c r="S2086" s="308"/>
      <c r="T2086" s="7"/>
      <c r="U2086" s="7"/>
      <c r="V2086" s="5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</row>
    <row r="2087" spans="1:51" ht="7.5" customHeight="1">
      <c r="A2087" s="1"/>
      <c r="C2087" s="219"/>
      <c r="D2087" s="307"/>
      <c r="E2087" s="306"/>
      <c r="K2087" s="307"/>
      <c r="R2087" s="55"/>
      <c r="S2087" s="308"/>
      <c r="T2087" s="7"/>
      <c r="U2087" s="7"/>
      <c r="V2087" s="5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</row>
    <row r="2088" spans="1:51" ht="7.5" customHeight="1">
      <c r="A2088" s="1"/>
      <c r="B2088" s="167"/>
      <c r="C2088" s="309"/>
      <c r="D2088" s="311"/>
      <c r="E2088" s="306"/>
      <c r="K2088" s="307"/>
      <c r="R2088" s="55"/>
      <c r="S2088" s="308"/>
      <c r="T2088" s="7"/>
      <c r="U2088" s="7"/>
      <c r="V2088" s="5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</row>
    <row r="2089" spans="1:51" ht="7.5" customHeight="1">
      <c r="A2089" s="1"/>
      <c r="B2089" s="167"/>
      <c r="C2089" s="309"/>
      <c r="D2089" s="311"/>
      <c r="E2089" s="306"/>
      <c r="K2089" s="307"/>
      <c r="R2089" s="55"/>
      <c r="S2089" s="308"/>
      <c r="T2089" s="7"/>
      <c r="U2089" s="7"/>
      <c r="V2089" s="5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</row>
    <row r="2090" spans="1:51" ht="7.5" customHeight="1">
      <c r="A2090" s="1"/>
      <c r="B2090" s="167"/>
      <c r="C2090" s="309"/>
      <c r="D2090" s="311"/>
      <c r="E2090" s="306"/>
      <c r="K2090" s="307"/>
      <c r="R2090" s="55"/>
      <c r="S2090" s="308"/>
      <c r="T2090" s="7"/>
      <c r="U2090" s="7"/>
      <c r="V2090" s="5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</row>
    <row r="2091" spans="1:51" ht="7.5" customHeight="1">
      <c r="A2091" s="1"/>
      <c r="B2091" s="167"/>
      <c r="C2091" s="309"/>
      <c r="D2091" s="311"/>
      <c r="E2091" s="306"/>
      <c r="K2091" s="307"/>
      <c r="R2091" s="55"/>
      <c r="S2091" s="308"/>
      <c r="T2091" s="7"/>
      <c r="U2091" s="7"/>
      <c r="V2091" s="5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</row>
    <row r="2092" spans="1:51" ht="7.5" customHeight="1">
      <c r="A2092" s="1"/>
      <c r="B2092" s="167"/>
      <c r="C2092" s="309"/>
      <c r="D2092" s="311"/>
      <c r="E2092" s="306"/>
      <c r="K2092" s="307"/>
      <c r="R2092" s="55"/>
      <c r="S2092" s="308"/>
      <c r="T2092" s="7"/>
      <c r="U2092" s="7"/>
      <c r="V2092" s="5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</row>
    <row r="2093" spans="1:51" ht="7.5" customHeight="1">
      <c r="A2093" s="1"/>
      <c r="B2093" s="167"/>
      <c r="C2093" s="309"/>
      <c r="D2093" s="311"/>
      <c r="E2093" s="306"/>
      <c r="K2093" s="307"/>
      <c r="R2093" s="55"/>
      <c r="S2093" s="308"/>
      <c r="T2093" s="7"/>
      <c r="U2093" s="7"/>
      <c r="V2093" s="5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</row>
    <row r="2094" spans="1:51" ht="7.5" customHeight="1">
      <c r="A2094" s="1"/>
      <c r="B2094" s="167"/>
      <c r="C2094" s="309"/>
      <c r="D2094" s="311"/>
      <c r="E2094" s="306"/>
      <c r="K2094" s="307"/>
      <c r="R2094" s="55"/>
      <c r="S2094" s="308"/>
      <c r="T2094" s="7"/>
      <c r="U2094" s="7"/>
      <c r="V2094" s="5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</row>
    <row r="2095" spans="1:51" ht="7.5" customHeight="1">
      <c r="A2095" s="1"/>
      <c r="B2095" s="167"/>
      <c r="C2095" s="309"/>
      <c r="D2095" s="311"/>
      <c r="E2095" s="306"/>
      <c r="K2095" s="307"/>
      <c r="R2095" s="55"/>
      <c r="S2095" s="308"/>
      <c r="T2095" s="7"/>
      <c r="U2095" s="7"/>
      <c r="V2095" s="5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</row>
    <row r="2096" spans="1:51" ht="7.5" customHeight="1">
      <c r="A2096" s="1"/>
      <c r="B2096" s="167"/>
      <c r="C2096" s="309"/>
      <c r="D2096" s="311"/>
      <c r="E2096" s="306"/>
      <c r="K2096" s="307"/>
      <c r="R2096" s="55"/>
      <c r="S2096" s="308"/>
      <c r="T2096" s="7"/>
      <c r="U2096" s="7"/>
      <c r="V2096" s="5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</row>
    <row r="2097" spans="1:51" ht="7.5" customHeight="1">
      <c r="A2097" s="1"/>
      <c r="B2097" s="167"/>
      <c r="C2097" s="309"/>
      <c r="D2097" s="311"/>
      <c r="E2097" s="306"/>
      <c r="K2097" s="307"/>
      <c r="R2097" s="55"/>
      <c r="S2097" s="308"/>
      <c r="T2097" s="7"/>
      <c r="U2097" s="7"/>
      <c r="V2097" s="5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</row>
    <row r="2098" spans="1:51" ht="7.5" customHeight="1">
      <c r="A2098" s="1"/>
      <c r="B2098" s="167"/>
      <c r="C2098" s="309"/>
      <c r="D2098" s="311"/>
      <c r="E2098" s="306"/>
      <c r="K2098" s="307"/>
      <c r="R2098" s="55"/>
      <c r="S2098" s="308"/>
      <c r="T2098" s="7"/>
      <c r="U2098" s="7"/>
      <c r="V2098" s="5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</row>
    <row r="2099" spans="1:51" ht="7.5" customHeight="1">
      <c r="A2099" s="1"/>
      <c r="B2099" s="167"/>
      <c r="C2099" s="309"/>
      <c r="D2099" s="311"/>
      <c r="E2099" s="306"/>
      <c r="K2099" s="307"/>
      <c r="R2099" s="55"/>
      <c r="S2099" s="308"/>
      <c r="T2099" s="7"/>
      <c r="U2099" s="7"/>
      <c r="V2099" s="5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</row>
    <row r="2100" spans="1:51" ht="7.5" customHeight="1">
      <c r="A2100" s="1"/>
      <c r="B2100" s="167"/>
      <c r="C2100" s="309"/>
      <c r="D2100" s="311"/>
      <c r="E2100" s="306"/>
      <c r="K2100" s="307"/>
      <c r="R2100" s="55"/>
      <c r="S2100" s="308"/>
      <c r="T2100" s="7"/>
      <c r="U2100" s="7"/>
      <c r="V2100" s="5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</row>
    <row r="2101" spans="1:51" ht="7.5" customHeight="1">
      <c r="A2101" s="1"/>
      <c r="B2101" s="167"/>
      <c r="C2101" s="309"/>
      <c r="D2101" s="311"/>
      <c r="E2101" s="306"/>
      <c r="K2101" s="307"/>
      <c r="R2101" s="55"/>
      <c r="S2101" s="308"/>
      <c r="T2101" s="7"/>
      <c r="U2101" s="7"/>
      <c r="V2101" s="5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</row>
    <row r="2102" spans="1:51" ht="7.5" customHeight="1">
      <c r="A2102" s="1"/>
      <c r="B2102" s="167"/>
      <c r="C2102" s="309"/>
      <c r="D2102" s="311"/>
      <c r="E2102" s="306"/>
      <c r="K2102" s="307"/>
      <c r="R2102" s="55"/>
      <c r="S2102" s="308"/>
      <c r="T2102" s="7"/>
      <c r="U2102" s="7"/>
      <c r="V2102" s="5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</row>
    <row r="2103" spans="1:51" ht="7.5" customHeight="1">
      <c r="A2103" s="1"/>
      <c r="B2103" s="167"/>
      <c r="C2103" s="309"/>
      <c r="D2103" s="311"/>
      <c r="E2103" s="306"/>
      <c r="K2103" s="307"/>
      <c r="R2103" s="55"/>
      <c r="S2103" s="308"/>
      <c r="T2103" s="7"/>
      <c r="U2103" s="7"/>
      <c r="V2103" s="5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</row>
    <row r="2104" spans="1:51" ht="7.5" customHeight="1">
      <c r="A2104" s="1"/>
      <c r="B2104" s="167"/>
      <c r="C2104" s="309"/>
      <c r="D2104" s="311"/>
      <c r="E2104" s="306"/>
      <c r="K2104" s="307"/>
      <c r="R2104" s="55"/>
      <c r="S2104" s="308"/>
      <c r="T2104" s="7"/>
      <c r="U2104" s="7"/>
      <c r="V2104" s="5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</row>
    <row r="2105" spans="1:51" ht="7.5" customHeight="1">
      <c r="A2105" s="1"/>
      <c r="B2105" s="167"/>
      <c r="C2105" s="309"/>
      <c r="D2105" s="311"/>
      <c r="E2105" s="306"/>
      <c r="K2105" s="307"/>
      <c r="R2105" s="55"/>
      <c r="S2105" s="308"/>
      <c r="T2105" s="7"/>
      <c r="U2105" s="7"/>
      <c r="V2105" s="5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</row>
    <row r="2106" spans="1:51" ht="7.5" customHeight="1">
      <c r="A2106" s="1"/>
      <c r="B2106" s="167"/>
      <c r="C2106" s="309"/>
      <c r="D2106" s="311"/>
      <c r="E2106" s="306"/>
      <c r="K2106" s="307"/>
      <c r="R2106" s="55"/>
      <c r="S2106" s="308"/>
      <c r="T2106" s="7"/>
      <c r="U2106" s="7"/>
      <c r="V2106" s="5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</row>
    <row r="2107" spans="1:51" ht="7.5" customHeight="1">
      <c r="A2107" s="1"/>
      <c r="B2107" s="167"/>
      <c r="C2107" s="309"/>
      <c r="D2107" s="311"/>
      <c r="E2107" s="306"/>
      <c r="K2107" s="307"/>
      <c r="R2107" s="55"/>
      <c r="S2107" s="308"/>
      <c r="T2107" s="7"/>
      <c r="U2107" s="7"/>
      <c r="V2107" s="5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</row>
    <row r="2108" spans="1:51" ht="7.5" customHeight="1">
      <c r="A2108" s="1"/>
      <c r="B2108" s="167"/>
      <c r="C2108" s="309"/>
      <c r="D2108" s="311"/>
      <c r="E2108" s="306"/>
      <c r="K2108" s="307"/>
      <c r="R2108" s="55"/>
      <c r="S2108" s="308"/>
      <c r="T2108" s="7"/>
      <c r="U2108" s="7"/>
      <c r="V2108" s="5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</row>
    <row r="2109" spans="1:51" ht="7.5" customHeight="1">
      <c r="A2109" s="1"/>
      <c r="B2109" s="167"/>
      <c r="C2109" s="309"/>
      <c r="D2109" s="311"/>
      <c r="E2109" s="306"/>
      <c r="K2109" s="307"/>
      <c r="R2109" s="55"/>
      <c r="S2109" s="308"/>
      <c r="T2109" s="7"/>
      <c r="U2109" s="7"/>
      <c r="V2109" s="5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</row>
    <row r="2110" spans="1:51" ht="7.5" customHeight="1">
      <c r="A2110" s="1"/>
      <c r="B2110" s="167"/>
      <c r="C2110" s="309"/>
      <c r="D2110" s="311"/>
      <c r="E2110" s="306"/>
      <c r="K2110" s="307"/>
      <c r="R2110" s="55"/>
      <c r="S2110" s="308"/>
      <c r="T2110" s="7"/>
      <c r="U2110" s="7"/>
      <c r="V2110" s="5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</row>
    <row r="2111" spans="1:51" ht="7.5" customHeight="1">
      <c r="A2111" s="1"/>
      <c r="B2111" s="167"/>
      <c r="C2111" s="309"/>
      <c r="D2111" s="311"/>
      <c r="E2111" s="306"/>
      <c r="K2111" s="307"/>
      <c r="R2111" s="55"/>
      <c r="S2111" s="308"/>
      <c r="T2111" s="7"/>
      <c r="U2111" s="7"/>
      <c r="V2111" s="5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</row>
    <row r="2112" spans="1:51" ht="7.5" customHeight="1">
      <c r="A2112" s="1"/>
      <c r="B2112" s="167"/>
      <c r="C2112" s="309"/>
      <c r="D2112" s="311"/>
      <c r="E2112" s="306"/>
      <c r="K2112" s="307"/>
      <c r="R2112" s="55"/>
      <c r="S2112" s="308"/>
      <c r="T2112" s="7"/>
      <c r="U2112" s="7"/>
      <c r="V2112" s="5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</row>
    <row r="2113" spans="1:51" ht="7.5" customHeight="1">
      <c r="A2113" s="1"/>
      <c r="B2113" s="167"/>
      <c r="C2113" s="309"/>
      <c r="D2113" s="311"/>
      <c r="E2113" s="306"/>
      <c r="K2113" s="307"/>
      <c r="R2113" s="55"/>
      <c r="S2113" s="308"/>
      <c r="T2113" s="7"/>
      <c r="U2113" s="7"/>
      <c r="V2113" s="5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</row>
    <row r="2114" spans="1:51" ht="7.5" customHeight="1">
      <c r="A2114" s="1"/>
      <c r="B2114" s="167"/>
      <c r="C2114" s="309"/>
      <c r="D2114" s="311"/>
      <c r="E2114" s="306"/>
      <c r="K2114" s="307"/>
      <c r="R2114" s="55"/>
      <c r="S2114" s="308"/>
      <c r="T2114" s="7"/>
      <c r="U2114" s="7"/>
      <c r="V2114" s="5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</row>
    <row r="2115" spans="1:51" ht="7.5" customHeight="1">
      <c r="A2115" s="1"/>
      <c r="B2115" s="167"/>
      <c r="C2115" s="309"/>
      <c r="D2115" s="311"/>
      <c r="E2115" s="306"/>
      <c r="K2115" s="307"/>
      <c r="R2115" s="55"/>
      <c r="S2115" s="308"/>
      <c r="T2115" s="7"/>
      <c r="U2115" s="7"/>
      <c r="V2115" s="5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</row>
    <row r="2116" spans="1:51" ht="7.5" customHeight="1">
      <c r="A2116" s="1"/>
      <c r="B2116" s="167"/>
      <c r="C2116" s="309"/>
      <c r="D2116" s="311"/>
      <c r="E2116" s="306"/>
      <c r="K2116" s="307"/>
      <c r="R2116" s="55"/>
      <c r="S2116" s="308"/>
      <c r="T2116" s="7"/>
      <c r="U2116" s="7"/>
      <c r="V2116" s="5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</row>
    <row r="2117" spans="1:51" ht="7.5" customHeight="1">
      <c r="A2117" s="1"/>
      <c r="B2117" s="167"/>
      <c r="C2117" s="324"/>
      <c r="D2117" s="311"/>
      <c r="E2117" s="306"/>
      <c r="K2117" s="307"/>
      <c r="R2117" s="55"/>
      <c r="S2117" s="308"/>
      <c r="T2117" s="7"/>
      <c r="U2117" s="7"/>
      <c r="V2117" s="5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</row>
    <row r="2118" spans="1:51" ht="7.5" customHeight="1">
      <c r="A2118" s="95"/>
      <c r="B2118" s="263"/>
      <c r="C2118" s="263"/>
      <c r="D2118" s="263"/>
      <c r="E2118" s="306"/>
      <c r="F2118" s="263"/>
      <c r="G2118" s="263"/>
      <c r="H2118" s="263"/>
      <c r="I2118" s="263"/>
      <c r="J2118" s="263"/>
      <c r="K2118" s="307"/>
      <c r="M2118" s="263"/>
      <c r="N2118" s="263"/>
      <c r="O2118" s="263"/>
      <c r="P2118" s="263"/>
      <c r="Q2118" s="263"/>
      <c r="R2118" s="259"/>
      <c r="S2118" s="128"/>
      <c r="T2118" s="7"/>
      <c r="U2118" s="7"/>
      <c r="V2118" s="5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</row>
    <row r="2119" spans="1:51" ht="7.5" customHeight="1">
      <c r="A2119" s="1"/>
      <c r="B2119" s="167"/>
      <c r="C2119" s="325"/>
      <c r="D2119" s="167"/>
      <c r="E2119" s="306"/>
      <c r="F2119" s="263"/>
      <c r="G2119" s="263"/>
      <c r="H2119" s="263"/>
      <c r="I2119" s="263"/>
      <c r="J2119" s="263"/>
      <c r="K2119" s="307"/>
      <c r="M2119" s="263"/>
      <c r="N2119" s="263"/>
      <c r="O2119" s="263"/>
      <c r="P2119" s="263"/>
      <c r="Q2119" s="263"/>
      <c r="R2119" s="259"/>
      <c r="S2119" s="128"/>
      <c r="T2119" s="7"/>
      <c r="U2119" s="7"/>
      <c r="V2119" s="5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</row>
    <row r="2120" spans="1:51" ht="7.5" customHeight="1">
      <c r="A2120" s="1"/>
      <c r="B2120" s="167"/>
      <c r="C2120" s="309"/>
      <c r="D2120" s="167"/>
      <c r="E2120" s="306"/>
      <c r="F2120" s="263"/>
      <c r="G2120" s="263"/>
      <c r="H2120" s="263"/>
      <c r="I2120" s="263"/>
      <c r="J2120" s="263"/>
      <c r="K2120" s="307"/>
      <c r="M2120" s="263"/>
      <c r="N2120" s="263"/>
      <c r="O2120" s="263"/>
      <c r="P2120" s="263"/>
      <c r="Q2120" s="263"/>
      <c r="R2120" s="259"/>
      <c r="S2120" s="128"/>
      <c r="T2120" s="7"/>
      <c r="U2120" s="7"/>
      <c r="V2120" s="5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</row>
    <row r="2121" spans="1:51" ht="7.5" customHeight="1">
      <c r="A2121" s="1"/>
      <c r="B2121" s="167"/>
      <c r="C2121" s="309"/>
      <c r="D2121" s="167"/>
      <c r="E2121" s="306"/>
      <c r="F2121" s="263"/>
      <c r="G2121" s="263"/>
      <c r="H2121" s="263"/>
      <c r="I2121" s="263"/>
      <c r="J2121" s="263"/>
      <c r="K2121" s="307"/>
      <c r="M2121" s="263"/>
      <c r="N2121" s="263"/>
      <c r="O2121" s="263"/>
      <c r="P2121" s="263"/>
      <c r="Q2121" s="263"/>
      <c r="R2121" s="259"/>
      <c r="S2121" s="128"/>
      <c r="T2121" s="7"/>
      <c r="U2121" s="7"/>
      <c r="V2121" s="5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</row>
    <row r="2122" spans="1:51" ht="7.5" customHeight="1">
      <c r="A2122" s="1"/>
      <c r="B2122" s="167"/>
      <c r="C2122" s="309"/>
      <c r="D2122" s="167"/>
      <c r="E2122" s="306"/>
      <c r="F2122" s="263"/>
      <c r="G2122" s="263"/>
      <c r="H2122" s="263"/>
      <c r="I2122" s="263"/>
      <c r="J2122" s="263"/>
      <c r="K2122" s="307"/>
      <c r="M2122" s="263"/>
      <c r="N2122" s="263"/>
      <c r="O2122" s="263"/>
      <c r="P2122" s="263"/>
      <c r="Q2122" s="263"/>
      <c r="R2122" s="259"/>
      <c r="S2122" s="128"/>
      <c r="T2122" s="7"/>
      <c r="U2122" s="7"/>
      <c r="V2122" s="5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</row>
    <row r="2123" spans="1:51" ht="7.5" customHeight="1">
      <c r="A2123" s="1"/>
      <c r="B2123" s="167"/>
      <c r="C2123" s="309"/>
      <c r="D2123" s="167"/>
      <c r="E2123" s="306"/>
      <c r="F2123" s="263"/>
      <c r="G2123" s="263"/>
      <c r="H2123" s="263"/>
      <c r="I2123" s="263"/>
      <c r="J2123" s="263"/>
      <c r="K2123" s="307"/>
      <c r="M2123" s="263"/>
      <c r="N2123" s="263"/>
      <c r="O2123" s="263"/>
      <c r="P2123" s="263"/>
      <c r="Q2123" s="263"/>
      <c r="R2123" s="259"/>
      <c r="S2123" s="128"/>
      <c r="T2123" s="7"/>
      <c r="U2123" s="7"/>
      <c r="V2123" s="5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</row>
    <row r="2124" spans="1:51" ht="7.5" customHeight="1">
      <c r="A2124" s="1"/>
      <c r="B2124" s="167"/>
      <c r="C2124" s="309"/>
      <c r="D2124" s="167"/>
      <c r="E2124" s="306"/>
      <c r="F2124" s="263"/>
      <c r="G2124" s="263"/>
      <c r="H2124" s="263"/>
      <c r="I2124" s="263"/>
      <c r="J2124" s="263"/>
      <c r="K2124" s="307"/>
      <c r="M2124" s="263"/>
      <c r="N2124" s="263"/>
      <c r="O2124" s="263"/>
      <c r="P2124" s="263"/>
      <c r="Q2124" s="263"/>
      <c r="R2124" s="259"/>
      <c r="S2124" s="128"/>
      <c r="T2124" s="7"/>
      <c r="U2124" s="7"/>
      <c r="V2124" s="5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</row>
    <row r="2125" spans="1:51" ht="7.5" customHeight="1">
      <c r="A2125" s="1"/>
      <c r="B2125" s="167"/>
      <c r="C2125" s="309"/>
      <c r="D2125" s="167"/>
      <c r="E2125" s="306"/>
      <c r="F2125" s="263"/>
      <c r="G2125" s="263"/>
      <c r="H2125" s="263"/>
      <c r="I2125" s="263"/>
      <c r="J2125" s="263"/>
      <c r="K2125" s="307"/>
      <c r="M2125" s="263"/>
      <c r="N2125" s="263"/>
      <c r="O2125" s="263"/>
      <c r="P2125" s="263"/>
      <c r="Q2125" s="263"/>
      <c r="R2125" s="259"/>
      <c r="S2125" s="128"/>
      <c r="T2125" s="7"/>
      <c r="U2125" s="7"/>
      <c r="V2125" s="5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</row>
    <row r="2126" spans="1:51" ht="7.5" customHeight="1">
      <c r="A2126" s="1"/>
      <c r="B2126" s="167"/>
      <c r="C2126" s="167"/>
      <c r="D2126" s="167"/>
      <c r="E2126" s="306"/>
      <c r="F2126" s="263"/>
      <c r="G2126" s="263"/>
      <c r="H2126" s="263"/>
      <c r="I2126" s="263"/>
      <c r="J2126" s="263"/>
      <c r="K2126" s="307"/>
      <c r="M2126" s="263"/>
      <c r="N2126" s="263"/>
      <c r="O2126" s="263"/>
      <c r="P2126" s="263"/>
      <c r="Q2126" s="263"/>
      <c r="R2126" s="259"/>
      <c r="S2126" s="128"/>
      <c r="T2126" s="7"/>
      <c r="U2126" s="7"/>
      <c r="V2126" s="5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</row>
    <row r="2127" spans="1:51" ht="7.5" customHeight="1">
      <c r="A2127" s="1"/>
      <c r="B2127" s="263"/>
      <c r="C2127" s="263"/>
      <c r="D2127" s="263"/>
      <c r="E2127" s="306"/>
      <c r="F2127" s="263"/>
      <c r="G2127" s="263"/>
      <c r="H2127" s="263"/>
      <c r="I2127" s="263"/>
      <c r="J2127" s="263"/>
      <c r="K2127" s="307"/>
      <c r="M2127" s="263"/>
      <c r="N2127" s="263"/>
      <c r="O2127" s="263"/>
      <c r="P2127" s="263"/>
      <c r="Q2127" s="263"/>
      <c r="R2127" s="259"/>
      <c r="S2127" s="128"/>
      <c r="T2127" s="7"/>
      <c r="U2127" s="7"/>
      <c r="V2127" s="5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</row>
    <row r="2128" spans="1:51" ht="7.5" customHeight="1">
      <c r="A2128" s="1"/>
      <c r="B2128" s="167"/>
      <c r="C2128" s="167"/>
      <c r="D2128" s="167"/>
      <c r="E2128" s="326"/>
      <c r="K2128" s="327"/>
      <c r="R2128" s="55"/>
      <c r="S2128" s="308"/>
      <c r="T2128" s="7"/>
      <c r="U2128" s="7"/>
      <c r="V2128" s="5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</row>
    <row r="2129" spans="1:51" ht="7.5" customHeight="1">
      <c r="A2129" s="1"/>
      <c r="B2129" s="167"/>
      <c r="C2129" s="167"/>
      <c r="D2129" s="167"/>
      <c r="E2129" s="326"/>
      <c r="K2129" s="327"/>
      <c r="R2129" s="55"/>
      <c r="S2129" s="308"/>
      <c r="T2129" s="7"/>
      <c r="U2129" s="7"/>
      <c r="V2129" s="5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</row>
    <row r="2130" spans="1:51" ht="7.5" customHeight="1">
      <c r="A2130" s="1"/>
      <c r="B2130" s="167"/>
      <c r="C2130" s="309"/>
      <c r="D2130" s="167"/>
      <c r="E2130" s="326"/>
      <c r="K2130" s="327"/>
      <c r="R2130" s="55"/>
      <c r="S2130" s="308"/>
      <c r="T2130" s="7"/>
      <c r="U2130" s="7"/>
      <c r="V2130" s="5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</row>
    <row r="2131" spans="1:51" ht="7.5" customHeight="1">
      <c r="A2131" s="1"/>
      <c r="B2131" s="167"/>
      <c r="C2131" s="309"/>
      <c r="D2131" s="167"/>
      <c r="E2131" s="326"/>
      <c r="K2131" s="327"/>
      <c r="R2131" s="55"/>
      <c r="S2131" s="308"/>
      <c r="T2131" s="7"/>
      <c r="U2131" s="7"/>
      <c r="V2131" s="5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</row>
    <row r="2132" spans="1:51" ht="7.5" customHeight="1">
      <c r="A2132" s="1"/>
      <c r="C2132" s="219"/>
      <c r="E2132" s="326"/>
      <c r="K2132" s="327"/>
      <c r="R2132" s="55"/>
      <c r="S2132" s="308"/>
      <c r="T2132" s="7"/>
      <c r="U2132" s="7"/>
      <c r="V2132" s="5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</row>
    <row r="2133" spans="1:51" ht="7.5" customHeight="1">
      <c r="A2133" s="1"/>
      <c r="C2133" s="219"/>
      <c r="E2133" s="326"/>
      <c r="K2133" s="327"/>
      <c r="R2133" s="55"/>
      <c r="S2133" s="308"/>
      <c r="T2133" s="7"/>
      <c r="U2133" s="7"/>
      <c r="V2133" s="5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</row>
    <row r="2134" spans="1:51" ht="7.5" customHeight="1">
      <c r="A2134" s="1"/>
      <c r="C2134" s="219"/>
      <c r="E2134" s="326"/>
      <c r="K2134" s="327"/>
      <c r="R2134" s="55"/>
      <c r="S2134" s="308"/>
      <c r="T2134" s="7"/>
      <c r="U2134" s="7"/>
      <c r="V2134" s="5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</row>
    <row r="2135" spans="1:51" ht="7.5" customHeight="1">
      <c r="A2135" s="1"/>
      <c r="C2135" s="219"/>
      <c r="E2135" s="326"/>
      <c r="K2135" s="327"/>
      <c r="R2135" s="55"/>
      <c r="S2135" s="308"/>
      <c r="T2135" s="7"/>
      <c r="U2135" s="7"/>
      <c r="V2135" s="5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</row>
    <row r="2136" spans="1:51" ht="11.25" customHeight="1">
      <c r="A2136" s="1"/>
      <c r="B2136" s="252"/>
      <c r="C2136" s="290"/>
      <c r="D2136" s="252"/>
      <c r="E2136" s="252"/>
      <c r="F2136" s="252"/>
      <c r="G2136" s="252"/>
      <c r="H2136" s="252"/>
      <c r="I2136" s="252"/>
      <c r="J2136" s="252"/>
      <c r="K2136" s="252"/>
      <c r="L2136" s="252"/>
      <c r="M2136" s="252"/>
      <c r="N2136" s="252"/>
      <c r="O2136" s="252"/>
      <c r="P2136" s="252"/>
      <c r="Q2136" s="252"/>
      <c r="R2136" s="252"/>
      <c r="S2136" s="570" t="s">
        <v>43</v>
      </c>
      <c r="T2136" s="7"/>
      <c r="U2136" s="7"/>
      <c r="V2136" s="5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</row>
    <row r="2137" spans="1:51" ht="11.25" customHeight="1">
      <c r="A2137" s="1"/>
      <c r="B2137" s="28"/>
      <c r="C2137" s="64"/>
      <c r="D2137" s="28"/>
      <c r="E2137" s="28"/>
      <c r="F2137" s="28"/>
      <c r="G2137" s="28"/>
      <c r="H2137" s="28"/>
      <c r="I2137" s="28"/>
      <c r="J2137" s="28"/>
      <c r="K2137" s="28"/>
      <c r="L2137" s="28"/>
      <c r="M2137" s="28"/>
      <c r="N2137" s="28"/>
      <c r="O2137" s="28"/>
      <c r="P2137" s="28"/>
      <c r="Q2137" s="28"/>
      <c r="R2137" s="31"/>
      <c r="S2137" s="562"/>
      <c r="T2137" s="7"/>
      <c r="U2137" s="7"/>
      <c r="V2137" s="5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</row>
    <row r="2138" spans="1:51" ht="11.25" customHeight="1">
      <c r="A2138" s="1"/>
      <c r="B2138" s="675" t="s">
        <v>526</v>
      </c>
      <c r="C2138" s="587"/>
      <c r="D2138" s="587"/>
      <c r="E2138" s="587"/>
      <c r="F2138" s="587"/>
      <c r="G2138" s="587"/>
      <c r="H2138" s="587"/>
      <c r="I2138" s="587"/>
      <c r="J2138" s="587"/>
      <c r="K2138" s="587"/>
      <c r="L2138" s="587"/>
      <c r="M2138" s="587"/>
      <c r="N2138" s="587"/>
      <c r="O2138" s="587"/>
      <c r="P2138" s="587"/>
      <c r="Q2138" s="587"/>
      <c r="R2138" s="587"/>
      <c r="S2138" s="587"/>
      <c r="T2138" s="7"/>
      <c r="U2138" s="7"/>
      <c r="V2138" s="5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</row>
    <row r="2139" spans="1:51" ht="61.5" customHeight="1">
      <c r="A2139" s="1"/>
      <c r="B2139" s="572"/>
      <c r="C2139" s="531"/>
      <c r="D2139" s="531"/>
      <c r="E2139" s="35"/>
      <c r="F2139" s="35"/>
      <c r="G2139" s="35"/>
      <c r="H2139" s="35"/>
      <c r="I2139" s="35"/>
      <c r="J2139" s="35"/>
      <c r="K2139" s="35"/>
      <c r="L2139" s="35"/>
      <c r="M2139" s="35"/>
      <c r="N2139" s="328"/>
      <c r="O2139" s="573" t="s">
        <v>5</v>
      </c>
      <c r="P2139" s="531"/>
      <c r="Q2139" s="531"/>
      <c r="R2139" s="531"/>
      <c r="S2139" s="531"/>
      <c r="T2139" s="7"/>
      <c r="U2139" s="7"/>
      <c r="V2139" s="5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</row>
    <row r="2140" spans="1:51" ht="34.5" customHeight="1">
      <c r="A2140" s="1"/>
      <c r="B2140" s="253" t="s">
        <v>6</v>
      </c>
      <c r="C2140" s="253" t="s">
        <v>7</v>
      </c>
      <c r="D2140" s="253" t="s">
        <v>8</v>
      </c>
      <c r="E2140" s="253" t="s">
        <v>9</v>
      </c>
      <c r="F2140" s="254" t="s">
        <v>10</v>
      </c>
      <c r="G2140" s="255" t="s">
        <v>11</v>
      </c>
      <c r="H2140" s="254" t="s">
        <v>10</v>
      </c>
      <c r="I2140" s="255" t="s">
        <v>12</v>
      </c>
      <c r="J2140" s="254" t="s">
        <v>10</v>
      </c>
      <c r="K2140" s="255" t="s">
        <v>13</v>
      </c>
      <c r="L2140" s="254" t="s">
        <v>10</v>
      </c>
      <c r="M2140" s="255" t="s">
        <v>14</v>
      </c>
      <c r="N2140" s="254" t="s">
        <v>10</v>
      </c>
      <c r="O2140" s="255" t="s">
        <v>15</v>
      </c>
      <c r="P2140" s="254" t="s">
        <v>10</v>
      </c>
      <c r="Q2140" s="255" t="s">
        <v>16</v>
      </c>
      <c r="R2140" s="676" t="s">
        <v>17</v>
      </c>
      <c r="S2140" s="575"/>
      <c r="T2140" s="7"/>
      <c r="U2140" s="7"/>
      <c r="V2140" s="5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</row>
    <row r="2141" spans="1:51" ht="7.5" customHeight="1">
      <c r="A2141" s="1"/>
      <c r="B2141" s="704" t="s">
        <v>18</v>
      </c>
      <c r="C2141" s="627" t="s">
        <v>527</v>
      </c>
      <c r="D2141" s="626" t="s">
        <v>528</v>
      </c>
      <c r="E2141" s="685" t="s">
        <v>25</v>
      </c>
      <c r="F2141" s="329"/>
      <c r="G2141" s="329"/>
      <c r="H2141" s="329"/>
      <c r="I2141" s="329"/>
      <c r="J2141" s="329"/>
      <c r="K2141" s="329"/>
      <c r="L2141" s="329"/>
      <c r="M2141" s="329"/>
      <c r="N2141" s="329"/>
      <c r="O2141" s="329"/>
      <c r="P2141" s="329"/>
      <c r="Q2141" s="329"/>
      <c r="R2141" s="688" t="s">
        <v>21</v>
      </c>
      <c r="S2141" s="577" t="s">
        <v>529</v>
      </c>
      <c r="T2141" s="7"/>
      <c r="U2141" s="7"/>
      <c r="V2141" s="5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</row>
    <row r="2142" spans="1:51" ht="7.5" customHeight="1">
      <c r="A2142" s="1"/>
      <c r="B2142" s="541"/>
      <c r="C2142" s="541"/>
      <c r="D2142" s="541"/>
      <c r="E2142" s="541"/>
      <c r="F2142" s="330"/>
      <c r="G2142" s="330"/>
      <c r="H2142" s="330"/>
      <c r="I2142" s="330"/>
      <c r="J2142" s="330"/>
      <c r="K2142" s="330"/>
      <c r="L2142" s="330"/>
      <c r="M2142" s="330"/>
      <c r="N2142" s="330"/>
      <c r="O2142" s="330"/>
      <c r="P2142" s="330"/>
      <c r="Q2142" s="330"/>
      <c r="R2142" s="541"/>
      <c r="S2142" s="541"/>
      <c r="T2142" s="7"/>
      <c r="U2142" s="7"/>
      <c r="V2142" s="5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</row>
    <row r="2143" spans="1:51" ht="7.5" customHeight="1">
      <c r="A2143" s="1"/>
      <c r="B2143" s="541"/>
      <c r="C2143" s="541"/>
      <c r="D2143" s="541"/>
      <c r="E2143" s="541"/>
      <c r="F2143" s="330"/>
      <c r="G2143" s="330"/>
      <c r="H2143" s="330"/>
      <c r="I2143" s="330"/>
      <c r="J2143" s="330"/>
      <c r="K2143" s="330"/>
      <c r="L2143" s="330"/>
      <c r="M2143" s="330"/>
      <c r="N2143" s="330"/>
      <c r="O2143" s="330"/>
      <c r="P2143" s="330"/>
      <c r="Q2143" s="330"/>
      <c r="R2143" s="331"/>
      <c r="S2143" s="541"/>
      <c r="T2143" s="7"/>
      <c r="U2143" s="7"/>
      <c r="V2143" s="5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</row>
    <row r="2144" spans="1:51" ht="7.5" customHeight="1">
      <c r="A2144" s="1"/>
      <c r="B2144" s="541"/>
      <c r="C2144" s="541"/>
      <c r="D2144" s="541"/>
      <c r="E2144" s="541"/>
      <c r="F2144" s="330"/>
      <c r="G2144" s="330"/>
      <c r="H2144" s="330"/>
      <c r="I2144" s="330"/>
      <c r="J2144" s="330"/>
      <c r="K2144" s="330"/>
      <c r="L2144" s="330"/>
      <c r="M2144" s="330"/>
      <c r="N2144" s="330"/>
      <c r="O2144" s="330"/>
      <c r="P2144" s="330"/>
      <c r="Q2144" s="330"/>
      <c r="R2144" s="687" t="s">
        <v>21</v>
      </c>
      <c r="S2144" s="588" t="s">
        <v>530</v>
      </c>
      <c r="T2144" s="7"/>
      <c r="U2144" s="7"/>
      <c r="V2144" s="5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</row>
    <row r="2145" spans="1:51" ht="7.5" customHeight="1">
      <c r="A2145" s="1"/>
      <c r="B2145" s="541"/>
      <c r="C2145" s="541"/>
      <c r="D2145" s="541"/>
      <c r="E2145" s="541"/>
      <c r="F2145" s="330"/>
      <c r="G2145" s="330"/>
      <c r="H2145" s="330"/>
      <c r="I2145" s="330"/>
      <c r="J2145" s="330"/>
      <c r="K2145" s="330"/>
      <c r="L2145" s="330"/>
      <c r="M2145" s="330"/>
      <c r="N2145" s="330"/>
      <c r="O2145" s="330"/>
      <c r="P2145" s="330"/>
      <c r="Q2145" s="330"/>
      <c r="R2145" s="541"/>
      <c r="S2145" s="541"/>
      <c r="T2145" s="7"/>
      <c r="U2145" s="7"/>
      <c r="V2145" s="5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</row>
    <row r="2146" spans="1:51" ht="7.5" customHeight="1">
      <c r="A2146" s="1"/>
      <c r="B2146" s="541"/>
      <c r="C2146" s="541"/>
      <c r="D2146" s="541"/>
      <c r="E2146" s="541"/>
      <c r="F2146" s="330"/>
      <c r="G2146" s="330"/>
      <c r="H2146" s="330"/>
      <c r="I2146" s="330"/>
      <c r="J2146" s="330"/>
      <c r="K2146" s="330"/>
      <c r="L2146" s="330"/>
      <c r="M2146" s="330"/>
      <c r="N2146" s="330"/>
      <c r="O2146" s="330"/>
      <c r="P2146" s="330"/>
      <c r="Q2146" s="330"/>
      <c r="R2146" s="687" t="s">
        <v>21</v>
      </c>
      <c r="S2146" s="588" t="s">
        <v>531</v>
      </c>
      <c r="T2146" s="7"/>
      <c r="U2146" s="7"/>
      <c r="V2146" s="5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</row>
    <row r="2147" spans="1:51" ht="7.5" customHeight="1">
      <c r="A2147" s="1"/>
      <c r="B2147" s="541"/>
      <c r="C2147" s="541"/>
      <c r="D2147" s="541"/>
      <c r="E2147" s="541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541"/>
      <c r="S2147" s="541"/>
      <c r="T2147" s="7"/>
      <c r="U2147" s="7"/>
      <c r="V2147" s="5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</row>
    <row r="2148" spans="1:51" ht="7.5" customHeight="1">
      <c r="A2148" s="1"/>
      <c r="B2148" s="541"/>
      <c r="C2148" s="541"/>
      <c r="D2148" s="541"/>
      <c r="E2148" s="541"/>
      <c r="F2148" s="28"/>
      <c r="G2148" s="28"/>
      <c r="H2148" s="28"/>
      <c r="I2148" s="28"/>
      <c r="J2148" s="28"/>
      <c r="K2148" s="28"/>
      <c r="L2148" s="28"/>
      <c r="M2148" s="28"/>
      <c r="N2148" s="28"/>
      <c r="O2148" s="28"/>
      <c r="P2148" s="28"/>
      <c r="Q2148" s="28"/>
      <c r="R2148" s="331"/>
      <c r="S2148" s="541"/>
      <c r="T2148" s="7"/>
      <c r="U2148" s="7"/>
      <c r="V2148" s="5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</row>
    <row r="2149" spans="1:51" ht="7.5" customHeight="1">
      <c r="A2149" s="13"/>
      <c r="B2149" s="541"/>
      <c r="C2149" s="541"/>
      <c r="D2149" s="541"/>
      <c r="E2149" s="541"/>
      <c r="F2149" s="581">
        <v>7849.65</v>
      </c>
      <c r="G2149" s="582">
        <f>ROUND(F2149*mark_up,0)</f>
        <v>34460</v>
      </c>
      <c r="H2149" s="656"/>
      <c r="I2149" s="656" t="s">
        <v>25</v>
      </c>
      <c r="J2149" s="332"/>
      <c r="K2149" s="656" t="s">
        <v>25</v>
      </c>
      <c r="L2149" s="332"/>
      <c r="M2149" s="656" t="s">
        <v>25</v>
      </c>
      <c r="N2149" s="332"/>
      <c r="O2149" s="656" t="s">
        <v>25</v>
      </c>
      <c r="P2149" s="332"/>
      <c r="Q2149" s="656" t="s">
        <v>25</v>
      </c>
      <c r="R2149" s="687" t="s">
        <v>21</v>
      </c>
      <c r="S2149" s="588" t="s">
        <v>532</v>
      </c>
      <c r="T2149" s="7"/>
      <c r="U2149" s="7"/>
      <c r="V2149" s="5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</row>
    <row r="2150" spans="1:51" ht="7.5" customHeight="1">
      <c r="A2150" s="5"/>
      <c r="B2150" s="541"/>
      <c r="C2150" s="541"/>
      <c r="D2150" s="541"/>
      <c r="E2150" s="541"/>
      <c r="F2150" s="562"/>
      <c r="G2150" s="562"/>
      <c r="H2150" s="562"/>
      <c r="I2150" s="562"/>
      <c r="J2150" s="333"/>
      <c r="K2150" s="562"/>
      <c r="L2150" s="333"/>
      <c r="M2150" s="562"/>
      <c r="N2150" s="333"/>
      <c r="O2150" s="562"/>
      <c r="P2150" s="333"/>
      <c r="Q2150" s="562"/>
      <c r="R2150" s="541"/>
      <c r="S2150" s="541"/>
      <c r="T2150" s="7"/>
      <c r="U2150" s="7"/>
      <c r="V2150" s="5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</row>
    <row r="2151" spans="1:51" ht="7.5" customHeight="1">
      <c r="A2151" s="13"/>
      <c r="B2151" s="541"/>
      <c r="C2151" s="541"/>
      <c r="D2151" s="541"/>
      <c r="E2151" s="541"/>
      <c r="F2151" s="51"/>
      <c r="G2151" s="51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687" t="s">
        <v>21</v>
      </c>
      <c r="S2151" s="588" t="s">
        <v>307</v>
      </c>
      <c r="T2151" s="7"/>
      <c r="U2151" s="7"/>
      <c r="V2151" s="5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</row>
    <row r="2152" spans="1:51" ht="7.5" customHeight="1">
      <c r="A2152" s="1"/>
      <c r="B2152" s="541"/>
      <c r="C2152" s="541"/>
      <c r="D2152" s="541"/>
      <c r="E2152" s="541"/>
      <c r="F2152" s="51"/>
      <c r="G2152" s="51"/>
      <c r="H2152" s="28"/>
      <c r="I2152" s="28"/>
      <c r="J2152" s="28"/>
      <c r="K2152" s="28"/>
      <c r="L2152" s="28"/>
      <c r="M2152" s="28"/>
      <c r="N2152" s="28"/>
      <c r="O2152" s="28"/>
      <c r="P2152" s="28"/>
      <c r="Q2152" s="28"/>
      <c r="R2152" s="541"/>
      <c r="S2152" s="541"/>
      <c r="T2152" s="7"/>
      <c r="U2152" s="7"/>
      <c r="V2152" s="5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</row>
    <row r="2153" spans="1:51" ht="7.5" customHeight="1">
      <c r="A2153" s="1"/>
      <c r="B2153" s="541"/>
      <c r="C2153" s="541"/>
      <c r="D2153" s="541"/>
      <c r="E2153" s="541"/>
      <c r="F2153" s="51"/>
      <c r="G2153" s="51"/>
      <c r="H2153" s="28"/>
      <c r="I2153" s="28"/>
      <c r="J2153" s="28"/>
      <c r="K2153" s="28"/>
      <c r="L2153" s="28"/>
      <c r="M2153" s="28"/>
      <c r="N2153" s="28"/>
      <c r="O2153" s="28"/>
      <c r="P2153" s="28"/>
      <c r="Q2153" s="28"/>
      <c r="S2153" s="541"/>
      <c r="T2153" s="7"/>
      <c r="U2153" s="7"/>
      <c r="V2153" s="5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</row>
    <row r="2154" spans="1:51" ht="7.5" customHeight="1">
      <c r="A2154" s="1"/>
      <c r="B2154" s="541"/>
      <c r="C2154" s="541"/>
      <c r="D2154" s="541"/>
      <c r="E2154" s="541"/>
      <c r="F2154" s="52"/>
      <c r="G2154" s="53"/>
      <c r="H2154" s="268"/>
      <c r="I2154" s="268"/>
      <c r="J2154" s="268"/>
      <c r="K2154" s="137"/>
      <c r="L2154" s="268"/>
      <c r="M2154" s="137"/>
      <c r="N2154" s="137"/>
      <c r="O2154" s="137"/>
      <c r="P2154" s="137"/>
      <c r="Q2154" s="137"/>
      <c r="R2154" s="687" t="s">
        <v>21</v>
      </c>
      <c r="S2154" s="672" t="s">
        <v>533</v>
      </c>
      <c r="T2154" s="7"/>
      <c r="U2154" s="7"/>
      <c r="V2154" s="5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</row>
    <row r="2155" spans="1:51" ht="7.5" customHeight="1">
      <c r="A2155" s="1"/>
      <c r="B2155" s="541"/>
      <c r="C2155" s="608" t="s">
        <v>534</v>
      </c>
      <c r="D2155" s="541"/>
      <c r="E2155" s="541"/>
      <c r="F2155" s="52"/>
      <c r="G2155" s="53"/>
      <c r="H2155" s="268"/>
      <c r="I2155" s="268"/>
      <c r="J2155" s="268"/>
      <c r="K2155" s="137"/>
      <c r="L2155" s="268"/>
      <c r="M2155" s="137"/>
      <c r="N2155" s="137"/>
      <c r="O2155" s="137"/>
      <c r="P2155" s="137"/>
      <c r="Q2155" s="137"/>
      <c r="R2155" s="541"/>
      <c r="S2155" s="541"/>
      <c r="T2155" s="7"/>
      <c r="U2155" s="7"/>
      <c r="V2155" s="5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</row>
    <row r="2156" spans="1:51" ht="7.5" customHeight="1">
      <c r="A2156" s="1"/>
      <c r="B2156" s="541"/>
      <c r="C2156" s="541"/>
      <c r="D2156" s="541"/>
      <c r="E2156" s="541"/>
      <c r="F2156" s="52"/>
      <c r="G2156" s="53"/>
      <c r="H2156" s="268"/>
      <c r="I2156" s="268"/>
      <c r="J2156" s="268"/>
      <c r="K2156" s="137"/>
      <c r="L2156" s="268"/>
      <c r="M2156" s="137"/>
      <c r="N2156" s="137"/>
      <c r="O2156" s="137"/>
      <c r="P2156" s="137"/>
      <c r="Q2156" s="137"/>
      <c r="R2156" s="331"/>
      <c r="S2156" s="541"/>
      <c r="T2156" s="7"/>
      <c r="U2156" s="7"/>
      <c r="V2156" s="5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</row>
    <row r="2157" spans="1:51" ht="7.5" customHeight="1">
      <c r="A2157" s="1"/>
      <c r="B2157" s="531"/>
      <c r="C2157" s="531"/>
      <c r="D2157" s="531"/>
      <c r="E2157" s="531"/>
      <c r="F2157" s="112"/>
      <c r="G2157" s="112"/>
      <c r="H2157" s="76"/>
      <c r="I2157" s="76"/>
      <c r="J2157" s="76"/>
      <c r="K2157" s="76"/>
      <c r="L2157" s="76"/>
      <c r="M2157" s="76"/>
      <c r="N2157" s="76"/>
      <c r="O2157" s="76"/>
      <c r="P2157" s="76"/>
      <c r="Q2157" s="76"/>
      <c r="R2157" s="76"/>
      <c r="S2157" s="76"/>
      <c r="T2157" s="7"/>
      <c r="U2157" s="7"/>
      <c r="V2157" s="5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</row>
    <row r="2158" spans="1:51" ht="7.5" customHeight="1">
      <c r="A2158" s="1"/>
      <c r="B2158" s="704" t="s">
        <v>18</v>
      </c>
      <c r="C2158" s="661" t="s">
        <v>535</v>
      </c>
      <c r="D2158" s="637" t="s">
        <v>536</v>
      </c>
      <c r="E2158" s="274"/>
      <c r="F2158" s="41"/>
      <c r="G2158" s="41"/>
      <c r="H2158" s="274"/>
      <c r="I2158" s="274"/>
      <c r="J2158" s="274"/>
      <c r="K2158" s="274"/>
      <c r="L2158" s="274"/>
      <c r="M2158" s="274"/>
      <c r="N2158" s="274"/>
      <c r="O2158" s="274"/>
      <c r="P2158" s="274"/>
      <c r="Q2158" s="274"/>
      <c r="R2158" s="724" t="s">
        <v>21</v>
      </c>
      <c r="S2158" s="753" t="s">
        <v>537</v>
      </c>
      <c r="T2158" s="7"/>
      <c r="U2158" s="7"/>
      <c r="V2158" s="5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</row>
    <row r="2159" spans="1:51" ht="7.5" customHeight="1">
      <c r="A2159" s="1"/>
      <c r="B2159" s="541"/>
      <c r="C2159" s="541"/>
      <c r="D2159" s="541"/>
      <c r="E2159" s="193"/>
      <c r="F2159" s="47"/>
      <c r="G2159" s="47"/>
      <c r="H2159" s="193"/>
      <c r="I2159" s="193"/>
      <c r="J2159" s="193"/>
      <c r="K2159" s="193"/>
      <c r="L2159" s="193"/>
      <c r="M2159" s="193"/>
      <c r="N2159" s="193"/>
      <c r="O2159" s="193"/>
      <c r="P2159" s="193"/>
      <c r="Q2159" s="193"/>
      <c r="R2159" s="541"/>
      <c r="S2159" s="541"/>
      <c r="T2159" s="7"/>
      <c r="U2159" s="7"/>
      <c r="V2159" s="5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</row>
    <row r="2160" spans="1:51" ht="7.5" customHeight="1">
      <c r="A2160" s="1"/>
      <c r="B2160" s="541"/>
      <c r="C2160" s="541"/>
      <c r="D2160" s="541"/>
      <c r="E2160" s="54"/>
      <c r="F2160" s="70"/>
      <c r="G2160" s="70"/>
      <c r="H2160" s="54"/>
      <c r="I2160" s="54"/>
      <c r="J2160" s="54"/>
      <c r="K2160" s="54"/>
      <c r="L2160" s="54"/>
      <c r="M2160" s="54"/>
      <c r="N2160" s="54"/>
      <c r="O2160" s="54"/>
      <c r="P2160" s="54"/>
      <c r="Q2160" s="54"/>
      <c r="R2160" s="600" t="s">
        <v>21</v>
      </c>
      <c r="S2160" s="588" t="s">
        <v>538</v>
      </c>
      <c r="T2160" s="7"/>
      <c r="U2160" s="7"/>
      <c r="V2160" s="5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</row>
    <row r="2161" spans="1:51" ht="7.5" customHeight="1">
      <c r="A2161" s="1"/>
      <c r="B2161" s="541"/>
      <c r="C2161" s="541"/>
      <c r="D2161" s="541"/>
      <c r="E2161" s="54"/>
      <c r="F2161" s="70"/>
      <c r="G2161" s="70"/>
      <c r="H2161" s="54"/>
      <c r="I2161" s="54"/>
      <c r="J2161" s="54"/>
      <c r="K2161" s="54"/>
      <c r="L2161" s="54"/>
      <c r="M2161" s="54"/>
      <c r="N2161" s="54"/>
      <c r="O2161" s="54"/>
      <c r="P2161" s="54"/>
      <c r="Q2161" s="54"/>
      <c r="R2161" s="541"/>
      <c r="S2161" s="541"/>
      <c r="T2161" s="7"/>
      <c r="U2161" s="7"/>
      <c r="V2161" s="5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</row>
    <row r="2162" spans="1:51" ht="7.5" customHeight="1">
      <c r="A2162" s="1"/>
      <c r="B2162" s="541"/>
      <c r="C2162" s="541"/>
      <c r="D2162" s="541"/>
      <c r="E2162" s="54"/>
      <c r="F2162" s="70"/>
      <c r="G2162" s="70"/>
      <c r="H2162" s="54"/>
      <c r="I2162" s="54"/>
      <c r="J2162" s="54"/>
      <c r="K2162" s="54"/>
      <c r="L2162" s="54"/>
      <c r="M2162" s="54"/>
      <c r="N2162" s="54"/>
      <c r="O2162" s="54"/>
      <c r="P2162" s="54"/>
      <c r="Q2162" s="54"/>
      <c r="R2162" s="54"/>
      <c r="S2162" s="541"/>
      <c r="T2162" s="7"/>
      <c r="U2162" s="7"/>
      <c r="V2162" s="5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</row>
    <row r="2163" spans="1:51" ht="7.5" customHeight="1">
      <c r="A2163" s="1"/>
      <c r="B2163" s="541"/>
      <c r="C2163" s="541"/>
      <c r="D2163" s="541"/>
      <c r="E2163" s="596" t="s">
        <v>25</v>
      </c>
      <c r="F2163" s="581">
        <v>854.625</v>
      </c>
      <c r="G2163" s="582">
        <f>ROUND(F2163*mark_up,0)</f>
        <v>3752</v>
      </c>
      <c r="H2163" s="194"/>
      <c r="I2163" s="653" t="s">
        <v>25</v>
      </c>
      <c r="J2163" s="652"/>
      <c r="K2163" s="653" t="s">
        <v>25</v>
      </c>
      <c r="L2163" s="194"/>
      <c r="M2163" s="653" t="s">
        <v>25</v>
      </c>
      <c r="N2163" s="194"/>
      <c r="O2163" s="653" t="s">
        <v>25</v>
      </c>
      <c r="P2163" s="194"/>
      <c r="Q2163" s="653" t="s">
        <v>25</v>
      </c>
      <c r="R2163" s="723" t="s">
        <v>21</v>
      </c>
      <c r="S2163" s="588" t="s">
        <v>539</v>
      </c>
      <c r="T2163" s="7"/>
      <c r="U2163" s="7"/>
      <c r="V2163" s="5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</row>
    <row r="2164" spans="1:51" ht="7.5" customHeight="1">
      <c r="A2164" s="1"/>
      <c r="B2164" s="541"/>
      <c r="C2164" s="541"/>
      <c r="D2164" s="541"/>
      <c r="E2164" s="541"/>
      <c r="F2164" s="562"/>
      <c r="G2164" s="562"/>
      <c r="H2164" s="276"/>
      <c r="I2164" s="562"/>
      <c r="J2164" s="562"/>
      <c r="K2164" s="562"/>
      <c r="L2164" s="276"/>
      <c r="M2164" s="562"/>
      <c r="N2164" s="276"/>
      <c r="O2164" s="562"/>
      <c r="P2164" s="276"/>
      <c r="Q2164" s="562"/>
      <c r="R2164" s="541"/>
      <c r="S2164" s="541"/>
      <c r="T2164" s="7"/>
      <c r="U2164" s="7"/>
      <c r="V2164" s="5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</row>
    <row r="2165" spans="1:51" ht="7.5" customHeight="1">
      <c r="A2165" s="1"/>
      <c r="B2165" s="541"/>
      <c r="C2165" s="541"/>
      <c r="D2165" s="541"/>
      <c r="E2165" s="54"/>
      <c r="F2165" s="70"/>
      <c r="G2165" s="70"/>
      <c r="H2165" s="54"/>
      <c r="I2165" s="54"/>
      <c r="J2165" s="54"/>
      <c r="K2165" s="54"/>
      <c r="L2165" s="54"/>
      <c r="M2165" s="54"/>
      <c r="N2165" s="54"/>
      <c r="O2165" s="54"/>
      <c r="P2165" s="54"/>
      <c r="Q2165" s="54"/>
      <c r="R2165" s="723" t="s">
        <v>21</v>
      </c>
      <c r="S2165" s="588" t="s">
        <v>540</v>
      </c>
      <c r="T2165" s="7"/>
      <c r="U2165" s="7"/>
      <c r="V2165" s="5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</row>
    <row r="2166" spans="1:51" ht="7.5" customHeight="1">
      <c r="A2166" s="1"/>
      <c r="B2166" s="541"/>
      <c r="C2166" s="541"/>
      <c r="D2166" s="541"/>
      <c r="F2166" s="70"/>
      <c r="G2166" s="70"/>
      <c r="R2166" s="541"/>
      <c r="S2166" s="541"/>
      <c r="T2166" s="7"/>
      <c r="U2166" s="7"/>
      <c r="V2166" s="5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</row>
    <row r="2167" spans="1:51" ht="7.5" customHeight="1">
      <c r="A2167" s="1"/>
      <c r="B2167" s="541"/>
      <c r="C2167" s="541"/>
      <c r="D2167" s="541"/>
      <c r="F2167" s="70"/>
      <c r="G2167" s="70"/>
      <c r="R2167" s="275"/>
      <c r="S2167" s="541"/>
      <c r="T2167" s="7"/>
      <c r="U2167" s="7"/>
      <c r="V2167" s="5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</row>
    <row r="2168" spans="1:51" ht="7.5" customHeight="1">
      <c r="A2168" s="1"/>
      <c r="B2168" s="541"/>
      <c r="C2168" s="608" t="s">
        <v>541</v>
      </c>
      <c r="D2168" s="541"/>
      <c r="E2168" s="54"/>
      <c r="F2168" s="70"/>
      <c r="G2168" s="70"/>
      <c r="H2168" s="54"/>
      <c r="I2168" s="54"/>
      <c r="J2168" s="54"/>
      <c r="K2168" s="54"/>
      <c r="L2168" s="54"/>
      <c r="M2168" s="54"/>
      <c r="N2168" s="54"/>
      <c r="O2168" s="54"/>
      <c r="P2168" s="54"/>
      <c r="Q2168" s="54"/>
      <c r="R2168" s="723" t="s">
        <v>21</v>
      </c>
      <c r="S2168" s="588" t="s">
        <v>307</v>
      </c>
      <c r="T2168" s="7"/>
      <c r="U2168" s="7"/>
      <c r="V2168" s="5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</row>
    <row r="2169" spans="1:51" ht="7.5" customHeight="1">
      <c r="A2169" s="11"/>
      <c r="B2169" s="541"/>
      <c r="C2169" s="541"/>
      <c r="D2169" s="541"/>
      <c r="E2169" s="54"/>
      <c r="F2169" s="70"/>
      <c r="G2169" s="70"/>
      <c r="H2169" s="54"/>
      <c r="I2169" s="54"/>
      <c r="J2169" s="54"/>
      <c r="K2169" s="54"/>
      <c r="L2169" s="54"/>
      <c r="M2169" s="54"/>
      <c r="N2169" s="54"/>
      <c r="O2169" s="54"/>
      <c r="P2169" s="54"/>
      <c r="Q2169" s="54"/>
      <c r="R2169" s="541"/>
      <c r="S2169" s="541"/>
      <c r="T2169" s="7"/>
      <c r="U2169" s="7"/>
      <c r="V2169" s="5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</row>
    <row r="2170" spans="1:51" ht="7.5" customHeight="1">
      <c r="A2170" s="11"/>
      <c r="B2170" s="531"/>
      <c r="C2170" s="531"/>
      <c r="D2170" s="531"/>
      <c r="E2170" s="287"/>
      <c r="F2170" s="112"/>
      <c r="G2170" s="112"/>
      <c r="H2170" s="287"/>
      <c r="I2170" s="287"/>
      <c r="J2170" s="287"/>
      <c r="K2170" s="287"/>
      <c r="L2170" s="287"/>
      <c r="M2170" s="287"/>
      <c r="N2170" s="287"/>
      <c r="O2170" s="287"/>
      <c r="P2170" s="287"/>
      <c r="Q2170" s="287"/>
      <c r="R2170" s="287"/>
      <c r="S2170" s="531"/>
      <c r="T2170" s="7"/>
      <c r="U2170" s="7"/>
      <c r="V2170" s="5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</row>
    <row r="2171" spans="1:51" ht="7.5" customHeight="1">
      <c r="A2171" s="11"/>
      <c r="B2171" s="702" t="s">
        <v>18</v>
      </c>
      <c r="C2171" s="627" t="s">
        <v>542</v>
      </c>
      <c r="D2171" s="754" t="s">
        <v>543</v>
      </c>
      <c r="E2171" s="720" t="s">
        <v>25</v>
      </c>
      <c r="F2171" s="153"/>
      <c r="G2171" s="170"/>
      <c r="H2171" s="243"/>
      <c r="I2171" s="292"/>
      <c r="J2171" s="243"/>
      <c r="K2171" s="292"/>
      <c r="L2171" s="243"/>
      <c r="M2171" s="292"/>
      <c r="N2171" s="241"/>
      <c r="O2171" s="32"/>
      <c r="P2171" s="292"/>
      <c r="Q2171" s="241"/>
      <c r="R2171" s="688" t="s">
        <v>21</v>
      </c>
      <c r="S2171" s="686" t="s">
        <v>544</v>
      </c>
      <c r="T2171" s="7"/>
      <c r="U2171" s="7"/>
      <c r="V2171" s="334"/>
      <c r="W2171" s="6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</row>
    <row r="2172" spans="1:51" ht="7.5" customHeight="1">
      <c r="A2172" s="1"/>
      <c r="B2172" s="541"/>
      <c r="C2172" s="541"/>
      <c r="D2172" s="541"/>
      <c r="E2172" s="541"/>
      <c r="F2172" s="52"/>
      <c r="G2172" s="122"/>
      <c r="H2172" s="234"/>
      <c r="I2172" s="236"/>
      <c r="J2172" s="234"/>
      <c r="K2172" s="236"/>
      <c r="L2172" s="234"/>
      <c r="M2172" s="236"/>
      <c r="N2172" s="137"/>
      <c r="O2172" s="265"/>
      <c r="P2172" s="236"/>
      <c r="Q2172" s="137"/>
      <c r="R2172" s="541"/>
      <c r="S2172" s="541"/>
      <c r="T2172" s="7"/>
      <c r="U2172" s="7"/>
      <c r="V2172" s="5"/>
      <c r="W2172" s="6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</row>
    <row r="2173" spans="1:51" ht="7.5" customHeight="1">
      <c r="A2173" s="1"/>
      <c r="B2173" s="541"/>
      <c r="C2173" s="541"/>
      <c r="D2173" s="541"/>
      <c r="E2173" s="541"/>
      <c r="F2173" s="52"/>
      <c r="G2173" s="96"/>
      <c r="H2173" s="234"/>
      <c r="I2173" s="265"/>
      <c r="J2173" s="234"/>
      <c r="K2173" s="265"/>
      <c r="L2173" s="234"/>
      <c r="M2173" s="265"/>
      <c r="N2173" s="137"/>
      <c r="O2173" s="265"/>
      <c r="P2173" s="236"/>
      <c r="Q2173" s="137"/>
      <c r="R2173" s="687" t="s">
        <v>21</v>
      </c>
      <c r="S2173" s="672" t="s">
        <v>545</v>
      </c>
      <c r="T2173" s="7"/>
      <c r="U2173" s="7"/>
      <c r="V2173" s="5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</row>
    <row r="2174" spans="1:51" ht="7.5" customHeight="1">
      <c r="A2174" s="1"/>
      <c r="B2174" s="541"/>
      <c r="C2174" s="541"/>
      <c r="D2174" s="541"/>
      <c r="E2174" s="541"/>
      <c r="F2174" s="52"/>
      <c r="G2174" s="96"/>
      <c r="H2174" s="264"/>
      <c r="I2174" s="265"/>
      <c r="J2174" s="234"/>
      <c r="K2174" s="265"/>
      <c r="L2174" s="234"/>
      <c r="M2174" s="265"/>
      <c r="N2174" s="264"/>
      <c r="O2174" s="265"/>
      <c r="P2174" s="265"/>
      <c r="Q2174" s="137"/>
      <c r="R2174" s="541"/>
      <c r="S2174" s="541"/>
      <c r="T2174" s="7"/>
      <c r="U2174" s="7"/>
      <c r="V2174" s="5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</row>
    <row r="2175" spans="1:51" ht="7.5" customHeight="1">
      <c r="A2175" s="1"/>
      <c r="B2175" s="541"/>
      <c r="C2175" s="541"/>
      <c r="D2175" s="541"/>
      <c r="E2175" s="541"/>
      <c r="F2175" s="52"/>
      <c r="G2175" s="96"/>
      <c r="H2175" s="264"/>
      <c r="I2175" s="265"/>
      <c r="J2175" s="234"/>
      <c r="K2175" s="265"/>
      <c r="L2175" s="234"/>
      <c r="M2175" s="265"/>
      <c r="N2175" s="264"/>
      <c r="O2175" s="265"/>
      <c r="P2175" s="265"/>
      <c r="Q2175" s="137"/>
      <c r="R2175" s="31"/>
      <c r="S2175" s="541"/>
      <c r="T2175" s="7"/>
      <c r="U2175" s="5"/>
      <c r="V2175" s="5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</row>
    <row r="2176" spans="1:51" ht="7.5" customHeight="1">
      <c r="A2176" s="1"/>
      <c r="B2176" s="541"/>
      <c r="C2176" s="541"/>
      <c r="D2176" s="541"/>
      <c r="E2176" s="541"/>
      <c r="F2176" s="581">
        <v>6574.05</v>
      </c>
      <c r="G2176" s="582">
        <f>ROUND(F2176*mark_up,0)</f>
        <v>28860</v>
      </c>
      <c r="H2176" s="215"/>
      <c r="I2176" s="656" t="s">
        <v>25</v>
      </c>
      <c r="J2176" s="671"/>
      <c r="K2176" s="656" t="s">
        <v>25</v>
      </c>
      <c r="L2176" s="671"/>
      <c r="M2176" s="656" t="s">
        <v>25</v>
      </c>
      <c r="N2176" s="671"/>
      <c r="O2176" s="656" t="s">
        <v>25</v>
      </c>
      <c r="P2176" s="671"/>
      <c r="Q2176" s="656" t="s">
        <v>25</v>
      </c>
      <c r="R2176" s="687" t="s">
        <v>21</v>
      </c>
      <c r="S2176" s="588" t="s">
        <v>546</v>
      </c>
      <c r="T2176" s="7"/>
      <c r="U2176" s="5"/>
      <c r="V2176" s="5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</row>
    <row r="2177" spans="1:51" ht="7.5" customHeight="1">
      <c r="A2177" s="1"/>
      <c r="B2177" s="541"/>
      <c r="C2177" s="541"/>
      <c r="D2177" s="541"/>
      <c r="E2177" s="541"/>
      <c r="F2177" s="562"/>
      <c r="G2177" s="562"/>
      <c r="H2177" s="238"/>
      <c r="I2177" s="562"/>
      <c r="J2177" s="562"/>
      <c r="K2177" s="562"/>
      <c r="L2177" s="562"/>
      <c r="M2177" s="562"/>
      <c r="N2177" s="562"/>
      <c r="O2177" s="562"/>
      <c r="P2177" s="562"/>
      <c r="Q2177" s="562"/>
      <c r="R2177" s="541"/>
      <c r="S2177" s="541"/>
      <c r="T2177" s="7"/>
      <c r="U2177" s="5"/>
      <c r="V2177" s="5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</row>
    <row r="2178" spans="1:51" ht="7.5" customHeight="1">
      <c r="A2178" s="1"/>
      <c r="B2178" s="541"/>
      <c r="C2178" s="541"/>
      <c r="D2178" s="541"/>
      <c r="E2178" s="541"/>
      <c r="F2178" s="70"/>
      <c r="G2178" s="70"/>
      <c r="S2178" s="541"/>
      <c r="T2178" s="7"/>
      <c r="U2178" s="5"/>
      <c r="V2178" s="5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</row>
    <row r="2179" spans="1:51" ht="7.5" customHeight="1">
      <c r="A2179" s="1"/>
      <c r="B2179" s="541"/>
      <c r="C2179" s="541"/>
      <c r="D2179" s="541"/>
      <c r="E2179" s="541"/>
      <c r="F2179" s="90"/>
      <c r="G2179" s="43"/>
      <c r="H2179" s="236"/>
      <c r="I2179" s="236"/>
      <c r="J2179" s="236"/>
      <c r="K2179" s="236"/>
      <c r="L2179" s="236"/>
      <c r="M2179" s="236"/>
      <c r="N2179" s="236"/>
      <c r="O2179" s="236"/>
      <c r="P2179" s="236"/>
      <c r="Q2179" s="236"/>
      <c r="R2179" s="687" t="s">
        <v>21</v>
      </c>
      <c r="S2179" s="588" t="s">
        <v>547</v>
      </c>
      <c r="T2179" s="7"/>
      <c r="U2179" s="5"/>
      <c r="V2179" s="5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</row>
    <row r="2180" spans="1:51" ht="7.5" customHeight="1">
      <c r="A2180" s="1"/>
      <c r="B2180" s="541"/>
      <c r="C2180" s="608" t="s">
        <v>548</v>
      </c>
      <c r="D2180" s="541"/>
      <c r="E2180" s="541"/>
      <c r="F2180" s="89"/>
      <c r="G2180" s="43"/>
      <c r="H2180" s="236"/>
      <c r="I2180" s="236"/>
      <c r="J2180" s="236"/>
      <c r="K2180" s="236"/>
      <c r="L2180" s="236"/>
      <c r="M2180" s="236"/>
      <c r="N2180" s="236"/>
      <c r="O2180" s="236"/>
      <c r="P2180" s="236"/>
      <c r="Q2180" s="236"/>
      <c r="R2180" s="541"/>
      <c r="S2180" s="541"/>
      <c r="T2180" s="7"/>
      <c r="U2180" s="5"/>
      <c r="V2180" s="5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</row>
    <row r="2181" spans="1:51" ht="7.5" customHeight="1">
      <c r="A2181" s="1"/>
      <c r="B2181" s="541"/>
      <c r="C2181" s="541"/>
      <c r="D2181" s="541"/>
      <c r="E2181" s="541"/>
      <c r="F2181" s="70"/>
      <c r="G2181" s="43"/>
      <c r="H2181" s="236"/>
      <c r="I2181" s="236"/>
      <c r="J2181" s="236"/>
      <c r="K2181" s="236"/>
      <c r="L2181" s="236"/>
      <c r="M2181" s="236"/>
      <c r="N2181" s="236"/>
      <c r="O2181" s="236"/>
      <c r="P2181" s="236"/>
      <c r="Q2181" s="236"/>
      <c r="R2181" s="331"/>
      <c r="S2181" s="541"/>
      <c r="T2181" s="7"/>
      <c r="U2181" s="5"/>
      <c r="V2181" s="5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</row>
    <row r="2182" spans="1:51" ht="7.5" customHeight="1">
      <c r="A2182" s="1"/>
      <c r="B2182" s="531"/>
      <c r="C2182" s="531"/>
      <c r="D2182" s="531"/>
      <c r="E2182" s="531"/>
      <c r="F2182" s="112"/>
      <c r="G2182" s="75"/>
      <c r="H2182" s="335"/>
      <c r="I2182" s="335"/>
      <c r="J2182" s="335"/>
      <c r="K2182" s="335"/>
      <c r="L2182" s="335"/>
      <c r="M2182" s="335"/>
      <c r="N2182" s="335"/>
      <c r="O2182" s="335"/>
      <c r="P2182" s="335"/>
      <c r="Q2182" s="335"/>
      <c r="R2182" s="336"/>
      <c r="S2182" s="337"/>
      <c r="T2182" s="7"/>
      <c r="U2182" s="5"/>
      <c r="V2182" s="5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</row>
    <row r="2183" spans="1:51" ht="7.5" customHeight="1">
      <c r="A2183" s="1"/>
      <c r="B2183" s="716" t="s">
        <v>18</v>
      </c>
      <c r="C2183" s="627" t="s">
        <v>549</v>
      </c>
      <c r="D2183" s="564" t="s">
        <v>550</v>
      </c>
      <c r="E2183" s="567" t="s">
        <v>25</v>
      </c>
      <c r="F2183" s="52"/>
      <c r="G2183" s="70"/>
      <c r="R2183" s="687" t="s">
        <v>21</v>
      </c>
      <c r="S2183" s="588" t="s">
        <v>544</v>
      </c>
      <c r="T2183" s="7"/>
      <c r="U2183" s="5"/>
      <c r="V2183" s="5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</row>
    <row r="2184" spans="1:51" ht="7.5" customHeight="1">
      <c r="A2184" s="1"/>
      <c r="B2184" s="541"/>
      <c r="C2184" s="541"/>
      <c r="D2184" s="541"/>
      <c r="E2184" s="541"/>
      <c r="F2184" s="52"/>
      <c r="G2184" s="70"/>
      <c r="R2184" s="541"/>
      <c r="S2184" s="541"/>
      <c r="T2184" s="7"/>
      <c r="U2184" s="5"/>
      <c r="V2184" s="5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</row>
    <row r="2185" spans="1:51" ht="7.5" customHeight="1">
      <c r="A2185" s="1"/>
      <c r="B2185" s="541"/>
      <c r="C2185" s="541"/>
      <c r="D2185" s="541"/>
      <c r="E2185" s="541"/>
      <c r="F2185" s="52"/>
      <c r="G2185" s="70"/>
      <c r="R2185" s="687" t="s">
        <v>21</v>
      </c>
      <c r="S2185" s="588" t="s">
        <v>551</v>
      </c>
      <c r="T2185" s="7"/>
      <c r="U2185" s="5"/>
      <c r="V2185" s="5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</row>
    <row r="2186" spans="1:51" ht="7.5" customHeight="1">
      <c r="A2186" s="13"/>
      <c r="B2186" s="541"/>
      <c r="C2186" s="541"/>
      <c r="D2186" s="541"/>
      <c r="E2186" s="541"/>
      <c r="F2186" s="52"/>
      <c r="G2186" s="70"/>
      <c r="R2186" s="541"/>
      <c r="S2186" s="541"/>
      <c r="T2186" s="7"/>
      <c r="U2186" s="5"/>
      <c r="V2186" s="5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</row>
    <row r="2187" spans="1:51" ht="7.5" customHeight="1">
      <c r="A2187" s="13"/>
      <c r="B2187" s="541"/>
      <c r="C2187" s="541"/>
      <c r="D2187" s="541"/>
      <c r="E2187" s="541"/>
      <c r="F2187" s="52"/>
      <c r="G2187" s="70"/>
      <c r="S2187" s="541"/>
      <c r="T2187" s="7"/>
      <c r="U2187" s="5"/>
      <c r="V2187" s="5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</row>
    <row r="2188" spans="1:51" ht="7.5" customHeight="1">
      <c r="A2188" s="13"/>
      <c r="B2188" s="541"/>
      <c r="C2188" s="541"/>
      <c r="D2188" s="541"/>
      <c r="E2188" s="541"/>
      <c r="F2188" s="90"/>
      <c r="G2188" s="43"/>
      <c r="H2188" s="137"/>
      <c r="I2188" s="236"/>
      <c r="J2188" s="267"/>
      <c r="K2188" s="236"/>
      <c r="L2188" s="267"/>
      <c r="M2188" s="236"/>
      <c r="N2188" s="137"/>
      <c r="O2188" s="236"/>
      <c r="P2188" s="236"/>
      <c r="Q2188" s="236"/>
      <c r="R2188" s="687" t="s">
        <v>21</v>
      </c>
      <c r="S2188" s="588" t="s">
        <v>552</v>
      </c>
      <c r="T2188" s="7"/>
      <c r="U2188" s="5"/>
      <c r="V2188" s="5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</row>
    <row r="2189" spans="1:51" ht="7.5" customHeight="1">
      <c r="A2189" s="1"/>
      <c r="B2189" s="541"/>
      <c r="C2189" s="541"/>
      <c r="D2189" s="541"/>
      <c r="E2189" s="541"/>
      <c r="F2189" s="581">
        <v>7400.4</v>
      </c>
      <c r="G2189" s="582">
        <f>ROUND(F2189*mark_up,0)</f>
        <v>32488</v>
      </c>
      <c r="H2189" s="215"/>
      <c r="I2189" s="656" t="s">
        <v>25</v>
      </c>
      <c r="J2189" s="671"/>
      <c r="K2189" s="656" t="s">
        <v>25</v>
      </c>
      <c r="L2189" s="671"/>
      <c r="M2189" s="656" t="s">
        <v>25</v>
      </c>
      <c r="N2189" s="671"/>
      <c r="O2189" s="656" t="s">
        <v>25</v>
      </c>
      <c r="P2189" s="671"/>
      <c r="Q2189" s="656" t="s">
        <v>25</v>
      </c>
      <c r="R2189" s="541"/>
      <c r="S2189" s="541"/>
      <c r="T2189" s="7"/>
      <c r="U2189" s="5"/>
      <c r="V2189" s="5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</row>
    <row r="2190" spans="1:51" ht="7.5" customHeight="1">
      <c r="A2190" s="1"/>
      <c r="B2190" s="541"/>
      <c r="C2190" s="541"/>
      <c r="D2190" s="541"/>
      <c r="E2190" s="541"/>
      <c r="F2190" s="562"/>
      <c r="G2190" s="562"/>
      <c r="H2190" s="238"/>
      <c r="I2190" s="562"/>
      <c r="J2190" s="562"/>
      <c r="K2190" s="562"/>
      <c r="L2190" s="562"/>
      <c r="M2190" s="562"/>
      <c r="N2190" s="562"/>
      <c r="O2190" s="562"/>
      <c r="P2190" s="562"/>
      <c r="Q2190" s="562"/>
      <c r="R2190" s="687" t="s">
        <v>21</v>
      </c>
      <c r="S2190" s="647" t="s">
        <v>553</v>
      </c>
      <c r="T2190" s="7"/>
      <c r="U2190" s="5"/>
      <c r="V2190" s="5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</row>
    <row r="2191" spans="1:51" ht="7.5" customHeight="1">
      <c r="A2191" s="1"/>
      <c r="B2191" s="541"/>
      <c r="C2191" s="541"/>
      <c r="D2191" s="541"/>
      <c r="E2191" s="541"/>
      <c r="F2191" s="237"/>
      <c r="G2191" s="236"/>
      <c r="H2191" s="137"/>
      <c r="I2191" s="236"/>
      <c r="J2191" s="267"/>
      <c r="K2191" s="236"/>
      <c r="L2191" s="267"/>
      <c r="M2191" s="236"/>
      <c r="N2191" s="137"/>
      <c r="O2191" s="236"/>
      <c r="P2191" s="236"/>
      <c r="Q2191" s="236"/>
      <c r="R2191" s="541"/>
      <c r="S2191" s="541"/>
      <c r="T2191" s="7"/>
      <c r="U2191" s="5"/>
      <c r="V2191" s="5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</row>
    <row r="2192" spans="1:51" ht="7.5" customHeight="1">
      <c r="A2192" s="1"/>
      <c r="B2192" s="541"/>
      <c r="C2192" s="541"/>
      <c r="D2192" s="541"/>
      <c r="E2192" s="541"/>
      <c r="F2192" s="240"/>
      <c r="G2192" s="240"/>
      <c r="H2192" s="240"/>
      <c r="I2192" s="240"/>
      <c r="J2192" s="240"/>
      <c r="K2192" s="240"/>
      <c r="L2192" s="240"/>
      <c r="M2192" s="240"/>
      <c r="N2192" s="240"/>
      <c r="O2192" s="240"/>
      <c r="P2192" s="240"/>
      <c r="Q2192" s="240"/>
      <c r="R2192" s="331"/>
      <c r="S2192" s="541"/>
      <c r="T2192" s="7"/>
      <c r="U2192" s="5"/>
      <c r="V2192" s="5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</row>
    <row r="2193" spans="1:51" ht="7.5" customHeight="1">
      <c r="A2193" s="1"/>
      <c r="B2193" s="541"/>
      <c r="C2193" s="541"/>
      <c r="D2193" s="541"/>
      <c r="E2193" s="541"/>
      <c r="R2193" s="31"/>
      <c r="S2193" s="541"/>
      <c r="T2193" s="7"/>
      <c r="U2193" s="5"/>
      <c r="V2193" s="5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</row>
    <row r="2194" spans="1:51" ht="7.5" customHeight="1">
      <c r="A2194" s="1"/>
      <c r="B2194" s="541"/>
      <c r="C2194" s="608" t="s">
        <v>554</v>
      </c>
      <c r="D2194" s="541"/>
      <c r="E2194" s="541"/>
      <c r="R2194" s="31"/>
      <c r="S2194" s="541"/>
      <c r="T2194" s="7"/>
      <c r="U2194" s="5"/>
      <c r="V2194" s="5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</row>
    <row r="2195" spans="1:51" ht="7.5" customHeight="1">
      <c r="A2195" s="1"/>
      <c r="B2195" s="541"/>
      <c r="C2195" s="541"/>
      <c r="D2195" s="541"/>
      <c r="E2195" s="541"/>
      <c r="R2195" s="31"/>
      <c r="S2195" s="541"/>
      <c r="T2195" s="7"/>
      <c r="U2195" s="5"/>
      <c r="V2195" s="5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</row>
    <row r="2196" spans="1:51" ht="7.5" customHeight="1">
      <c r="A2196" s="1"/>
      <c r="B2196" s="531"/>
      <c r="C2196" s="531"/>
      <c r="D2196" s="531"/>
      <c r="E2196" s="531"/>
      <c r="F2196" s="76"/>
      <c r="G2196" s="191"/>
      <c r="H2196" s="191"/>
      <c r="I2196" s="191"/>
      <c r="J2196" s="191"/>
      <c r="K2196" s="191"/>
      <c r="L2196" s="191"/>
      <c r="M2196" s="191"/>
      <c r="N2196" s="191"/>
      <c r="O2196" s="191"/>
      <c r="P2196" s="191"/>
      <c r="Q2196" s="191"/>
      <c r="R2196" s="31"/>
      <c r="S2196" s="541"/>
      <c r="T2196" s="7"/>
      <c r="U2196" s="5"/>
      <c r="V2196" s="5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</row>
    <row r="2197" spans="1:51" ht="11.25" customHeight="1">
      <c r="A2197" s="1"/>
      <c r="B2197" s="674"/>
      <c r="C2197" s="545"/>
      <c r="D2197" s="545"/>
      <c r="E2197" s="545"/>
      <c r="F2197" s="545"/>
      <c r="G2197" s="545"/>
      <c r="H2197" s="545"/>
      <c r="I2197" s="545"/>
      <c r="J2197" s="545"/>
      <c r="K2197" s="545"/>
      <c r="L2197" s="545"/>
      <c r="M2197" s="545"/>
      <c r="N2197" s="545"/>
      <c r="O2197" s="545"/>
      <c r="P2197" s="545"/>
      <c r="Q2197" s="545"/>
      <c r="R2197" s="545"/>
      <c r="S2197" s="570" t="s">
        <v>43</v>
      </c>
      <c r="T2197" s="7"/>
      <c r="U2197" s="5"/>
      <c r="V2197" s="5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</row>
    <row r="2198" spans="1:51" ht="11.25" customHeight="1">
      <c r="A2198" s="1"/>
      <c r="B2198" s="28"/>
      <c r="C2198" s="64"/>
      <c r="D2198" s="28"/>
      <c r="E2198" s="28"/>
      <c r="F2198" s="28"/>
      <c r="G2198" s="28"/>
      <c r="H2198" s="28"/>
      <c r="I2198" s="28"/>
      <c r="J2198" s="28"/>
      <c r="K2198" s="28"/>
      <c r="L2198" s="28"/>
      <c r="M2198" s="28"/>
      <c r="N2198" s="28"/>
      <c r="O2198" s="28"/>
      <c r="P2198" s="28"/>
      <c r="Q2198" s="28"/>
      <c r="R2198" s="31"/>
      <c r="S2198" s="562"/>
      <c r="T2198" s="7"/>
      <c r="U2198" s="5"/>
      <c r="V2198" s="5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</row>
    <row r="2199" spans="1:51" ht="11.25" customHeight="1">
      <c r="A2199" s="1"/>
      <c r="B2199" s="675" t="s">
        <v>555</v>
      </c>
      <c r="C2199" s="587"/>
      <c r="D2199" s="587"/>
      <c r="E2199" s="587"/>
      <c r="F2199" s="587"/>
      <c r="G2199" s="587"/>
      <c r="H2199" s="587"/>
      <c r="I2199" s="587"/>
      <c r="J2199" s="587"/>
      <c r="K2199" s="587"/>
      <c r="L2199" s="587"/>
      <c r="M2199" s="587"/>
      <c r="N2199" s="587"/>
      <c r="O2199" s="587"/>
      <c r="P2199" s="587"/>
      <c r="Q2199" s="587"/>
      <c r="R2199" s="587"/>
      <c r="S2199" s="587"/>
      <c r="T2199" s="7"/>
      <c r="U2199" s="5"/>
      <c r="V2199" s="5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</row>
    <row r="2200" spans="1:51" ht="61.5" customHeight="1">
      <c r="A2200" s="1"/>
      <c r="B2200" s="572"/>
      <c r="C2200" s="531"/>
      <c r="D2200" s="531"/>
      <c r="E2200" s="35"/>
      <c r="F2200" s="35"/>
      <c r="G2200" s="35"/>
      <c r="H2200" s="35"/>
      <c r="I2200" s="35"/>
      <c r="J2200" s="35"/>
      <c r="K2200" s="35"/>
      <c r="L2200" s="35"/>
      <c r="M2200" s="35"/>
      <c r="N2200" s="328"/>
      <c r="O2200" s="573" t="s">
        <v>5</v>
      </c>
      <c r="P2200" s="531"/>
      <c r="Q2200" s="531"/>
      <c r="R2200" s="531"/>
      <c r="S2200" s="531"/>
      <c r="T2200" s="7"/>
      <c r="U2200" s="5"/>
      <c r="V2200" s="5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</row>
    <row r="2201" spans="1:51" ht="34.5" customHeight="1">
      <c r="A2201" s="1"/>
      <c r="B2201" s="253" t="s">
        <v>6</v>
      </c>
      <c r="C2201" s="253" t="s">
        <v>7</v>
      </c>
      <c r="D2201" s="253" t="s">
        <v>8</v>
      </c>
      <c r="E2201" s="253" t="s">
        <v>9</v>
      </c>
      <c r="F2201" s="254" t="s">
        <v>10</v>
      </c>
      <c r="G2201" s="255" t="s">
        <v>11</v>
      </c>
      <c r="H2201" s="254" t="s">
        <v>10</v>
      </c>
      <c r="I2201" s="255" t="s">
        <v>12</v>
      </c>
      <c r="J2201" s="254" t="s">
        <v>10</v>
      </c>
      <c r="K2201" s="255" t="s">
        <v>13</v>
      </c>
      <c r="L2201" s="254" t="s">
        <v>10</v>
      </c>
      <c r="M2201" s="255" t="s">
        <v>14</v>
      </c>
      <c r="N2201" s="254" t="s">
        <v>10</v>
      </c>
      <c r="O2201" s="255" t="s">
        <v>15</v>
      </c>
      <c r="P2201" s="254" t="s">
        <v>10</v>
      </c>
      <c r="Q2201" s="255" t="s">
        <v>16</v>
      </c>
      <c r="R2201" s="676" t="s">
        <v>17</v>
      </c>
      <c r="S2201" s="575"/>
      <c r="T2201" s="7"/>
      <c r="U2201" s="7"/>
      <c r="V2201" s="5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</row>
    <row r="2202" spans="1:51" ht="7.5" customHeight="1">
      <c r="A2202" s="1"/>
      <c r="B2202" s="702" t="s">
        <v>18</v>
      </c>
      <c r="C2202" s="627" t="s">
        <v>556</v>
      </c>
      <c r="D2202" s="626" t="s">
        <v>557</v>
      </c>
      <c r="E2202" s="685" t="s">
        <v>25</v>
      </c>
      <c r="F2202" s="242"/>
      <c r="G2202" s="243"/>
      <c r="H2202" s="243"/>
      <c r="I2202" s="243"/>
      <c r="J2202" s="243"/>
      <c r="K2202" s="243"/>
      <c r="L2202" s="243"/>
      <c r="M2202" s="243"/>
      <c r="N2202" s="243"/>
      <c r="O2202" s="243"/>
      <c r="P2202" s="243"/>
      <c r="Q2202" s="234"/>
      <c r="R2202" s="687" t="s">
        <v>21</v>
      </c>
      <c r="S2202" s="588" t="s">
        <v>111</v>
      </c>
      <c r="T2202" s="7"/>
      <c r="U2202" s="7"/>
      <c r="V2202" s="5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</row>
    <row r="2203" spans="1:51" ht="7.5" customHeight="1">
      <c r="A2203" s="1"/>
      <c r="B2203" s="541"/>
      <c r="C2203" s="541"/>
      <c r="D2203" s="541"/>
      <c r="E2203" s="541"/>
      <c r="F2203" s="233"/>
      <c r="G2203" s="234"/>
      <c r="H2203" s="234"/>
      <c r="I2203" s="234"/>
      <c r="J2203" s="234"/>
      <c r="K2203" s="234"/>
      <c r="L2203" s="234"/>
      <c r="M2203" s="234"/>
      <c r="N2203" s="234"/>
      <c r="O2203" s="234"/>
      <c r="P2203" s="234"/>
      <c r="Q2203" s="234"/>
      <c r="R2203" s="541"/>
      <c r="S2203" s="541"/>
      <c r="T2203" s="7"/>
      <c r="U2203" s="7"/>
      <c r="V2203" s="5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</row>
    <row r="2204" spans="1:51" ht="7.5" customHeight="1">
      <c r="A2204" s="1"/>
      <c r="B2204" s="541"/>
      <c r="C2204" s="541"/>
      <c r="D2204" s="541"/>
      <c r="E2204" s="541"/>
      <c r="F2204" s="233"/>
      <c r="G2204" s="234"/>
      <c r="H2204" s="234"/>
      <c r="I2204" s="234"/>
      <c r="J2204" s="234"/>
      <c r="K2204" s="234"/>
      <c r="L2204" s="234"/>
      <c r="M2204" s="234"/>
      <c r="N2204" s="234"/>
      <c r="O2204" s="234"/>
      <c r="P2204" s="234"/>
      <c r="Q2204" s="234"/>
      <c r="R2204" s="687" t="s">
        <v>21</v>
      </c>
      <c r="S2204" s="588" t="s">
        <v>558</v>
      </c>
      <c r="T2204" s="7"/>
      <c r="U2204" s="7"/>
      <c r="V2204" s="5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</row>
    <row r="2205" spans="1:51" ht="7.5" customHeight="1">
      <c r="A2205" s="1"/>
      <c r="B2205" s="541"/>
      <c r="C2205" s="541"/>
      <c r="D2205" s="541"/>
      <c r="E2205" s="541"/>
      <c r="F2205" s="233"/>
      <c r="G2205" s="234"/>
      <c r="H2205" s="234"/>
      <c r="I2205" s="234"/>
      <c r="J2205" s="234"/>
      <c r="K2205" s="234"/>
      <c r="L2205" s="234"/>
      <c r="M2205" s="234"/>
      <c r="N2205" s="234"/>
      <c r="O2205" s="234"/>
      <c r="P2205" s="234"/>
      <c r="Q2205" s="234"/>
      <c r="R2205" s="541"/>
      <c r="S2205" s="541"/>
      <c r="T2205" s="7"/>
      <c r="U2205" s="7"/>
      <c r="V2205" s="5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</row>
    <row r="2206" spans="1:51" ht="7.5" customHeight="1">
      <c r="A2206" s="1"/>
      <c r="B2206" s="541"/>
      <c r="C2206" s="541"/>
      <c r="D2206" s="541"/>
      <c r="E2206" s="541"/>
      <c r="F2206" s="233"/>
      <c r="G2206" s="234"/>
      <c r="H2206" s="234"/>
      <c r="I2206" s="234"/>
      <c r="J2206" s="234"/>
      <c r="K2206" s="234"/>
      <c r="L2206" s="234"/>
      <c r="M2206" s="234"/>
      <c r="N2206" s="234"/>
      <c r="O2206" s="234"/>
      <c r="P2206" s="234"/>
      <c r="Q2206" s="234"/>
      <c r="R2206" s="259"/>
      <c r="S2206" s="541"/>
      <c r="T2206" s="7"/>
      <c r="U2206" s="7"/>
      <c r="V2206" s="5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</row>
    <row r="2207" spans="1:51" ht="7.5" customHeight="1">
      <c r="A2207" s="1"/>
      <c r="B2207" s="541"/>
      <c r="C2207" s="541"/>
      <c r="D2207" s="541"/>
      <c r="E2207" s="541"/>
      <c r="F2207" s="237"/>
      <c r="G2207" s="236"/>
      <c r="H2207" s="137"/>
      <c r="I2207" s="236"/>
      <c r="J2207" s="278"/>
      <c r="K2207" s="236"/>
      <c r="L2207" s="278"/>
      <c r="M2207" s="236"/>
      <c r="N2207" s="137"/>
      <c r="O2207" s="236"/>
      <c r="P2207" s="236"/>
      <c r="Q2207" s="236"/>
      <c r="R2207" s="259"/>
      <c r="S2207" s="541"/>
      <c r="T2207" s="7"/>
      <c r="U2207" s="7"/>
      <c r="V2207" s="5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</row>
    <row r="2208" spans="1:51" ht="7.5" customHeight="1">
      <c r="A2208" s="1"/>
      <c r="B2208" s="541"/>
      <c r="C2208" s="541"/>
      <c r="D2208" s="541"/>
      <c r="E2208" s="541"/>
      <c r="R2208" s="259"/>
      <c r="S2208" s="541"/>
      <c r="T2208" s="7"/>
      <c r="U2208" s="7"/>
      <c r="V2208" s="5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</row>
    <row r="2209" spans="1:51" ht="7.5" customHeight="1">
      <c r="A2209" s="1"/>
      <c r="B2209" s="541"/>
      <c r="C2209" s="541"/>
      <c r="D2209" s="541"/>
      <c r="E2209" s="541"/>
      <c r="F2209" s="70"/>
      <c r="G2209" s="70"/>
      <c r="R2209" s="687" t="s">
        <v>21</v>
      </c>
      <c r="S2209" s="588" t="s">
        <v>559</v>
      </c>
      <c r="T2209" s="7"/>
      <c r="U2209" s="7"/>
      <c r="V2209" s="5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</row>
    <row r="2210" spans="1:51" ht="7.5" customHeight="1">
      <c r="A2210" s="1"/>
      <c r="B2210" s="541"/>
      <c r="C2210" s="541"/>
      <c r="D2210" s="541"/>
      <c r="E2210" s="541"/>
      <c r="F2210" s="581">
        <v>1037.4000000000001</v>
      </c>
      <c r="G2210" s="582">
        <f>ROUND(F2210*mark_up,0)</f>
        <v>4554</v>
      </c>
      <c r="H2210" s="215"/>
      <c r="I2210" s="656" t="s">
        <v>25</v>
      </c>
      <c r="J2210" s="671"/>
      <c r="K2210" s="656" t="s">
        <v>25</v>
      </c>
      <c r="L2210" s="671"/>
      <c r="M2210" s="656" t="s">
        <v>25</v>
      </c>
      <c r="N2210" s="671"/>
      <c r="O2210" s="656" t="s">
        <v>25</v>
      </c>
      <c r="P2210" s="671"/>
      <c r="Q2210" s="656" t="s">
        <v>25</v>
      </c>
      <c r="R2210" s="541"/>
      <c r="S2210" s="541"/>
      <c r="T2210" s="7"/>
      <c r="U2210" s="7"/>
      <c r="V2210" s="5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</row>
    <row r="2211" spans="1:51" ht="7.5" customHeight="1">
      <c r="A2211" s="1"/>
      <c r="B2211" s="541"/>
      <c r="C2211" s="541"/>
      <c r="D2211" s="541"/>
      <c r="E2211" s="541"/>
      <c r="F2211" s="562"/>
      <c r="G2211" s="562"/>
      <c r="H2211" s="238"/>
      <c r="I2211" s="562"/>
      <c r="J2211" s="562"/>
      <c r="K2211" s="562"/>
      <c r="L2211" s="562"/>
      <c r="M2211" s="562"/>
      <c r="N2211" s="562"/>
      <c r="O2211" s="562"/>
      <c r="P2211" s="562"/>
      <c r="Q2211" s="562"/>
      <c r="S2211" s="541"/>
      <c r="T2211" s="7"/>
      <c r="U2211" s="7"/>
      <c r="V2211" s="5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</row>
    <row r="2212" spans="1:51" ht="7.5" customHeight="1">
      <c r="A2212" s="13"/>
      <c r="B2212" s="541"/>
      <c r="C2212" s="541"/>
      <c r="D2212" s="541"/>
      <c r="E2212" s="541"/>
      <c r="F2212" s="105"/>
      <c r="G2212" s="105"/>
      <c r="H2212" s="263"/>
      <c r="I2212" s="263"/>
      <c r="J2212" s="263"/>
      <c r="K2212" s="263"/>
      <c r="L2212" s="263"/>
      <c r="M2212" s="263"/>
      <c r="N2212" s="263"/>
      <c r="O2212" s="263"/>
      <c r="P2212" s="263"/>
      <c r="Q2212" s="263"/>
      <c r="R2212" s="687" t="s">
        <v>21</v>
      </c>
      <c r="S2212" s="588" t="s">
        <v>560</v>
      </c>
      <c r="T2212" s="7"/>
      <c r="U2212" s="7"/>
      <c r="V2212" s="5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</row>
    <row r="2213" spans="1:51" ht="7.5" customHeight="1">
      <c r="A2213" s="6"/>
      <c r="B2213" s="541"/>
      <c r="C2213" s="541"/>
      <c r="D2213" s="541"/>
      <c r="E2213" s="541"/>
      <c r="F2213" s="105"/>
      <c r="G2213" s="105"/>
      <c r="H2213" s="263"/>
      <c r="I2213" s="263"/>
      <c r="J2213" s="263"/>
      <c r="K2213" s="263"/>
      <c r="L2213" s="263"/>
      <c r="M2213" s="263"/>
      <c r="N2213" s="263"/>
      <c r="O2213" s="263"/>
      <c r="P2213" s="263"/>
      <c r="Q2213" s="263"/>
      <c r="R2213" s="541"/>
      <c r="S2213" s="541"/>
      <c r="T2213" s="7"/>
      <c r="U2213" s="7"/>
      <c r="V2213" s="5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</row>
    <row r="2214" spans="1:51" ht="7.5" customHeight="1">
      <c r="A2214" s="6"/>
      <c r="B2214" s="541"/>
      <c r="C2214" s="541"/>
      <c r="D2214" s="541"/>
      <c r="E2214" s="541"/>
      <c r="F2214" s="52"/>
      <c r="G2214" s="53"/>
      <c r="H2214" s="268"/>
      <c r="I2214" s="268"/>
      <c r="J2214" s="268"/>
      <c r="K2214" s="137"/>
      <c r="L2214" s="268"/>
      <c r="M2214" s="137"/>
      <c r="N2214" s="137"/>
      <c r="O2214" s="137"/>
      <c r="P2214" s="137"/>
      <c r="Q2214" s="137"/>
      <c r="R2214" s="31"/>
      <c r="S2214" s="541"/>
      <c r="T2214" s="7"/>
      <c r="U2214" s="7"/>
      <c r="V2214" s="5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</row>
    <row r="2215" spans="1:51" ht="7.5" customHeight="1">
      <c r="A2215" s="1"/>
      <c r="B2215" s="541"/>
      <c r="C2215" s="541"/>
      <c r="D2215" s="541"/>
      <c r="E2215" s="541"/>
      <c r="F2215" s="105"/>
      <c r="G2215" s="105"/>
      <c r="H2215" s="263"/>
      <c r="I2215" s="263"/>
      <c r="J2215" s="263"/>
      <c r="K2215" s="263"/>
      <c r="L2215" s="263"/>
      <c r="M2215" s="263"/>
      <c r="N2215" s="263"/>
      <c r="O2215" s="263"/>
      <c r="P2215" s="263"/>
      <c r="Q2215" s="263"/>
      <c r="R2215" s="687" t="s">
        <v>21</v>
      </c>
      <c r="S2215" s="640" t="s">
        <v>561</v>
      </c>
      <c r="T2215" s="7"/>
      <c r="U2215" s="7"/>
      <c r="V2215" s="5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</row>
    <row r="2216" spans="1:51" ht="7.5" customHeight="1">
      <c r="A2216" s="1"/>
      <c r="B2216" s="541"/>
      <c r="C2216" s="541"/>
      <c r="D2216" s="541"/>
      <c r="E2216" s="541"/>
      <c r="F2216" s="80"/>
      <c r="G2216" s="80"/>
      <c r="H2216" s="167"/>
      <c r="I2216" s="167"/>
      <c r="J2216" s="167"/>
      <c r="K2216" s="167"/>
      <c r="L2216" s="167"/>
      <c r="M2216" s="167"/>
      <c r="N2216" s="167"/>
      <c r="O2216" s="167"/>
      <c r="P2216" s="167"/>
      <c r="Q2216" s="167"/>
      <c r="R2216" s="541"/>
      <c r="S2216" s="541"/>
      <c r="T2216" s="7"/>
      <c r="U2216" s="7"/>
      <c r="V2216" s="5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</row>
    <row r="2217" spans="1:51" ht="7.5" customHeight="1">
      <c r="A2217" s="1"/>
      <c r="B2217" s="541"/>
      <c r="C2217" s="608" t="s">
        <v>562</v>
      </c>
      <c r="D2217" s="541"/>
      <c r="E2217" s="541"/>
      <c r="F2217" s="70"/>
      <c r="G2217" s="70"/>
      <c r="T2217" s="7"/>
      <c r="U2217" s="7"/>
      <c r="V2217" s="5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</row>
    <row r="2218" spans="1:51" ht="7.5" customHeight="1">
      <c r="A2218" s="1"/>
      <c r="B2218" s="541"/>
      <c r="C2218" s="541"/>
      <c r="D2218" s="541"/>
      <c r="E2218" s="541"/>
      <c r="F2218" s="70"/>
      <c r="G2218" s="70"/>
      <c r="T2218" s="7"/>
      <c r="U2218" s="7"/>
      <c r="V2218" s="5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</row>
    <row r="2219" spans="1:51" ht="7.5" customHeight="1">
      <c r="A2219" s="1"/>
      <c r="B2219" s="531"/>
      <c r="C2219" s="531"/>
      <c r="D2219" s="531"/>
      <c r="E2219" s="531"/>
      <c r="F2219" s="112"/>
      <c r="G2219" s="112"/>
      <c r="H2219" s="76"/>
      <c r="I2219" s="76"/>
      <c r="J2219" s="76"/>
      <c r="K2219" s="76"/>
      <c r="L2219" s="76"/>
      <c r="M2219" s="76"/>
      <c r="N2219" s="76"/>
      <c r="O2219" s="76"/>
      <c r="P2219" s="76"/>
      <c r="Q2219" s="76"/>
      <c r="R2219" s="76"/>
      <c r="S2219" s="76"/>
      <c r="T2219" s="7"/>
      <c r="U2219" s="7"/>
      <c r="V2219" s="5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</row>
    <row r="2220" spans="1:51" ht="7.5" customHeight="1">
      <c r="A2220" s="1"/>
      <c r="B2220" s="702" t="s">
        <v>18</v>
      </c>
      <c r="C2220" s="627" t="s">
        <v>563</v>
      </c>
      <c r="D2220" s="626" t="s">
        <v>564</v>
      </c>
      <c r="E2220" s="685" t="s">
        <v>25</v>
      </c>
      <c r="F2220" s="153"/>
      <c r="G2220" s="745"/>
      <c r="H2220" s="243"/>
      <c r="I2220" s="685"/>
      <c r="J2220" s="243"/>
      <c r="K2220" s="685"/>
      <c r="L2220" s="243"/>
      <c r="M2220" s="685"/>
      <c r="N2220" s="241"/>
      <c r="O2220" s="685"/>
      <c r="P2220" s="685"/>
      <c r="Q2220" s="241"/>
      <c r="R2220" s="688" t="s">
        <v>21</v>
      </c>
      <c r="S2220" s="577" t="s">
        <v>111</v>
      </c>
      <c r="T2220" s="7"/>
      <c r="U2220" s="7"/>
      <c r="V2220" s="5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</row>
    <row r="2221" spans="1:51" ht="7.5" customHeight="1">
      <c r="A2221" s="1"/>
      <c r="B2221" s="541"/>
      <c r="C2221" s="541"/>
      <c r="D2221" s="541"/>
      <c r="E2221" s="541"/>
      <c r="F2221" s="52"/>
      <c r="G2221" s="541"/>
      <c r="H2221" s="234"/>
      <c r="I2221" s="541"/>
      <c r="J2221" s="234"/>
      <c r="K2221" s="541"/>
      <c r="L2221" s="234"/>
      <c r="M2221" s="541"/>
      <c r="N2221" s="137"/>
      <c r="O2221" s="541"/>
      <c r="P2221" s="541"/>
      <c r="Q2221" s="137"/>
      <c r="R2221" s="541"/>
      <c r="S2221" s="541"/>
      <c r="T2221" s="7"/>
      <c r="U2221" s="7"/>
      <c r="V2221" s="5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</row>
    <row r="2222" spans="1:51" ht="7.5" customHeight="1">
      <c r="A2222" s="1"/>
      <c r="B2222" s="541"/>
      <c r="C2222" s="541"/>
      <c r="D2222" s="541"/>
      <c r="E2222" s="541"/>
      <c r="F2222" s="52"/>
      <c r="G2222" s="541"/>
      <c r="H2222" s="234"/>
      <c r="I2222" s="541"/>
      <c r="J2222" s="234"/>
      <c r="K2222" s="541"/>
      <c r="L2222" s="234"/>
      <c r="M2222" s="541"/>
      <c r="N2222" s="137"/>
      <c r="O2222" s="541"/>
      <c r="P2222" s="541"/>
      <c r="Q2222" s="137"/>
      <c r="R2222" s="687" t="s">
        <v>21</v>
      </c>
      <c r="S2222" s="588" t="s">
        <v>558</v>
      </c>
      <c r="T2222" s="7"/>
      <c r="U2222" s="7"/>
      <c r="V2222" s="5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</row>
    <row r="2223" spans="1:51" ht="7.5" customHeight="1">
      <c r="A2223" s="1"/>
      <c r="B2223" s="541"/>
      <c r="C2223" s="541"/>
      <c r="D2223" s="541"/>
      <c r="E2223" s="541"/>
      <c r="F2223" s="52"/>
      <c r="G2223" s="743"/>
      <c r="H2223" s="234"/>
      <c r="I2223" s="567"/>
      <c r="J2223" s="234"/>
      <c r="K2223" s="567"/>
      <c r="L2223" s="234"/>
      <c r="M2223" s="567"/>
      <c r="N2223" s="137"/>
      <c r="O2223" s="567"/>
      <c r="P2223" s="567"/>
      <c r="Q2223" s="137"/>
      <c r="R2223" s="541"/>
      <c r="S2223" s="541"/>
      <c r="T2223" s="7"/>
      <c r="U2223" s="7"/>
      <c r="V2223" s="5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</row>
    <row r="2224" spans="1:51" ht="7.5" customHeight="1">
      <c r="A2224" s="1"/>
      <c r="B2224" s="541"/>
      <c r="C2224" s="541"/>
      <c r="D2224" s="541"/>
      <c r="E2224" s="541"/>
      <c r="F2224" s="52"/>
      <c r="G2224" s="541"/>
      <c r="H2224" s="234"/>
      <c r="I2224" s="541"/>
      <c r="J2224" s="234"/>
      <c r="K2224" s="541"/>
      <c r="L2224" s="234"/>
      <c r="M2224" s="541"/>
      <c r="N2224" s="137"/>
      <c r="O2224" s="541"/>
      <c r="P2224" s="541"/>
      <c r="Q2224" s="137"/>
      <c r="R2224" s="259"/>
      <c r="S2224" s="541"/>
      <c r="T2224" s="7"/>
      <c r="U2224" s="7"/>
      <c r="V2224" s="5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</row>
    <row r="2225" spans="1:51" ht="7.5" customHeight="1">
      <c r="A2225" s="1"/>
      <c r="B2225" s="541"/>
      <c r="C2225" s="541"/>
      <c r="D2225" s="541"/>
      <c r="E2225" s="541"/>
      <c r="F2225" s="90"/>
      <c r="G2225" s="43"/>
      <c r="H2225" s="137"/>
      <c r="I2225" s="236"/>
      <c r="J2225" s="278"/>
      <c r="K2225" s="236"/>
      <c r="L2225" s="278"/>
      <c r="M2225" s="236"/>
      <c r="N2225" s="137"/>
      <c r="O2225" s="236"/>
      <c r="P2225" s="236"/>
      <c r="Q2225" s="236"/>
      <c r="R2225" s="331"/>
      <c r="S2225" s="541"/>
      <c r="T2225" s="7"/>
      <c r="U2225" s="7"/>
      <c r="V2225" s="5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</row>
    <row r="2226" spans="1:51" ht="7.5" customHeight="1">
      <c r="A2226" s="1"/>
      <c r="B2226" s="541"/>
      <c r="C2226" s="541"/>
      <c r="D2226" s="541"/>
      <c r="E2226" s="541"/>
      <c r="F2226" s="70"/>
      <c r="G2226" s="70"/>
      <c r="R2226" s="331"/>
      <c r="S2226" s="541"/>
      <c r="T2226" s="7"/>
      <c r="U2226" s="7"/>
      <c r="V2226" s="5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</row>
    <row r="2227" spans="1:51" ht="7.5" customHeight="1">
      <c r="A2227" s="1"/>
      <c r="B2227" s="541"/>
      <c r="C2227" s="541"/>
      <c r="D2227" s="541"/>
      <c r="E2227" s="541"/>
      <c r="F2227" s="70"/>
      <c r="G2227" s="70"/>
      <c r="R2227" s="687" t="s">
        <v>21</v>
      </c>
      <c r="S2227" s="588" t="s">
        <v>559</v>
      </c>
      <c r="T2227" s="7"/>
      <c r="U2227" s="7"/>
      <c r="V2227" s="5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</row>
    <row r="2228" spans="1:51" ht="7.5" customHeight="1">
      <c r="A2228" s="1"/>
      <c r="B2228" s="541"/>
      <c r="C2228" s="541"/>
      <c r="D2228" s="541"/>
      <c r="E2228" s="541"/>
      <c r="F2228" s="581">
        <v>1037.4000000000001</v>
      </c>
      <c r="G2228" s="582">
        <f>ROUND(F2228*mark_up,0)</f>
        <v>4554</v>
      </c>
      <c r="H2228" s="215"/>
      <c r="I2228" s="656" t="s">
        <v>25</v>
      </c>
      <c r="J2228" s="671"/>
      <c r="K2228" s="656" t="s">
        <v>25</v>
      </c>
      <c r="L2228" s="671"/>
      <c r="M2228" s="656" t="s">
        <v>25</v>
      </c>
      <c r="N2228" s="671"/>
      <c r="O2228" s="656" t="s">
        <v>25</v>
      </c>
      <c r="P2228" s="671"/>
      <c r="Q2228" s="656" t="s">
        <v>25</v>
      </c>
      <c r="R2228" s="541"/>
      <c r="S2228" s="541"/>
      <c r="T2228" s="7"/>
      <c r="U2228" s="7"/>
      <c r="V2228" s="5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</row>
    <row r="2229" spans="1:51" ht="7.5" customHeight="1">
      <c r="A2229" s="1"/>
      <c r="B2229" s="541"/>
      <c r="C2229" s="541"/>
      <c r="D2229" s="541"/>
      <c r="E2229" s="541"/>
      <c r="F2229" s="562"/>
      <c r="G2229" s="562"/>
      <c r="H2229" s="238"/>
      <c r="I2229" s="562"/>
      <c r="J2229" s="562"/>
      <c r="K2229" s="562"/>
      <c r="L2229" s="562"/>
      <c r="M2229" s="562"/>
      <c r="N2229" s="562"/>
      <c r="O2229" s="562"/>
      <c r="P2229" s="562"/>
      <c r="Q2229" s="562"/>
      <c r="S2229" s="541"/>
      <c r="T2229" s="7"/>
      <c r="U2229" s="7"/>
      <c r="V2229" s="5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</row>
    <row r="2230" spans="1:51" ht="7.5" customHeight="1">
      <c r="A2230" s="1"/>
      <c r="B2230" s="541"/>
      <c r="C2230" s="541"/>
      <c r="D2230" s="541"/>
      <c r="E2230" s="541"/>
      <c r="F2230" s="70"/>
      <c r="G2230" s="70"/>
      <c r="R2230" s="687" t="s">
        <v>21</v>
      </c>
      <c r="S2230" s="672" t="s">
        <v>560</v>
      </c>
      <c r="T2230" s="7"/>
      <c r="U2230" s="7"/>
      <c r="V2230" s="5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</row>
    <row r="2231" spans="1:51" ht="7.5" customHeight="1">
      <c r="A2231" s="1"/>
      <c r="B2231" s="541"/>
      <c r="C2231" s="541"/>
      <c r="D2231" s="541"/>
      <c r="E2231" s="541"/>
      <c r="F2231" s="70"/>
      <c r="G2231" s="70"/>
      <c r="R2231" s="541"/>
      <c r="S2231" s="541"/>
      <c r="T2231" s="7"/>
      <c r="U2231" s="7"/>
      <c r="V2231" s="5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</row>
    <row r="2232" spans="1:51" ht="7.5" customHeight="1">
      <c r="A2232" s="1"/>
      <c r="B2232" s="541"/>
      <c r="D2232" s="541"/>
      <c r="E2232" s="541"/>
      <c r="F2232" s="52"/>
      <c r="G2232" s="53"/>
      <c r="H2232" s="268"/>
      <c r="J2232" s="268"/>
      <c r="K2232" s="137"/>
      <c r="L2232" s="268"/>
      <c r="M2232" s="137"/>
      <c r="N2232" s="137"/>
      <c r="O2232" s="137"/>
      <c r="P2232" s="137"/>
      <c r="Q2232" s="137"/>
      <c r="R2232" s="31"/>
      <c r="S2232" s="541"/>
      <c r="T2232" s="7"/>
      <c r="U2232" s="7"/>
      <c r="V2232" s="5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</row>
    <row r="2233" spans="1:51" ht="7.5" customHeight="1">
      <c r="A2233" s="6"/>
      <c r="B2233" s="541"/>
      <c r="D2233" s="541"/>
      <c r="E2233" s="541"/>
      <c r="F2233" s="52"/>
      <c r="G2233" s="105"/>
      <c r="H2233" s="263"/>
      <c r="J2233" s="263"/>
      <c r="K2233" s="263"/>
      <c r="L2233" s="263"/>
      <c r="M2233" s="263"/>
      <c r="N2233" s="263"/>
      <c r="O2233" s="263"/>
      <c r="P2233" s="263"/>
      <c r="Q2233" s="263"/>
      <c r="R2233" s="687" t="s">
        <v>21</v>
      </c>
      <c r="S2233" s="744" t="s">
        <v>561</v>
      </c>
      <c r="T2233" s="7"/>
      <c r="U2233" s="7"/>
      <c r="V2233" s="5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</row>
    <row r="2234" spans="1:51" ht="7.5" customHeight="1">
      <c r="A2234" s="6"/>
      <c r="B2234" s="541"/>
      <c r="D2234" s="541"/>
      <c r="E2234" s="541"/>
      <c r="F2234" s="52"/>
      <c r="G2234" s="172"/>
      <c r="H2234" s="121"/>
      <c r="I2234" s="121"/>
      <c r="J2234" s="121"/>
      <c r="K2234" s="121"/>
      <c r="L2234" s="121"/>
      <c r="M2234" s="121"/>
      <c r="N2234" s="121"/>
      <c r="O2234" s="121"/>
      <c r="P2234" s="121"/>
      <c r="Q2234" s="121"/>
      <c r="R2234" s="541"/>
      <c r="S2234" s="541"/>
      <c r="T2234" s="7"/>
      <c r="U2234" s="7"/>
      <c r="V2234" s="5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</row>
    <row r="2235" spans="1:51" ht="7.5" customHeight="1">
      <c r="A2235" s="6"/>
      <c r="B2235" s="541"/>
      <c r="C2235" s="608" t="s">
        <v>565</v>
      </c>
      <c r="D2235" s="541"/>
      <c r="E2235" s="541"/>
      <c r="F2235" s="70"/>
      <c r="G2235" s="70"/>
      <c r="T2235" s="7"/>
      <c r="U2235" s="7"/>
      <c r="V2235" s="5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</row>
    <row r="2236" spans="1:51" ht="7.5" customHeight="1">
      <c r="A2236" s="1"/>
      <c r="B2236" s="541"/>
      <c r="C2236" s="541"/>
      <c r="D2236" s="541"/>
      <c r="E2236" s="541"/>
      <c r="F2236" s="70"/>
      <c r="G2236" s="70"/>
      <c r="T2236" s="7"/>
      <c r="U2236" s="7"/>
      <c r="V2236" s="5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</row>
    <row r="2237" spans="1:51" ht="7.5" customHeight="1">
      <c r="A2237" s="1"/>
      <c r="B2237" s="531"/>
      <c r="C2237" s="531"/>
      <c r="D2237" s="531"/>
      <c r="E2237" s="531"/>
      <c r="F2237" s="112"/>
      <c r="G2237" s="112"/>
      <c r="H2237" s="76"/>
      <c r="I2237" s="76"/>
      <c r="J2237" s="76"/>
      <c r="K2237" s="76"/>
      <c r="L2237" s="76"/>
      <c r="M2237" s="76"/>
      <c r="N2237" s="76"/>
      <c r="O2237" s="76"/>
      <c r="P2237" s="76"/>
      <c r="Q2237" s="76"/>
      <c r="R2237" s="76"/>
      <c r="S2237" s="76"/>
      <c r="T2237" s="7"/>
      <c r="U2237" s="7"/>
      <c r="V2237" s="5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</row>
    <row r="2238" spans="1:51" ht="7.5" customHeight="1">
      <c r="A2238" s="1"/>
      <c r="B2238" s="702" t="s">
        <v>18</v>
      </c>
      <c r="C2238" s="627" t="s">
        <v>566</v>
      </c>
      <c r="D2238" s="626" t="s">
        <v>567</v>
      </c>
      <c r="E2238" s="685" t="s">
        <v>25</v>
      </c>
      <c r="F2238" s="153"/>
      <c r="G2238" s="745"/>
      <c r="H2238" s="243"/>
      <c r="I2238" s="685"/>
      <c r="J2238" s="243"/>
      <c r="K2238" s="685"/>
      <c r="L2238" s="243"/>
      <c r="M2238" s="685"/>
      <c r="N2238" s="241"/>
      <c r="O2238" s="685"/>
      <c r="P2238" s="685"/>
      <c r="Q2238" s="241"/>
      <c r="R2238" s="688" t="s">
        <v>21</v>
      </c>
      <c r="S2238" s="686" t="s">
        <v>111</v>
      </c>
      <c r="T2238" s="7"/>
      <c r="U2238" s="7"/>
      <c r="V2238" s="5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</row>
    <row r="2239" spans="1:51" ht="7.5" customHeight="1">
      <c r="A2239" s="1"/>
      <c r="B2239" s="541"/>
      <c r="C2239" s="541"/>
      <c r="D2239" s="541"/>
      <c r="E2239" s="541"/>
      <c r="F2239" s="52"/>
      <c r="G2239" s="541"/>
      <c r="H2239" s="234"/>
      <c r="I2239" s="541"/>
      <c r="J2239" s="234"/>
      <c r="K2239" s="541"/>
      <c r="L2239" s="234"/>
      <c r="M2239" s="541"/>
      <c r="N2239" s="137"/>
      <c r="O2239" s="541"/>
      <c r="P2239" s="541"/>
      <c r="Q2239" s="137"/>
      <c r="R2239" s="541"/>
      <c r="S2239" s="541"/>
      <c r="T2239" s="7"/>
      <c r="U2239" s="7"/>
      <c r="V2239" s="5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</row>
    <row r="2240" spans="1:51" ht="7.5" customHeight="1">
      <c r="A2240" s="1"/>
      <c r="B2240" s="541"/>
      <c r="C2240" s="541"/>
      <c r="D2240" s="541"/>
      <c r="E2240" s="541"/>
      <c r="F2240" s="52"/>
      <c r="G2240" s="541"/>
      <c r="H2240" s="234"/>
      <c r="I2240" s="541"/>
      <c r="J2240" s="234"/>
      <c r="K2240" s="541"/>
      <c r="L2240" s="234"/>
      <c r="M2240" s="541"/>
      <c r="N2240" s="137"/>
      <c r="O2240" s="541"/>
      <c r="P2240" s="541"/>
      <c r="Q2240" s="137"/>
      <c r="R2240" s="687" t="s">
        <v>21</v>
      </c>
      <c r="S2240" s="672" t="s">
        <v>558</v>
      </c>
      <c r="T2240" s="7"/>
      <c r="U2240" s="7"/>
      <c r="V2240" s="5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</row>
    <row r="2241" spans="1:51" ht="7.5" customHeight="1">
      <c r="A2241" s="1"/>
      <c r="B2241" s="541"/>
      <c r="C2241" s="541"/>
      <c r="D2241" s="541"/>
      <c r="E2241" s="541"/>
      <c r="F2241" s="52"/>
      <c r="G2241" s="743"/>
      <c r="H2241" s="234"/>
      <c r="I2241" s="567"/>
      <c r="J2241" s="234"/>
      <c r="K2241" s="567"/>
      <c r="L2241" s="234"/>
      <c r="M2241" s="567"/>
      <c r="N2241" s="137"/>
      <c r="O2241" s="567"/>
      <c r="P2241" s="567"/>
      <c r="Q2241" s="137"/>
      <c r="R2241" s="541"/>
      <c r="S2241" s="541"/>
      <c r="T2241" s="7"/>
      <c r="U2241" s="7"/>
      <c r="V2241" s="5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</row>
    <row r="2242" spans="1:51" ht="7.5" customHeight="1">
      <c r="A2242" s="1"/>
      <c r="B2242" s="541"/>
      <c r="C2242" s="541"/>
      <c r="D2242" s="541"/>
      <c r="E2242" s="541"/>
      <c r="F2242" s="52"/>
      <c r="G2242" s="541"/>
      <c r="H2242" s="234"/>
      <c r="I2242" s="541"/>
      <c r="J2242" s="234"/>
      <c r="K2242" s="541"/>
      <c r="L2242" s="234"/>
      <c r="M2242" s="541"/>
      <c r="N2242" s="137"/>
      <c r="O2242" s="541"/>
      <c r="P2242" s="541"/>
      <c r="Q2242" s="137"/>
      <c r="R2242" s="259"/>
      <c r="S2242" s="541"/>
      <c r="T2242" s="7"/>
      <c r="U2242" s="7"/>
      <c r="V2242" s="5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</row>
    <row r="2243" spans="1:51" ht="7.5" customHeight="1">
      <c r="A2243" s="1"/>
      <c r="B2243" s="541"/>
      <c r="C2243" s="541"/>
      <c r="D2243" s="541"/>
      <c r="E2243" s="541"/>
      <c r="F2243" s="90"/>
      <c r="G2243" s="43"/>
      <c r="H2243" s="137"/>
      <c r="I2243" s="236"/>
      <c r="J2243" s="278"/>
      <c r="K2243" s="236"/>
      <c r="L2243" s="278"/>
      <c r="M2243" s="236"/>
      <c r="N2243" s="137"/>
      <c r="O2243" s="236"/>
      <c r="P2243" s="236"/>
      <c r="Q2243" s="236"/>
      <c r="R2243" s="331"/>
      <c r="S2243" s="541"/>
      <c r="T2243" s="7"/>
      <c r="U2243" s="7"/>
      <c r="V2243" s="5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</row>
    <row r="2244" spans="1:51" ht="7.5" customHeight="1">
      <c r="A2244" s="1"/>
      <c r="B2244" s="541"/>
      <c r="C2244" s="541"/>
      <c r="D2244" s="541"/>
      <c r="E2244" s="541"/>
      <c r="F2244" s="47"/>
      <c r="G2244" s="47"/>
      <c r="H2244" s="26"/>
      <c r="I2244" s="26"/>
      <c r="J2244" s="26"/>
      <c r="K2244" s="26"/>
      <c r="L2244" s="26"/>
      <c r="M2244" s="26"/>
      <c r="N2244" s="26"/>
      <c r="O2244" s="26"/>
      <c r="P2244" s="26"/>
      <c r="Q2244" s="26"/>
      <c r="R2244" s="331"/>
      <c r="S2244" s="541"/>
      <c r="T2244" s="7"/>
      <c r="U2244" s="7"/>
      <c r="V2244" s="5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</row>
    <row r="2245" spans="1:51" ht="7.5" customHeight="1">
      <c r="A2245" s="1"/>
      <c r="B2245" s="541"/>
      <c r="C2245" s="541"/>
      <c r="D2245" s="541"/>
      <c r="E2245" s="541"/>
      <c r="F2245" s="70"/>
      <c r="G2245" s="70"/>
      <c r="R2245" s="687" t="s">
        <v>21</v>
      </c>
      <c r="S2245" s="588" t="s">
        <v>559</v>
      </c>
      <c r="T2245" s="7"/>
      <c r="U2245" s="7"/>
      <c r="V2245" s="5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</row>
    <row r="2246" spans="1:51" ht="7.5" customHeight="1">
      <c r="A2246" s="1"/>
      <c r="B2246" s="541"/>
      <c r="C2246" s="541"/>
      <c r="D2246" s="541"/>
      <c r="E2246" s="541"/>
      <c r="F2246" s="70"/>
      <c r="G2246" s="70"/>
      <c r="R2246" s="541"/>
      <c r="S2246" s="541"/>
      <c r="T2246" s="7"/>
      <c r="U2246" s="7"/>
      <c r="V2246" s="5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</row>
    <row r="2247" spans="1:51" ht="7.5" customHeight="1">
      <c r="A2247" s="1"/>
      <c r="B2247" s="541"/>
      <c r="C2247" s="541"/>
      <c r="D2247" s="541"/>
      <c r="E2247" s="541"/>
      <c r="F2247" s="581">
        <v>1037.4000000000001</v>
      </c>
      <c r="G2247" s="582">
        <f>ROUND(F2247*mark_up,0)</f>
        <v>4554</v>
      </c>
      <c r="H2247" s="215"/>
      <c r="I2247" s="656" t="s">
        <v>25</v>
      </c>
      <c r="J2247" s="671"/>
      <c r="K2247" s="656" t="s">
        <v>25</v>
      </c>
      <c r="L2247" s="671"/>
      <c r="M2247" s="656" t="s">
        <v>25</v>
      </c>
      <c r="N2247" s="671"/>
      <c r="O2247" s="656" t="s">
        <v>25</v>
      </c>
      <c r="P2247" s="671"/>
      <c r="Q2247" s="656" t="s">
        <v>25</v>
      </c>
      <c r="S2247" s="541"/>
      <c r="T2247" s="7"/>
      <c r="U2247" s="7"/>
      <c r="V2247" s="5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</row>
    <row r="2248" spans="1:51" ht="7.5" customHeight="1">
      <c r="A2248" s="1"/>
      <c r="B2248" s="541"/>
      <c r="C2248" s="541"/>
      <c r="D2248" s="541"/>
      <c r="E2248" s="541"/>
      <c r="F2248" s="562"/>
      <c r="G2248" s="562"/>
      <c r="H2248" s="238"/>
      <c r="I2248" s="562"/>
      <c r="J2248" s="562"/>
      <c r="K2248" s="562"/>
      <c r="L2248" s="562"/>
      <c r="M2248" s="562"/>
      <c r="N2248" s="562"/>
      <c r="O2248" s="562"/>
      <c r="P2248" s="562"/>
      <c r="Q2248" s="562"/>
      <c r="R2248" s="687" t="s">
        <v>21</v>
      </c>
      <c r="S2248" s="588" t="s">
        <v>560</v>
      </c>
      <c r="T2248" s="7"/>
      <c r="U2248" s="7"/>
      <c r="V2248" s="5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</row>
    <row r="2249" spans="1:51" ht="7.5" customHeight="1">
      <c r="A2249" s="1"/>
      <c r="B2249" s="541"/>
      <c r="C2249" s="541"/>
      <c r="D2249" s="541"/>
      <c r="E2249" s="541"/>
      <c r="R2249" s="541"/>
      <c r="S2249" s="541"/>
      <c r="T2249" s="7"/>
      <c r="U2249" s="7"/>
      <c r="V2249" s="5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</row>
    <row r="2250" spans="1:51" ht="7.5" customHeight="1">
      <c r="A2250" s="1"/>
      <c r="B2250" s="541"/>
      <c r="C2250" s="541"/>
      <c r="D2250" s="541"/>
      <c r="E2250" s="541"/>
      <c r="F2250" s="233"/>
      <c r="G2250" s="268"/>
      <c r="H2250" s="268"/>
      <c r="I2250" s="268"/>
      <c r="J2250" s="268"/>
      <c r="K2250" s="137"/>
      <c r="L2250" s="268"/>
      <c r="M2250" s="137"/>
      <c r="N2250" s="137"/>
      <c r="O2250" s="137"/>
      <c r="P2250" s="137"/>
      <c r="Q2250" s="137"/>
      <c r="R2250" s="31"/>
      <c r="S2250" s="541"/>
      <c r="T2250" s="7"/>
      <c r="U2250" s="7"/>
      <c r="V2250" s="5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</row>
    <row r="2251" spans="1:51" ht="7.5" customHeight="1">
      <c r="A2251" s="6"/>
      <c r="B2251" s="541"/>
      <c r="C2251" s="541"/>
      <c r="D2251" s="541"/>
      <c r="E2251" s="541"/>
      <c r="F2251" s="26"/>
      <c r="G2251" s="26"/>
      <c r="H2251" s="26"/>
      <c r="I2251" s="26"/>
      <c r="J2251" s="26"/>
      <c r="K2251" s="26"/>
      <c r="L2251" s="26"/>
      <c r="M2251" s="26"/>
      <c r="N2251" s="26"/>
      <c r="O2251" s="26"/>
      <c r="P2251" s="26"/>
      <c r="Q2251" s="26"/>
      <c r="R2251" s="687" t="s">
        <v>21</v>
      </c>
      <c r="S2251" s="588" t="s">
        <v>568</v>
      </c>
      <c r="T2251" s="7"/>
      <c r="U2251" s="7"/>
      <c r="V2251" s="5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</row>
    <row r="2252" spans="1:51" ht="7.5" customHeight="1">
      <c r="A2252" s="192"/>
      <c r="B2252" s="541"/>
      <c r="C2252" s="541"/>
      <c r="D2252" s="541"/>
      <c r="E2252" s="541"/>
      <c r="F2252" s="26"/>
      <c r="G2252" s="26"/>
      <c r="H2252" s="26"/>
      <c r="I2252" s="26"/>
      <c r="J2252" s="26"/>
      <c r="K2252" s="26"/>
      <c r="L2252" s="26"/>
      <c r="M2252" s="26"/>
      <c r="N2252" s="26"/>
      <c r="O2252" s="26"/>
      <c r="P2252" s="26"/>
      <c r="Q2252" s="26"/>
      <c r="R2252" s="541"/>
      <c r="S2252" s="541"/>
      <c r="T2252" s="7"/>
      <c r="U2252" s="7"/>
      <c r="V2252" s="5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</row>
    <row r="2253" spans="1:51" ht="7.5" customHeight="1">
      <c r="A2253" s="192"/>
      <c r="B2253" s="541"/>
      <c r="C2253" s="541"/>
      <c r="D2253" s="541"/>
      <c r="E2253" s="541"/>
      <c r="F2253" s="26"/>
      <c r="G2253" s="26"/>
      <c r="H2253" s="26"/>
      <c r="I2253" s="26"/>
      <c r="J2253" s="26"/>
      <c r="K2253" s="26"/>
      <c r="L2253" s="26"/>
      <c r="M2253" s="26"/>
      <c r="N2253" s="26"/>
      <c r="O2253" s="26"/>
      <c r="P2253" s="26"/>
      <c r="Q2253" s="26"/>
      <c r="S2253" s="541"/>
      <c r="T2253" s="7"/>
      <c r="U2253" s="7"/>
      <c r="V2253" s="5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</row>
    <row r="2254" spans="1:51" ht="7.5" customHeight="1">
      <c r="A2254" s="1"/>
      <c r="B2254" s="541"/>
      <c r="C2254" s="541"/>
      <c r="D2254" s="541"/>
      <c r="E2254" s="541"/>
      <c r="F2254" s="26"/>
      <c r="G2254" s="26"/>
      <c r="H2254" s="26"/>
      <c r="I2254" s="26"/>
      <c r="J2254" s="26"/>
      <c r="K2254" s="26"/>
      <c r="L2254" s="26"/>
      <c r="M2254" s="26"/>
      <c r="N2254" s="26"/>
      <c r="O2254" s="26"/>
      <c r="P2254" s="26"/>
      <c r="Q2254" s="26"/>
      <c r="R2254" s="121"/>
      <c r="S2254" s="338"/>
      <c r="T2254" s="7"/>
      <c r="U2254" s="7"/>
      <c r="V2254" s="5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</row>
    <row r="2255" spans="1:51" ht="7.5" customHeight="1">
      <c r="A2255" s="1"/>
      <c r="B2255" s="541"/>
      <c r="C2255" s="608" t="s">
        <v>569</v>
      </c>
      <c r="D2255" s="541"/>
      <c r="E2255" s="541"/>
      <c r="T2255" s="7"/>
      <c r="U2255" s="7"/>
      <c r="V2255" s="5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</row>
    <row r="2256" spans="1:51" ht="7.5" customHeight="1">
      <c r="A2256" s="1"/>
      <c r="B2256" s="541"/>
      <c r="C2256" s="541"/>
      <c r="D2256" s="541"/>
      <c r="E2256" s="541"/>
      <c r="T2256" s="7"/>
      <c r="U2256" s="7"/>
      <c r="V2256" s="5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</row>
    <row r="2257" spans="1:51" ht="7.5" customHeight="1">
      <c r="A2257" s="1"/>
      <c r="B2257" s="531"/>
      <c r="C2257" s="531"/>
      <c r="D2257" s="531"/>
      <c r="E2257" s="531"/>
      <c r="T2257" s="7"/>
      <c r="U2257" s="7"/>
      <c r="V2257" s="5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</row>
    <row r="2258" spans="1:51" ht="11.25" customHeight="1">
      <c r="A2258" s="1"/>
      <c r="B2258" s="674"/>
      <c r="C2258" s="545"/>
      <c r="D2258" s="545"/>
      <c r="E2258" s="545"/>
      <c r="F2258" s="545"/>
      <c r="G2258" s="545"/>
      <c r="H2258" s="545"/>
      <c r="I2258" s="545"/>
      <c r="J2258" s="545"/>
      <c r="K2258" s="545"/>
      <c r="L2258" s="545"/>
      <c r="M2258" s="545"/>
      <c r="N2258" s="545"/>
      <c r="O2258" s="545"/>
      <c r="P2258" s="545"/>
      <c r="Q2258" s="545"/>
      <c r="R2258" s="545"/>
      <c r="S2258" s="570" t="s">
        <v>43</v>
      </c>
      <c r="T2258" s="7"/>
      <c r="U2258" s="7"/>
      <c r="V2258" s="5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</row>
    <row r="2259" spans="1:51" ht="11.25" customHeight="1">
      <c r="A2259" s="1"/>
      <c r="B2259" s="28"/>
      <c r="C2259" s="64"/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8"/>
      <c r="Q2259" s="28"/>
      <c r="R2259" s="31"/>
      <c r="S2259" s="562"/>
      <c r="T2259" s="7"/>
      <c r="U2259" s="7"/>
      <c r="V2259" s="5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</row>
    <row r="2260" spans="1:51" ht="11.25" customHeight="1">
      <c r="A2260" s="1"/>
      <c r="B2260" s="675" t="s">
        <v>570</v>
      </c>
      <c r="C2260" s="587"/>
      <c r="D2260" s="587"/>
      <c r="E2260" s="587"/>
      <c r="F2260" s="587"/>
      <c r="G2260" s="587"/>
      <c r="H2260" s="587"/>
      <c r="I2260" s="587"/>
      <c r="J2260" s="587"/>
      <c r="K2260" s="587"/>
      <c r="L2260" s="587"/>
      <c r="M2260" s="587"/>
      <c r="N2260" s="587"/>
      <c r="O2260" s="587"/>
      <c r="P2260" s="587"/>
      <c r="Q2260" s="587"/>
      <c r="R2260" s="587"/>
      <c r="S2260" s="587"/>
      <c r="T2260" s="7"/>
      <c r="U2260" s="7"/>
      <c r="V2260" s="5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</row>
    <row r="2261" spans="1:51" ht="61.5" customHeight="1">
      <c r="A2261" s="1"/>
      <c r="B2261" s="572"/>
      <c r="C2261" s="531"/>
      <c r="D2261" s="531"/>
      <c r="E2261" s="35"/>
      <c r="F2261" s="35"/>
      <c r="G2261" s="35"/>
      <c r="H2261" s="35"/>
      <c r="I2261" s="35"/>
      <c r="J2261" s="35"/>
      <c r="K2261" s="35"/>
      <c r="L2261" s="35"/>
      <c r="M2261" s="35"/>
      <c r="N2261" s="328"/>
      <c r="O2261" s="573" t="s">
        <v>5</v>
      </c>
      <c r="P2261" s="531"/>
      <c r="Q2261" s="531"/>
      <c r="R2261" s="531"/>
      <c r="S2261" s="531"/>
      <c r="T2261" s="7"/>
      <c r="U2261" s="7"/>
      <c r="V2261" s="5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</row>
    <row r="2262" spans="1:51" ht="34.5" customHeight="1">
      <c r="A2262" s="1"/>
      <c r="B2262" s="253" t="s">
        <v>6</v>
      </c>
      <c r="C2262" s="253" t="s">
        <v>7</v>
      </c>
      <c r="D2262" s="253" t="s">
        <v>8</v>
      </c>
      <c r="E2262" s="253" t="s">
        <v>9</v>
      </c>
      <c r="F2262" s="254" t="s">
        <v>10</v>
      </c>
      <c r="G2262" s="255" t="s">
        <v>11</v>
      </c>
      <c r="H2262" s="254" t="s">
        <v>10</v>
      </c>
      <c r="I2262" s="255" t="s">
        <v>12</v>
      </c>
      <c r="J2262" s="254" t="s">
        <v>10</v>
      </c>
      <c r="K2262" s="255" t="s">
        <v>13</v>
      </c>
      <c r="L2262" s="254" t="s">
        <v>10</v>
      </c>
      <c r="M2262" s="255" t="s">
        <v>14</v>
      </c>
      <c r="N2262" s="254" t="s">
        <v>10</v>
      </c>
      <c r="O2262" s="255" t="s">
        <v>15</v>
      </c>
      <c r="P2262" s="254" t="s">
        <v>10</v>
      </c>
      <c r="Q2262" s="255" t="s">
        <v>16</v>
      </c>
      <c r="R2262" s="676" t="s">
        <v>17</v>
      </c>
      <c r="S2262" s="575"/>
      <c r="T2262" s="7"/>
      <c r="U2262" s="7"/>
      <c r="V2262" s="5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</row>
    <row r="2263" spans="1:51" ht="7.5" customHeight="1">
      <c r="A2263" s="1"/>
      <c r="B2263" s="702" t="s">
        <v>18</v>
      </c>
      <c r="C2263" s="627" t="s">
        <v>571</v>
      </c>
      <c r="D2263" s="626" t="s">
        <v>572</v>
      </c>
      <c r="E2263" s="685" t="s">
        <v>25</v>
      </c>
      <c r="F2263" s="339"/>
      <c r="G2263" s="339"/>
      <c r="H2263" s="339"/>
      <c r="I2263" s="339"/>
      <c r="J2263" s="339"/>
      <c r="K2263" s="339"/>
      <c r="L2263" s="339"/>
      <c r="M2263" s="339"/>
      <c r="N2263" s="339"/>
      <c r="O2263" s="339"/>
      <c r="P2263" s="339"/>
      <c r="Q2263" s="339"/>
      <c r="R2263" s="688" t="s">
        <v>21</v>
      </c>
      <c r="S2263" s="577" t="s">
        <v>573</v>
      </c>
      <c r="T2263" s="7"/>
      <c r="U2263" s="33"/>
      <c r="V2263" s="33"/>
      <c r="W2263" s="33"/>
      <c r="X2263" s="33"/>
      <c r="Y2263" s="33"/>
      <c r="Z2263" s="33"/>
      <c r="AA2263" s="33"/>
      <c r="AB2263" s="33"/>
      <c r="AC2263" s="33"/>
      <c r="AD2263" s="33"/>
      <c r="AE2263" s="33"/>
      <c r="AF2263" s="33"/>
      <c r="AG2263" s="33"/>
      <c r="AH2263" s="33"/>
      <c r="AI2263" s="33"/>
      <c r="AJ2263" s="33"/>
      <c r="AK2263" s="33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</row>
    <row r="2264" spans="1:51" ht="7.5" customHeight="1">
      <c r="A2264" s="1"/>
      <c r="B2264" s="541"/>
      <c r="C2264" s="541"/>
      <c r="D2264" s="541"/>
      <c r="E2264" s="541"/>
      <c r="F2264" s="240"/>
      <c r="G2264" s="240"/>
      <c r="H2264" s="240"/>
      <c r="I2264" s="240"/>
      <c r="J2264" s="240"/>
      <c r="K2264" s="240"/>
      <c r="L2264" s="240"/>
      <c r="M2264" s="240"/>
      <c r="N2264" s="240"/>
      <c r="O2264" s="240"/>
      <c r="P2264" s="240"/>
      <c r="Q2264" s="240"/>
      <c r="R2264" s="541"/>
      <c r="S2264" s="541"/>
      <c r="T2264" s="7"/>
      <c r="U2264" s="33"/>
      <c r="V2264" s="33"/>
      <c r="W2264" s="33"/>
      <c r="X2264" s="33"/>
      <c r="Y2264" s="33"/>
      <c r="Z2264" s="33"/>
      <c r="AA2264" s="33"/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</row>
    <row r="2265" spans="1:51" ht="7.5" customHeight="1">
      <c r="A2265" s="1"/>
      <c r="B2265" s="541"/>
      <c r="C2265" s="541"/>
      <c r="D2265" s="541"/>
      <c r="E2265" s="541"/>
      <c r="F2265" s="240"/>
      <c r="G2265" s="240"/>
      <c r="H2265" s="240"/>
      <c r="I2265" s="240"/>
      <c r="J2265" s="240"/>
      <c r="K2265" s="240"/>
      <c r="L2265" s="240"/>
      <c r="M2265" s="240"/>
      <c r="N2265" s="240"/>
      <c r="O2265" s="240"/>
      <c r="P2265" s="240"/>
      <c r="Q2265" s="240"/>
      <c r="R2265" s="331"/>
      <c r="S2265" s="541"/>
      <c r="T2265" s="7"/>
      <c r="U2265" s="33"/>
      <c r="V2265" s="33"/>
      <c r="W2265" s="33"/>
      <c r="X2265" s="33"/>
      <c r="Y2265" s="33"/>
      <c r="Z2265" s="33"/>
      <c r="AA2265" s="33"/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</row>
    <row r="2266" spans="1:51" ht="7.5" customHeight="1">
      <c r="A2266" s="1"/>
      <c r="B2266" s="541"/>
      <c r="C2266" s="541"/>
      <c r="D2266" s="541"/>
      <c r="E2266" s="541"/>
      <c r="F2266" s="26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687" t="s">
        <v>21</v>
      </c>
      <c r="S2266" s="588" t="s">
        <v>574</v>
      </c>
      <c r="T2266" s="7"/>
      <c r="U2266" s="33"/>
      <c r="V2266" s="33"/>
      <c r="W2266" s="33"/>
      <c r="X2266" s="33"/>
      <c r="Y2266" s="33"/>
      <c r="Z2266" s="33"/>
      <c r="AA2266" s="33"/>
      <c r="AB2266" s="33"/>
      <c r="AC2266" s="33"/>
      <c r="AD2266" s="33"/>
      <c r="AE2266" s="33"/>
      <c r="AF2266" s="33"/>
      <c r="AG2266" s="33"/>
      <c r="AH2266" s="33"/>
      <c r="AI2266" s="33"/>
      <c r="AJ2266" s="33"/>
      <c r="AK2266" s="33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</row>
    <row r="2267" spans="1:51" ht="7.5" customHeight="1">
      <c r="A2267" s="1"/>
      <c r="B2267" s="541"/>
      <c r="C2267" s="541"/>
      <c r="D2267" s="541"/>
      <c r="E2267" s="541"/>
      <c r="F2267" s="240"/>
      <c r="G2267" s="681"/>
      <c r="H2267" s="240"/>
      <c r="I2267" s="240"/>
      <c r="J2267" s="240"/>
      <c r="K2267" s="240"/>
      <c r="L2267" s="240"/>
      <c r="M2267" s="240"/>
      <c r="N2267" s="240"/>
      <c r="O2267" s="240"/>
      <c r="P2267" s="240"/>
      <c r="Q2267" s="240"/>
      <c r="R2267" s="541"/>
      <c r="S2267" s="541"/>
      <c r="T2267" s="7"/>
      <c r="U2267" s="33"/>
      <c r="V2267" s="33"/>
      <c r="W2267" s="33"/>
      <c r="X2267" s="33"/>
      <c r="Y2267" s="33"/>
      <c r="Z2267" s="33"/>
      <c r="AA2267" s="33"/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</row>
    <row r="2268" spans="1:51" ht="7.5" customHeight="1">
      <c r="A2268" s="1"/>
      <c r="B2268" s="541"/>
      <c r="C2268" s="541"/>
      <c r="D2268" s="541"/>
      <c r="E2268" s="541"/>
      <c r="F2268" s="237"/>
      <c r="G2268" s="541"/>
      <c r="H2268" s="237"/>
      <c r="I2268" s="237"/>
      <c r="J2268" s="237"/>
      <c r="K2268" s="237"/>
      <c r="L2268" s="237"/>
      <c r="M2268" s="237"/>
      <c r="N2268" s="237"/>
      <c r="O2268" s="237"/>
      <c r="P2268" s="237"/>
      <c r="Q2268" s="237"/>
      <c r="R2268" s="166"/>
      <c r="S2268" s="541"/>
      <c r="T2268" s="7"/>
      <c r="U2268" s="33"/>
      <c r="V2268" s="33"/>
      <c r="W2268" s="33"/>
      <c r="X2268" s="33"/>
      <c r="Y2268" s="33"/>
      <c r="Z2268" s="33"/>
      <c r="AA2268" s="33"/>
      <c r="AB2268" s="33"/>
      <c r="AC2268" s="33"/>
      <c r="AD2268" s="33"/>
      <c r="AE2268" s="33"/>
      <c r="AF2268" s="33"/>
      <c r="AG2268" s="33"/>
      <c r="AH2268" s="33"/>
      <c r="AI2268" s="33"/>
      <c r="AJ2268" s="33"/>
      <c r="AK2268" s="33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</row>
    <row r="2269" spans="1:51" ht="7.5" customHeight="1">
      <c r="A2269" s="1"/>
      <c r="B2269" s="541"/>
      <c r="C2269" s="541"/>
      <c r="D2269" s="541"/>
      <c r="E2269" s="541"/>
      <c r="F2269" s="26"/>
      <c r="G2269" s="26"/>
      <c r="H2269" s="26"/>
      <c r="I2269" s="26"/>
      <c r="J2269" s="26"/>
      <c r="K2269" s="26"/>
      <c r="L2269" s="26"/>
      <c r="M2269" s="26"/>
      <c r="N2269" s="26"/>
      <c r="O2269" s="26"/>
      <c r="P2269" s="26"/>
      <c r="Q2269" s="26"/>
      <c r="S2269" s="541"/>
      <c r="T2269" s="7"/>
      <c r="U2269" s="33"/>
      <c r="V2269" s="33"/>
      <c r="W2269" s="33"/>
      <c r="X2269" s="33"/>
      <c r="Y2269" s="33"/>
      <c r="Z2269" s="33"/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</row>
    <row r="2270" spans="1:51" ht="7.5" customHeight="1">
      <c r="A2270" s="6"/>
      <c r="B2270" s="541"/>
      <c r="C2270" s="541"/>
      <c r="D2270" s="541"/>
      <c r="E2270" s="541"/>
      <c r="F2270" s="26"/>
      <c r="G2270" s="26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S2270" s="541"/>
      <c r="T2270" s="7"/>
      <c r="U2270" s="33"/>
      <c r="V2270" s="33"/>
      <c r="W2270" s="33"/>
      <c r="X2270" s="33"/>
      <c r="Y2270" s="33"/>
      <c r="Z2270" s="33"/>
      <c r="AA2270" s="33"/>
      <c r="AB2270" s="33"/>
      <c r="AC2270" s="33"/>
      <c r="AD2270" s="33"/>
      <c r="AE2270" s="33"/>
      <c r="AF2270" s="33"/>
      <c r="AG2270" s="33"/>
      <c r="AH2270" s="33"/>
      <c r="AI2270" s="33"/>
      <c r="AJ2270" s="33"/>
      <c r="AK2270" s="33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</row>
    <row r="2271" spans="1:51" ht="7.5" customHeight="1">
      <c r="A2271" s="6"/>
      <c r="B2271" s="541"/>
      <c r="C2271" s="541"/>
      <c r="D2271" s="541"/>
      <c r="E2271" s="541"/>
      <c r="R2271" s="687" t="s">
        <v>21</v>
      </c>
      <c r="S2271" s="588" t="s">
        <v>575</v>
      </c>
      <c r="T2271" s="7"/>
      <c r="U2271" s="33"/>
      <c r="V2271" s="33"/>
      <c r="W2271" s="33"/>
      <c r="X2271" s="33"/>
      <c r="Y2271" s="33"/>
      <c r="Z2271" s="33"/>
      <c r="AA2271" s="33"/>
      <c r="AB2271" s="33"/>
      <c r="AC2271" s="33"/>
      <c r="AD2271" s="33"/>
      <c r="AE2271" s="33"/>
      <c r="AF2271" s="33"/>
      <c r="AG2271" s="33"/>
      <c r="AH2271" s="33"/>
      <c r="AI2271" s="33"/>
      <c r="AJ2271" s="33"/>
      <c r="AK2271" s="33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</row>
    <row r="2272" spans="1:51" ht="7.5" customHeight="1">
      <c r="A2272" s="6"/>
      <c r="B2272" s="541"/>
      <c r="C2272" s="541"/>
      <c r="D2272" s="541"/>
      <c r="E2272" s="541"/>
      <c r="R2272" s="541"/>
      <c r="S2272" s="541"/>
      <c r="T2272" s="7"/>
      <c r="U2272" s="33"/>
      <c r="V2272" s="33"/>
      <c r="W2272" s="33"/>
      <c r="X2272" s="33"/>
      <c r="Y2272" s="33"/>
      <c r="Z2272" s="33"/>
      <c r="AA2272" s="33"/>
      <c r="AB2272" s="33"/>
      <c r="AC2272" s="33"/>
      <c r="AD2272" s="33"/>
      <c r="AE2272" s="33"/>
      <c r="AF2272" s="33"/>
      <c r="AG2272" s="33"/>
      <c r="AH2272" s="33"/>
      <c r="AI2272" s="33"/>
      <c r="AJ2272" s="33"/>
      <c r="AK2272" s="33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</row>
    <row r="2273" spans="1:51" ht="7.5" customHeight="1">
      <c r="A2273" s="1"/>
      <c r="B2273" s="541"/>
      <c r="C2273" s="541"/>
      <c r="D2273" s="541"/>
      <c r="E2273" s="541"/>
      <c r="R2273" s="166"/>
      <c r="S2273" s="541"/>
      <c r="T2273" s="7"/>
      <c r="U2273" s="33"/>
      <c r="V2273" s="33"/>
      <c r="W2273" s="33"/>
      <c r="X2273" s="33"/>
      <c r="Y2273" s="33"/>
      <c r="Z2273" s="33"/>
      <c r="AA2273" s="33"/>
      <c r="AB2273" s="33"/>
      <c r="AC2273" s="33"/>
      <c r="AD2273" s="33"/>
      <c r="AE2273" s="33"/>
      <c r="AF2273" s="33"/>
      <c r="AG2273" s="33"/>
      <c r="AH2273" s="33"/>
      <c r="AI2273" s="33"/>
      <c r="AJ2273" s="33"/>
      <c r="AK2273" s="33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</row>
    <row r="2274" spans="1:51" ht="7.5" customHeight="1">
      <c r="A2274" s="1"/>
      <c r="B2274" s="541"/>
      <c r="C2274" s="541"/>
      <c r="D2274" s="541"/>
      <c r="E2274" s="541"/>
      <c r="F2274" s="237"/>
      <c r="G2274" s="237"/>
      <c r="H2274" s="237"/>
      <c r="I2274" s="237"/>
      <c r="J2274" s="237"/>
      <c r="K2274" s="237"/>
      <c r="L2274" s="237"/>
      <c r="M2274" s="237"/>
      <c r="N2274" s="237"/>
      <c r="O2274" s="237"/>
      <c r="P2274" s="237"/>
      <c r="Q2274" s="237"/>
      <c r="R2274" s="687" t="s">
        <v>21</v>
      </c>
      <c r="S2274" s="588" t="s">
        <v>576</v>
      </c>
      <c r="T2274" s="7"/>
      <c r="U2274" s="33"/>
      <c r="V2274" s="33"/>
      <c r="W2274" s="33"/>
      <c r="X2274" s="33"/>
      <c r="Y2274" s="33"/>
      <c r="Z2274" s="33"/>
      <c r="AA2274" s="33"/>
      <c r="AB2274" s="33"/>
      <c r="AC2274" s="33"/>
      <c r="AD2274" s="33"/>
      <c r="AE2274" s="33"/>
      <c r="AF2274" s="33"/>
      <c r="AG2274" s="33"/>
      <c r="AH2274" s="33"/>
      <c r="AI2274" s="33"/>
      <c r="AJ2274" s="33"/>
      <c r="AK2274" s="33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</row>
    <row r="2275" spans="1:51" ht="7.5" customHeight="1">
      <c r="A2275" s="1"/>
      <c r="B2275" s="541"/>
      <c r="C2275" s="541"/>
      <c r="D2275" s="541"/>
      <c r="E2275" s="541"/>
      <c r="F2275" s="581">
        <v>1037</v>
      </c>
      <c r="G2275" s="582">
        <f>ROUND(F2275*mark_up,0)</f>
        <v>4552</v>
      </c>
      <c r="H2275" s="215"/>
      <c r="I2275" s="656" t="s">
        <v>25</v>
      </c>
      <c r="J2275" s="671"/>
      <c r="K2275" s="656" t="s">
        <v>25</v>
      </c>
      <c r="L2275" s="671"/>
      <c r="M2275" s="656" t="s">
        <v>25</v>
      </c>
      <c r="N2275" s="671"/>
      <c r="O2275" s="656" t="s">
        <v>25</v>
      </c>
      <c r="P2275" s="671"/>
      <c r="Q2275" s="656" t="s">
        <v>25</v>
      </c>
      <c r="R2275" s="541"/>
      <c r="S2275" s="541"/>
      <c r="T2275" s="7"/>
      <c r="U2275" s="33"/>
      <c r="V2275" s="33"/>
      <c r="W2275" s="33"/>
      <c r="X2275" s="33"/>
      <c r="Y2275" s="33"/>
      <c r="Z2275" s="33"/>
      <c r="AA2275" s="33"/>
      <c r="AB2275" s="33"/>
      <c r="AC2275" s="33"/>
      <c r="AD2275" s="33"/>
      <c r="AE2275" s="33"/>
      <c r="AF2275" s="33"/>
      <c r="AG2275" s="33"/>
      <c r="AH2275" s="33"/>
      <c r="AI2275" s="33"/>
      <c r="AJ2275" s="33"/>
      <c r="AK2275" s="33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</row>
    <row r="2276" spans="1:51" ht="7.5" customHeight="1">
      <c r="A2276" s="1"/>
      <c r="B2276" s="541"/>
      <c r="C2276" s="541"/>
      <c r="D2276" s="541"/>
      <c r="E2276" s="541"/>
      <c r="F2276" s="562"/>
      <c r="G2276" s="562"/>
      <c r="H2276" s="238"/>
      <c r="I2276" s="562"/>
      <c r="J2276" s="562"/>
      <c r="K2276" s="562"/>
      <c r="L2276" s="562"/>
      <c r="M2276" s="562"/>
      <c r="N2276" s="562"/>
      <c r="O2276" s="562"/>
      <c r="P2276" s="562"/>
      <c r="Q2276" s="562"/>
      <c r="R2276" s="166"/>
      <c r="S2276" s="541"/>
      <c r="T2276" s="7"/>
      <c r="U2276" s="33"/>
      <c r="V2276" s="33"/>
      <c r="W2276" s="33"/>
      <c r="X2276" s="33"/>
      <c r="Y2276" s="33"/>
      <c r="Z2276" s="33"/>
      <c r="AA2276" s="33"/>
      <c r="AB2276" s="33"/>
      <c r="AC2276" s="33"/>
      <c r="AD2276" s="33"/>
      <c r="AE2276" s="33"/>
      <c r="AF2276" s="33"/>
      <c r="AG2276" s="33"/>
      <c r="AH2276" s="33"/>
      <c r="AI2276" s="33"/>
      <c r="AJ2276" s="33"/>
      <c r="AK2276" s="33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</row>
    <row r="2277" spans="1:51" ht="7.5" customHeight="1">
      <c r="A2277" s="1"/>
      <c r="B2277" s="541"/>
      <c r="C2277" s="541"/>
      <c r="D2277" s="541"/>
      <c r="E2277" s="541"/>
      <c r="F2277" s="26"/>
      <c r="G2277" s="26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S2277" s="541"/>
      <c r="T2277" s="7"/>
      <c r="U2277" s="33"/>
      <c r="V2277" s="33"/>
      <c r="W2277" s="33"/>
      <c r="X2277" s="33"/>
      <c r="Y2277" s="33"/>
      <c r="Z2277" s="33"/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</row>
    <row r="2278" spans="1:51" ht="7.5" customHeight="1">
      <c r="A2278" s="1"/>
      <c r="B2278" s="541"/>
      <c r="C2278" s="541"/>
      <c r="D2278" s="541"/>
      <c r="E2278" s="541"/>
      <c r="F2278" s="26"/>
      <c r="G2278" s="26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S2278" s="541"/>
      <c r="T2278" s="7"/>
      <c r="U2278" s="33"/>
      <c r="V2278" s="33"/>
      <c r="W2278" s="33"/>
      <c r="X2278" s="33"/>
      <c r="Y2278" s="33"/>
      <c r="Z2278" s="33"/>
      <c r="AA2278" s="33"/>
      <c r="AB2278" s="33"/>
      <c r="AC2278" s="33"/>
      <c r="AD2278" s="33"/>
      <c r="AE2278" s="33"/>
      <c r="AF2278" s="33"/>
      <c r="AG2278" s="33"/>
      <c r="AH2278" s="33"/>
      <c r="AI2278" s="33"/>
      <c r="AJ2278" s="33"/>
      <c r="AK2278" s="33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</row>
    <row r="2279" spans="1:51" ht="7.5" customHeight="1">
      <c r="A2279" s="1"/>
      <c r="B2279" s="541"/>
      <c r="C2279" s="541"/>
      <c r="D2279" s="541"/>
      <c r="E2279" s="541"/>
      <c r="F2279" s="26"/>
      <c r="G2279" s="26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687" t="s">
        <v>21</v>
      </c>
      <c r="S2279" s="588" t="s">
        <v>577</v>
      </c>
      <c r="T2279" s="7"/>
      <c r="U2279" s="33"/>
      <c r="V2279" s="33"/>
      <c r="W2279" s="33"/>
      <c r="X2279" s="33"/>
      <c r="Y2279" s="33"/>
      <c r="Z2279" s="33"/>
      <c r="AA2279" s="33"/>
      <c r="AB2279" s="33"/>
      <c r="AC2279" s="33"/>
      <c r="AD2279" s="33"/>
      <c r="AE2279" s="33"/>
      <c r="AF2279" s="33"/>
      <c r="AG2279" s="33"/>
      <c r="AH2279" s="33"/>
      <c r="AI2279" s="33"/>
      <c r="AJ2279" s="33"/>
      <c r="AK2279" s="33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</row>
    <row r="2280" spans="1:51" ht="7.5" customHeight="1">
      <c r="A2280" s="1"/>
      <c r="B2280" s="541"/>
      <c r="C2280" s="541"/>
      <c r="D2280" s="541"/>
      <c r="E2280" s="541"/>
      <c r="R2280" s="541"/>
      <c r="S2280" s="541"/>
      <c r="T2280" s="7"/>
      <c r="U2280" s="33"/>
      <c r="V2280" s="33"/>
      <c r="W2280" s="33"/>
      <c r="X2280" s="33"/>
      <c r="Y2280" s="33"/>
      <c r="Z2280" s="33"/>
      <c r="AA2280" s="33"/>
      <c r="AB2280" s="33"/>
      <c r="AC2280" s="33"/>
      <c r="AD2280" s="33"/>
      <c r="AE2280" s="33"/>
      <c r="AF2280" s="33"/>
      <c r="AG2280" s="33"/>
      <c r="AH2280" s="33"/>
      <c r="AI2280" s="33"/>
      <c r="AJ2280" s="33"/>
      <c r="AK2280" s="33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</row>
    <row r="2281" spans="1:51" ht="7.5" customHeight="1">
      <c r="A2281" s="1"/>
      <c r="B2281" s="541"/>
      <c r="C2281" s="541"/>
      <c r="D2281" s="541"/>
      <c r="E2281" s="541"/>
      <c r="R2281" s="166"/>
      <c r="S2281" s="541"/>
      <c r="T2281" s="7"/>
      <c r="U2281" s="33"/>
      <c r="V2281" s="33"/>
      <c r="W2281" s="33"/>
      <c r="X2281" s="33"/>
      <c r="Y2281" s="33"/>
      <c r="Z2281" s="33"/>
      <c r="AA2281" s="33"/>
      <c r="AB2281" s="33"/>
      <c r="AC2281" s="33"/>
      <c r="AD2281" s="33"/>
      <c r="AE2281" s="33"/>
      <c r="AF2281" s="33"/>
      <c r="AG2281" s="33"/>
      <c r="AH2281" s="33"/>
      <c r="AI2281" s="33"/>
      <c r="AJ2281" s="33"/>
      <c r="AK2281" s="33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</row>
    <row r="2282" spans="1:51" ht="7.5" customHeight="1">
      <c r="A2282" s="1"/>
      <c r="B2282" s="541"/>
      <c r="C2282" s="541"/>
      <c r="D2282" s="541"/>
      <c r="E2282" s="541"/>
      <c r="T2282" s="7"/>
      <c r="U2282" s="33"/>
      <c r="V2282" s="33"/>
      <c r="W2282" s="33"/>
      <c r="X2282" s="33"/>
      <c r="Y2282" s="33"/>
      <c r="Z2282" s="33"/>
      <c r="AA2282" s="33"/>
      <c r="AB2282" s="33"/>
      <c r="AC2282" s="33"/>
      <c r="AD2282" s="33"/>
      <c r="AE2282" s="33"/>
      <c r="AF2282" s="33"/>
      <c r="AG2282" s="33"/>
      <c r="AH2282" s="33"/>
      <c r="AI2282" s="33"/>
      <c r="AJ2282" s="33"/>
      <c r="AK2282" s="33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</row>
    <row r="2283" spans="1:51" ht="7.5" customHeight="1">
      <c r="A2283" s="1"/>
      <c r="B2283" s="541"/>
      <c r="C2283" s="541"/>
      <c r="D2283" s="541"/>
      <c r="E2283" s="541"/>
      <c r="T2283" s="7"/>
      <c r="U2283" s="33"/>
      <c r="V2283" s="33"/>
      <c r="W2283" s="33"/>
      <c r="X2283" s="33"/>
      <c r="Y2283" s="33"/>
      <c r="Z2283" s="33"/>
      <c r="AA2283" s="33"/>
      <c r="AB2283" s="33"/>
      <c r="AC2283" s="33"/>
      <c r="AD2283" s="33"/>
      <c r="AE2283" s="33"/>
      <c r="AF2283" s="33"/>
      <c r="AG2283" s="33"/>
      <c r="AH2283" s="33"/>
      <c r="AI2283" s="33"/>
      <c r="AJ2283" s="33"/>
      <c r="AK2283" s="33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</row>
    <row r="2284" spans="1:51" ht="7.5" customHeight="1">
      <c r="A2284" s="6"/>
      <c r="B2284" s="541"/>
      <c r="C2284" s="541"/>
      <c r="D2284" s="541"/>
      <c r="E2284" s="541"/>
      <c r="T2284" s="7"/>
      <c r="U2284" s="33"/>
      <c r="V2284" s="33"/>
      <c r="W2284" s="33"/>
      <c r="X2284" s="33"/>
      <c r="Y2284" s="33"/>
      <c r="Z2284" s="33"/>
      <c r="AA2284" s="33"/>
      <c r="AB2284" s="33"/>
      <c r="AC2284" s="33"/>
      <c r="AD2284" s="33"/>
      <c r="AE2284" s="33"/>
      <c r="AF2284" s="33"/>
      <c r="AG2284" s="33"/>
      <c r="AH2284" s="33"/>
      <c r="AI2284" s="33"/>
      <c r="AJ2284" s="33"/>
      <c r="AK2284" s="33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</row>
    <row r="2285" spans="1:51" ht="7.5" customHeight="1">
      <c r="A2285" s="6"/>
      <c r="B2285" s="541"/>
      <c r="C2285" s="541"/>
      <c r="D2285" s="541"/>
      <c r="E2285" s="541"/>
      <c r="T2285" s="7"/>
      <c r="U2285" s="33"/>
      <c r="V2285" s="33"/>
      <c r="W2285" s="33"/>
      <c r="X2285" s="33"/>
      <c r="Y2285" s="33"/>
      <c r="Z2285" s="33"/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</row>
    <row r="2286" spans="1:51" ht="7.5" customHeight="1">
      <c r="A2286" s="6"/>
      <c r="B2286" s="541"/>
      <c r="C2286" s="541"/>
      <c r="D2286" s="541"/>
      <c r="E2286" s="541"/>
      <c r="T2286" s="7"/>
      <c r="U2286" s="33"/>
      <c r="V2286" s="33"/>
      <c r="W2286" s="33"/>
      <c r="X2286" s="33"/>
      <c r="Y2286" s="33"/>
      <c r="Z2286" s="33"/>
      <c r="AA2286" s="33"/>
      <c r="AB2286" s="33"/>
      <c r="AC2286" s="33"/>
      <c r="AD2286" s="33"/>
      <c r="AE2286" s="33"/>
      <c r="AF2286" s="33"/>
      <c r="AG2286" s="33"/>
      <c r="AH2286" s="33"/>
      <c r="AI2286" s="33"/>
      <c r="AJ2286" s="33"/>
      <c r="AK2286" s="33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</row>
    <row r="2287" spans="1:51" ht="7.5" customHeight="1">
      <c r="A2287" s="1"/>
      <c r="B2287" s="541"/>
      <c r="C2287" s="608" t="s">
        <v>578</v>
      </c>
      <c r="D2287" s="541"/>
      <c r="E2287" s="541"/>
      <c r="T2287" s="7"/>
      <c r="U2287" s="33"/>
      <c r="V2287" s="33"/>
      <c r="W2287" s="33"/>
      <c r="X2287" s="33"/>
      <c r="Y2287" s="33"/>
      <c r="Z2287" s="33"/>
      <c r="AA2287" s="33"/>
      <c r="AB2287" s="33"/>
      <c r="AC2287" s="33"/>
      <c r="AD2287" s="33"/>
      <c r="AE2287" s="33"/>
      <c r="AF2287" s="33"/>
      <c r="AG2287" s="33"/>
      <c r="AH2287" s="33"/>
      <c r="AI2287" s="33"/>
      <c r="AJ2287" s="33"/>
      <c r="AK2287" s="33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</row>
    <row r="2288" spans="1:51" ht="7.5" customHeight="1">
      <c r="A2288" s="1"/>
      <c r="B2288" s="541"/>
      <c r="C2288" s="541"/>
      <c r="D2288" s="541"/>
      <c r="E2288" s="541"/>
      <c r="T2288" s="7"/>
      <c r="U2288" s="33"/>
      <c r="V2288" s="33"/>
      <c r="W2288" s="33"/>
      <c r="X2288" s="33"/>
      <c r="Y2288" s="33"/>
      <c r="Z2288" s="33"/>
      <c r="AA2288" s="33"/>
      <c r="AB2288" s="33"/>
      <c r="AC2288" s="33"/>
      <c r="AD2288" s="33"/>
      <c r="AE2288" s="33"/>
      <c r="AF2288" s="33"/>
      <c r="AG2288" s="33"/>
      <c r="AH2288" s="33"/>
      <c r="AI2288" s="33"/>
      <c r="AJ2288" s="33"/>
      <c r="AK2288" s="33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</row>
    <row r="2289" spans="1:51" ht="7.5" customHeight="1">
      <c r="A2289" s="1"/>
      <c r="B2289" s="531"/>
      <c r="C2289" s="531"/>
      <c r="D2289" s="531"/>
      <c r="E2289" s="531"/>
      <c r="F2289" s="76"/>
      <c r="G2289" s="76"/>
      <c r="H2289" s="76"/>
      <c r="I2289" s="76"/>
      <c r="J2289" s="76"/>
      <c r="K2289" s="76"/>
      <c r="L2289" s="76"/>
      <c r="M2289" s="76"/>
      <c r="N2289" s="76"/>
      <c r="O2289" s="76"/>
      <c r="P2289" s="76"/>
      <c r="Q2289" s="76"/>
      <c r="R2289" s="76"/>
      <c r="S2289" s="76"/>
      <c r="T2289" s="7"/>
      <c r="U2289" s="33"/>
      <c r="V2289" s="33"/>
      <c r="W2289" s="33"/>
      <c r="X2289" s="33"/>
      <c r="Y2289" s="33"/>
      <c r="Z2289" s="33"/>
      <c r="AA2289" s="33"/>
      <c r="AB2289" s="33"/>
      <c r="AC2289" s="33"/>
      <c r="AD2289" s="33"/>
      <c r="AE2289" s="33"/>
      <c r="AF2289" s="33"/>
      <c r="AG2289" s="33"/>
      <c r="AH2289" s="33"/>
      <c r="AI2289" s="33"/>
      <c r="AJ2289" s="33"/>
      <c r="AK2289" s="33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</row>
    <row r="2290" spans="1:51" ht="7.5" customHeight="1">
      <c r="A2290" s="1"/>
      <c r="B2290" s="604" t="s">
        <v>18</v>
      </c>
      <c r="C2290" s="661" t="s">
        <v>579</v>
      </c>
      <c r="D2290" s="626" t="s">
        <v>580</v>
      </c>
      <c r="R2290" s="677" t="s">
        <v>21</v>
      </c>
      <c r="S2290" s="577" t="s">
        <v>581</v>
      </c>
      <c r="T2290" s="7"/>
      <c r="U2290" s="33"/>
      <c r="V2290" s="33"/>
      <c r="W2290" s="33"/>
      <c r="X2290" s="33"/>
      <c r="Y2290" s="33"/>
      <c r="Z2290" s="33"/>
      <c r="AA2290" s="33"/>
      <c r="AB2290" s="33"/>
      <c r="AC2290" s="33"/>
      <c r="AD2290" s="33"/>
      <c r="AE2290" s="33"/>
      <c r="AF2290" s="33"/>
      <c r="AG2290" s="33"/>
      <c r="AH2290" s="33"/>
      <c r="AI2290" s="33"/>
      <c r="AJ2290" s="33"/>
      <c r="AK2290" s="33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</row>
    <row r="2291" spans="1:51" ht="7.5" customHeight="1">
      <c r="A2291" s="1"/>
      <c r="B2291" s="541"/>
      <c r="C2291" s="541"/>
      <c r="D2291" s="541"/>
      <c r="R2291" s="541"/>
      <c r="S2291" s="541"/>
      <c r="T2291" s="7"/>
      <c r="U2291" s="33"/>
      <c r="V2291" s="33"/>
      <c r="W2291" s="33"/>
      <c r="X2291" s="33"/>
      <c r="Y2291" s="33"/>
      <c r="Z2291" s="33"/>
      <c r="AA2291" s="33"/>
      <c r="AB2291" s="33"/>
      <c r="AC2291" s="33"/>
      <c r="AD2291" s="33"/>
      <c r="AE2291" s="33"/>
      <c r="AF2291" s="33"/>
      <c r="AG2291" s="33"/>
      <c r="AH2291" s="33"/>
      <c r="AI2291" s="33"/>
      <c r="AJ2291" s="33"/>
      <c r="AK2291" s="33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</row>
    <row r="2292" spans="1:51" ht="7.5" customHeight="1">
      <c r="A2292" s="1"/>
      <c r="B2292" s="541"/>
      <c r="C2292" s="541"/>
      <c r="D2292" s="541"/>
      <c r="R2292" s="263"/>
      <c r="S2292" s="541"/>
      <c r="T2292" s="7"/>
      <c r="U2292" s="33"/>
      <c r="V2292" s="33"/>
      <c r="W2292" s="33"/>
      <c r="X2292" s="33"/>
      <c r="Y2292" s="33"/>
      <c r="Z2292" s="33"/>
      <c r="AA2292" s="33"/>
      <c r="AB2292" s="33"/>
      <c r="AC2292" s="33"/>
      <c r="AD2292" s="33"/>
      <c r="AE2292" s="33"/>
      <c r="AF2292" s="33"/>
      <c r="AG2292" s="33"/>
      <c r="AH2292" s="33"/>
      <c r="AI2292" s="33"/>
      <c r="AJ2292" s="33"/>
      <c r="AK2292" s="33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</row>
    <row r="2293" spans="1:51" ht="7.5" customHeight="1">
      <c r="A2293" s="1"/>
      <c r="B2293" s="541"/>
      <c r="C2293" s="541"/>
      <c r="D2293" s="541"/>
      <c r="R2293" s="340"/>
      <c r="S2293" s="541"/>
      <c r="T2293" s="7"/>
      <c r="U2293" s="33"/>
      <c r="V2293" s="33"/>
      <c r="W2293" s="33"/>
      <c r="X2293" s="33"/>
      <c r="Y2293" s="33"/>
      <c r="Z2293" s="33"/>
      <c r="AA2293" s="33"/>
      <c r="AB2293" s="33"/>
      <c r="AC2293" s="33"/>
      <c r="AD2293" s="33"/>
      <c r="AE2293" s="33"/>
      <c r="AF2293" s="33"/>
      <c r="AG2293" s="33"/>
      <c r="AH2293" s="33"/>
      <c r="AI2293" s="33"/>
      <c r="AJ2293" s="33"/>
      <c r="AK2293" s="33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</row>
    <row r="2294" spans="1:51" ht="7.5" customHeight="1">
      <c r="A2294" s="1"/>
      <c r="B2294" s="541"/>
      <c r="C2294" s="541"/>
      <c r="D2294" s="541"/>
      <c r="R2294" s="340"/>
      <c r="S2294" s="541"/>
      <c r="T2294" s="7"/>
      <c r="U2294" s="33"/>
      <c r="V2294" s="33"/>
      <c r="W2294" s="33"/>
      <c r="X2294" s="33"/>
      <c r="Y2294" s="33"/>
      <c r="Z2294" s="33"/>
      <c r="AA2294" s="33"/>
      <c r="AB2294" s="33"/>
      <c r="AC2294" s="33"/>
      <c r="AD2294" s="33"/>
      <c r="AE2294" s="33"/>
      <c r="AF2294" s="33"/>
      <c r="AG2294" s="33"/>
      <c r="AH2294" s="33"/>
      <c r="AI2294" s="33"/>
      <c r="AJ2294" s="33"/>
      <c r="AK2294" s="33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</row>
    <row r="2295" spans="1:51" ht="7.5" customHeight="1">
      <c r="A2295" s="6"/>
      <c r="B2295" s="541"/>
      <c r="C2295" s="541"/>
      <c r="D2295" s="541"/>
      <c r="R2295" s="673" t="s">
        <v>21</v>
      </c>
      <c r="S2295" s="588" t="s">
        <v>582</v>
      </c>
      <c r="T2295" s="7"/>
      <c r="U2295" s="33"/>
      <c r="V2295" s="33"/>
      <c r="W2295" s="33"/>
      <c r="X2295" s="33"/>
      <c r="Y2295" s="33"/>
      <c r="Z2295" s="33"/>
      <c r="AA2295" s="33"/>
      <c r="AB2295" s="33"/>
      <c r="AC2295" s="33"/>
      <c r="AD2295" s="33"/>
      <c r="AE2295" s="33"/>
      <c r="AF2295" s="33"/>
      <c r="AG2295" s="33"/>
      <c r="AH2295" s="33"/>
      <c r="AI2295" s="33"/>
      <c r="AJ2295" s="33"/>
      <c r="AK2295" s="33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</row>
    <row r="2296" spans="1:51" ht="7.5" customHeight="1">
      <c r="A2296" s="6"/>
      <c r="B2296" s="541"/>
      <c r="C2296" s="541"/>
      <c r="D2296" s="541"/>
      <c r="R2296" s="541"/>
      <c r="S2296" s="541"/>
      <c r="T2296" s="7"/>
      <c r="U2296" s="33"/>
      <c r="V2296" s="33"/>
      <c r="W2296" s="33"/>
      <c r="X2296" s="33"/>
      <c r="Y2296" s="33"/>
      <c r="Z2296" s="33"/>
      <c r="AA2296" s="33"/>
      <c r="AB2296" s="33"/>
      <c r="AC2296" s="33"/>
      <c r="AD2296" s="33"/>
      <c r="AE2296" s="33"/>
      <c r="AF2296" s="33"/>
      <c r="AG2296" s="33"/>
      <c r="AH2296" s="33"/>
      <c r="AI2296" s="33"/>
      <c r="AJ2296" s="33"/>
      <c r="AK2296" s="33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</row>
    <row r="2297" spans="1:51" ht="7.5" customHeight="1">
      <c r="A2297" s="6"/>
      <c r="B2297" s="541"/>
      <c r="C2297" s="541"/>
      <c r="D2297" s="541"/>
      <c r="E2297" s="137"/>
      <c r="F2297" s="26"/>
      <c r="G2297" s="26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3"/>
      <c r="S2297" s="541"/>
      <c r="T2297" s="7"/>
      <c r="U2297" s="33"/>
      <c r="V2297" s="33"/>
      <c r="W2297" s="33"/>
      <c r="X2297" s="33"/>
      <c r="Y2297" s="33"/>
      <c r="Z2297" s="33"/>
      <c r="AA2297" s="33"/>
      <c r="AB2297" s="33"/>
      <c r="AC2297" s="33"/>
      <c r="AD2297" s="33"/>
      <c r="AE2297" s="33"/>
      <c r="AF2297" s="33"/>
      <c r="AG2297" s="33"/>
      <c r="AH2297" s="33"/>
      <c r="AI2297" s="33"/>
      <c r="AJ2297" s="33"/>
      <c r="AK2297" s="33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</row>
    <row r="2298" spans="1:51" ht="7.5" customHeight="1">
      <c r="A2298" s="1"/>
      <c r="B2298" s="541"/>
      <c r="C2298" s="541"/>
      <c r="D2298" s="541"/>
      <c r="E2298" s="137"/>
      <c r="S2298" s="541"/>
      <c r="T2298" s="7"/>
      <c r="U2298" s="33"/>
      <c r="V2298" s="33"/>
      <c r="W2298" s="33"/>
      <c r="X2298" s="33"/>
      <c r="Y2298" s="33"/>
      <c r="Z2298" s="33"/>
      <c r="AA2298" s="33"/>
      <c r="AB2298" s="33"/>
      <c r="AC2298" s="33"/>
      <c r="AD2298" s="33"/>
      <c r="AE2298" s="33"/>
      <c r="AF2298" s="33"/>
      <c r="AG2298" s="33"/>
      <c r="AH2298" s="33"/>
      <c r="AI2298" s="33"/>
      <c r="AJ2298" s="33"/>
      <c r="AK2298" s="33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</row>
    <row r="2299" spans="1:51" ht="7.5" customHeight="1">
      <c r="A2299" s="1"/>
      <c r="B2299" s="541"/>
      <c r="C2299" s="541"/>
      <c r="D2299" s="541"/>
      <c r="E2299" s="137"/>
      <c r="S2299" s="541"/>
      <c r="T2299" s="7"/>
      <c r="U2299" s="33"/>
      <c r="V2299" s="33"/>
      <c r="W2299" s="33"/>
      <c r="X2299" s="33"/>
      <c r="Y2299" s="33"/>
      <c r="Z2299" s="33"/>
      <c r="AA2299" s="33"/>
      <c r="AB2299" s="33"/>
      <c r="AC2299" s="33"/>
      <c r="AD2299" s="33"/>
      <c r="AE2299" s="33"/>
      <c r="AF2299" s="33"/>
      <c r="AG2299" s="33"/>
      <c r="AH2299" s="33"/>
      <c r="AI2299" s="33"/>
      <c r="AJ2299" s="33"/>
      <c r="AK2299" s="33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</row>
    <row r="2300" spans="1:51" ht="7.5" customHeight="1">
      <c r="A2300" s="1"/>
      <c r="B2300" s="541"/>
      <c r="C2300" s="541"/>
      <c r="D2300" s="541"/>
      <c r="E2300" s="137"/>
      <c r="R2300" s="673" t="s">
        <v>21</v>
      </c>
      <c r="S2300" s="579" t="s">
        <v>583</v>
      </c>
      <c r="T2300" s="7"/>
      <c r="U2300" s="33"/>
      <c r="V2300" s="33"/>
      <c r="W2300" s="33"/>
      <c r="X2300" s="33"/>
      <c r="Y2300" s="33"/>
      <c r="Z2300" s="33"/>
      <c r="AA2300" s="33"/>
      <c r="AB2300" s="33"/>
      <c r="AC2300" s="33"/>
      <c r="AD2300" s="33"/>
      <c r="AE2300" s="33"/>
      <c r="AF2300" s="33"/>
      <c r="AG2300" s="33"/>
      <c r="AH2300" s="33"/>
      <c r="AI2300" s="33"/>
      <c r="AJ2300" s="33"/>
      <c r="AK2300" s="33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</row>
    <row r="2301" spans="1:51" ht="7.5" customHeight="1">
      <c r="A2301" s="1"/>
      <c r="B2301" s="541"/>
      <c r="C2301" s="541"/>
      <c r="D2301" s="541"/>
      <c r="E2301" s="137"/>
      <c r="R2301" s="541"/>
      <c r="S2301" s="541"/>
      <c r="T2301" s="7"/>
      <c r="U2301" s="33"/>
      <c r="V2301" s="33"/>
      <c r="W2301" s="33"/>
      <c r="X2301" s="33"/>
      <c r="Y2301" s="33"/>
      <c r="Z2301" s="33"/>
      <c r="AA2301" s="33"/>
      <c r="AB2301" s="33"/>
      <c r="AC2301" s="33"/>
      <c r="AD2301" s="33"/>
      <c r="AE2301" s="33"/>
      <c r="AF2301" s="33"/>
      <c r="AG2301" s="33"/>
      <c r="AH2301" s="33"/>
      <c r="AI2301" s="33"/>
      <c r="AJ2301" s="33"/>
      <c r="AK2301" s="33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</row>
    <row r="2302" spans="1:51" ht="7.5" customHeight="1">
      <c r="A2302" s="1"/>
      <c r="B2302" s="541"/>
      <c r="C2302" s="541"/>
      <c r="D2302" s="541"/>
      <c r="E2302" s="137"/>
      <c r="S2302" s="541"/>
      <c r="T2302" s="7"/>
      <c r="U2302" s="33"/>
      <c r="V2302" s="33"/>
      <c r="W2302" s="33"/>
      <c r="X2302" s="33"/>
      <c r="Y2302" s="33"/>
      <c r="Z2302" s="33"/>
      <c r="AA2302" s="33"/>
      <c r="AB2302" s="33"/>
      <c r="AC2302" s="33"/>
      <c r="AD2302" s="33"/>
      <c r="AE2302" s="33"/>
      <c r="AF2302" s="33"/>
      <c r="AG2302" s="33"/>
      <c r="AH2302" s="33"/>
      <c r="AI2302" s="33"/>
      <c r="AJ2302" s="33"/>
      <c r="AK2302" s="33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</row>
    <row r="2303" spans="1:51" ht="7.5" customHeight="1">
      <c r="A2303" s="1"/>
      <c r="B2303" s="541"/>
      <c r="C2303" s="541"/>
      <c r="D2303" s="541"/>
      <c r="E2303" s="566" t="s">
        <v>25</v>
      </c>
      <c r="F2303" s="581">
        <v>5901</v>
      </c>
      <c r="G2303" s="582">
        <f>ROUND(F2303*mark_up,0)</f>
        <v>25905</v>
      </c>
      <c r="H2303" s="582"/>
      <c r="I2303" s="582" t="s">
        <v>25</v>
      </c>
      <c r="J2303" s="582" t="s">
        <v>25</v>
      </c>
      <c r="K2303" s="582" t="s">
        <v>25</v>
      </c>
      <c r="L2303" s="581"/>
      <c r="M2303" s="582" t="s">
        <v>25</v>
      </c>
      <c r="N2303" s="581"/>
      <c r="O2303" s="582" t="s">
        <v>25</v>
      </c>
      <c r="P2303" s="581"/>
      <c r="Q2303" s="582" t="s">
        <v>25</v>
      </c>
      <c r="R2303" s="673" t="s">
        <v>21</v>
      </c>
      <c r="S2303" s="579" t="s">
        <v>584</v>
      </c>
      <c r="T2303" s="7"/>
      <c r="U2303" s="33"/>
      <c r="V2303" s="33"/>
      <c r="W2303" s="33"/>
      <c r="X2303" s="33"/>
      <c r="Y2303" s="33"/>
      <c r="Z2303" s="33"/>
      <c r="AA2303" s="33"/>
      <c r="AB2303" s="33"/>
      <c r="AC2303" s="33"/>
      <c r="AD2303" s="33"/>
      <c r="AE2303" s="33"/>
      <c r="AF2303" s="33"/>
      <c r="AG2303" s="33"/>
      <c r="AH2303" s="33"/>
      <c r="AI2303" s="33"/>
      <c r="AJ2303" s="33"/>
      <c r="AK2303" s="33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</row>
    <row r="2304" spans="1:51" ht="7.5" customHeight="1">
      <c r="A2304" s="1"/>
      <c r="B2304" s="541"/>
      <c r="C2304" s="541"/>
      <c r="D2304" s="541"/>
      <c r="E2304" s="541"/>
      <c r="F2304" s="562"/>
      <c r="G2304" s="562"/>
      <c r="H2304" s="562"/>
      <c r="I2304" s="562"/>
      <c r="J2304" s="562"/>
      <c r="K2304" s="562"/>
      <c r="L2304" s="562"/>
      <c r="M2304" s="562"/>
      <c r="N2304" s="562"/>
      <c r="O2304" s="562"/>
      <c r="P2304" s="562"/>
      <c r="Q2304" s="562"/>
      <c r="R2304" s="541"/>
      <c r="S2304" s="541"/>
      <c r="T2304" s="7"/>
      <c r="U2304" s="33"/>
      <c r="V2304" s="33"/>
      <c r="W2304" s="33"/>
      <c r="X2304" s="33"/>
      <c r="Y2304" s="33"/>
      <c r="Z2304" s="33"/>
      <c r="AA2304" s="33"/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</row>
    <row r="2305" spans="1:51" ht="7.5" customHeight="1">
      <c r="A2305" s="1"/>
      <c r="B2305" s="541"/>
      <c r="C2305" s="541"/>
      <c r="D2305" s="541"/>
      <c r="E2305" s="47"/>
      <c r="R2305" s="263"/>
      <c r="S2305" s="541"/>
      <c r="T2305" s="7"/>
      <c r="U2305" s="33"/>
      <c r="V2305" s="33"/>
      <c r="W2305" s="33"/>
      <c r="X2305" s="33"/>
      <c r="Y2305" s="33"/>
      <c r="Z2305" s="33"/>
      <c r="AA2305" s="33"/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</row>
    <row r="2306" spans="1:51" ht="7.5" customHeight="1">
      <c r="A2306" s="1"/>
      <c r="B2306" s="541"/>
      <c r="C2306" s="541"/>
      <c r="D2306" s="541"/>
      <c r="S2306" s="541"/>
      <c r="T2306" s="7"/>
      <c r="U2306" s="33"/>
      <c r="V2306" s="33"/>
      <c r="W2306" s="33"/>
      <c r="X2306" s="33"/>
      <c r="Y2306" s="33"/>
      <c r="Z2306" s="33"/>
      <c r="AA2306" s="33"/>
      <c r="AB2306" s="33"/>
      <c r="AC2306" s="33"/>
      <c r="AD2306" s="33"/>
      <c r="AE2306" s="33"/>
      <c r="AF2306" s="33"/>
      <c r="AG2306" s="33"/>
      <c r="AH2306" s="33"/>
      <c r="AI2306" s="33"/>
      <c r="AJ2306" s="33"/>
      <c r="AK2306" s="33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</row>
    <row r="2307" spans="1:51" ht="7.5" customHeight="1">
      <c r="A2307" s="1"/>
      <c r="B2307" s="541"/>
      <c r="C2307" s="541"/>
      <c r="D2307" s="541"/>
      <c r="S2307" s="541"/>
      <c r="T2307" s="7"/>
      <c r="U2307" s="7"/>
      <c r="V2307" s="5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</row>
    <row r="2308" spans="1:51" ht="7.5" customHeight="1">
      <c r="A2308" s="1"/>
      <c r="B2308" s="541"/>
      <c r="C2308" s="541"/>
      <c r="D2308" s="541"/>
      <c r="E2308" s="43"/>
      <c r="S2308" s="541"/>
      <c r="T2308" s="7"/>
      <c r="U2308" s="7"/>
      <c r="V2308" s="5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</row>
    <row r="2309" spans="1:51" ht="7.5" customHeight="1">
      <c r="A2309" s="1"/>
      <c r="B2309" s="541"/>
      <c r="C2309" s="541"/>
      <c r="D2309" s="541"/>
      <c r="E2309" s="43"/>
      <c r="R2309" s="673" t="s">
        <v>21</v>
      </c>
      <c r="S2309" s="588" t="s">
        <v>585</v>
      </c>
      <c r="T2309" s="7"/>
      <c r="U2309" s="7"/>
      <c r="V2309" s="5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</row>
    <row r="2310" spans="1:51" ht="7.5" customHeight="1">
      <c r="A2310" s="1"/>
      <c r="B2310" s="541"/>
      <c r="C2310" s="541"/>
      <c r="D2310" s="541"/>
      <c r="E2310" s="43"/>
      <c r="R2310" s="541"/>
      <c r="S2310" s="541"/>
      <c r="T2310" s="7"/>
      <c r="U2310" s="7"/>
      <c r="V2310" s="5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</row>
    <row r="2311" spans="1:51" ht="7.5" customHeight="1">
      <c r="A2311" s="1"/>
      <c r="B2311" s="541"/>
      <c r="C2311" s="541"/>
      <c r="D2311" s="541"/>
      <c r="E2311" s="47"/>
      <c r="R2311" s="263"/>
      <c r="S2311" s="541"/>
      <c r="T2311" s="7"/>
      <c r="U2311" s="7"/>
      <c r="V2311" s="5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</row>
    <row r="2312" spans="1:51" ht="7.5" customHeight="1">
      <c r="A2312" s="1"/>
      <c r="B2312" s="541"/>
      <c r="C2312" s="541"/>
      <c r="D2312" s="541"/>
      <c r="E2312" s="47"/>
      <c r="T2312" s="7"/>
      <c r="U2312" s="7"/>
      <c r="V2312" s="5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</row>
    <row r="2313" spans="1:51" ht="7.5" customHeight="1">
      <c r="A2313" s="6"/>
      <c r="B2313" s="541"/>
      <c r="C2313" s="541"/>
      <c r="D2313" s="541"/>
      <c r="E2313" s="47"/>
      <c r="T2313" s="7"/>
      <c r="U2313" s="7"/>
      <c r="V2313" s="5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</row>
    <row r="2314" spans="1:51" ht="7.5" customHeight="1">
      <c r="A2314" s="6"/>
      <c r="B2314" s="541"/>
      <c r="C2314" s="541"/>
      <c r="D2314" s="541"/>
      <c r="E2314" s="47"/>
      <c r="F2314" s="47"/>
      <c r="G2314" s="47"/>
      <c r="H2314" s="47"/>
      <c r="I2314" s="47"/>
      <c r="J2314" s="47"/>
      <c r="K2314" s="47"/>
      <c r="L2314" s="47"/>
      <c r="M2314" s="47"/>
      <c r="N2314" s="47"/>
      <c r="O2314" s="47"/>
      <c r="P2314" s="47"/>
      <c r="Q2314" s="47"/>
      <c r="T2314" s="7"/>
      <c r="U2314" s="7"/>
      <c r="V2314" s="5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</row>
    <row r="2315" spans="1:51" ht="7.5" customHeight="1">
      <c r="A2315" s="6"/>
      <c r="B2315" s="541"/>
      <c r="C2315" s="541"/>
      <c r="D2315" s="541"/>
      <c r="E2315" s="47"/>
      <c r="F2315" s="47"/>
      <c r="G2315" s="47"/>
      <c r="H2315" s="47"/>
      <c r="I2315" s="47"/>
      <c r="J2315" s="47"/>
      <c r="K2315" s="47"/>
      <c r="L2315" s="47"/>
      <c r="M2315" s="47"/>
      <c r="N2315" s="47"/>
      <c r="O2315" s="47"/>
      <c r="P2315" s="47"/>
      <c r="Q2315" s="47"/>
      <c r="T2315" s="7"/>
      <c r="U2315" s="7"/>
      <c r="V2315" s="5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</row>
    <row r="2316" spans="1:51" ht="7.5" customHeight="1">
      <c r="A2316" s="1"/>
      <c r="B2316" s="541"/>
      <c r="C2316" s="608" t="s">
        <v>586</v>
      </c>
      <c r="D2316" s="541"/>
      <c r="E2316" s="47"/>
      <c r="F2316" s="47"/>
      <c r="G2316" s="47"/>
      <c r="H2316" s="47"/>
      <c r="I2316" s="47"/>
      <c r="J2316" s="47"/>
      <c r="K2316" s="47"/>
      <c r="L2316" s="47"/>
      <c r="M2316" s="47"/>
      <c r="N2316" s="47"/>
      <c r="O2316" s="47"/>
      <c r="P2316" s="47"/>
      <c r="Q2316" s="47"/>
      <c r="T2316" s="7"/>
      <c r="U2316" s="7"/>
      <c r="V2316" s="5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</row>
    <row r="2317" spans="1:51" ht="7.5" customHeight="1">
      <c r="A2317" s="1"/>
      <c r="B2317" s="541"/>
      <c r="C2317" s="541"/>
      <c r="D2317" s="541"/>
      <c r="E2317" s="47"/>
      <c r="F2317" s="47"/>
      <c r="G2317" s="47"/>
      <c r="H2317" s="47"/>
      <c r="I2317" s="47"/>
      <c r="J2317" s="47"/>
      <c r="K2317" s="47"/>
      <c r="L2317" s="47"/>
      <c r="M2317" s="47"/>
      <c r="N2317" s="47"/>
      <c r="O2317" s="47"/>
      <c r="P2317" s="47"/>
      <c r="Q2317" s="47"/>
      <c r="T2317" s="7"/>
      <c r="U2317" s="7"/>
      <c r="V2317" s="5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</row>
    <row r="2318" spans="1:51" ht="7.5" customHeight="1">
      <c r="A2318" s="1"/>
      <c r="B2318" s="531"/>
      <c r="C2318" s="531"/>
      <c r="D2318" s="531"/>
      <c r="T2318" s="7"/>
      <c r="U2318" s="7"/>
      <c r="V2318" s="5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</row>
    <row r="2319" spans="1:51" ht="11.25" customHeight="1">
      <c r="A2319" s="1"/>
      <c r="B2319" s="674"/>
      <c r="C2319" s="545"/>
      <c r="D2319" s="545"/>
      <c r="E2319" s="545"/>
      <c r="F2319" s="545"/>
      <c r="G2319" s="545"/>
      <c r="H2319" s="545"/>
      <c r="I2319" s="545"/>
      <c r="J2319" s="545"/>
      <c r="K2319" s="545"/>
      <c r="L2319" s="545"/>
      <c r="M2319" s="545"/>
      <c r="N2319" s="545"/>
      <c r="O2319" s="545"/>
      <c r="P2319" s="545"/>
      <c r="Q2319" s="545"/>
      <c r="R2319" s="545"/>
      <c r="S2319" s="570" t="s">
        <v>43</v>
      </c>
      <c r="T2319" s="7"/>
      <c r="U2319" s="7"/>
      <c r="V2319" s="5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</row>
    <row r="2320" spans="1:51" ht="11.25" customHeight="1">
      <c r="A2320" s="1"/>
      <c r="B2320" s="28"/>
      <c r="C2320" s="64"/>
      <c r="D2320" s="28"/>
      <c r="E2320" s="28"/>
      <c r="F2320" s="28"/>
      <c r="G2320" s="28"/>
      <c r="H2320" s="28"/>
      <c r="I2320" s="28"/>
      <c r="J2320" s="28"/>
      <c r="K2320" s="28"/>
      <c r="L2320" s="28"/>
      <c r="M2320" s="28"/>
      <c r="N2320" s="28"/>
      <c r="O2320" s="28"/>
      <c r="P2320" s="28"/>
      <c r="Q2320" s="28"/>
      <c r="R2320" s="31"/>
      <c r="S2320" s="562"/>
      <c r="T2320" s="7"/>
      <c r="U2320" s="7"/>
      <c r="V2320" s="5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</row>
    <row r="2321" spans="1:51" ht="11.25" customHeight="1">
      <c r="A2321" s="1"/>
      <c r="B2321" s="675" t="s">
        <v>587</v>
      </c>
      <c r="C2321" s="587"/>
      <c r="D2321" s="587"/>
      <c r="E2321" s="587"/>
      <c r="F2321" s="587"/>
      <c r="G2321" s="587"/>
      <c r="H2321" s="587"/>
      <c r="I2321" s="587"/>
      <c r="J2321" s="587"/>
      <c r="K2321" s="587"/>
      <c r="L2321" s="587"/>
      <c r="M2321" s="587"/>
      <c r="N2321" s="587"/>
      <c r="O2321" s="587"/>
      <c r="P2321" s="587"/>
      <c r="Q2321" s="587"/>
      <c r="R2321" s="587"/>
      <c r="S2321" s="587"/>
      <c r="T2321" s="7"/>
      <c r="U2321" s="7"/>
      <c r="V2321" s="5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</row>
    <row r="2322" spans="1:51" ht="61.5" customHeight="1">
      <c r="A2322" s="1"/>
      <c r="B2322" s="572"/>
      <c r="C2322" s="531"/>
      <c r="D2322" s="531"/>
      <c r="E2322" s="35"/>
      <c r="F2322" s="35"/>
      <c r="G2322" s="35"/>
      <c r="H2322" s="35"/>
      <c r="I2322" s="35"/>
      <c r="J2322" s="35"/>
      <c r="K2322" s="35"/>
      <c r="L2322" s="35"/>
      <c r="M2322" s="35"/>
      <c r="N2322" s="328"/>
      <c r="O2322" s="573" t="s">
        <v>5</v>
      </c>
      <c r="P2322" s="531"/>
      <c r="Q2322" s="531"/>
      <c r="R2322" s="531"/>
      <c r="S2322" s="531"/>
      <c r="T2322" s="7"/>
      <c r="U2322" s="7"/>
      <c r="V2322" s="5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</row>
    <row r="2323" spans="1:51" ht="34.5" customHeight="1">
      <c r="A2323" s="1"/>
      <c r="B2323" s="253" t="s">
        <v>6</v>
      </c>
      <c r="C2323" s="253" t="s">
        <v>7</v>
      </c>
      <c r="D2323" s="253" t="s">
        <v>8</v>
      </c>
      <c r="E2323" s="253" t="s">
        <v>9</v>
      </c>
      <c r="F2323" s="254" t="s">
        <v>10</v>
      </c>
      <c r="G2323" s="255" t="s">
        <v>11</v>
      </c>
      <c r="H2323" s="254" t="s">
        <v>10</v>
      </c>
      <c r="I2323" s="255" t="s">
        <v>12</v>
      </c>
      <c r="J2323" s="254" t="s">
        <v>10</v>
      </c>
      <c r="K2323" s="255" t="s">
        <v>13</v>
      </c>
      <c r="L2323" s="254" t="s">
        <v>10</v>
      </c>
      <c r="M2323" s="255" t="s">
        <v>14</v>
      </c>
      <c r="N2323" s="254" t="s">
        <v>10</v>
      </c>
      <c r="O2323" s="255" t="s">
        <v>15</v>
      </c>
      <c r="P2323" s="254" t="s">
        <v>10</v>
      </c>
      <c r="Q2323" s="255" t="s">
        <v>16</v>
      </c>
      <c r="R2323" s="676" t="s">
        <v>17</v>
      </c>
      <c r="S2323" s="575"/>
      <c r="T2323" s="7"/>
      <c r="U2323" s="7"/>
      <c r="V2323" s="5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</row>
    <row r="2324" spans="1:51" ht="7.5" customHeight="1">
      <c r="A2324" s="1"/>
      <c r="B2324" s="703" t="s">
        <v>18</v>
      </c>
      <c r="C2324" s="627" t="s">
        <v>588</v>
      </c>
      <c r="D2324" s="632" t="s">
        <v>589</v>
      </c>
      <c r="E2324" s="662" t="s">
        <v>25</v>
      </c>
      <c r="F2324" s="179"/>
      <c r="G2324" s="341"/>
      <c r="H2324" s="342"/>
      <c r="I2324" s="343"/>
      <c r="J2324" s="342"/>
      <c r="K2324" s="292"/>
      <c r="L2324" s="243"/>
      <c r="M2324" s="292"/>
      <c r="N2324" s="241"/>
      <c r="O2324" s="292"/>
      <c r="P2324" s="292"/>
      <c r="Q2324" s="241"/>
      <c r="R2324" s="696" t="s">
        <v>21</v>
      </c>
      <c r="S2324" s="686" t="s">
        <v>590</v>
      </c>
      <c r="T2324" s="7"/>
      <c r="U2324" s="7"/>
      <c r="V2324" s="5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</row>
    <row r="2325" spans="1:51" ht="7.5" customHeight="1">
      <c r="A2325" s="1"/>
      <c r="B2325" s="541"/>
      <c r="C2325" s="541"/>
      <c r="D2325" s="541"/>
      <c r="E2325" s="541"/>
      <c r="F2325" s="195"/>
      <c r="G2325" s="344"/>
      <c r="H2325" s="345"/>
      <c r="I2325" s="283"/>
      <c r="J2325" s="345"/>
      <c r="K2325" s="236"/>
      <c r="L2325" s="234"/>
      <c r="M2325" s="236"/>
      <c r="N2325" s="137"/>
      <c r="O2325" s="236"/>
      <c r="P2325" s="236"/>
      <c r="Q2325" s="137"/>
      <c r="R2325" s="541"/>
      <c r="S2325" s="541"/>
      <c r="T2325" s="7"/>
      <c r="U2325" s="7"/>
      <c r="V2325" s="5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</row>
    <row r="2326" spans="1:51" ht="7.5" customHeight="1">
      <c r="A2326" s="1"/>
      <c r="B2326" s="541"/>
      <c r="C2326" s="541"/>
      <c r="D2326" s="541"/>
      <c r="E2326" s="541"/>
      <c r="F2326" s="127"/>
      <c r="G2326" s="127"/>
      <c r="H2326" s="127"/>
      <c r="I2326" s="127"/>
      <c r="J2326" s="127"/>
      <c r="K2326" s="128"/>
      <c r="L2326" s="128"/>
      <c r="M2326" s="128"/>
      <c r="N2326" s="128"/>
      <c r="O2326" s="128"/>
      <c r="P2326" s="128"/>
      <c r="Q2326" s="128"/>
      <c r="R2326" s="346"/>
      <c r="S2326" s="541"/>
      <c r="T2326" s="7"/>
      <c r="U2326" s="7"/>
      <c r="V2326" s="5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</row>
    <row r="2327" spans="1:51" ht="7.5" customHeight="1">
      <c r="A2327" s="1"/>
      <c r="B2327" s="541"/>
      <c r="C2327" s="541"/>
      <c r="D2327" s="541"/>
      <c r="E2327" s="541"/>
      <c r="F2327" s="127"/>
      <c r="G2327" s="127"/>
      <c r="H2327" s="127"/>
      <c r="I2327" s="127"/>
      <c r="J2327" s="127"/>
      <c r="K2327" s="128"/>
      <c r="L2327" s="128"/>
      <c r="M2327" s="128"/>
      <c r="N2327" s="128"/>
      <c r="O2327" s="128"/>
      <c r="P2327" s="128"/>
      <c r="Q2327" s="128"/>
      <c r="R2327" s="697" t="s">
        <v>21</v>
      </c>
      <c r="S2327" s="588" t="s">
        <v>591</v>
      </c>
      <c r="T2327" s="7"/>
      <c r="U2327" s="7"/>
      <c r="V2327" s="5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</row>
    <row r="2328" spans="1:51" ht="7.5" customHeight="1">
      <c r="A2328" s="1"/>
      <c r="B2328" s="541"/>
      <c r="C2328" s="541"/>
      <c r="D2328" s="541"/>
      <c r="E2328" s="541"/>
      <c r="F2328" s="195"/>
      <c r="G2328" s="344"/>
      <c r="H2328" s="345"/>
      <c r="I2328" s="283"/>
      <c r="J2328" s="345"/>
      <c r="K2328" s="236"/>
      <c r="L2328" s="234"/>
      <c r="M2328" s="236"/>
      <c r="N2328" s="137"/>
      <c r="O2328" s="236"/>
      <c r="P2328" s="236"/>
      <c r="Q2328" s="137"/>
      <c r="R2328" s="541"/>
      <c r="S2328" s="541"/>
      <c r="T2328" s="7"/>
      <c r="U2328" s="7"/>
      <c r="V2328" s="5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</row>
    <row r="2329" spans="1:51" ht="7.5" customHeight="1">
      <c r="A2329" s="1"/>
      <c r="B2329" s="541"/>
      <c r="C2329" s="541"/>
      <c r="D2329" s="541"/>
      <c r="E2329" s="541"/>
      <c r="F2329" s="199"/>
      <c r="G2329" s="596" t="s">
        <v>592</v>
      </c>
      <c r="H2329" s="135"/>
      <c r="I2329" s="596" t="s">
        <v>593</v>
      </c>
      <c r="J2329" s="213"/>
      <c r="K2329" s="236"/>
      <c r="L2329" s="278"/>
      <c r="M2329" s="236"/>
      <c r="N2329" s="137"/>
      <c r="O2329" s="236"/>
      <c r="P2329" s="236"/>
      <c r="Q2329" s="236"/>
      <c r="R2329" s="262"/>
      <c r="S2329" s="541"/>
      <c r="T2329" s="7"/>
      <c r="U2329" s="7"/>
      <c r="V2329" s="5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</row>
    <row r="2330" spans="1:51" ht="7.5" customHeight="1">
      <c r="A2330" s="1"/>
      <c r="B2330" s="541"/>
      <c r="C2330" s="541"/>
      <c r="D2330" s="541"/>
      <c r="E2330" s="541"/>
      <c r="F2330" s="92"/>
      <c r="G2330" s="541"/>
      <c r="H2330" s="92"/>
      <c r="I2330" s="541"/>
      <c r="J2330" s="92"/>
      <c r="K2330" s="100"/>
      <c r="L2330" s="100"/>
      <c r="M2330" s="100"/>
      <c r="N2330" s="100"/>
      <c r="O2330" s="100"/>
      <c r="P2330" s="100"/>
      <c r="Q2330" s="100"/>
      <c r="R2330" s="100"/>
      <c r="S2330" s="541"/>
      <c r="T2330" s="7"/>
      <c r="U2330" s="7"/>
      <c r="V2330" s="5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</row>
    <row r="2331" spans="1:51" ht="7.5" customHeight="1">
      <c r="A2331" s="6"/>
      <c r="B2331" s="541"/>
      <c r="C2331" s="541"/>
      <c r="D2331" s="541"/>
      <c r="E2331" s="541"/>
      <c r="F2331" s="92"/>
      <c r="G2331" s="541"/>
      <c r="H2331" s="92"/>
      <c r="I2331" s="541"/>
      <c r="J2331" s="92"/>
      <c r="K2331" s="100"/>
      <c r="L2331" s="100"/>
      <c r="M2331" s="100"/>
      <c r="N2331" s="100"/>
      <c r="O2331" s="100"/>
      <c r="P2331" s="100"/>
      <c r="Q2331" s="100"/>
      <c r="R2331" s="100"/>
      <c r="S2331" s="541"/>
      <c r="T2331" s="7"/>
      <c r="U2331" s="7"/>
      <c r="V2331" s="5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</row>
    <row r="2332" spans="1:51" ht="7.5" customHeight="1">
      <c r="A2332" s="6"/>
      <c r="B2332" s="541"/>
      <c r="C2332" s="541"/>
      <c r="D2332" s="541"/>
      <c r="E2332" s="541"/>
      <c r="F2332" s="581">
        <v>585.9</v>
      </c>
      <c r="G2332" s="582">
        <f>ROUND(F2332*mark_up,0)</f>
        <v>2572</v>
      </c>
      <c r="H2332" s="581">
        <v>531.29999999999995</v>
      </c>
      <c r="I2332" s="582">
        <f>ROUND(H2332*mark_up,0)</f>
        <v>2332</v>
      </c>
      <c r="J2332" s="652"/>
      <c r="K2332" s="656" t="s">
        <v>25</v>
      </c>
      <c r="L2332" s="671"/>
      <c r="M2332" s="656" t="s">
        <v>25</v>
      </c>
      <c r="N2332" s="671"/>
      <c r="O2332" s="656" t="s">
        <v>25</v>
      </c>
      <c r="P2332" s="671"/>
      <c r="Q2332" s="656" t="s">
        <v>25</v>
      </c>
      <c r="R2332" s="697" t="s">
        <v>21</v>
      </c>
      <c r="S2332" s="588" t="s">
        <v>551</v>
      </c>
      <c r="T2332" s="7"/>
      <c r="U2332" s="7"/>
      <c r="V2332" s="5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</row>
    <row r="2333" spans="1:51" ht="7.5" customHeight="1">
      <c r="A2333" s="6"/>
      <c r="B2333" s="541"/>
      <c r="C2333" s="541"/>
      <c r="D2333" s="541"/>
      <c r="E2333" s="541"/>
      <c r="F2333" s="562"/>
      <c r="G2333" s="562"/>
      <c r="H2333" s="562"/>
      <c r="I2333" s="562"/>
      <c r="J2333" s="562"/>
      <c r="K2333" s="562"/>
      <c r="L2333" s="562"/>
      <c r="M2333" s="562"/>
      <c r="N2333" s="562"/>
      <c r="O2333" s="562"/>
      <c r="P2333" s="562"/>
      <c r="Q2333" s="562"/>
      <c r="R2333" s="541"/>
      <c r="S2333" s="541"/>
      <c r="T2333" s="7"/>
      <c r="U2333" s="7"/>
      <c r="V2333" s="5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</row>
    <row r="2334" spans="1:51" ht="7.5" customHeight="1">
      <c r="A2334" s="1"/>
      <c r="B2334" s="541"/>
      <c r="C2334" s="541"/>
      <c r="D2334" s="541"/>
      <c r="E2334" s="541"/>
      <c r="F2334" s="52"/>
      <c r="G2334" s="98"/>
      <c r="H2334" s="53"/>
      <c r="I2334" s="53"/>
      <c r="J2334" s="348"/>
      <c r="K2334" s="236"/>
      <c r="L2334" s="268"/>
      <c r="M2334" s="236"/>
      <c r="N2334" s="137"/>
      <c r="O2334" s="236"/>
      <c r="P2334" s="236"/>
      <c r="Q2334" s="137"/>
      <c r="R2334" s="100"/>
      <c r="S2334" s="541"/>
      <c r="T2334" s="7"/>
      <c r="U2334" s="7"/>
      <c r="V2334" s="5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</row>
    <row r="2335" spans="1:51" ht="7.5" customHeight="1">
      <c r="A2335" s="1"/>
      <c r="B2335" s="541"/>
      <c r="C2335" s="541"/>
      <c r="D2335" s="541"/>
      <c r="E2335" s="541"/>
      <c r="F2335" s="52"/>
      <c r="G2335" s="53"/>
      <c r="H2335" s="53"/>
      <c r="I2335" s="53"/>
      <c r="J2335" s="348"/>
      <c r="K2335" s="137"/>
      <c r="L2335" s="268"/>
      <c r="M2335" s="137"/>
      <c r="N2335" s="137"/>
      <c r="O2335" s="137"/>
      <c r="P2335" s="137"/>
      <c r="Q2335" s="137"/>
      <c r="R2335" s="697" t="s">
        <v>21</v>
      </c>
      <c r="S2335" s="588" t="s">
        <v>594</v>
      </c>
      <c r="T2335" s="7"/>
      <c r="U2335" s="7"/>
      <c r="V2335" s="5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</row>
    <row r="2336" spans="1:51" ht="7.5" customHeight="1">
      <c r="A2336" s="1"/>
      <c r="B2336" s="541"/>
      <c r="C2336" s="541"/>
      <c r="D2336" s="541"/>
      <c r="E2336" s="541"/>
      <c r="F2336" s="52"/>
      <c r="G2336" s="116"/>
      <c r="H2336" s="116"/>
      <c r="I2336" s="116"/>
      <c r="J2336" s="58"/>
      <c r="K2336" s="272"/>
      <c r="L2336" s="272"/>
      <c r="M2336" s="272"/>
      <c r="N2336" s="272"/>
      <c r="O2336" s="272"/>
      <c r="P2336" s="272"/>
      <c r="Q2336" s="272"/>
      <c r="R2336" s="541"/>
      <c r="S2336" s="541"/>
      <c r="T2336" s="7"/>
      <c r="U2336" s="7"/>
      <c r="V2336" s="5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</row>
    <row r="2337" spans="1:51" ht="7.5" customHeight="1">
      <c r="A2337" s="1"/>
      <c r="B2337" s="541"/>
      <c r="C2337" s="541"/>
      <c r="D2337" s="541"/>
      <c r="E2337" s="541"/>
      <c r="F2337" s="52"/>
      <c r="G2337" s="116"/>
      <c r="H2337" s="116"/>
      <c r="I2337" s="116"/>
      <c r="J2337" s="58"/>
      <c r="K2337" s="272"/>
      <c r="L2337" s="272"/>
      <c r="M2337" s="272"/>
      <c r="N2337" s="272"/>
      <c r="O2337" s="272"/>
      <c r="P2337" s="272"/>
      <c r="Q2337" s="272"/>
      <c r="R2337" s="262"/>
      <c r="S2337" s="541"/>
      <c r="T2337" s="7"/>
      <c r="U2337" s="7"/>
      <c r="V2337" s="5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</row>
    <row r="2338" spans="1:51" ht="7.5" customHeight="1">
      <c r="A2338" s="1"/>
      <c r="B2338" s="541"/>
      <c r="C2338" s="541"/>
      <c r="D2338" s="541"/>
      <c r="E2338" s="541"/>
      <c r="F2338" s="52"/>
      <c r="G2338" s="349"/>
      <c r="H2338" s="349"/>
      <c r="I2338" s="349"/>
      <c r="J2338" s="92"/>
      <c r="K2338" s="100"/>
      <c r="L2338" s="100"/>
      <c r="M2338" s="100"/>
      <c r="N2338" s="100"/>
      <c r="O2338" s="100"/>
      <c r="P2338" s="100"/>
      <c r="Q2338" s="100"/>
      <c r="R2338" s="697" t="s">
        <v>21</v>
      </c>
      <c r="S2338" s="588" t="s">
        <v>595</v>
      </c>
      <c r="T2338" s="7"/>
      <c r="U2338" s="7"/>
      <c r="V2338" s="5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</row>
    <row r="2339" spans="1:51" ht="7.5" customHeight="1">
      <c r="A2339" s="1"/>
      <c r="B2339" s="541"/>
      <c r="C2339" s="608" t="s">
        <v>596</v>
      </c>
      <c r="D2339" s="541"/>
      <c r="E2339" s="541"/>
      <c r="F2339" s="52"/>
      <c r="G2339" s="349"/>
      <c r="H2339" s="349"/>
      <c r="I2339" s="349"/>
      <c r="J2339" s="92"/>
      <c r="K2339" s="100"/>
      <c r="L2339" s="100"/>
      <c r="M2339" s="100"/>
      <c r="N2339" s="100"/>
      <c r="O2339" s="100"/>
      <c r="P2339" s="100"/>
      <c r="Q2339" s="100"/>
      <c r="R2339" s="541"/>
      <c r="S2339" s="541"/>
      <c r="T2339" s="7"/>
      <c r="U2339" s="7"/>
      <c r="V2339" s="5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</row>
    <row r="2340" spans="1:51" ht="7.5" customHeight="1">
      <c r="A2340" s="1"/>
      <c r="B2340" s="541"/>
      <c r="C2340" s="541"/>
      <c r="D2340" s="541"/>
      <c r="E2340" s="541"/>
      <c r="F2340" s="52"/>
      <c r="G2340" s="349"/>
      <c r="H2340" s="349"/>
      <c r="I2340" s="349"/>
      <c r="J2340" s="92"/>
      <c r="K2340" s="100"/>
      <c r="L2340" s="100"/>
      <c r="M2340" s="100"/>
      <c r="N2340" s="100"/>
      <c r="O2340" s="100"/>
      <c r="P2340" s="100"/>
      <c r="Q2340" s="100"/>
      <c r="R2340" s="262"/>
      <c r="S2340" s="541"/>
      <c r="T2340" s="7"/>
      <c r="U2340" s="7"/>
      <c r="V2340" s="5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</row>
    <row r="2341" spans="1:51" ht="7.5" customHeight="1">
      <c r="A2341" s="1"/>
      <c r="B2341" s="531"/>
      <c r="C2341" s="531"/>
      <c r="D2341" s="531"/>
      <c r="E2341" s="531"/>
      <c r="F2341" s="269"/>
      <c r="G2341" s="350"/>
      <c r="H2341" s="350"/>
      <c r="I2341" s="350"/>
      <c r="J2341" s="113"/>
      <c r="K2341" s="351"/>
      <c r="L2341" s="351"/>
      <c r="M2341" s="351"/>
      <c r="N2341" s="351"/>
      <c r="O2341" s="351"/>
      <c r="P2341" s="351"/>
      <c r="Q2341" s="351"/>
      <c r="R2341" s="351"/>
      <c r="S2341" s="113"/>
      <c r="T2341" s="7"/>
      <c r="U2341" s="7"/>
      <c r="V2341" s="5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</row>
    <row r="2342" spans="1:51" ht="7.5" customHeight="1">
      <c r="A2342" s="1"/>
      <c r="B2342" s="704" t="s">
        <v>18</v>
      </c>
      <c r="C2342" s="627" t="s">
        <v>597</v>
      </c>
      <c r="D2342" s="637" t="s">
        <v>598</v>
      </c>
      <c r="E2342" s="705" t="s">
        <v>25</v>
      </c>
      <c r="F2342" s="352"/>
      <c r="G2342" s="353"/>
      <c r="H2342" s="353"/>
      <c r="I2342" s="353"/>
      <c r="J2342" s="214"/>
      <c r="K2342" s="214"/>
      <c r="L2342" s="214"/>
      <c r="M2342" s="214"/>
      <c r="N2342" s="214"/>
      <c r="O2342" s="214"/>
      <c r="P2342" s="214"/>
      <c r="Q2342" s="214"/>
      <c r="R2342" s="755" t="s">
        <v>21</v>
      </c>
      <c r="S2342" s="686" t="s">
        <v>599</v>
      </c>
      <c r="T2342" s="7"/>
      <c r="U2342" s="7"/>
      <c r="V2342" s="5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</row>
    <row r="2343" spans="1:51" ht="7.5" customHeight="1">
      <c r="A2343" s="1"/>
      <c r="B2343" s="541"/>
      <c r="C2343" s="541"/>
      <c r="D2343" s="541"/>
      <c r="E2343" s="541"/>
      <c r="F2343" s="226"/>
      <c r="G2343" s="183"/>
      <c r="H2343" s="183"/>
      <c r="I2343" s="183"/>
      <c r="J2343" s="180"/>
      <c r="K2343" s="180"/>
      <c r="L2343" s="180"/>
      <c r="M2343" s="180"/>
      <c r="N2343" s="180"/>
      <c r="O2343" s="180"/>
      <c r="P2343" s="180"/>
      <c r="Q2343" s="180"/>
      <c r="R2343" s="541"/>
      <c r="S2343" s="541"/>
      <c r="T2343" s="7"/>
      <c r="U2343" s="7"/>
      <c r="V2343" s="5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</row>
    <row r="2344" spans="1:51" ht="7.5" customHeight="1">
      <c r="A2344" s="1"/>
      <c r="B2344" s="541"/>
      <c r="C2344" s="541"/>
      <c r="D2344" s="541"/>
      <c r="E2344" s="541"/>
      <c r="F2344" s="226"/>
      <c r="G2344" s="226"/>
      <c r="H2344" s="226"/>
      <c r="I2344" s="226"/>
      <c r="J2344" s="127"/>
      <c r="K2344" s="127"/>
      <c r="L2344" s="127"/>
      <c r="M2344" s="127"/>
      <c r="N2344" s="127"/>
      <c r="O2344" s="127"/>
      <c r="P2344" s="127"/>
      <c r="Q2344" s="127"/>
      <c r="R2344" s="698" t="s">
        <v>21</v>
      </c>
      <c r="S2344" s="588" t="s">
        <v>600</v>
      </c>
      <c r="T2344" s="7"/>
      <c r="U2344" s="7"/>
      <c r="V2344" s="5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</row>
    <row r="2345" spans="1:51" ht="7.5" customHeight="1">
      <c r="A2345" s="6"/>
      <c r="B2345" s="541"/>
      <c r="C2345" s="541"/>
      <c r="D2345" s="541"/>
      <c r="E2345" s="541"/>
      <c r="F2345" s="226"/>
      <c r="G2345" s="226"/>
      <c r="H2345" s="226"/>
      <c r="I2345" s="226"/>
      <c r="J2345" s="127"/>
      <c r="K2345" s="127"/>
      <c r="L2345" s="127"/>
      <c r="M2345" s="127"/>
      <c r="N2345" s="127"/>
      <c r="O2345" s="127"/>
      <c r="P2345" s="127"/>
      <c r="Q2345" s="127"/>
      <c r="R2345" s="541"/>
      <c r="S2345" s="541"/>
      <c r="T2345" s="7"/>
      <c r="U2345" s="7"/>
      <c r="V2345" s="5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</row>
    <row r="2346" spans="1:51" ht="7.5" customHeight="1">
      <c r="A2346" s="6"/>
      <c r="B2346" s="541"/>
      <c r="C2346" s="541"/>
      <c r="D2346" s="541"/>
      <c r="E2346" s="541"/>
      <c r="F2346" s="226"/>
      <c r="G2346" s="183"/>
      <c r="H2346" s="183"/>
      <c r="I2346" s="183"/>
      <c r="J2346" s="180"/>
      <c r="K2346" s="180"/>
      <c r="L2346" s="180"/>
      <c r="M2346" s="180"/>
      <c r="N2346" s="180"/>
      <c r="O2346" s="180"/>
      <c r="P2346" s="180"/>
      <c r="Q2346" s="180"/>
      <c r="R2346" s="127"/>
      <c r="S2346" s="541"/>
      <c r="T2346" s="7"/>
      <c r="U2346" s="7"/>
      <c r="V2346" s="5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</row>
    <row r="2347" spans="1:51" ht="7.5" customHeight="1">
      <c r="A2347" s="6"/>
      <c r="B2347" s="541"/>
      <c r="C2347" s="541"/>
      <c r="D2347" s="541"/>
      <c r="E2347" s="541"/>
      <c r="F2347" s="354"/>
      <c r="G2347" s="226"/>
      <c r="H2347" s="183"/>
      <c r="I2347" s="183"/>
      <c r="J2347" s="131"/>
      <c r="K2347" s="180"/>
      <c r="L2347" s="131"/>
      <c r="M2347" s="180"/>
      <c r="N2347" s="180"/>
      <c r="O2347" s="180"/>
      <c r="P2347" s="180"/>
      <c r="Q2347" s="180"/>
      <c r="R2347" s="698" t="s">
        <v>21</v>
      </c>
      <c r="S2347" s="588" t="s">
        <v>601</v>
      </c>
      <c r="T2347" s="7"/>
      <c r="U2347" s="7"/>
      <c r="V2347" s="5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</row>
    <row r="2348" spans="1:51" ht="7.5" customHeight="1">
      <c r="A2348" s="1"/>
      <c r="B2348" s="541"/>
      <c r="C2348" s="541"/>
      <c r="D2348" s="541"/>
      <c r="E2348" s="541"/>
      <c r="F2348" s="70"/>
      <c r="G2348" s="70"/>
      <c r="H2348" s="70"/>
      <c r="I2348" s="70"/>
      <c r="R2348" s="541"/>
      <c r="S2348" s="541"/>
      <c r="T2348" s="7"/>
      <c r="U2348" s="7"/>
      <c r="V2348" s="5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</row>
    <row r="2349" spans="1:51" ht="7.5" customHeight="1">
      <c r="A2349" s="1"/>
      <c r="B2349" s="541"/>
      <c r="C2349" s="541"/>
      <c r="D2349" s="541"/>
      <c r="E2349" s="541"/>
      <c r="F2349" s="581">
        <v>1556.1</v>
      </c>
      <c r="G2349" s="582">
        <f>ROUND(F2349*mark_up,0)</f>
        <v>6831</v>
      </c>
      <c r="H2349" s="581"/>
      <c r="I2349" s="582" t="s">
        <v>25</v>
      </c>
      <c r="J2349" s="671"/>
      <c r="K2349" s="656" t="s">
        <v>25</v>
      </c>
      <c r="L2349" s="671"/>
      <c r="M2349" s="656" t="s">
        <v>25</v>
      </c>
      <c r="N2349" s="671"/>
      <c r="O2349" s="656" t="s">
        <v>25</v>
      </c>
      <c r="P2349" s="671"/>
      <c r="Q2349" s="656" t="s">
        <v>25</v>
      </c>
      <c r="R2349" s="127"/>
      <c r="S2349" s="541"/>
      <c r="T2349" s="7"/>
      <c r="U2349" s="7"/>
      <c r="V2349" s="5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</row>
    <row r="2350" spans="1:51" ht="7.5" customHeight="1">
      <c r="A2350" s="1"/>
      <c r="B2350" s="541"/>
      <c r="C2350" s="541"/>
      <c r="D2350" s="541"/>
      <c r="E2350" s="541"/>
      <c r="F2350" s="562"/>
      <c r="G2350" s="562"/>
      <c r="H2350" s="562"/>
      <c r="I2350" s="562"/>
      <c r="J2350" s="562"/>
      <c r="K2350" s="562"/>
      <c r="L2350" s="562"/>
      <c r="M2350" s="562"/>
      <c r="N2350" s="562"/>
      <c r="O2350" s="562"/>
      <c r="P2350" s="562"/>
      <c r="Q2350" s="562"/>
      <c r="R2350" s="698" t="s">
        <v>21</v>
      </c>
      <c r="S2350" s="588" t="s">
        <v>594</v>
      </c>
      <c r="T2350" s="7"/>
      <c r="U2350" s="7"/>
      <c r="V2350" s="5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</row>
    <row r="2351" spans="1:51" ht="7.5" customHeight="1">
      <c r="A2351" s="1"/>
      <c r="B2351" s="541"/>
      <c r="C2351" s="541"/>
      <c r="D2351" s="541"/>
      <c r="E2351" s="541"/>
      <c r="F2351" s="349"/>
      <c r="G2351" s="349"/>
      <c r="H2351" s="349"/>
      <c r="I2351" s="349"/>
      <c r="J2351" s="100"/>
      <c r="K2351" s="100"/>
      <c r="L2351" s="100"/>
      <c r="M2351" s="100"/>
      <c r="N2351" s="100"/>
      <c r="O2351" s="100"/>
      <c r="P2351" s="100"/>
      <c r="Q2351" s="100"/>
      <c r="R2351" s="541"/>
      <c r="S2351" s="541"/>
      <c r="T2351" s="7"/>
      <c r="U2351" s="7"/>
      <c r="V2351" s="5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</row>
    <row r="2352" spans="1:51" ht="7.5" customHeight="1">
      <c r="A2352" s="1"/>
      <c r="B2352" s="541"/>
      <c r="C2352" s="541"/>
      <c r="D2352" s="541"/>
      <c r="E2352" s="541"/>
      <c r="F2352" s="226"/>
      <c r="G2352" s="354"/>
      <c r="H2352" s="354"/>
      <c r="I2352" s="354"/>
      <c r="J2352" s="131"/>
      <c r="K2352" s="180"/>
      <c r="L2352" s="131"/>
      <c r="M2352" s="180"/>
      <c r="N2352" s="180"/>
      <c r="O2352" s="180"/>
      <c r="P2352" s="180"/>
      <c r="Q2352" s="180"/>
      <c r="R2352" s="127"/>
      <c r="S2352" s="541"/>
      <c r="T2352" s="7"/>
      <c r="U2352" s="7"/>
      <c r="V2352" s="5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</row>
    <row r="2353" spans="1:51" ht="7.5" customHeight="1">
      <c r="A2353" s="1"/>
      <c r="B2353" s="541"/>
      <c r="C2353" s="541"/>
      <c r="D2353" s="541"/>
      <c r="E2353" s="541"/>
      <c r="F2353" s="70"/>
      <c r="G2353" s="70"/>
      <c r="H2353" s="70"/>
      <c r="I2353" s="70"/>
      <c r="R2353" s="698" t="s">
        <v>21</v>
      </c>
      <c r="S2353" s="588" t="s">
        <v>602</v>
      </c>
      <c r="T2353" s="7"/>
      <c r="U2353" s="7"/>
      <c r="V2353" s="5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</row>
    <row r="2354" spans="1:51" ht="7.5" customHeight="1">
      <c r="A2354" s="1"/>
      <c r="B2354" s="541"/>
      <c r="C2354" s="541"/>
      <c r="D2354" s="541"/>
      <c r="E2354" s="541"/>
      <c r="F2354" s="70"/>
      <c r="G2354" s="70"/>
      <c r="H2354" s="70"/>
      <c r="I2354" s="70"/>
      <c r="R2354" s="541"/>
      <c r="S2354" s="541"/>
      <c r="T2354" s="7"/>
      <c r="U2354" s="7"/>
      <c r="V2354" s="5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</row>
    <row r="2355" spans="1:51" ht="7.5" customHeight="1">
      <c r="A2355" s="1"/>
      <c r="B2355" s="541"/>
      <c r="C2355" s="608" t="s">
        <v>603</v>
      </c>
      <c r="D2355" s="541"/>
      <c r="E2355" s="541"/>
      <c r="F2355" s="226"/>
      <c r="G2355" s="226"/>
      <c r="H2355" s="226"/>
      <c r="I2355" s="226"/>
      <c r="J2355" s="127"/>
      <c r="K2355" s="127"/>
      <c r="L2355" s="127"/>
      <c r="M2355" s="127"/>
      <c r="N2355" s="127"/>
      <c r="O2355" s="127"/>
      <c r="P2355" s="127"/>
      <c r="Q2355" s="127"/>
      <c r="R2355" s="127"/>
      <c r="S2355" s="541"/>
      <c r="T2355" s="7"/>
      <c r="U2355" s="7"/>
      <c r="V2355" s="5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</row>
    <row r="2356" spans="1:51" ht="7.5" customHeight="1">
      <c r="A2356" s="6"/>
      <c r="B2356" s="541"/>
      <c r="C2356" s="541"/>
      <c r="D2356" s="541"/>
      <c r="E2356" s="541"/>
      <c r="F2356" s="349"/>
      <c r="G2356" s="349"/>
      <c r="H2356" s="349"/>
      <c r="I2356" s="349"/>
      <c r="J2356" s="100"/>
      <c r="K2356" s="100"/>
      <c r="L2356" s="100"/>
      <c r="M2356" s="100"/>
      <c r="N2356" s="100"/>
      <c r="O2356" s="100"/>
      <c r="P2356" s="100"/>
      <c r="Q2356" s="100"/>
      <c r="R2356" s="100"/>
      <c r="S2356" s="100"/>
      <c r="T2356" s="7"/>
      <c r="U2356" s="7"/>
      <c r="V2356" s="5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</row>
    <row r="2357" spans="1:51" ht="7.5" customHeight="1">
      <c r="A2357" s="6"/>
      <c r="B2357" s="531"/>
      <c r="C2357" s="531"/>
      <c r="D2357" s="531"/>
      <c r="E2357" s="531"/>
      <c r="F2357" s="350"/>
      <c r="G2357" s="350"/>
      <c r="H2357" s="350"/>
      <c r="I2357" s="350"/>
      <c r="J2357" s="351"/>
      <c r="K2357" s="351"/>
      <c r="L2357" s="351"/>
      <c r="M2357" s="351"/>
      <c r="N2357" s="351"/>
      <c r="O2357" s="351"/>
      <c r="P2357" s="351"/>
      <c r="Q2357" s="351"/>
      <c r="R2357" s="351"/>
      <c r="S2357" s="351"/>
      <c r="T2357" s="7"/>
      <c r="U2357" s="7"/>
      <c r="V2357" s="5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</row>
    <row r="2358" spans="1:51" ht="7.5" customHeight="1">
      <c r="A2358" s="6"/>
      <c r="B2358" s="703" t="s">
        <v>18</v>
      </c>
      <c r="C2358" s="627" t="s">
        <v>604</v>
      </c>
      <c r="D2358" s="54"/>
      <c r="E2358" s="662" t="s">
        <v>25</v>
      </c>
      <c r="F2358" s="70"/>
      <c r="G2358" s="70"/>
      <c r="H2358" s="70"/>
      <c r="I2358" s="70"/>
      <c r="R2358" s="687" t="s">
        <v>21</v>
      </c>
      <c r="S2358" s="588" t="s">
        <v>605</v>
      </c>
      <c r="T2358" s="7"/>
      <c r="U2358" s="7"/>
      <c r="V2358" s="5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</row>
    <row r="2359" spans="1:51" ht="7.5" customHeight="1">
      <c r="A2359" s="1"/>
      <c r="B2359" s="541"/>
      <c r="C2359" s="541"/>
      <c r="D2359" s="54"/>
      <c r="E2359" s="541"/>
      <c r="F2359" s="70"/>
      <c r="G2359" s="70"/>
      <c r="H2359" s="70"/>
      <c r="I2359" s="70"/>
      <c r="R2359" s="541"/>
      <c r="S2359" s="541"/>
      <c r="T2359" s="7"/>
      <c r="U2359" s="7"/>
      <c r="V2359" s="5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</row>
    <row r="2360" spans="1:51" ht="7.5" customHeight="1">
      <c r="A2360" s="1"/>
      <c r="B2360" s="541"/>
      <c r="C2360" s="541"/>
      <c r="D2360" s="54"/>
      <c r="E2360" s="541"/>
      <c r="F2360" s="70"/>
      <c r="G2360" s="70"/>
      <c r="H2360" s="70"/>
      <c r="I2360" s="70"/>
      <c r="R2360" s="687"/>
      <c r="S2360" s="541"/>
      <c r="T2360" s="7"/>
      <c r="U2360" s="7"/>
      <c r="V2360" s="5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</row>
    <row r="2361" spans="1:51" ht="7.5" customHeight="1">
      <c r="A2361" s="1"/>
      <c r="B2361" s="541"/>
      <c r="C2361" s="541"/>
      <c r="D2361" s="54"/>
      <c r="E2361" s="541"/>
      <c r="F2361" s="70"/>
      <c r="G2361" s="70"/>
      <c r="H2361" s="70"/>
      <c r="I2361" s="70"/>
      <c r="R2361" s="541"/>
      <c r="S2361" s="541"/>
      <c r="T2361" s="7"/>
      <c r="U2361" s="7"/>
      <c r="V2361" s="5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</row>
    <row r="2362" spans="1:51" ht="7.5" customHeight="1">
      <c r="A2362" s="1"/>
      <c r="B2362" s="541"/>
      <c r="C2362" s="541"/>
      <c r="D2362" s="193"/>
      <c r="E2362" s="541"/>
      <c r="F2362" s="52"/>
      <c r="G2362" s="70"/>
      <c r="H2362" s="70"/>
      <c r="I2362" s="70"/>
      <c r="R2362" s="166"/>
      <c r="S2362" s="541"/>
      <c r="T2362" s="7"/>
      <c r="U2362" s="7"/>
      <c r="V2362" s="5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</row>
    <row r="2363" spans="1:51" ht="7.5" customHeight="1">
      <c r="A2363" s="1"/>
      <c r="B2363" s="541"/>
      <c r="C2363" s="541"/>
      <c r="D2363" s="205"/>
      <c r="E2363" s="541"/>
      <c r="F2363" s="52"/>
      <c r="G2363" s="70"/>
      <c r="H2363" s="70"/>
      <c r="I2363" s="70"/>
      <c r="R2363" s="687" t="s">
        <v>21</v>
      </c>
      <c r="S2363" s="588" t="s">
        <v>606</v>
      </c>
      <c r="T2363" s="7"/>
      <c r="U2363" s="7"/>
      <c r="V2363" s="5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</row>
    <row r="2364" spans="1:51" ht="7.5" customHeight="1">
      <c r="A2364" s="95"/>
      <c r="B2364" s="541"/>
      <c r="C2364" s="541"/>
      <c r="D2364" s="205"/>
      <c r="E2364" s="541"/>
      <c r="F2364" s="52"/>
      <c r="G2364" s="70"/>
      <c r="H2364" s="70"/>
      <c r="I2364" s="70"/>
      <c r="R2364" s="541"/>
      <c r="S2364" s="541"/>
      <c r="T2364" s="7"/>
      <c r="U2364" s="7"/>
      <c r="V2364" s="5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</row>
    <row r="2365" spans="1:51" ht="7.5" customHeight="1">
      <c r="A2365" s="95"/>
      <c r="B2365" s="541"/>
      <c r="C2365" s="541"/>
      <c r="D2365" s="655" t="s">
        <v>607</v>
      </c>
      <c r="E2365" s="541"/>
      <c r="F2365" s="70"/>
      <c r="G2365" s="70"/>
      <c r="H2365" s="70"/>
      <c r="I2365" s="70"/>
      <c r="R2365" s="687" t="s">
        <v>21</v>
      </c>
      <c r="S2365" s="541"/>
      <c r="T2365" s="7"/>
      <c r="U2365" s="7"/>
      <c r="V2365" s="5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</row>
    <row r="2366" spans="1:51" ht="7.5" customHeight="1">
      <c r="A2366" s="95"/>
      <c r="B2366" s="541"/>
      <c r="C2366" s="541"/>
      <c r="D2366" s="541"/>
      <c r="E2366" s="541"/>
      <c r="F2366" s="47"/>
      <c r="G2366" s="70"/>
      <c r="H2366" s="70"/>
      <c r="I2366" s="70"/>
      <c r="R2366" s="541"/>
      <c r="S2366" s="588" t="s">
        <v>608</v>
      </c>
      <c r="T2366" s="7"/>
      <c r="U2366" s="7"/>
      <c r="V2366" s="5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</row>
    <row r="2367" spans="1:51" ht="7.5" customHeight="1">
      <c r="A2367" s="95"/>
      <c r="B2367" s="541"/>
      <c r="C2367" s="541"/>
      <c r="D2367" s="655" t="s">
        <v>609</v>
      </c>
      <c r="E2367" s="541"/>
      <c r="F2367" s="47"/>
      <c r="G2367" s="70"/>
      <c r="H2367" s="70"/>
      <c r="I2367" s="70"/>
      <c r="R2367" s="541"/>
      <c r="S2367" s="541"/>
      <c r="T2367" s="7"/>
      <c r="U2367" s="7"/>
      <c r="V2367" s="5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</row>
    <row r="2368" spans="1:51" ht="7.5" customHeight="1">
      <c r="A2368" s="95"/>
      <c r="B2368" s="541"/>
      <c r="C2368" s="541"/>
      <c r="D2368" s="541"/>
      <c r="E2368" s="541"/>
      <c r="F2368" s="581">
        <v>7099.1760000000004</v>
      </c>
      <c r="G2368" s="582">
        <f>ROUND(F2368*mark_up,0)</f>
        <v>31165</v>
      </c>
      <c r="H2368" s="50"/>
      <c r="I2368" s="582" t="s">
        <v>25</v>
      </c>
      <c r="J2368" s="671"/>
      <c r="K2368" s="656" t="s">
        <v>25</v>
      </c>
      <c r="L2368" s="671"/>
      <c r="M2368" s="656" t="s">
        <v>25</v>
      </c>
      <c r="N2368" s="671"/>
      <c r="O2368" s="656" t="s">
        <v>25</v>
      </c>
      <c r="P2368" s="671"/>
      <c r="Q2368" s="656" t="s">
        <v>25</v>
      </c>
      <c r="R2368" s="331"/>
      <c r="S2368" s="541"/>
      <c r="T2368" s="7"/>
      <c r="U2368" s="7"/>
      <c r="V2368" s="5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</row>
    <row r="2369" spans="1:51" ht="7.5" customHeight="1">
      <c r="A2369" s="95"/>
      <c r="B2369" s="541"/>
      <c r="C2369" s="541"/>
      <c r="D2369" s="655" t="s">
        <v>610</v>
      </c>
      <c r="E2369" s="541"/>
      <c r="F2369" s="562"/>
      <c r="G2369" s="562"/>
      <c r="H2369" s="74"/>
      <c r="I2369" s="562"/>
      <c r="J2369" s="562"/>
      <c r="K2369" s="562"/>
      <c r="L2369" s="562"/>
      <c r="M2369" s="562"/>
      <c r="N2369" s="562"/>
      <c r="O2369" s="562"/>
      <c r="P2369" s="562"/>
      <c r="Q2369" s="562"/>
      <c r="R2369" s="687" t="s">
        <v>21</v>
      </c>
      <c r="S2369" s="588" t="s">
        <v>611</v>
      </c>
      <c r="T2369" s="7"/>
      <c r="U2369" s="7"/>
      <c r="V2369" s="5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</row>
    <row r="2370" spans="1:51" ht="7.5" customHeight="1">
      <c r="A2370" s="95"/>
      <c r="B2370" s="541"/>
      <c r="C2370" s="541"/>
      <c r="D2370" s="541"/>
      <c r="E2370" s="541"/>
      <c r="F2370" s="54"/>
      <c r="G2370" s="54"/>
      <c r="R2370" s="541"/>
      <c r="S2370" s="541"/>
      <c r="T2370" s="7"/>
      <c r="U2370" s="7"/>
      <c r="V2370" s="5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</row>
    <row r="2371" spans="1:51" ht="7.5" customHeight="1">
      <c r="A2371" s="95"/>
      <c r="B2371" s="541"/>
      <c r="C2371" s="541"/>
      <c r="D2371" s="655" t="s">
        <v>612</v>
      </c>
      <c r="E2371" s="541"/>
      <c r="F2371" s="54"/>
      <c r="G2371" s="54"/>
      <c r="R2371" s="331"/>
      <c r="S2371" s="541"/>
      <c r="T2371" s="7"/>
      <c r="U2371" s="7"/>
      <c r="V2371" s="5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</row>
    <row r="2372" spans="1:51" ht="7.5" customHeight="1">
      <c r="A2372" s="1"/>
      <c r="B2372" s="541"/>
      <c r="C2372" s="541"/>
      <c r="D2372" s="541"/>
      <c r="E2372" s="541"/>
      <c r="F2372" s="199"/>
      <c r="G2372" s="54"/>
      <c r="R2372" s="331"/>
      <c r="S2372" s="541"/>
      <c r="T2372" s="7"/>
      <c r="U2372" s="7"/>
      <c r="V2372" s="5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</row>
    <row r="2373" spans="1:51" ht="7.5" customHeight="1">
      <c r="A2373" s="1"/>
      <c r="B2373" s="541"/>
      <c r="C2373" s="541"/>
      <c r="D2373" s="54"/>
      <c r="E2373" s="541"/>
      <c r="F2373" s="193"/>
      <c r="G2373" s="54"/>
      <c r="R2373" s="31"/>
      <c r="S2373" s="541"/>
      <c r="T2373" s="7"/>
      <c r="U2373" s="7"/>
      <c r="V2373" s="5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</row>
    <row r="2374" spans="1:51" ht="7.5" customHeight="1">
      <c r="A2374" s="6"/>
      <c r="B2374" s="541"/>
      <c r="C2374" s="541"/>
      <c r="D2374" s="54"/>
      <c r="E2374" s="541"/>
      <c r="F2374" s="193"/>
      <c r="G2374" s="54"/>
      <c r="R2374" s="687" t="s">
        <v>21</v>
      </c>
      <c r="S2374" s="588" t="s">
        <v>613</v>
      </c>
      <c r="T2374" s="7"/>
      <c r="U2374" s="7"/>
      <c r="V2374" s="5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</row>
    <row r="2375" spans="1:51" ht="7.5" customHeight="1">
      <c r="A2375" s="6"/>
      <c r="B2375" s="541"/>
      <c r="C2375" s="541"/>
      <c r="D2375" s="205"/>
      <c r="E2375" s="541"/>
      <c r="F2375" s="193"/>
      <c r="G2375" s="54"/>
      <c r="R2375" s="541"/>
      <c r="S2375" s="541"/>
      <c r="T2375" s="7"/>
      <c r="U2375" s="7"/>
      <c r="V2375" s="5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</row>
    <row r="2376" spans="1:51" ht="7.5" customHeight="1">
      <c r="A2376" s="6"/>
      <c r="B2376" s="541"/>
      <c r="C2376" s="541"/>
      <c r="D2376" s="205"/>
      <c r="E2376" s="541"/>
      <c r="F2376" s="201"/>
      <c r="G2376" s="54"/>
      <c r="T2376" s="7"/>
      <c r="U2376" s="7"/>
      <c r="V2376" s="5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</row>
    <row r="2377" spans="1:51" ht="7.5" customHeight="1">
      <c r="A2377" s="1"/>
      <c r="B2377" s="541"/>
      <c r="C2377" s="608" t="s">
        <v>614</v>
      </c>
      <c r="D2377" s="205"/>
      <c r="E2377" s="541"/>
      <c r="F2377" s="54"/>
      <c r="G2377" s="54"/>
      <c r="T2377" s="7"/>
      <c r="U2377" s="7"/>
      <c r="V2377" s="5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</row>
    <row r="2378" spans="1:51" ht="7.5" customHeight="1">
      <c r="A2378" s="1"/>
      <c r="B2378" s="541"/>
      <c r="C2378" s="541"/>
      <c r="D2378" s="205"/>
      <c r="E2378" s="541"/>
      <c r="F2378" s="54"/>
      <c r="G2378" s="54"/>
      <c r="T2378" s="7"/>
      <c r="U2378" s="7"/>
      <c r="V2378" s="5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</row>
    <row r="2379" spans="1:51" ht="7.5" customHeight="1">
      <c r="A2379" s="1"/>
      <c r="B2379" s="531"/>
      <c r="C2379" s="531"/>
      <c r="D2379" s="205"/>
      <c r="E2379" s="531"/>
      <c r="F2379" s="286"/>
      <c r="G2379" s="287"/>
      <c r="H2379" s="76"/>
      <c r="I2379" s="76"/>
      <c r="J2379" s="76"/>
      <c r="K2379" s="76"/>
      <c r="L2379" s="76"/>
      <c r="M2379" s="76"/>
      <c r="N2379" s="76"/>
      <c r="O2379" s="76"/>
      <c r="P2379" s="76"/>
      <c r="Q2379" s="76"/>
      <c r="T2379" s="7"/>
      <c r="U2379" s="7"/>
      <c r="V2379" s="5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</row>
    <row r="2380" spans="1:51" ht="11.25" customHeight="1">
      <c r="A2380" s="1"/>
      <c r="B2380" s="674"/>
      <c r="C2380" s="545"/>
      <c r="D2380" s="545"/>
      <c r="E2380" s="545"/>
      <c r="F2380" s="545"/>
      <c r="G2380" s="545"/>
      <c r="H2380" s="545"/>
      <c r="I2380" s="545"/>
      <c r="J2380" s="545"/>
      <c r="K2380" s="545"/>
      <c r="L2380" s="545"/>
      <c r="M2380" s="545"/>
      <c r="N2380" s="545"/>
      <c r="O2380" s="545"/>
      <c r="P2380" s="545"/>
      <c r="Q2380" s="545"/>
      <c r="R2380" s="545"/>
      <c r="S2380" s="570" t="s">
        <v>43</v>
      </c>
      <c r="T2380" s="7"/>
      <c r="U2380" s="7"/>
      <c r="V2380" s="5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</row>
    <row r="2381" spans="1:51" ht="11.25" customHeight="1">
      <c r="A2381" s="1"/>
      <c r="B2381" s="28"/>
      <c r="C2381" s="64"/>
      <c r="D2381" s="28"/>
      <c r="E2381" s="28"/>
      <c r="F2381" s="28"/>
      <c r="G2381" s="28"/>
      <c r="H2381" s="28"/>
      <c r="I2381" s="28"/>
      <c r="J2381" s="28"/>
      <c r="K2381" s="28"/>
      <c r="L2381" s="28"/>
      <c r="M2381" s="28"/>
      <c r="N2381" s="28"/>
      <c r="O2381" s="28"/>
      <c r="P2381" s="28"/>
      <c r="Q2381" s="28"/>
      <c r="R2381" s="31"/>
      <c r="S2381" s="562"/>
      <c r="T2381" s="7"/>
      <c r="U2381" s="7"/>
      <c r="V2381" s="5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</row>
    <row r="2382" spans="1:51" ht="11.25" customHeight="1">
      <c r="A2382" s="1"/>
      <c r="B2382" s="675" t="s">
        <v>615</v>
      </c>
      <c r="C2382" s="587"/>
      <c r="D2382" s="587"/>
      <c r="E2382" s="587"/>
      <c r="F2382" s="587"/>
      <c r="G2382" s="587"/>
      <c r="H2382" s="587"/>
      <c r="I2382" s="587"/>
      <c r="J2382" s="587"/>
      <c r="K2382" s="587"/>
      <c r="L2382" s="587"/>
      <c r="M2382" s="587"/>
      <c r="N2382" s="587"/>
      <c r="O2382" s="587"/>
      <c r="P2382" s="587"/>
      <c r="Q2382" s="587"/>
      <c r="R2382" s="587"/>
      <c r="S2382" s="587"/>
      <c r="T2382" s="7"/>
      <c r="U2382" s="7"/>
      <c r="V2382" s="5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</row>
    <row r="2383" spans="1:51" ht="61.5" customHeight="1">
      <c r="A2383" s="1"/>
      <c r="B2383" s="572"/>
      <c r="C2383" s="531"/>
      <c r="D2383" s="531"/>
      <c r="E2383" s="35"/>
      <c r="F2383" s="35"/>
      <c r="G2383" s="35"/>
      <c r="H2383" s="35"/>
      <c r="I2383" s="35"/>
      <c r="J2383" s="35"/>
      <c r="K2383" s="35"/>
      <c r="L2383" s="35"/>
      <c r="M2383" s="35"/>
      <c r="N2383" s="328"/>
      <c r="O2383" s="573" t="s">
        <v>5</v>
      </c>
      <c r="P2383" s="531"/>
      <c r="Q2383" s="531"/>
      <c r="R2383" s="531"/>
      <c r="S2383" s="531"/>
      <c r="T2383" s="7"/>
      <c r="U2383" s="7"/>
      <c r="V2383" s="5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</row>
    <row r="2384" spans="1:51" ht="34.5" customHeight="1">
      <c r="A2384" s="1"/>
      <c r="B2384" s="279" t="s">
        <v>6</v>
      </c>
      <c r="C2384" s="279" t="s">
        <v>7</v>
      </c>
      <c r="D2384" s="279" t="s">
        <v>8</v>
      </c>
      <c r="E2384" s="279" t="s">
        <v>9</v>
      </c>
      <c r="F2384" s="254" t="s">
        <v>10</v>
      </c>
      <c r="G2384" s="255" t="s">
        <v>11</v>
      </c>
      <c r="H2384" s="254" t="s">
        <v>10</v>
      </c>
      <c r="I2384" s="255" t="s">
        <v>12</v>
      </c>
      <c r="J2384" s="254" t="s">
        <v>10</v>
      </c>
      <c r="K2384" s="255" t="s">
        <v>13</v>
      </c>
      <c r="L2384" s="254" t="s">
        <v>10</v>
      </c>
      <c r="M2384" s="255" t="s">
        <v>14</v>
      </c>
      <c r="N2384" s="254" t="s">
        <v>10</v>
      </c>
      <c r="O2384" s="255" t="s">
        <v>15</v>
      </c>
      <c r="P2384" s="254" t="s">
        <v>10</v>
      </c>
      <c r="Q2384" s="255" t="s">
        <v>16</v>
      </c>
      <c r="R2384" s="676" t="s">
        <v>17</v>
      </c>
      <c r="S2384" s="575"/>
      <c r="T2384" s="7"/>
      <c r="U2384" s="7"/>
      <c r="V2384" s="5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</row>
    <row r="2385" spans="1:51" ht="7.5" customHeight="1">
      <c r="A2385" s="95"/>
      <c r="B2385" s="663" t="s">
        <v>18</v>
      </c>
      <c r="C2385" s="627" t="s">
        <v>616</v>
      </c>
      <c r="D2385" s="626" t="s">
        <v>617</v>
      </c>
      <c r="E2385" s="685" t="s">
        <v>25</v>
      </c>
      <c r="G2385" s="175"/>
      <c r="H2385" s="175"/>
      <c r="I2385" s="175"/>
      <c r="J2385" s="175"/>
      <c r="K2385" s="175"/>
      <c r="L2385" s="175"/>
      <c r="M2385" s="175"/>
      <c r="N2385" s="175"/>
      <c r="O2385" s="175"/>
      <c r="P2385" s="175"/>
      <c r="Q2385" s="175"/>
      <c r="R2385" s="688" t="s">
        <v>21</v>
      </c>
      <c r="S2385" s="577" t="s">
        <v>618</v>
      </c>
      <c r="T2385" s="7"/>
      <c r="U2385" s="7"/>
      <c r="V2385" s="5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</row>
    <row r="2386" spans="1:51" ht="7.5" customHeight="1">
      <c r="A2386" s="95"/>
      <c r="B2386" s="541"/>
      <c r="C2386" s="541"/>
      <c r="D2386" s="541"/>
      <c r="E2386" s="541"/>
      <c r="R2386" s="541"/>
      <c r="S2386" s="541"/>
      <c r="T2386" s="7"/>
      <c r="U2386" s="7"/>
      <c r="V2386" s="5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</row>
    <row r="2387" spans="1:51" ht="7.5" customHeight="1">
      <c r="A2387" s="95"/>
      <c r="B2387" s="541"/>
      <c r="C2387" s="541"/>
      <c r="D2387" s="541"/>
      <c r="E2387" s="541"/>
      <c r="F2387" s="237"/>
      <c r="G2387" s="236"/>
      <c r="H2387" s="137"/>
      <c r="I2387" s="236"/>
      <c r="J2387" s="237"/>
      <c r="K2387" s="236"/>
      <c r="L2387" s="237"/>
      <c r="M2387" s="236"/>
      <c r="N2387" s="137"/>
      <c r="O2387" s="236"/>
      <c r="P2387" s="137"/>
      <c r="Q2387" s="236"/>
      <c r="R2387" s="331"/>
      <c r="S2387" s="541"/>
      <c r="T2387" s="7"/>
      <c r="U2387" s="7"/>
      <c r="V2387" s="5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</row>
    <row r="2388" spans="1:51" ht="7.5" customHeight="1">
      <c r="A2388" s="95"/>
      <c r="B2388" s="541"/>
      <c r="C2388" s="541"/>
      <c r="D2388" s="541"/>
      <c r="E2388" s="541"/>
      <c r="F2388" s="26"/>
      <c r="G2388" s="26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166"/>
      <c r="S2388" s="541"/>
      <c r="T2388" s="7"/>
      <c r="U2388" s="7"/>
      <c r="V2388" s="5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</row>
    <row r="2389" spans="1:51" ht="7.5" customHeight="1">
      <c r="A2389" s="95"/>
      <c r="B2389" s="541"/>
      <c r="C2389" s="541"/>
      <c r="D2389" s="541"/>
      <c r="E2389" s="541"/>
      <c r="R2389" s="259"/>
      <c r="S2389" s="541"/>
      <c r="T2389" s="7"/>
      <c r="U2389" s="7"/>
      <c r="V2389" s="5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</row>
    <row r="2390" spans="1:51" ht="7.5" customHeight="1">
      <c r="A2390" s="95"/>
      <c r="B2390" s="541"/>
      <c r="C2390" s="541"/>
      <c r="D2390" s="541"/>
      <c r="E2390" s="541"/>
      <c r="R2390" s="687" t="s">
        <v>21</v>
      </c>
      <c r="S2390" s="588" t="s">
        <v>619</v>
      </c>
      <c r="T2390" s="7"/>
      <c r="U2390" s="7"/>
      <c r="V2390" s="5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</row>
    <row r="2391" spans="1:51" ht="7.5" customHeight="1">
      <c r="A2391" s="95"/>
      <c r="B2391" s="541"/>
      <c r="C2391" s="541"/>
      <c r="D2391" s="541"/>
      <c r="E2391" s="541"/>
      <c r="R2391" s="541"/>
      <c r="S2391" s="541"/>
      <c r="T2391" s="7"/>
      <c r="U2391" s="7"/>
      <c r="V2391" s="5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</row>
    <row r="2392" spans="1:51" ht="7.5" customHeight="1">
      <c r="A2392" s="95"/>
      <c r="B2392" s="541"/>
      <c r="C2392" s="541"/>
      <c r="D2392" s="541"/>
      <c r="E2392" s="541"/>
      <c r="R2392" s="166"/>
      <c r="S2392" s="541"/>
      <c r="T2392" s="7"/>
      <c r="U2392" s="7"/>
      <c r="V2392" s="5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</row>
    <row r="2393" spans="1:51" ht="7.5" customHeight="1">
      <c r="A2393" s="95"/>
      <c r="B2393" s="541"/>
      <c r="C2393" s="541"/>
      <c r="D2393" s="541"/>
      <c r="E2393" s="541"/>
      <c r="R2393" s="687" t="s">
        <v>21</v>
      </c>
      <c r="S2393" s="588" t="s">
        <v>620</v>
      </c>
      <c r="T2393" s="7"/>
      <c r="U2393" s="7"/>
      <c r="V2393" s="5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</row>
    <row r="2394" spans="1:51" ht="7.5" customHeight="1">
      <c r="A2394" s="95"/>
      <c r="B2394" s="541"/>
      <c r="C2394" s="541"/>
      <c r="D2394" s="541"/>
      <c r="E2394" s="541"/>
      <c r="F2394" s="26"/>
      <c r="G2394" s="681" t="s">
        <v>163</v>
      </c>
      <c r="H2394" s="26"/>
      <c r="I2394" s="681" t="s">
        <v>164</v>
      </c>
      <c r="J2394" s="26"/>
      <c r="K2394" s="26"/>
      <c r="L2394" s="26"/>
      <c r="M2394" s="26"/>
      <c r="N2394" s="26"/>
      <c r="O2394" s="26"/>
      <c r="P2394" s="26"/>
      <c r="Q2394" s="26"/>
      <c r="R2394" s="541"/>
      <c r="S2394" s="541"/>
      <c r="T2394" s="7"/>
      <c r="U2394" s="7"/>
      <c r="V2394" s="5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</row>
    <row r="2395" spans="1:51" ht="7.5" customHeight="1">
      <c r="A2395" s="95"/>
      <c r="B2395" s="541"/>
      <c r="C2395" s="541"/>
      <c r="D2395" s="541"/>
      <c r="E2395" s="541"/>
      <c r="F2395" s="26"/>
      <c r="G2395" s="541"/>
      <c r="H2395" s="26"/>
      <c r="I2395" s="541"/>
      <c r="J2395" s="26"/>
      <c r="K2395" s="26"/>
      <c r="L2395" s="26"/>
      <c r="M2395" s="26"/>
      <c r="N2395" s="26"/>
      <c r="O2395" s="26"/>
      <c r="P2395" s="26"/>
      <c r="Q2395" s="26"/>
      <c r="R2395" s="166"/>
      <c r="S2395" s="541"/>
      <c r="T2395" s="7"/>
      <c r="U2395" s="7"/>
      <c r="V2395" s="5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</row>
    <row r="2396" spans="1:51" ht="7.5" customHeight="1">
      <c r="A2396" s="110"/>
      <c r="B2396" s="541"/>
      <c r="C2396" s="541"/>
      <c r="D2396" s="541"/>
      <c r="E2396" s="541"/>
      <c r="F2396" s="26"/>
      <c r="G2396" s="562"/>
      <c r="H2396" s="263"/>
      <c r="I2396" s="562"/>
      <c r="J2396" s="26"/>
      <c r="K2396" s="26"/>
      <c r="L2396" s="26"/>
      <c r="M2396" s="26"/>
      <c r="N2396" s="26"/>
      <c r="O2396" s="26"/>
      <c r="P2396" s="26"/>
      <c r="Q2396" s="26"/>
      <c r="S2396" s="541"/>
      <c r="T2396" s="7"/>
      <c r="U2396" s="7"/>
      <c r="V2396" s="5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</row>
    <row r="2397" spans="1:51" ht="7.5" customHeight="1">
      <c r="A2397" s="110"/>
      <c r="B2397" s="541"/>
      <c r="C2397" s="541"/>
      <c r="D2397" s="541"/>
      <c r="E2397" s="541"/>
      <c r="F2397" s="581">
        <v>456.40350000000001</v>
      </c>
      <c r="G2397" s="582">
        <f>ROUND(F2397*mark_up,0)</f>
        <v>2004</v>
      </c>
      <c r="H2397" s="50"/>
      <c r="I2397" s="582">
        <f>ROUND(G2397*1.82773,0)</f>
        <v>3663</v>
      </c>
      <c r="J2397" s="689"/>
      <c r="K2397" s="689" t="s">
        <v>25</v>
      </c>
      <c r="L2397" s="689"/>
      <c r="M2397" s="689" t="s">
        <v>25</v>
      </c>
      <c r="N2397" s="689"/>
      <c r="O2397" s="689" t="s">
        <v>25</v>
      </c>
      <c r="P2397" s="689"/>
      <c r="Q2397" s="689" t="s">
        <v>25</v>
      </c>
      <c r="S2397" s="541"/>
      <c r="T2397" s="7"/>
      <c r="U2397" s="7"/>
      <c r="V2397" s="5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</row>
    <row r="2398" spans="1:51" ht="7.5" customHeight="1">
      <c r="A2398" s="110"/>
      <c r="B2398" s="541"/>
      <c r="C2398" s="541"/>
      <c r="D2398" s="541"/>
      <c r="E2398" s="541"/>
      <c r="F2398" s="562"/>
      <c r="G2398" s="562"/>
      <c r="H2398" s="74"/>
      <c r="I2398" s="562"/>
      <c r="J2398" s="562"/>
      <c r="K2398" s="562"/>
      <c r="L2398" s="562"/>
      <c r="M2398" s="562"/>
      <c r="N2398" s="562"/>
      <c r="O2398" s="562"/>
      <c r="P2398" s="562"/>
      <c r="Q2398" s="562"/>
      <c r="R2398" s="687" t="s">
        <v>21</v>
      </c>
      <c r="S2398" s="672" t="s">
        <v>560</v>
      </c>
      <c r="T2398" s="7"/>
      <c r="U2398" s="7"/>
      <c r="V2398" s="5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</row>
    <row r="2399" spans="1:51" ht="7.5" customHeight="1">
      <c r="A2399" s="95"/>
      <c r="B2399" s="541"/>
      <c r="C2399" s="541"/>
      <c r="D2399" s="541"/>
      <c r="E2399" s="541"/>
      <c r="F2399" s="70"/>
      <c r="G2399" s="70"/>
      <c r="H2399" s="70"/>
      <c r="I2399" s="70"/>
      <c r="R2399" s="541"/>
      <c r="S2399" s="541"/>
      <c r="T2399" s="7"/>
      <c r="U2399" s="7"/>
      <c r="V2399" s="5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</row>
    <row r="2400" spans="1:51" ht="7.5" customHeight="1">
      <c r="A2400" s="95"/>
      <c r="B2400" s="541"/>
      <c r="C2400" s="541"/>
      <c r="D2400" s="541"/>
      <c r="E2400" s="541"/>
      <c r="F2400" s="70"/>
      <c r="G2400" s="70"/>
      <c r="H2400" s="70"/>
      <c r="I2400" s="70"/>
      <c r="R2400" s="166"/>
      <c r="S2400" s="541"/>
      <c r="T2400" s="7"/>
      <c r="U2400" s="7"/>
      <c r="V2400" s="5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</row>
    <row r="2401" spans="1:51" ht="7.5" customHeight="1">
      <c r="A2401" s="95"/>
      <c r="B2401" s="541"/>
      <c r="C2401" s="541"/>
      <c r="D2401" s="541"/>
      <c r="E2401" s="541"/>
      <c r="F2401" s="70"/>
      <c r="G2401" s="70"/>
      <c r="H2401" s="70"/>
      <c r="I2401" s="70"/>
      <c r="T2401" s="7"/>
      <c r="U2401" s="7"/>
      <c r="V2401" s="5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</row>
    <row r="2402" spans="1:51" ht="7.5" customHeight="1">
      <c r="A2402" s="1"/>
      <c r="B2402" s="541"/>
      <c r="C2402" s="541"/>
      <c r="D2402" s="541"/>
      <c r="E2402" s="541"/>
      <c r="F2402" s="70"/>
      <c r="G2402" s="70"/>
      <c r="H2402" s="70"/>
      <c r="I2402" s="70"/>
      <c r="T2402" s="7"/>
      <c r="U2402" s="7"/>
      <c r="V2402" s="5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</row>
    <row r="2403" spans="1:51" ht="7.5" customHeight="1">
      <c r="A2403" s="1"/>
      <c r="B2403" s="541"/>
      <c r="C2403" s="541"/>
      <c r="D2403" s="541"/>
      <c r="E2403" s="541"/>
      <c r="F2403" s="70"/>
      <c r="G2403" s="70"/>
      <c r="H2403" s="70"/>
      <c r="I2403" s="70"/>
      <c r="T2403" s="7"/>
      <c r="U2403" s="7"/>
      <c r="V2403" s="5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</row>
    <row r="2404" spans="1:51" ht="7.5" customHeight="1">
      <c r="A2404" s="1"/>
      <c r="B2404" s="541"/>
      <c r="C2404" s="541"/>
      <c r="D2404" s="541"/>
      <c r="E2404" s="541"/>
      <c r="F2404" s="70"/>
      <c r="G2404" s="70"/>
      <c r="H2404" s="70"/>
      <c r="I2404" s="70"/>
      <c r="T2404" s="7"/>
      <c r="U2404" s="7"/>
      <c r="V2404" s="5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</row>
    <row r="2405" spans="1:51" ht="7.5" customHeight="1">
      <c r="A2405" s="1"/>
      <c r="B2405" s="541"/>
      <c r="C2405" s="541"/>
      <c r="D2405" s="541"/>
      <c r="E2405" s="541"/>
      <c r="F2405" s="70"/>
      <c r="G2405" s="70"/>
      <c r="H2405" s="70"/>
      <c r="I2405" s="70"/>
      <c r="T2405" s="7"/>
      <c r="U2405" s="7"/>
      <c r="V2405" s="5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</row>
    <row r="2406" spans="1:51" ht="7.5" customHeight="1">
      <c r="A2406" s="1"/>
      <c r="B2406" s="541"/>
      <c r="C2406" s="541"/>
      <c r="D2406" s="541"/>
      <c r="E2406" s="541"/>
      <c r="F2406" s="70"/>
      <c r="G2406" s="70"/>
      <c r="H2406" s="70"/>
      <c r="I2406" s="70"/>
      <c r="T2406" s="7"/>
      <c r="U2406" s="7"/>
      <c r="V2406" s="5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</row>
    <row r="2407" spans="1:51" ht="7.5" customHeight="1">
      <c r="A2407" s="1"/>
      <c r="B2407" s="541"/>
      <c r="C2407" s="541"/>
      <c r="D2407" s="541"/>
      <c r="E2407" s="541"/>
      <c r="F2407" s="70"/>
      <c r="G2407" s="70"/>
      <c r="H2407" s="70"/>
      <c r="I2407" s="70"/>
      <c r="T2407" s="7"/>
      <c r="U2407" s="7"/>
      <c r="V2407" s="5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</row>
    <row r="2408" spans="1:51" ht="7.5" customHeight="1">
      <c r="A2408" s="1"/>
      <c r="B2408" s="541"/>
      <c r="C2408" s="541"/>
      <c r="D2408" s="541"/>
      <c r="E2408" s="541"/>
      <c r="F2408" s="70"/>
      <c r="G2408" s="70"/>
      <c r="H2408" s="70"/>
      <c r="I2408" s="70"/>
      <c r="T2408" s="7"/>
      <c r="U2408" s="7"/>
      <c r="V2408" s="5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</row>
    <row r="2409" spans="1:51" ht="7.5" customHeight="1">
      <c r="A2409" s="1"/>
      <c r="B2409" s="541"/>
      <c r="C2409" s="541"/>
      <c r="D2409" s="541"/>
      <c r="E2409" s="541"/>
      <c r="F2409" s="70"/>
      <c r="G2409" s="70"/>
      <c r="H2409" s="70"/>
      <c r="I2409" s="70"/>
      <c r="T2409" s="7"/>
      <c r="U2409" s="7"/>
      <c r="V2409" s="5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</row>
    <row r="2410" spans="1:51" ht="7.5" customHeight="1">
      <c r="A2410" s="13"/>
      <c r="B2410" s="541"/>
      <c r="C2410" s="608" t="s">
        <v>621</v>
      </c>
      <c r="D2410" s="541"/>
      <c r="E2410" s="541"/>
      <c r="F2410" s="70"/>
      <c r="G2410" s="70"/>
      <c r="H2410" s="70"/>
      <c r="I2410" s="70"/>
      <c r="T2410" s="7"/>
      <c r="U2410" s="7"/>
      <c r="V2410" s="5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</row>
    <row r="2411" spans="1:51" ht="7.5" customHeight="1">
      <c r="A2411" s="13"/>
      <c r="B2411" s="541"/>
      <c r="C2411" s="541"/>
      <c r="D2411" s="541"/>
      <c r="E2411" s="541"/>
      <c r="F2411" s="70"/>
      <c r="G2411" s="70"/>
      <c r="H2411" s="70"/>
      <c r="I2411" s="70"/>
      <c r="T2411" s="7"/>
      <c r="U2411" s="7"/>
      <c r="V2411" s="5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</row>
    <row r="2412" spans="1:51" ht="7.5" customHeight="1">
      <c r="A2412" s="13"/>
      <c r="B2412" s="531"/>
      <c r="C2412" s="531"/>
      <c r="D2412" s="531"/>
      <c r="E2412" s="531"/>
      <c r="F2412" s="112"/>
      <c r="G2412" s="112"/>
      <c r="H2412" s="112"/>
      <c r="I2412" s="112"/>
      <c r="J2412" s="76"/>
      <c r="K2412" s="76"/>
      <c r="L2412" s="76"/>
      <c r="M2412" s="76"/>
      <c r="N2412" s="76"/>
      <c r="O2412" s="76"/>
      <c r="P2412" s="76"/>
      <c r="Q2412" s="76"/>
      <c r="R2412" s="76"/>
      <c r="S2412" s="76"/>
      <c r="T2412" s="7"/>
      <c r="U2412" s="7"/>
      <c r="V2412" s="5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</row>
    <row r="2413" spans="1:51" ht="7.5" customHeight="1">
      <c r="A2413" s="1"/>
      <c r="B2413" s="702" t="s">
        <v>18</v>
      </c>
      <c r="C2413" s="627" t="s">
        <v>622</v>
      </c>
      <c r="D2413" s="626" t="s">
        <v>623</v>
      </c>
      <c r="E2413" s="685" t="s">
        <v>25</v>
      </c>
      <c r="F2413" s="70"/>
      <c r="G2413" s="70"/>
      <c r="H2413" s="70"/>
      <c r="I2413" s="70"/>
      <c r="R2413" s="688" t="s">
        <v>21</v>
      </c>
      <c r="S2413" s="686" t="s">
        <v>624</v>
      </c>
      <c r="T2413" s="7"/>
      <c r="U2413" s="7"/>
      <c r="V2413" s="5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</row>
    <row r="2414" spans="1:51" ht="7.5" customHeight="1">
      <c r="A2414" s="1"/>
      <c r="B2414" s="541"/>
      <c r="C2414" s="541"/>
      <c r="D2414" s="541"/>
      <c r="E2414" s="541"/>
      <c r="F2414" s="70"/>
      <c r="G2414" s="70"/>
      <c r="H2414" s="70"/>
      <c r="I2414" s="70"/>
      <c r="R2414" s="541"/>
      <c r="S2414" s="541"/>
      <c r="T2414" s="7"/>
      <c r="U2414" s="7"/>
      <c r="V2414" s="5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</row>
    <row r="2415" spans="1:51" ht="7.5" customHeight="1">
      <c r="A2415" s="1"/>
      <c r="B2415" s="541"/>
      <c r="C2415" s="541"/>
      <c r="D2415" s="541"/>
      <c r="E2415" s="541"/>
      <c r="F2415" s="70"/>
      <c r="G2415" s="70"/>
      <c r="H2415" s="70"/>
      <c r="I2415" s="70"/>
      <c r="R2415" s="331"/>
      <c r="S2415" s="541"/>
      <c r="T2415" s="7"/>
      <c r="U2415" s="7"/>
      <c r="V2415" s="5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</row>
    <row r="2416" spans="1:51" ht="7.5" customHeight="1">
      <c r="A2416" s="1"/>
      <c r="B2416" s="541"/>
      <c r="C2416" s="541"/>
      <c r="D2416" s="541"/>
      <c r="E2416" s="541"/>
      <c r="F2416" s="70"/>
      <c r="G2416" s="70"/>
      <c r="H2416" s="70"/>
      <c r="I2416" s="70"/>
      <c r="R2416" s="166"/>
      <c r="S2416" s="541"/>
      <c r="T2416" s="7"/>
      <c r="U2416" s="7"/>
      <c r="V2416" s="5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</row>
    <row r="2417" spans="1:51" ht="7.5" customHeight="1">
      <c r="A2417" s="1"/>
      <c r="B2417" s="541"/>
      <c r="C2417" s="541"/>
      <c r="D2417" s="541"/>
      <c r="E2417" s="541"/>
      <c r="F2417" s="70"/>
      <c r="G2417" s="70"/>
      <c r="H2417" s="70"/>
      <c r="I2417" s="70"/>
      <c r="R2417" s="166"/>
      <c r="S2417" s="541"/>
      <c r="T2417" s="7"/>
      <c r="U2417" s="7"/>
      <c r="V2417" s="5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</row>
    <row r="2418" spans="1:51" ht="7.5" customHeight="1">
      <c r="A2418" s="1"/>
      <c r="B2418" s="541"/>
      <c r="C2418" s="541"/>
      <c r="D2418" s="541"/>
      <c r="E2418" s="541"/>
      <c r="F2418" s="52"/>
      <c r="G2418" s="96"/>
      <c r="H2418" s="123"/>
      <c r="I2418" s="96"/>
      <c r="J2418" s="234"/>
      <c r="K2418" s="236"/>
      <c r="L2418" s="234"/>
      <c r="M2418" s="236"/>
      <c r="N2418" s="137"/>
      <c r="O2418" s="236"/>
      <c r="P2418" s="137"/>
      <c r="Q2418" s="236"/>
      <c r="R2418" s="687" t="s">
        <v>21</v>
      </c>
      <c r="S2418" s="588" t="s">
        <v>574</v>
      </c>
      <c r="T2418" s="7"/>
      <c r="U2418" s="7"/>
      <c r="V2418" s="5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</row>
    <row r="2419" spans="1:51" ht="7.5" customHeight="1">
      <c r="A2419" s="1"/>
      <c r="B2419" s="541"/>
      <c r="C2419" s="541"/>
      <c r="D2419" s="541"/>
      <c r="E2419" s="541"/>
      <c r="F2419" s="52"/>
      <c r="G2419" s="96"/>
      <c r="H2419" s="123"/>
      <c r="I2419" s="96"/>
      <c r="J2419" s="234"/>
      <c r="K2419" s="236"/>
      <c r="L2419" s="234"/>
      <c r="M2419" s="236"/>
      <c r="N2419" s="137"/>
      <c r="O2419" s="236"/>
      <c r="P2419" s="137"/>
      <c r="Q2419" s="236"/>
      <c r="R2419" s="541"/>
      <c r="S2419" s="541"/>
      <c r="T2419" s="7"/>
      <c r="U2419" s="7"/>
      <c r="V2419" s="5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</row>
    <row r="2420" spans="1:51" ht="7.5" customHeight="1">
      <c r="A2420" s="1"/>
      <c r="B2420" s="541"/>
      <c r="C2420" s="541"/>
      <c r="D2420" s="541"/>
      <c r="E2420" s="541"/>
      <c r="F2420" s="52"/>
      <c r="G2420" s="96"/>
      <c r="H2420" s="123"/>
      <c r="I2420" s="96"/>
      <c r="J2420" s="234"/>
      <c r="K2420" s="236"/>
      <c r="L2420" s="234"/>
      <c r="M2420" s="236"/>
      <c r="N2420" s="137"/>
      <c r="O2420" s="236"/>
      <c r="P2420" s="137"/>
      <c r="Q2420" s="236"/>
      <c r="R2420" s="331"/>
      <c r="S2420" s="541"/>
      <c r="T2420" s="7"/>
      <c r="U2420" s="7"/>
      <c r="V2420" s="5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</row>
    <row r="2421" spans="1:51" ht="7.5" customHeight="1">
      <c r="A2421" s="1"/>
      <c r="B2421" s="541"/>
      <c r="C2421" s="541"/>
      <c r="D2421" s="541"/>
      <c r="E2421" s="541"/>
      <c r="F2421" s="52"/>
      <c r="G2421" s="96"/>
      <c r="H2421" s="123"/>
      <c r="I2421" s="47"/>
      <c r="J2421" s="234"/>
      <c r="K2421" s="236"/>
      <c r="L2421" s="234"/>
      <c r="M2421" s="236"/>
      <c r="N2421" s="137"/>
      <c r="O2421" s="236"/>
      <c r="P2421" s="137"/>
      <c r="Q2421" s="236"/>
      <c r="S2421" s="541"/>
      <c r="T2421" s="7"/>
      <c r="U2421" s="7"/>
      <c r="V2421" s="5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</row>
    <row r="2422" spans="1:51" ht="7.5" customHeight="1">
      <c r="A2422" s="1"/>
      <c r="B2422" s="541"/>
      <c r="C2422" s="541"/>
      <c r="D2422" s="541"/>
      <c r="E2422" s="541"/>
      <c r="F2422" s="47"/>
      <c r="G2422" s="47"/>
      <c r="H2422" s="47"/>
      <c r="I2422" s="159"/>
      <c r="J2422" s="26"/>
      <c r="K2422" s="26"/>
      <c r="L2422" s="26"/>
      <c r="M2422" s="26"/>
      <c r="N2422" s="26"/>
      <c r="O2422" s="26"/>
      <c r="P2422" s="26"/>
      <c r="Q2422" s="26"/>
      <c r="S2422" s="541"/>
      <c r="T2422" s="7"/>
      <c r="U2422" s="7"/>
      <c r="V2422" s="5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</row>
    <row r="2423" spans="1:51" ht="7.5" customHeight="1">
      <c r="A2423" s="1"/>
      <c r="B2423" s="541"/>
      <c r="C2423" s="541"/>
      <c r="D2423" s="541"/>
      <c r="E2423" s="541"/>
      <c r="F2423" s="47"/>
      <c r="G2423" s="580" t="s">
        <v>163</v>
      </c>
      <c r="H2423" s="47"/>
      <c r="I2423" s="580" t="s">
        <v>190</v>
      </c>
      <c r="J2423" s="26"/>
      <c r="K2423" s="26"/>
      <c r="L2423" s="26"/>
      <c r="M2423" s="26"/>
      <c r="N2423" s="26"/>
      <c r="O2423" s="26"/>
      <c r="P2423" s="26"/>
      <c r="Q2423" s="26"/>
      <c r="R2423" s="687" t="s">
        <v>21</v>
      </c>
      <c r="S2423" s="588" t="s">
        <v>620</v>
      </c>
      <c r="T2423" s="7"/>
      <c r="U2423" s="7"/>
      <c r="V2423" s="5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</row>
    <row r="2424" spans="1:51" ht="7.5" customHeight="1">
      <c r="A2424" s="1"/>
      <c r="B2424" s="541"/>
      <c r="C2424" s="541"/>
      <c r="D2424" s="541"/>
      <c r="E2424" s="541"/>
      <c r="F2424" s="47"/>
      <c r="G2424" s="541"/>
      <c r="H2424" s="47"/>
      <c r="I2424" s="541"/>
      <c r="J2424" s="26"/>
      <c r="K2424" s="26"/>
      <c r="L2424" s="26"/>
      <c r="M2424" s="26"/>
      <c r="N2424" s="26"/>
      <c r="O2424" s="26"/>
      <c r="P2424" s="26"/>
      <c r="Q2424" s="26"/>
      <c r="R2424" s="541"/>
      <c r="S2424" s="541"/>
      <c r="T2424" s="7"/>
      <c r="U2424" s="7"/>
      <c r="V2424" s="5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</row>
    <row r="2425" spans="1:51" ht="7.5" customHeight="1">
      <c r="A2425" s="1"/>
      <c r="B2425" s="541"/>
      <c r="C2425" s="541"/>
      <c r="D2425" s="541"/>
      <c r="E2425" s="541"/>
      <c r="F2425" s="47"/>
      <c r="G2425" s="562"/>
      <c r="H2425" s="105"/>
      <c r="I2425" s="562"/>
      <c r="J2425" s="26"/>
      <c r="K2425" s="26"/>
      <c r="L2425" s="26"/>
      <c r="M2425" s="26"/>
      <c r="N2425" s="26"/>
      <c r="O2425" s="26"/>
      <c r="P2425" s="26"/>
      <c r="Q2425" s="26"/>
      <c r="R2425" s="331"/>
      <c r="S2425" s="541"/>
      <c r="T2425" s="7"/>
      <c r="U2425" s="7"/>
      <c r="V2425" s="5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</row>
    <row r="2426" spans="1:51" ht="7.5" customHeight="1">
      <c r="A2426" s="13"/>
      <c r="B2426" s="541"/>
      <c r="C2426" s="541"/>
      <c r="D2426" s="541"/>
      <c r="E2426" s="541"/>
      <c r="F2426" s="581">
        <v>3672.3225000000002</v>
      </c>
      <c r="G2426" s="582">
        <f>ROUND(F2426*mark_up,0)</f>
        <v>16121</v>
      </c>
      <c r="H2426" s="50"/>
      <c r="I2426" s="582">
        <f>ROUND(G2426*1.56553,0)</f>
        <v>25238</v>
      </c>
      <c r="J2426" s="689"/>
      <c r="K2426" s="689" t="s">
        <v>25</v>
      </c>
      <c r="L2426" s="689"/>
      <c r="M2426" s="689" t="s">
        <v>25</v>
      </c>
      <c r="N2426" s="689"/>
      <c r="O2426" s="689" t="s">
        <v>25</v>
      </c>
      <c r="P2426" s="689"/>
      <c r="Q2426" s="689" t="s">
        <v>25</v>
      </c>
      <c r="S2426" s="541"/>
      <c r="T2426" s="7"/>
      <c r="U2426" s="7"/>
      <c r="V2426" s="5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</row>
    <row r="2427" spans="1:51" ht="7.5" customHeight="1">
      <c r="A2427" s="13"/>
      <c r="B2427" s="541"/>
      <c r="C2427" s="541"/>
      <c r="D2427" s="541"/>
      <c r="E2427" s="541"/>
      <c r="F2427" s="562"/>
      <c r="G2427" s="562"/>
      <c r="H2427" s="74"/>
      <c r="I2427" s="562"/>
      <c r="J2427" s="562"/>
      <c r="K2427" s="562"/>
      <c r="L2427" s="562"/>
      <c r="M2427" s="562"/>
      <c r="N2427" s="562"/>
      <c r="O2427" s="562"/>
      <c r="P2427" s="562"/>
      <c r="Q2427" s="562"/>
      <c r="S2427" s="541"/>
      <c r="T2427" s="7"/>
      <c r="U2427" s="7"/>
      <c r="V2427" s="5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</row>
    <row r="2428" spans="1:51" ht="7.5" customHeight="1">
      <c r="A2428" s="1"/>
      <c r="B2428" s="541"/>
      <c r="C2428" s="541"/>
      <c r="D2428" s="541"/>
      <c r="E2428" s="541"/>
      <c r="R2428" s="687" t="s">
        <v>21</v>
      </c>
      <c r="S2428" s="588" t="s">
        <v>625</v>
      </c>
      <c r="T2428" s="7"/>
      <c r="U2428" s="7"/>
      <c r="V2428" s="5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</row>
    <row r="2429" spans="1:51" ht="7.5" customHeight="1">
      <c r="A2429" s="1"/>
      <c r="B2429" s="541"/>
      <c r="C2429" s="541"/>
      <c r="D2429" s="541"/>
      <c r="E2429" s="541"/>
      <c r="R2429" s="541"/>
      <c r="S2429" s="541"/>
      <c r="T2429" s="7"/>
      <c r="U2429" s="7"/>
      <c r="V2429" s="5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</row>
    <row r="2430" spans="1:51" ht="7.5" customHeight="1">
      <c r="A2430" s="13"/>
      <c r="B2430" s="541"/>
      <c r="C2430" s="541"/>
      <c r="D2430" s="541"/>
      <c r="E2430" s="541"/>
      <c r="F2430" s="240"/>
      <c r="G2430" s="26"/>
      <c r="H2430" s="26"/>
      <c r="I2430" s="26"/>
      <c r="J2430" s="26"/>
      <c r="K2430" s="26"/>
      <c r="L2430" s="26"/>
      <c r="M2430" s="26"/>
      <c r="N2430" s="26"/>
      <c r="O2430" s="26"/>
      <c r="P2430" s="26"/>
      <c r="Q2430" s="26"/>
      <c r="R2430" s="166"/>
      <c r="S2430" s="541"/>
      <c r="T2430" s="7"/>
      <c r="U2430" s="7"/>
      <c r="V2430" s="5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</row>
    <row r="2431" spans="1:51" ht="7.5" customHeight="1">
      <c r="A2431" s="13"/>
      <c r="B2431" s="541"/>
      <c r="C2431" s="541"/>
      <c r="D2431" s="541"/>
      <c r="E2431" s="541"/>
      <c r="F2431" s="240"/>
      <c r="G2431" s="26"/>
      <c r="H2431" s="26"/>
      <c r="I2431" s="26"/>
      <c r="J2431" s="26"/>
      <c r="K2431" s="26"/>
      <c r="L2431" s="26"/>
      <c r="M2431" s="26"/>
      <c r="N2431" s="26"/>
      <c r="O2431" s="26"/>
      <c r="P2431" s="26"/>
      <c r="Q2431" s="26"/>
      <c r="R2431" s="687" t="s">
        <v>21</v>
      </c>
      <c r="S2431" s="647" t="s">
        <v>626</v>
      </c>
      <c r="T2431" s="7"/>
      <c r="U2431" s="7"/>
      <c r="V2431" s="5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</row>
    <row r="2432" spans="1:51" ht="7.5" customHeight="1">
      <c r="A2432" s="13"/>
      <c r="B2432" s="541"/>
      <c r="C2432" s="541"/>
      <c r="D2432" s="541"/>
      <c r="E2432" s="541"/>
      <c r="F2432" s="240"/>
      <c r="G2432" s="240"/>
      <c r="H2432" s="240"/>
      <c r="I2432" s="240"/>
      <c r="J2432" s="240"/>
      <c r="K2432" s="240"/>
      <c r="L2432" s="240"/>
      <c r="M2432" s="240"/>
      <c r="N2432" s="240"/>
      <c r="O2432" s="240"/>
      <c r="P2432" s="240"/>
      <c r="Q2432" s="240"/>
      <c r="R2432" s="541"/>
      <c r="S2432" s="541"/>
      <c r="T2432" s="7"/>
      <c r="U2432" s="7"/>
      <c r="V2432" s="5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</row>
    <row r="2433" spans="1:51" ht="7.5" customHeight="1">
      <c r="A2433" s="1"/>
      <c r="B2433" s="541"/>
      <c r="C2433" s="541"/>
      <c r="D2433" s="541"/>
      <c r="E2433" s="541"/>
      <c r="F2433" s="240"/>
      <c r="G2433" s="240"/>
      <c r="H2433" s="240"/>
      <c r="I2433" s="240"/>
      <c r="J2433" s="240"/>
      <c r="K2433" s="240"/>
      <c r="L2433" s="240"/>
      <c r="M2433" s="240"/>
      <c r="N2433" s="240"/>
      <c r="O2433" s="240"/>
      <c r="P2433" s="240"/>
      <c r="Q2433" s="240"/>
      <c r="R2433" s="166"/>
      <c r="S2433" s="541"/>
      <c r="T2433" s="7"/>
      <c r="U2433" s="7"/>
      <c r="V2433" s="5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</row>
    <row r="2434" spans="1:51" ht="7.5" customHeight="1">
      <c r="A2434" s="1"/>
      <c r="B2434" s="541"/>
      <c r="C2434" s="541"/>
      <c r="D2434" s="541"/>
      <c r="E2434" s="541"/>
      <c r="F2434" s="26"/>
      <c r="G2434" s="26"/>
      <c r="H2434" s="26"/>
      <c r="I2434" s="26"/>
      <c r="J2434" s="26"/>
      <c r="K2434" s="26"/>
      <c r="L2434" s="26"/>
      <c r="M2434" s="26"/>
      <c r="N2434" s="26"/>
      <c r="O2434" s="26"/>
      <c r="P2434" s="26"/>
      <c r="Q2434" s="26"/>
      <c r="R2434" s="166"/>
      <c r="S2434" s="541"/>
      <c r="T2434" s="7"/>
      <c r="U2434" s="7"/>
      <c r="V2434" s="5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</row>
    <row r="2435" spans="1:51" ht="7.5" customHeight="1">
      <c r="A2435" s="1"/>
      <c r="B2435" s="541"/>
      <c r="C2435" s="541"/>
      <c r="D2435" s="541"/>
      <c r="E2435" s="541"/>
      <c r="F2435" s="26"/>
      <c r="G2435" s="26"/>
      <c r="H2435" s="26"/>
      <c r="I2435" s="26"/>
      <c r="J2435" s="26"/>
      <c r="K2435" s="26"/>
      <c r="L2435" s="26"/>
      <c r="M2435" s="26"/>
      <c r="N2435" s="26"/>
      <c r="O2435" s="26"/>
      <c r="P2435" s="26"/>
      <c r="Q2435" s="26"/>
      <c r="R2435" s="166"/>
      <c r="S2435" s="541"/>
      <c r="T2435" s="7"/>
      <c r="U2435" s="7"/>
      <c r="V2435" s="5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</row>
    <row r="2436" spans="1:51" ht="7.5" customHeight="1">
      <c r="A2436" s="1"/>
      <c r="B2436" s="541"/>
      <c r="C2436" s="541"/>
      <c r="D2436" s="541"/>
      <c r="E2436" s="541"/>
      <c r="F2436" s="26"/>
      <c r="G2436" s="26"/>
      <c r="H2436" s="26"/>
      <c r="I2436" s="26"/>
      <c r="J2436" s="26"/>
      <c r="K2436" s="26"/>
      <c r="L2436" s="26"/>
      <c r="M2436" s="26"/>
      <c r="N2436" s="26"/>
      <c r="O2436" s="26"/>
      <c r="P2436" s="26"/>
      <c r="Q2436" s="26"/>
      <c r="R2436" s="166"/>
      <c r="S2436" s="541"/>
      <c r="T2436" s="7"/>
      <c r="U2436" s="7"/>
      <c r="V2436" s="5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</row>
    <row r="2437" spans="1:51" ht="7.5" customHeight="1">
      <c r="A2437" s="1"/>
      <c r="B2437" s="541"/>
      <c r="C2437" s="541"/>
      <c r="D2437" s="541"/>
      <c r="E2437" s="541"/>
      <c r="F2437" s="26"/>
      <c r="G2437" s="26"/>
      <c r="H2437" s="26"/>
      <c r="I2437" s="26"/>
      <c r="J2437" s="26"/>
      <c r="K2437" s="26"/>
      <c r="L2437" s="26"/>
      <c r="M2437" s="26"/>
      <c r="N2437" s="26"/>
      <c r="O2437" s="26"/>
      <c r="P2437" s="26"/>
      <c r="Q2437" s="26"/>
      <c r="R2437" s="166"/>
      <c r="S2437" s="541"/>
      <c r="T2437" s="7"/>
      <c r="U2437" s="7"/>
      <c r="V2437" s="5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</row>
    <row r="2438" spans="1:51" ht="7.5" customHeight="1">
      <c r="A2438" s="1"/>
      <c r="B2438" s="541"/>
      <c r="C2438" s="608" t="s">
        <v>627</v>
      </c>
      <c r="D2438" s="541"/>
      <c r="E2438" s="541"/>
      <c r="F2438" s="26"/>
      <c r="G2438" s="26"/>
      <c r="H2438" s="26"/>
      <c r="I2438" s="26"/>
      <c r="J2438" s="26"/>
      <c r="K2438" s="26"/>
      <c r="L2438" s="26"/>
      <c r="M2438" s="26"/>
      <c r="N2438" s="26"/>
      <c r="O2438" s="26"/>
      <c r="P2438" s="26"/>
      <c r="Q2438" s="26"/>
      <c r="T2438" s="7"/>
      <c r="U2438" s="7"/>
      <c r="V2438" s="5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</row>
    <row r="2439" spans="1:51" ht="7.5" customHeight="1">
      <c r="A2439" s="1"/>
      <c r="B2439" s="541"/>
      <c r="C2439" s="541"/>
      <c r="D2439" s="541"/>
      <c r="E2439" s="541"/>
      <c r="F2439" s="263"/>
      <c r="G2439" s="263"/>
      <c r="H2439" s="263"/>
      <c r="I2439" s="263"/>
      <c r="J2439" s="263"/>
      <c r="K2439" s="263"/>
      <c r="L2439" s="263"/>
      <c r="M2439" s="263"/>
      <c r="N2439" s="263"/>
      <c r="O2439" s="263"/>
      <c r="P2439" s="263"/>
      <c r="Q2439" s="263"/>
      <c r="T2439" s="7"/>
      <c r="U2439" s="7"/>
      <c r="V2439" s="5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</row>
    <row r="2440" spans="1:51" ht="7.5" customHeight="1">
      <c r="A2440" s="1"/>
      <c r="B2440" s="531"/>
      <c r="C2440" s="531"/>
      <c r="D2440" s="531"/>
      <c r="E2440" s="531"/>
      <c r="F2440" s="355"/>
      <c r="G2440" s="355"/>
      <c r="H2440" s="355"/>
      <c r="I2440" s="355"/>
      <c r="J2440" s="355"/>
      <c r="K2440" s="355"/>
      <c r="L2440" s="355"/>
      <c r="M2440" s="355"/>
      <c r="N2440" s="355"/>
      <c r="O2440" s="355"/>
      <c r="P2440" s="355"/>
      <c r="Q2440" s="355"/>
      <c r="T2440" s="7"/>
      <c r="U2440" s="7"/>
      <c r="V2440" s="5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</row>
    <row r="2441" spans="1:51" ht="11.25" customHeight="1">
      <c r="A2441" s="1"/>
      <c r="B2441" s="674"/>
      <c r="C2441" s="545"/>
      <c r="D2441" s="545"/>
      <c r="E2441" s="545"/>
      <c r="F2441" s="545"/>
      <c r="G2441" s="545"/>
      <c r="H2441" s="545"/>
      <c r="I2441" s="545"/>
      <c r="J2441" s="545"/>
      <c r="K2441" s="545"/>
      <c r="L2441" s="545"/>
      <c r="M2441" s="545"/>
      <c r="N2441" s="545"/>
      <c r="O2441" s="545"/>
      <c r="P2441" s="545"/>
      <c r="Q2441" s="545"/>
      <c r="R2441" s="545"/>
      <c r="S2441" s="570" t="s">
        <v>43</v>
      </c>
      <c r="T2441" s="7"/>
      <c r="U2441" s="7"/>
      <c r="V2441" s="5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</row>
    <row r="2442" spans="1:51" ht="11.25" customHeight="1">
      <c r="A2442" s="1"/>
      <c r="B2442" s="28"/>
      <c r="C2442" s="64"/>
      <c r="D2442" s="28"/>
      <c r="E2442" s="28"/>
      <c r="F2442" s="28"/>
      <c r="G2442" s="28"/>
      <c r="H2442" s="28"/>
      <c r="I2442" s="28"/>
      <c r="J2442" s="28"/>
      <c r="K2442" s="28"/>
      <c r="L2442" s="28"/>
      <c r="M2442" s="28"/>
      <c r="N2442" s="28"/>
      <c r="O2442" s="28"/>
      <c r="P2442" s="28"/>
      <c r="Q2442" s="28"/>
      <c r="R2442" s="31"/>
      <c r="S2442" s="562"/>
      <c r="T2442" s="7"/>
      <c r="U2442" s="7"/>
      <c r="V2442" s="5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</row>
    <row r="2443" spans="1:51" ht="11.25" customHeight="1">
      <c r="A2443" s="1"/>
      <c r="B2443" s="675" t="s">
        <v>628</v>
      </c>
      <c r="C2443" s="587"/>
      <c r="D2443" s="587"/>
      <c r="E2443" s="587"/>
      <c r="F2443" s="587"/>
      <c r="G2443" s="587"/>
      <c r="H2443" s="587"/>
      <c r="I2443" s="587"/>
      <c r="J2443" s="587"/>
      <c r="K2443" s="587"/>
      <c r="L2443" s="587"/>
      <c r="M2443" s="587"/>
      <c r="N2443" s="587"/>
      <c r="O2443" s="587"/>
      <c r="P2443" s="587"/>
      <c r="Q2443" s="587"/>
      <c r="R2443" s="587"/>
      <c r="S2443" s="587"/>
      <c r="T2443" s="7"/>
      <c r="U2443" s="7"/>
      <c r="V2443" s="5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</row>
    <row r="2444" spans="1:51" ht="61.5" customHeight="1">
      <c r="A2444" s="1"/>
      <c r="B2444" s="572"/>
      <c r="C2444" s="531"/>
      <c r="D2444" s="531"/>
      <c r="E2444" s="35"/>
      <c r="F2444" s="35"/>
      <c r="G2444" s="35"/>
      <c r="H2444" s="35"/>
      <c r="I2444" s="35"/>
      <c r="J2444" s="35"/>
      <c r="K2444" s="35"/>
      <c r="L2444" s="35"/>
      <c r="M2444" s="35"/>
      <c r="N2444" s="328"/>
      <c r="O2444" s="573" t="s">
        <v>5</v>
      </c>
      <c r="P2444" s="531"/>
      <c r="Q2444" s="531"/>
      <c r="R2444" s="531"/>
      <c r="S2444" s="531"/>
      <c r="T2444" s="7"/>
      <c r="U2444" s="7"/>
      <c r="V2444" s="5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</row>
    <row r="2445" spans="1:51" ht="34.5" customHeight="1">
      <c r="A2445" s="1"/>
      <c r="B2445" s="253" t="s">
        <v>6</v>
      </c>
      <c r="C2445" s="253" t="s">
        <v>7</v>
      </c>
      <c r="D2445" s="253" t="s">
        <v>8</v>
      </c>
      <c r="E2445" s="253" t="s">
        <v>9</v>
      </c>
      <c r="F2445" s="254" t="s">
        <v>10</v>
      </c>
      <c r="G2445" s="255" t="s">
        <v>11</v>
      </c>
      <c r="H2445" s="254" t="s">
        <v>10</v>
      </c>
      <c r="I2445" s="255" t="s">
        <v>12</v>
      </c>
      <c r="J2445" s="254" t="s">
        <v>10</v>
      </c>
      <c r="K2445" s="255" t="s">
        <v>13</v>
      </c>
      <c r="L2445" s="254" t="s">
        <v>10</v>
      </c>
      <c r="M2445" s="255" t="s">
        <v>14</v>
      </c>
      <c r="N2445" s="254" t="s">
        <v>10</v>
      </c>
      <c r="O2445" s="255" t="s">
        <v>15</v>
      </c>
      <c r="P2445" s="254" t="s">
        <v>10</v>
      </c>
      <c r="Q2445" s="255" t="s">
        <v>16</v>
      </c>
      <c r="R2445" s="676" t="s">
        <v>17</v>
      </c>
      <c r="S2445" s="575"/>
      <c r="T2445" s="7"/>
      <c r="U2445" s="7"/>
      <c r="V2445" s="5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</row>
    <row r="2446" spans="1:51" ht="7.5" customHeight="1">
      <c r="A2446" s="1"/>
      <c r="B2446" s="713" t="s">
        <v>18</v>
      </c>
      <c r="C2446" s="627" t="s">
        <v>629</v>
      </c>
      <c r="D2446" s="706" t="s">
        <v>623</v>
      </c>
      <c r="E2446" s="707" t="s">
        <v>25</v>
      </c>
      <c r="R2446" s="688" t="s">
        <v>21</v>
      </c>
      <c r="S2446" s="577" t="s">
        <v>630</v>
      </c>
      <c r="T2446" s="7"/>
      <c r="U2446" s="7"/>
      <c r="V2446" s="5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</row>
    <row r="2447" spans="1:51" ht="7.5" customHeight="1">
      <c r="A2447" s="1"/>
      <c r="B2447" s="606"/>
      <c r="C2447" s="541"/>
      <c r="D2447" s="606"/>
      <c r="E2447" s="606"/>
      <c r="R2447" s="541"/>
      <c r="S2447" s="541"/>
      <c r="T2447" s="7"/>
      <c r="U2447" s="7"/>
      <c r="V2447" s="5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</row>
    <row r="2448" spans="1:51" ht="7.5" customHeight="1">
      <c r="A2448" s="1"/>
      <c r="B2448" s="606"/>
      <c r="C2448" s="541"/>
      <c r="D2448" s="606"/>
      <c r="E2448" s="606"/>
      <c r="R2448" s="331"/>
      <c r="S2448" s="541"/>
      <c r="T2448" s="7"/>
      <c r="U2448" s="7"/>
      <c r="V2448" s="5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</row>
    <row r="2449" spans="1:51" ht="7.5" customHeight="1">
      <c r="A2449" s="1"/>
      <c r="B2449" s="606"/>
      <c r="C2449" s="541"/>
      <c r="D2449" s="606"/>
      <c r="E2449" s="606"/>
      <c r="R2449" s="166"/>
      <c r="S2449" s="541"/>
      <c r="T2449" s="7"/>
      <c r="U2449" s="7"/>
      <c r="V2449" s="5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</row>
    <row r="2450" spans="1:51" ht="7.5" customHeight="1">
      <c r="A2450" s="1"/>
      <c r="B2450" s="606"/>
      <c r="C2450" s="541"/>
      <c r="D2450" s="606"/>
      <c r="E2450" s="606"/>
      <c r="R2450" s="166"/>
      <c r="S2450" s="541"/>
      <c r="T2450" s="7"/>
      <c r="U2450" s="7"/>
      <c r="V2450" s="5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</row>
    <row r="2451" spans="1:51" ht="7.5" customHeight="1">
      <c r="A2451" s="1"/>
      <c r="B2451" s="606"/>
      <c r="C2451" s="541"/>
      <c r="D2451" s="606"/>
      <c r="E2451" s="606"/>
      <c r="R2451" s="687" t="s">
        <v>21</v>
      </c>
      <c r="S2451" s="588" t="s">
        <v>574</v>
      </c>
      <c r="T2451" s="7"/>
      <c r="U2451" s="7"/>
      <c r="V2451" s="5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</row>
    <row r="2452" spans="1:51" ht="7.5" customHeight="1">
      <c r="A2452" s="1"/>
      <c r="B2452" s="606"/>
      <c r="C2452" s="541"/>
      <c r="D2452" s="606"/>
      <c r="E2452" s="606"/>
      <c r="R2452" s="541"/>
      <c r="S2452" s="541"/>
      <c r="T2452" s="7"/>
      <c r="U2452" s="7"/>
      <c r="V2452" s="5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</row>
    <row r="2453" spans="1:51" ht="7.5" customHeight="1">
      <c r="A2453" s="1"/>
      <c r="B2453" s="606"/>
      <c r="C2453" s="541"/>
      <c r="D2453" s="606"/>
      <c r="E2453" s="606"/>
      <c r="R2453" s="331"/>
      <c r="S2453" s="541"/>
      <c r="T2453" s="7"/>
      <c r="U2453" s="7"/>
      <c r="V2453" s="5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</row>
    <row r="2454" spans="1:51" ht="7.5" customHeight="1">
      <c r="A2454" s="1"/>
      <c r="B2454" s="606"/>
      <c r="C2454" s="541"/>
      <c r="D2454" s="606"/>
      <c r="E2454" s="606"/>
      <c r="F2454" s="26"/>
      <c r="G2454" s="681" t="s">
        <v>163</v>
      </c>
      <c r="H2454" s="26"/>
      <c r="I2454" s="681" t="s">
        <v>190</v>
      </c>
      <c r="J2454" s="26"/>
      <c r="K2454" s="26"/>
      <c r="L2454" s="26"/>
      <c r="M2454" s="26"/>
      <c r="N2454" s="26"/>
      <c r="O2454" s="26"/>
      <c r="P2454" s="26"/>
      <c r="Q2454" s="26"/>
      <c r="S2454" s="541"/>
      <c r="T2454" s="7"/>
      <c r="U2454" s="7"/>
      <c r="V2454" s="5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</row>
    <row r="2455" spans="1:51" ht="7.5" customHeight="1">
      <c r="A2455" s="1"/>
      <c r="B2455" s="606"/>
      <c r="C2455" s="541"/>
      <c r="D2455" s="606"/>
      <c r="E2455" s="606"/>
      <c r="F2455" s="26"/>
      <c r="G2455" s="541"/>
      <c r="H2455" s="26"/>
      <c r="I2455" s="541"/>
      <c r="J2455" s="26"/>
      <c r="K2455" s="26"/>
      <c r="L2455" s="26"/>
      <c r="M2455" s="26"/>
      <c r="N2455" s="26"/>
      <c r="O2455" s="26"/>
      <c r="P2455" s="26"/>
      <c r="Q2455" s="26"/>
      <c r="S2455" s="541"/>
      <c r="T2455" s="7"/>
      <c r="U2455" s="7"/>
      <c r="V2455" s="5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</row>
    <row r="2456" spans="1:51" ht="7.5" customHeight="1">
      <c r="A2456" s="1"/>
      <c r="B2456" s="606"/>
      <c r="C2456" s="541"/>
      <c r="D2456" s="606"/>
      <c r="E2456" s="606"/>
      <c r="F2456" s="26"/>
      <c r="G2456" s="562"/>
      <c r="H2456" s="263"/>
      <c r="I2456" s="562"/>
      <c r="J2456" s="26"/>
      <c r="K2456" s="26"/>
      <c r="L2456" s="26"/>
      <c r="M2456" s="26"/>
      <c r="N2456" s="26"/>
      <c r="O2456" s="26"/>
      <c r="P2456" s="26"/>
      <c r="Q2456" s="26"/>
      <c r="R2456" s="687" t="s">
        <v>21</v>
      </c>
      <c r="S2456" s="588" t="s">
        <v>631</v>
      </c>
      <c r="T2456" s="7"/>
      <c r="U2456" s="7"/>
      <c r="V2456" s="5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</row>
    <row r="2457" spans="1:51" ht="7.5" customHeight="1">
      <c r="A2457" s="1"/>
      <c r="B2457" s="606"/>
      <c r="C2457" s="541"/>
      <c r="D2457" s="606"/>
      <c r="E2457" s="606"/>
      <c r="F2457" s="581">
        <v>3827.6489999999999</v>
      </c>
      <c r="G2457" s="582">
        <f>ROUND(F2457*mark_up,0)</f>
        <v>16803</v>
      </c>
      <c r="H2457" s="50"/>
      <c r="I2457" s="582">
        <f>ROUND(G2457*1.60971,0)</f>
        <v>27048</v>
      </c>
      <c r="J2457" s="689"/>
      <c r="K2457" s="689" t="s">
        <v>25</v>
      </c>
      <c r="L2457" s="689"/>
      <c r="M2457" s="689" t="s">
        <v>25</v>
      </c>
      <c r="N2457" s="689"/>
      <c r="O2457" s="689" t="s">
        <v>25</v>
      </c>
      <c r="P2457" s="689"/>
      <c r="Q2457" s="689" t="s">
        <v>25</v>
      </c>
      <c r="R2457" s="541"/>
      <c r="S2457" s="541"/>
      <c r="T2457" s="7"/>
      <c r="U2457" s="7"/>
      <c r="V2457" s="5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</row>
    <row r="2458" spans="1:51" ht="7.5" customHeight="1">
      <c r="A2458" s="13"/>
      <c r="B2458" s="606"/>
      <c r="C2458" s="541"/>
      <c r="D2458" s="606"/>
      <c r="E2458" s="606"/>
      <c r="F2458" s="562"/>
      <c r="G2458" s="562"/>
      <c r="H2458" s="74"/>
      <c r="I2458" s="562"/>
      <c r="J2458" s="562"/>
      <c r="K2458" s="562"/>
      <c r="L2458" s="562"/>
      <c r="M2458" s="562"/>
      <c r="N2458" s="562"/>
      <c r="O2458" s="562"/>
      <c r="P2458" s="562"/>
      <c r="Q2458" s="562"/>
      <c r="R2458" s="331"/>
      <c r="S2458" s="541"/>
      <c r="T2458" s="7"/>
      <c r="U2458" s="7"/>
      <c r="V2458" s="5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</row>
    <row r="2459" spans="1:51" ht="7.5" customHeight="1">
      <c r="A2459" s="13"/>
      <c r="B2459" s="606"/>
      <c r="C2459" s="541"/>
      <c r="D2459" s="606"/>
      <c r="E2459" s="606"/>
      <c r="R2459" s="166"/>
      <c r="S2459" s="541"/>
      <c r="T2459" s="7"/>
      <c r="U2459" s="7"/>
      <c r="V2459" s="5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</row>
    <row r="2460" spans="1:51" ht="7.5" customHeight="1">
      <c r="A2460" s="13"/>
      <c r="B2460" s="606"/>
      <c r="C2460" s="541"/>
      <c r="D2460" s="606"/>
      <c r="E2460" s="606"/>
      <c r="R2460" s="166"/>
      <c r="S2460" s="541"/>
      <c r="T2460" s="7"/>
      <c r="U2460" s="7"/>
      <c r="V2460" s="5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</row>
    <row r="2461" spans="1:51" ht="7.5" customHeight="1">
      <c r="A2461" s="1"/>
      <c r="B2461" s="606"/>
      <c r="C2461" s="541"/>
      <c r="D2461" s="606"/>
      <c r="E2461" s="606"/>
      <c r="R2461" s="687" t="s">
        <v>21</v>
      </c>
      <c r="S2461" s="672" t="s">
        <v>625</v>
      </c>
      <c r="T2461" s="7"/>
      <c r="U2461" s="7"/>
      <c r="V2461" s="5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</row>
    <row r="2462" spans="1:51" ht="7.5" customHeight="1">
      <c r="A2462" s="1"/>
      <c r="B2462" s="606"/>
      <c r="C2462" s="541"/>
      <c r="D2462" s="606"/>
      <c r="E2462" s="606"/>
      <c r="R2462" s="541"/>
      <c r="S2462" s="541"/>
      <c r="T2462" s="7"/>
      <c r="U2462" s="7"/>
      <c r="V2462" s="5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</row>
    <row r="2463" spans="1:51" ht="7.5" customHeight="1">
      <c r="A2463" s="1"/>
      <c r="B2463" s="606"/>
      <c r="C2463" s="541"/>
      <c r="D2463" s="606"/>
      <c r="E2463" s="606"/>
      <c r="R2463" s="331"/>
      <c r="S2463" s="541"/>
      <c r="T2463" s="7"/>
      <c r="U2463" s="7"/>
      <c r="V2463" s="5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</row>
    <row r="2464" spans="1:51" ht="7.5" customHeight="1">
      <c r="A2464" s="1"/>
      <c r="B2464" s="606"/>
      <c r="C2464" s="541"/>
      <c r="D2464" s="606"/>
      <c r="E2464" s="606"/>
      <c r="R2464" s="687" t="s">
        <v>21</v>
      </c>
      <c r="S2464" s="690" t="s">
        <v>626</v>
      </c>
      <c r="T2464" s="7"/>
      <c r="U2464" s="7"/>
      <c r="V2464" s="5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</row>
    <row r="2465" spans="1:51" ht="7.5" customHeight="1">
      <c r="A2465" s="1"/>
      <c r="B2465" s="606"/>
      <c r="C2465" s="541"/>
      <c r="D2465" s="606"/>
      <c r="E2465" s="606"/>
      <c r="R2465" s="541"/>
      <c r="S2465" s="541"/>
      <c r="T2465" s="7"/>
      <c r="U2465" s="7"/>
      <c r="V2465" s="5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</row>
    <row r="2466" spans="1:51" ht="7.5" customHeight="1">
      <c r="A2466" s="1"/>
      <c r="B2466" s="606"/>
      <c r="C2466" s="541"/>
      <c r="D2466" s="606"/>
      <c r="E2466" s="606"/>
      <c r="R2466" s="166"/>
      <c r="S2466" s="541"/>
      <c r="T2466" s="7"/>
      <c r="U2466" s="7"/>
      <c r="V2466" s="5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</row>
    <row r="2467" spans="1:51" ht="7.5" customHeight="1">
      <c r="A2467" s="1"/>
      <c r="B2467" s="606"/>
      <c r="C2467" s="541"/>
      <c r="D2467" s="606"/>
      <c r="E2467" s="606"/>
      <c r="R2467" s="166"/>
      <c r="S2467" s="541"/>
      <c r="T2467" s="7"/>
      <c r="U2467" s="7"/>
      <c r="V2467" s="5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</row>
    <row r="2468" spans="1:51" ht="7.5" customHeight="1">
      <c r="A2468" s="1"/>
      <c r="B2468" s="606"/>
      <c r="C2468" s="608" t="s">
        <v>632</v>
      </c>
      <c r="D2468" s="606"/>
      <c r="E2468" s="606"/>
      <c r="R2468" s="166"/>
      <c r="S2468" s="541"/>
      <c r="T2468" s="7"/>
      <c r="U2468" s="7"/>
      <c r="V2468" s="5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</row>
    <row r="2469" spans="1:51" ht="7.5" customHeight="1">
      <c r="A2469" s="1"/>
      <c r="B2469" s="606"/>
      <c r="C2469" s="541"/>
      <c r="D2469" s="606"/>
      <c r="E2469" s="606"/>
      <c r="F2469" s="89"/>
      <c r="G2469" s="89"/>
      <c r="H2469" s="89"/>
      <c r="I2469" s="89"/>
      <c r="J2469" s="89"/>
      <c r="K2469" s="89"/>
      <c r="L2469" s="89"/>
      <c r="M2469" s="89"/>
      <c r="N2469" s="89"/>
      <c r="O2469" s="89"/>
      <c r="P2469" s="89"/>
      <c r="Q2469" s="89"/>
      <c r="R2469" s="166"/>
      <c r="S2469" s="541"/>
      <c r="T2469" s="7"/>
      <c r="U2469" s="7"/>
      <c r="V2469" s="5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</row>
    <row r="2470" spans="1:51" ht="7.5" customHeight="1">
      <c r="A2470" s="1"/>
      <c r="B2470" s="668"/>
      <c r="C2470" s="531"/>
      <c r="D2470" s="668"/>
      <c r="E2470" s="668"/>
      <c r="F2470" s="76"/>
      <c r="G2470" s="356"/>
      <c r="H2470" s="356"/>
      <c r="I2470" s="356"/>
      <c r="J2470" s="356"/>
      <c r="K2470" s="356"/>
      <c r="L2470" s="356"/>
      <c r="M2470" s="356"/>
      <c r="N2470" s="356"/>
      <c r="O2470" s="356"/>
      <c r="P2470" s="356"/>
      <c r="Q2470" s="356"/>
      <c r="R2470" s="281"/>
      <c r="S2470" s="531"/>
      <c r="T2470" s="7"/>
      <c r="U2470" s="7"/>
      <c r="V2470" s="5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</row>
    <row r="2471" spans="1:51" ht="7.5" customHeight="1">
      <c r="A2471" s="1"/>
      <c r="B2471" s="714" t="s">
        <v>18</v>
      </c>
      <c r="C2471" s="627" t="s">
        <v>633</v>
      </c>
      <c r="D2471" s="629" t="s">
        <v>634</v>
      </c>
      <c r="E2471" s="712" t="s">
        <v>25</v>
      </c>
      <c r="F2471" s="26"/>
      <c r="G2471" s="26"/>
      <c r="H2471" s="26"/>
      <c r="I2471" s="26"/>
      <c r="J2471" s="26"/>
      <c r="K2471" s="26"/>
      <c r="L2471" s="26"/>
      <c r="M2471" s="26"/>
      <c r="N2471" s="26"/>
      <c r="O2471" s="26"/>
      <c r="P2471" s="26"/>
      <c r="Q2471" s="26"/>
      <c r="R2471" s="691" t="s">
        <v>21</v>
      </c>
      <c r="S2471" s="686" t="s">
        <v>382</v>
      </c>
      <c r="T2471" s="7"/>
      <c r="U2471" s="7"/>
      <c r="V2471" s="5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</row>
    <row r="2472" spans="1:51" ht="7.5" customHeight="1">
      <c r="A2472" s="13"/>
      <c r="B2472" s="536"/>
      <c r="C2472" s="541"/>
      <c r="D2472" s="536"/>
      <c r="E2472" s="536"/>
      <c r="F2472" s="26"/>
      <c r="G2472" s="26"/>
      <c r="H2472" s="26"/>
      <c r="I2472" s="26"/>
      <c r="J2472" s="26"/>
      <c r="K2472" s="26"/>
      <c r="L2472" s="26"/>
      <c r="M2472" s="26"/>
      <c r="N2472" s="26"/>
      <c r="O2472" s="26"/>
      <c r="P2472" s="26"/>
      <c r="Q2472" s="26"/>
      <c r="R2472" s="536"/>
      <c r="S2472" s="541"/>
      <c r="T2472" s="7"/>
      <c r="U2472" s="7"/>
      <c r="V2472" s="5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</row>
    <row r="2473" spans="1:51" ht="7.5" customHeight="1">
      <c r="A2473" s="13"/>
      <c r="B2473" s="536"/>
      <c r="C2473" s="541"/>
      <c r="D2473" s="536"/>
      <c r="E2473" s="536"/>
      <c r="F2473" s="357"/>
      <c r="G2473" s="357"/>
      <c r="H2473" s="357"/>
      <c r="I2473" s="357"/>
      <c r="J2473" s="357"/>
      <c r="K2473" s="357"/>
      <c r="L2473" s="357"/>
      <c r="M2473" s="357"/>
      <c r="N2473" s="357"/>
      <c r="O2473" s="357"/>
      <c r="P2473" s="357"/>
      <c r="Q2473" s="357"/>
      <c r="R2473" s="358"/>
      <c r="S2473" s="541"/>
      <c r="T2473" s="7"/>
      <c r="U2473" s="7"/>
      <c r="V2473" s="5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</row>
    <row r="2474" spans="1:51" ht="7.5" customHeight="1">
      <c r="A2474" s="13"/>
      <c r="B2474" s="536"/>
      <c r="C2474" s="541"/>
      <c r="D2474" s="536"/>
      <c r="E2474" s="536"/>
      <c r="F2474" s="237"/>
      <c r="G2474" s="236"/>
      <c r="H2474" s="137"/>
      <c r="I2474" s="236"/>
      <c r="J2474" s="237"/>
      <c r="K2474" s="236"/>
      <c r="L2474" s="237"/>
      <c r="M2474" s="236"/>
      <c r="N2474" s="137"/>
      <c r="O2474" s="236"/>
      <c r="P2474" s="137"/>
      <c r="Q2474" s="236"/>
      <c r="R2474" s="692" t="s">
        <v>21</v>
      </c>
      <c r="S2474" s="588" t="s">
        <v>620</v>
      </c>
      <c r="T2474" s="7"/>
      <c r="U2474" s="7"/>
      <c r="V2474" s="5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</row>
    <row r="2475" spans="1:51" ht="7.5" customHeight="1">
      <c r="A2475" s="1"/>
      <c r="B2475" s="536"/>
      <c r="C2475" s="541"/>
      <c r="D2475" s="536"/>
      <c r="E2475" s="536"/>
      <c r="F2475" s="581">
        <v>4585.1295</v>
      </c>
      <c r="G2475" s="582">
        <f>ROUND(F2475*mark_up,0)</f>
        <v>20129</v>
      </c>
      <c r="H2475" s="215"/>
      <c r="I2475" s="656" t="s">
        <v>25</v>
      </c>
      <c r="J2475" s="671"/>
      <c r="K2475" s="656" t="s">
        <v>25</v>
      </c>
      <c r="L2475" s="671"/>
      <c r="M2475" s="656" t="s">
        <v>25</v>
      </c>
      <c r="N2475" s="671"/>
      <c r="O2475" s="656" t="s">
        <v>25</v>
      </c>
      <c r="P2475" s="671"/>
      <c r="Q2475" s="656" t="s">
        <v>25</v>
      </c>
      <c r="R2475" s="536"/>
      <c r="S2475" s="541"/>
      <c r="T2475" s="7"/>
      <c r="U2475" s="7"/>
      <c r="V2475" s="5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</row>
    <row r="2476" spans="1:51" ht="7.5" customHeight="1">
      <c r="A2476" s="1"/>
      <c r="B2476" s="536"/>
      <c r="C2476" s="541"/>
      <c r="D2476" s="536"/>
      <c r="E2476" s="536"/>
      <c r="F2476" s="562"/>
      <c r="G2476" s="562"/>
      <c r="H2476" s="238"/>
      <c r="I2476" s="562"/>
      <c r="J2476" s="562"/>
      <c r="K2476" s="562"/>
      <c r="L2476" s="562"/>
      <c r="M2476" s="562"/>
      <c r="N2476" s="562"/>
      <c r="O2476" s="562"/>
      <c r="P2476" s="562"/>
      <c r="Q2476" s="562"/>
      <c r="R2476" s="359"/>
      <c r="S2476" s="541"/>
      <c r="T2476" s="7"/>
      <c r="U2476" s="7"/>
      <c r="V2476" s="5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</row>
    <row r="2477" spans="1:51" ht="7.5" customHeight="1">
      <c r="A2477" s="1"/>
      <c r="B2477" s="536"/>
      <c r="C2477" s="541"/>
      <c r="D2477" s="536"/>
      <c r="E2477" s="536"/>
      <c r="F2477" s="90"/>
      <c r="G2477" s="43"/>
      <c r="H2477" s="137"/>
      <c r="I2477" s="236"/>
      <c r="J2477" s="237"/>
      <c r="K2477" s="236"/>
      <c r="L2477" s="237"/>
      <c r="M2477" s="236"/>
      <c r="N2477" s="137"/>
      <c r="O2477" s="236"/>
      <c r="P2477" s="137"/>
      <c r="Q2477" s="236"/>
      <c r="S2477" s="541"/>
      <c r="T2477" s="7"/>
      <c r="U2477" s="7"/>
      <c r="V2477" s="5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</row>
    <row r="2478" spans="1:51" ht="7.5" customHeight="1">
      <c r="A2478" s="1"/>
      <c r="B2478" s="536"/>
      <c r="C2478" s="541"/>
      <c r="D2478" s="536"/>
      <c r="E2478" s="536"/>
      <c r="F2478" s="244"/>
      <c r="G2478" s="360"/>
      <c r="H2478" s="361"/>
      <c r="I2478" s="361"/>
      <c r="J2478" s="361"/>
      <c r="K2478" s="361"/>
      <c r="L2478" s="361"/>
      <c r="M2478" s="361"/>
      <c r="N2478" s="361"/>
      <c r="O2478" s="361"/>
      <c r="P2478" s="361"/>
      <c r="Q2478" s="362"/>
      <c r="S2478" s="541"/>
      <c r="T2478" s="7"/>
      <c r="U2478" s="7"/>
      <c r="V2478" s="5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</row>
    <row r="2479" spans="1:51" ht="7.5" customHeight="1">
      <c r="A2479" s="1"/>
      <c r="B2479" s="536"/>
      <c r="C2479" s="541"/>
      <c r="D2479" s="536"/>
      <c r="E2479" s="536"/>
      <c r="F2479" s="244"/>
      <c r="G2479" s="363"/>
      <c r="H2479" s="53"/>
      <c r="I2479" s="53"/>
      <c r="J2479" s="53"/>
      <c r="K2479" s="53"/>
      <c r="L2479" s="53"/>
      <c r="M2479" s="53"/>
      <c r="N2479" s="53"/>
      <c r="O2479" s="53"/>
      <c r="P2479" s="53"/>
      <c r="Q2479" s="364"/>
      <c r="R2479" s="692" t="s">
        <v>21</v>
      </c>
      <c r="S2479" s="680" t="s">
        <v>635</v>
      </c>
      <c r="T2479" s="7"/>
      <c r="U2479" s="7"/>
      <c r="V2479" s="5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</row>
    <row r="2480" spans="1:51" ht="7.5" customHeight="1">
      <c r="A2480" s="1"/>
      <c r="B2480" s="536"/>
      <c r="C2480" s="608" t="s">
        <v>636</v>
      </c>
      <c r="D2480" s="536"/>
      <c r="E2480" s="536"/>
      <c r="F2480" s="244"/>
      <c r="G2480" s="363"/>
      <c r="H2480" s="53"/>
      <c r="I2480" s="53"/>
      <c r="J2480" s="53"/>
      <c r="K2480" s="53"/>
      <c r="L2480" s="53"/>
      <c r="M2480" s="53"/>
      <c r="N2480" s="53"/>
      <c r="O2480" s="53"/>
      <c r="P2480" s="53"/>
      <c r="Q2480" s="364"/>
      <c r="R2480" s="536"/>
      <c r="S2480" s="536"/>
      <c r="T2480" s="7"/>
      <c r="U2480" s="7"/>
      <c r="V2480" s="5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</row>
    <row r="2481" spans="1:51" ht="7.5" customHeight="1">
      <c r="A2481" s="1"/>
      <c r="B2481" s="536"/>
      <c r="C2481" s="541"/>
      <c r="D2481" s="536"/>
      <c r="E2481" s="536"/>
      <c r="F2481" s="244"/>
      <c r="G2481" s="365"/>
      <c r="H2481" s="366"/>
      <c r="I2481" s="366"/>
      <c r="J2481" s="366"/>
      <c r="K2481" s="366"/>
      <c r="L2481" s="366"/>
      <c r="M2481" s="366"/>
      <c r="N2481" s="366"/>
      <c r="O2481" s="366"/>
      <c r="P2481" s="366"/>
      <c r="Q2481" s="367"/>
      <c r="R2481" s="359"/>
      <c r="S2481" s="536"/>
      <c r="T2481" s="7"/>
      <c r="U2481" s="7"/>
      <c r="V2481" s="5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</row>
    <row r="2482" spans="1:51" ht="7.5" customHeight="1">
      <c r="A2482" s="1"/>
      <c r="B2482" s="708"/>
      <c r="C2482" s="531"/>
      <c r="D2482" s="708"/>
      <c r="E2482" s="708"/>
      <c r="F2482" s="368"/>
      <c r="G2482" s="369"/>
      <c r="H2482" s="369"/>
      <c r="I2482" s="369"/>
      <c r="J2482" s="369"/>
      <c r="K2482" s="370"/>
      <c r="L2482" s="369"/>
      <c r="M2482" s="370"/>
      <c r="N2482" s="370"/>
      <c r="O2482" s="370"/>
      <c r="P2482" s="370"/>
      <c r="Q2482" s="370"/>
      <c r="R2482" s="371"/>
      <c r="S2482" s="372"/>
      <c r="T2482" s="7"/>
      <c r="U2482" s="7"/>
      <c r="V2482" s="5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</row>
    <row r="2483" spans="1:51" ht="7.5" customHeight="1">
      <c r="A2483" s="1"/>
      <c r="B2483" s="631" t="s">
        <v>18</v>
      </c>
      <c r="C2483" s="627" t="s">
        <v>637</v>
      </c>
      <c r="D2483" s="629" t="s">
        <v>634</v>
      </c>
      <c r="E2483" s="712" t="s">
        <v>25</v>
      </c>
      <c r="F2483" s="373"/>
      <c r="G2483" s="373"/>
      <c r="H2483" s="373"/>
      <c r="I2483" s="373"/>
      <c r="J2483" s="373"/>
      <c r="K2483" s="373"/>
      <c r="L2483" s="373"/>
      <c r="M2483" s="373"/>
      <c r="N2483" s="373"/>
      <c r="O2483" s="373"/>
      <c r="P2483" s="373"/>
      <c r="Q2483" s="373"/>
      <c r="R2483" s="694" t="s">
        <v>21</v>
      </c>
      <c r="S2483" s="695" t="s">
        <v>382</v>
      </c>
      <c r="T2483" s="7"/>
      <c r="U2483" s="7"/>
      <c r="V2483" s="5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</row>
    <row r="2484" spans="1:51" ht="7.5" customHeight="1">
      <c r="A2484" s="1"/>
      <c r="B2484" s="536"/>
      <c r="C2484" s="541"/>
      <c r="D2484" s="536"/>
      <c r="E2484" s="536"/>
      <c r="F2484" s="357"/>
      <c r="G2484" s="357"/>
      <c r="H2484" s="357"/>
      <c r="I2484" s="357"/>
      <c r="J2484" s="357"/>
      <c r="K2484" s="357"/>
      <c r="L2484" s="357"/>
      <c r="M2484" s="357"/>
      <c r="N2484" s="357"/>
      <c r="O2484" s="357"/>
      <c r="P2484" s="357"/>
      <c r="Q2484" s="357"/>
      <c r="R2484" s="536"/>
      <c r="S2484" s="536"/>
      <c r="T2484" s="7"/>
      <c r="U2484" s="7"/>
      <c r="V2484" s="5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</row>
    <row r="2485" spans="1:51" ht="7.5" customHeight="1">
      <c r="A2485" s="1"/>
      <c r="B2485" s="536"/>
      <c r="C2485" s="541"/>
      <c r="D2485" s="536"/>
      <c r="E2485" s="536"/>
      <c r="F2485" s="47"/>
      <c r="G2485" s="47"/>
      <c r="H2485" s="26"/>
      <c r="I2485" s="26"/>
      <c r="J2485" s="26"/>
      <c r="K2485" s="26"/>
      <c r="L2485" s="26"/>
      <c r="M2485" s="26"/>
      <c r="N2485" s="26"/>
      <c r="O2485" s="26"/>
      <c r="P2485" s="26"/>
      <c r="Q2485" s="26"/>
      <c r="R2485" s="358"/>
      <c r="S2485" s="536"/>
      <c r="T2485" s="7"/>
      <c r="U2485" s="7"/>
      <c r="V2485" s="5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</row>
    <row r="2486" spans="1:51" ht="7.5" customHeight="1">
      <c r="A2486" s="1"/>
      <c r="B2486" s="536"/>
      <c r="C2486" s="541"/>
      <c r="D2486" s="536"/>
      <c r="E2486" s="536"/>
      <c r="F2486" s="47"/>
      <c r="G2486" s="47"/>
      <c r="H2486" s="26"/>
      <c r="I2486" s="26"/>
      <c r="J2486" s="26"/>
      <c r="K2486" s="26"/>
      <c r="L2486" s="26"/>
      <c r="M2486" s="26"/>
      <c r="N2486" s="26"/>
      <c r="O2486" s="26"/>
      <c r="P2486" s="26"/>
      <c r="Q2486" s="26"/>
      <c r="R2486" s="673" t="s">
        <v>21</v>
      </c>
      <c r="S2486" s="588" t="s">
        <v>638</v>
      </c>
      <c r="T2486" s="7"/>
      <c r="U2486" s="7"/>
      <c r="V2486" s="5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</row>
    <row r="2487" spans="1:51" ht="7.5" customHeight="1">
      <c r="A2487" s="13"/>
      <c r="B2487" s="536"/>
      <c r="C2487" s="541"/>
      <c r="D2487" s="536"/>
      <c r="E2487" s="536"/>
      <c r="F2487" s="357"/>
      <c r="G2487" s="357"/>
      <c r="H2487" s="357"/>
      <c r="I2487" s="357"/>
      <c r="J2487" s="357"/>
      <c r="K2487" s="357"/>
      <c r="L2487" s="357"/>
      <c r="M2487" s="357"/>
      <c r="N2487" s="357"/>
      <c r="O2487" s="357"/>
      <c r="P2487" s="357"/>
      <c r="Q2487" s="357"/>
      <c r="R2487" s="541"/>
      <c r="S2487" s="541"/>
      <c r="T2487" s="7"/>
      <c r="U2487" s="7"/>
      <c r="V2487" s="5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</row>
    <row r="2488" spans="1:51" ht="7.5" customHeight="1">
      <c r="A2488" s="13"/>
      <c r="B2488" s="536"/>
      <c r="C2488" s="541"/>
      <c r="D2488" s="536"/>
      <c r="E2488" s="536"/>
      <c r="F2488" s="90"/>
      <c r="G2488" s="43"/>
      <c r="H2488" s="137"/>
      <c r="I2488" s="236"/>
      <c r="J2488" s="237"/>
      <c r="K2488" s="236"/>
      <c r="L2488" s="237"/>
      <c r="M2488" s="236"/>
      <c r="N2488" s="137"/>
      <c r="O2488" s="236"/>
      <c r="P2488" s="137"/>
      <c r="Q2488" s="236"/>
      <c r="R2488" s="235"/>
      <c r="S2488" s="541"/>
      <c r="T2488" s="7"/>
      <c r="U2488" s="7"/>
      <c r="V2488" s="5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</row>
    <row r="2489" spans="1:51" ht="7.5" customHeight="1">
      <c r="A2489" s="13"/>
      <c r="B2489" s="536"/>
      <c r="C2489" s="541"/>
      <c r="D2489" s="536"/>
      <c r="E2489" s="536"/>
      <c r="F2489" s="47"/>
      <c r="G2489" s="47"/>
      <c r="H2489" s="26"/>
      <c r="I2489" s="26"/>
      <c r="J2489" s="26"/>
      <c r="K2489" s="26"/>
      <c r="L2489" s="26"/>
      <c r="M2489" s="26"/>
      <c r="N2489" s="26"/>
      <c r="O2489" s="26"/>
      <c r="P2489" s="26"/>
      <c r="Q2489" s="26"/>
      <c r="R2489" s="235"/>
      <c r="S2489" s="541"/>
      <c r="T2489" s="7"/>
      <c r="U2489" s="7"/>
      <c r="V2489" s="5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</row>
    <row r="2490" spans="1:51" ht="7.5" customHeight="1">
      <c r="A2490" s="1"/>
      <c r="B2490" s="536"/>
      <c r="C2490" s="541"/>
      <c r="D2490" s="536"/>
      <c r="E2490" s="536"/>
      <c r="F2490" s="70"/>
      <c r="G2490" s="70"/>
      <c r="R2490" s="374"/>
      <c r="S2490" s="541"/>
      <c r="T2490" s="7"/>
      <c r="U2490" s="7"/>
      <c r="V2490" s="5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</row>
    <row r="2491" spans="1:51" ht="7.5" customHeight="1">
      <c r="A2491" s="1"/>
      <c r="B2491" s="536"/>
      <c r="C2491" s="541"/>
      <c r="D2491" s="536"/>
      <c r="E2491" s="536"/>
      <c r="F2491" s="581">
        <v>4826.7555000000002</v>
      </c>
      <c r="G2491" s="582">
        <f>ROUND(F2491*mark_up,0)</f>
        <v>21189</v>
      </c>
      <c r="H2491" s="215"/>
      <c r="I2491" s="656" t="s">
        <v>25</v>
      </c>
      <c r="J2491" s="671"/>
      <c r="K2491" s="656" t="s">
        <v>25</v>
      </c>
      <c r="L2491" s="671"/>
      <c r="M2491" s="656" t="s">
        <v>25</v>
      </c>
      <c r="N2491" s="671"/>
      <c r="O2491" s="656" t="s">
        <v>25</v>
      </c>
      <c r="P2491" s="671"/>
      <c r="Q2491" s="656" t="s">
        <v>25</v>
      </c>
      <c r="R2491" s="692" t="s">
        <v>21</v>
      </c>
      <c r="S2491" s="693" t="s">
        <v>635</v>
      </c>
      <c r="T2491" s="7"/>
      <c r="U2491" s="7"/>
      <c r="V2491" s="5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</row>
    <row r="2492" spans="1:51" ht="7.5" customHeight="1">
      <c r="A2492" s="1"/>
      <c r="B2492" s="536"/>
      <c r="C2492" s="541"/>
      <c r="D2492" s="536"/>
      <c r="E2492" s="536"/>
      <c r="F2492" s="562"/>
      <c r="G2492" s="562"/>
      <c r="H2492" s="238"/>
      <c r="I2492" s="562"/>
      <c r="J2492" s="562"/>
      <c r="K2492" s="562"/>
      <c r="L2492" s="562"/>
      <c r="M2492" s="562"/>
      <c r="N2492" s="562"/>
      <c r="O2492" s="562"/>
      <c r="P2492" s="562"/>
      <c r="Q2492" s="562"/>
      <c r="R2492" s="536"/>
      <c r="S2492" s="536"/>
      <c r="T2492" s="7"/>
      <c r="U2492" s="7"/>
      <c r="V2492" s="5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</row>
    <row r="2493" spans="1:51" ht="7.5" customHeight="1">
      <c r="A2493" s="1"/>
      <c r="B2493" s="536"/>
      <c r="C2493" s="541"/>
      <c r="D2493" s="536"/>
      <c r="E2493" s="536"/>
      <c r="F2493" s="244"/>
      <c r="G2493" s="375"/>
      <c r="H2493" s="376"/>
      <c r="I2493" s="376"/>
      <c r="J2493" s="376"/>
      <c r="K2493" s="377"/>
      <c r="L2493" s="376"/>
      <c r="M2493" s="377"/>
      <c r="N2493" s="68"/>
      <c r="O2493" s="377"/>
      <c r="P2493" s="68"/>
      <c r="Q2493" s="377"/>
      <c r="R2493" s="359"/>
      <c r="S2493" s="536"/>
      <c r="T2493" s="7"/>
      <c r="U2493" s="7"/>
      <c r="V2493" s="5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</row>
    <row r="2494" spans="1:51" ht="7.5" customHeight="1">
      <c r="A2494" s="1"/>
      <c r="B2494" s="536"/>
      <c r="C2494" s="541"/>
      <c r="D2494" s="536"/>
      <c r="E2494" s="536"/>
      <c r="F2494" s="244"/>
      <c r="G2494" s="376"/>
      <c r="I2494" s="376"/>
      <c r="J2494" s="376"/>
      <c r="K2494" s="68"/>
      <c r="L2494" s="376"/>
      <c r="M2494" s="68"/>
      <c r="N2494" s="68"/>
      <c r="O2494" s="68"/>
      <c r="P2494" s="68"/>
      <c r="Q2494" s="68"/>
      <c r="R2494" s="166"/>
      <c r="S2494" s="378"/>
      <c r="T2494" s="7"/>
      <c r="U2494" s="7"/>
      <c r="V2494" s="5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</row>
    <row r="2495" spans="1:51" ht="7.5" customHeight="1">
      <c r="A2495" s="1"/>
      <c r="B2495" s="536"/>
      <c r="C2495" s="541"/>
      <c r="D2495" s="536"/>
      <c r="E2495" s="536"/>
      <c r="F2495" s="244"/>
      <c r="G2495" s="376"/>
      <c r="I2495" s="376"/>
      <c r="J2495" s="376"/>
      <c r="K2495" s="68"/>
      <c r="L2495" s="376"/>
      <c r="M2495" s="68"/>
      <c r="N2495" s="68"/>
      <c r="O2495" s="68"/>
      <c r="P2495" s="68"/>
      <c r="Q2495" s="68"/>
      <c r="R2495" s="359"/>
      <c r="S2495" s="379"/>
      <c r="T2495" s="7"/>
      <c r="U2495" s="7"/>
      <c r="V2495" s="5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</row>
    <row r="2496" spans="1:51" ht="7.5" customHeight="1">
      <c r="A2496" s="1"/>
      <c r="B2496" s="536"/>
      <c r="C2496" s="541"/>
      <c r="D2496" s="536"/>
      <c r="E2496" s="536"/>
      <c r="R2496" s="65"/>
      <c r="S2496" s="380"/>
      <c r="T2496" s="7"/>
      <c r="U2496" s="7"/>
      <c r="V2496" s="5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</row>
    <row r="2497" spans="1:51" ht="7.5" customHeight="1">
      <c r="A2497" s="1"/>
      <c r="B2497" s="536"/>
      <c r="C2497" s="541"/>
      <c r="D2497" s="536"/>
      <c r="E2497" s="536"/>
      <c r="R2497" s="166"/>
      <c r="S2497" s="272"/>
      <c r="T2497" s="7"/>
      <c r="U2497" s="7"/>
      <c r="V2497" s="5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</row>
    <row r="2498" spans="1:51" ht="7.5" customHeight="1">
      <c r="A2498" s="1"/>
      <c r="B2498" s="536"/>
      <c r="C2498" s="541"/>
      <c r="D2498" s="536"/>
      <c r="E2498" s="536"/>
      <c r="F2498" s="26"/>
      <c r="G2498" s="26"/>
      <c r="H2498" s="26"/>
      <c r="I2498" s="26"/>
      <c r="J2498" s="26"/>
      <c r="K2498" s="26"/>
      <c r="L2498" s="26"/>
      <c r="M2498" s="26"/>
      <c r="N2498" s="26"/>
      <c r="O2498" s="26"/>
      <c r="P2498" s="26"/>
      <c r="Q2498" s="26"/>
      <c r="R2498" s="166"/>
      <c r="S2498" s="272"/>
      <c r="T2498" s="7"/>
      <c r="U2498" s="7"/>
      <c r="V2498" s="5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</row>
    <row r="2499" spans="1:51" ht="7.5" customHeight="1">
      <c r="A2499" s="1"/>
      <c r="B2499" s="536"/>
      <c r="C2499" s="608" t="s">
        <v>639</v>
      </c>
      <c r="D2499" s="536"/>
      <c r="E2499" s="536"/>
      <c r="F2499" s="26"/>
      <c r="G2499" s="26"/>
      <c r="H2499" s="26"/>
      <c r="I2499" s="26"/>
      <c r="J2499" s="26"/>
      <c r="K2499" s="26"/>
      <c r="L2499" s="26"/>
      <c r="M2499" s="26"/>
      <c r="N2499" s="26"/>
      <c r="O2499" s="26"/>
      <c r="P2499" s="26"/>
      <c r="Q2499" s="26"/>
      <c r="R2499" s="166"/>
      <c r="S2499" s="272"/>
      <c r="T2499" s="7"/>
      <c r="U2499" s="7"/>
      <c r="V2499" s="5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</row>
    <row r="2500" spans="1:51" ht="7.5" customHeight="1">
      <c r="A2500" s="1"/>
      <c r="B2500" s="536"/>
      <c r="C2500" s="541"/>
      <c r="D2500" s="536"/>
      <c r="E2500" s="536"/>
      <c r="T2500" s="7"/>
      <c r="U2500" s="7"/>
      <c r="V2500" s="5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</row>
    <row r="2501" spans="1:51" ht="7.5" customHeight="1">
      <c r="A2501" s="1"/>
      <c r="B2501" s="708"/>
      <c r="C2501" s="531"/>
      <c r="D2501" s="708"/>
      <c r="E2501" s="708"/>
      <c r="F2501" s="76"/>
      <c r="G2501" s="76"/>
      <c r="H2501" s="76"/>
      <c r="I2501" s="76"/>
      <c r="J2501" s="76"/>
      <c r="K2501" s="76"/>
      <c r="L2501" s="76"/>
      <c r="M2501" s="76"/>
      <c r="N2501" s="76"/>
      <c r="O2501" s="76"/>
      <c r="P2501" s="76"/>
      <c r="Q2501" s="76"/>
      <c r="R2501" s="76"/>
      <c r="S2501" s="76"/>
      <c r="T2501" s="7"/>
      <c r="U2501" s="7"/>
      <c r="V2501" s="5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</row>
    <row r="2502" spans="1:51" ht="11.25" customHeight="1">
      <c r="A2502" s="1"/>
      <c r="B2502" s="674"/>
      <c r="C2502" s="545"/>
      <c r="D2502" s="545"/>
      <c r="E2502" s="545"/>
      <c r="F2502" s="545"/>
      <c r="G2502" s="545"/>
      <c r="H2502" s="545"/>
      <c r="I2502" s="545"/>
      <c r="J2502" s="545"/>
      <c r="K2502" s="545"/>
      <c r="L2502" s="545"/>
      <c r="M2502" s="545"/>
      <c r="N2502" s="545"/>
      <c r="O2502" s="545"/>
      <c r="P2502" s="545"/>
      <c r="Q2502" s="545"/>
      <c r="R2502" s="545"/>
      <c r="S2502" s="613" t="s">
        <v>43</v>
      </c>
      <c r="T2502" s="7"/>
      <c r="U2502" s="7"/>
      <c r="V2502" s="5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</row>
    <row r="2503" spans="1:51" ht="11.25" customHeight="1">
      <c r="A2503" s="1"/>
      <c r="B2503" s="28"/>
      <c r="C2503" s="64"/>
      <c r="D2503" s="28"/>
      <c r="E2503" s="28"/>
      <c r="F2503" s="28"/>
      <c r="G2503" s="28"/>
      <c r="H2503" s="28"/>
      <c r="I2503" s="28"/>
      <c r="J2503" s="28"/>
      <c r="K2503" s="28"/>
      <c r="L2503" s="28"/>
      <c r="M2503" s="28"/>
      <c r="N2503" s="28"/>
      <c r="O2503" s="28"/>
      <c r="P2503" s="28"/>
      <c r="Q2503" s="28"/>
      <c r="R2503" s="31"/>
      <c r="S2503" s="562"/>
      <c r="T2503" s="7"/>
      <c r="U2503" s="7"/>
      <c r="V2503" s="5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</row>
    <row r="2504" spans="1:51" ht="11.25" customHeight="1">
      <c r="A2504" s="1"/>
      <c r="B2504" s="675" t="s">
        <v>640</v>
      </c>
      <c r="C2504" s="587"/>
      <c r="D2504" s="587"/>
      <c r="E2504" s="587"/>
      <c r="F2504" s="587"/>
      <c r="G2504" s="587"/>
      <c r="H2504" s="587"/>
      <c r="I2504" s="587"/>
      <c r="J2504" s="587"/>
      <c r="K2504" s="587"/>
      <c r="L2504" s="587"/>
      <c r="M2504" s="587"/>
      <c r="N2504" s="587"/>
      <c r="O2504" s="587"/>
      <c r="P2504" s="587"/>
      <c r="Q2504" s="587"/>
      <c r="R2504" s="587"/>
      <c r="S2504" s="587"/>
      <c r="T2504" s="7"/>
      <c r="U2504" s="7"/>
      <c r="V2504" s="5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</row>
    <row r="2505" spans="1:51" ht="61.5" customHeight="1">
      <c r="A2505" s="1"/>
      <c r="B2505" s="572"/>
      <c r="C2505" s="531"/>
      <c r="D2505" s="531"/>
      <c r="E2505" s="35"/>
      <c r="F2505" s="35"/>
      <c r="G2505" s="35"/>
      <c r="H2505" s="35"/>
      <c r="I2505" s="35"/>
      <c r="J2505" s="35"/>
      <c r="K2505" s="35"/>
      <c r="L2505" s="35"/>
      <c r="M2505" s="35"/>
      <c r="N2505" s="328"/>
      <c r="O2505" s="573" t="s">
        <v>5</v>
      </c>
      <c r="P2505" s="531"/>
      <c r="Q2505" s="531"/>
      <c r="R2505" s="531"/>
      <c r="S2505" s="531"/>
      <c r="T2505" s="7"/>
      <c r="U2505" s="7"/>
      <c r="V2505" s="5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</row>
    <row r="2506" spans="1:51" ht="34.5" customHeight="1">
      <c r="A2506" s="1"/>
      <c r="B2506" s="253" t="s">
        <v>6</v>
      </c>
      <c r="C2506" s="253" t="s">
        <v>7</v>
      </c>
      <c r="D2506" s="381" t="s">
        <v>8</v>
      </c>
      <c r="E2506" s="253" t="s">
        <v>9</v>
      </c>
      <c r="F2506" s="254" t="s">
        <v>10</v>
      </c>
      <c r="G2506" s="255" t="s">
        <v>11</v>
      </c>
      <c r="H2506" s="254" t="s">
        <v>10</v>
      </c>
      <c r="I2506" s="255" t="s">
        <v>12</v>
      </c>
      <c r="J2506" s="254" t="s">
        <v>10</v>
      </c>
      <c r="K2506" s="255" t="s">
        <v>13</v>
      </c>
      <c r="L2506" s="254" t="s">
        <v>10</v>
      </c>
      <c r="M2506" s="255" t="s">
        <v>14</v>
      </c>
      <c r="N2506" s="254" t="s">
        <v>10</v>
      </c>
      <c r="O2506" s="255" t="s">
        <v>15</v>
      </c>
      <c r="P2506" s="254" t="s">
        <v>10</v>
      </c>
      <c r="Q2506" s="255" t="s">
        <v>16</v>
      </c>
      <c r="R2506" s="676" t="s">
        <v>17</v>
      </c>
      <c r="S2506" s="575"/>
      <c r="T2506" s="7"/>
      <c r="U2506" s="7"/>
      <c r="V2506" s="5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</row>
    <row r="2507" spans="1:51" ht="7.5" customHeight="1">
      <c r="A2507" s="1"/>
      <c r="B2507" s="702" t="s">
        <v>18</v>
      </c>
      <c r="C2507" s="627" t="s">
        <v>641</v>
      </c>
      <c r="D2507" s="626" t="s">
        <v>642</v>
      </c>
      <c r="E2507" s="685" t="s">
        <v>25</v>
      </c>
      <c r="F2507" s="242"/>
      <c r="G2507" s="382"/>
      <c r="H2507" s="243"/>
      <c r="I2507" s="382"/>
      <c r="J2507" s="243"/>
      <c r="K2507" s="292"/>
      <c r="L2507" s="243"/>
      <c r="M2507" s="292"/>
      <c r="N2507" s="241"/>
      <c r="O2507" s="292"/>
      <c r="P2507" s="241"/>
      <c r="Q2507" s="292"/>
      <c r="R2507" s="688" t="s">
        <v>21</v>
      </c>
      <c r="S2507" s="686" t="s">
        <v>643</v>
      </c>
      <c r="T2507" s="7"/>
      <c r="U2507" s="7"/>
      <c r="V2507" s="5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</row>
    <row r="2508" spans="1:51" ht="7.5" customHeight="1">
      <c r="A2508" s="1"/>
      <c r="B2508" s="541"/>
      <c r="C2508" s="541"/>
      <c r="D2508" s="541"/>
      <c r="E2508" s="541"/>
      <c r="F2508" s="233"/>
      <c r="G2508" s="265"/>
      <c r="H2508" s="234"/>
      <c r="I2508" s="265"/>
      <c r="J2508" s="234"/>
      <c r="K2508" s="236"/>
      <c r="L2508" s="234"/>
      <c r="M2508" s="236"/>
      <c r="N2508" s="137"/>
      <c r="O2508" s="236"/>
      <c r="P2508" s="137"/>
      <c r="Q2508" s="236"/>
      <c r="R2508" s="541"/>
      <c r="S2508" s="541"/>
      <c r="T2508" s="7"/>
      <c r="U2508" s="7"/>
      <c r="V2508" s="5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</row>
    <row r="2509" spans="1:51" ht="7.5" customHeight="1">
      <c r="A2509" s="1"/>
      <c r="B2509" s="541"/>
      <c r="C2509" s="541"/>
      <c r="D2509" s="541"/>
      <c r="E2509" s="541"/>
      <c r="F2509" s="233"/>
      <c r="G2509" s="265"/>
      <c r="H2509" s="234"/>
      <c r="I2509" s="265"/>
      <c r="J2509" s="234"/>
      <c r="K2509" s="236"/>
      <c r="L2509" s="234"/>
      <c r="M2509" s="236"/>
      <c r="N2509" s="137"/>
      <c r="O2509" s="236"/>
      <c r="P2509" s="137"/>
      <c r="Q2509" s="236"/>
      <c r="R2509" s="331"/>
      <c r="S2509" s="541"/>
      <c r="T2509" s="7"/>
      <c r="U2509" s="7"/>
      <c r="V2509" s="5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</row>
    <row r="2510" spans="1:51" ht="7.5" customHeight="1">
      <c r="A2510" s="1"/>
      <c r="B2510" s="541"/>
      <c r="C2510" s="541"/>
      <c r="D2510" s="541"/>
      <c r="E2510" s="541"/>
      <c r="F2510" s="233"/>
      <c r="G2510" s="265"/>
      <c r="H2510" s="234"/>
      <c r="I2510" s="26"/>
      <c r="J2510" s="234"/>
      <c r="K2510" s="236"/>
      <c r="L2510" s="234"/>
      <c r="M2510" s="236"/>
      <c r="N2510" s="137"/>
      <c r="O2510" s="236"/>
      <c r="P2510" s="137"/>
      <c r="Q2510" s="236"/>
      <c r="R2510" s="166"/>
      <c r="S2510" s="541"/>
      <c r="T2510" s="7"/>
      <c r="U2510" s="7"/>
      <c r="V2510" s="5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</row>
    <row r="2511" spans="1:51" ht="7.5" customHeight="1">
      <c r="A2511" s="1"/>
      <c r="B2511" s="541"/>
      <c r="C2511" s="541"/>
      <c r="D2511" s="541"/>
      <c r="E2511" s="541"/>
      <c r="F2511" s="26"/>
      <c r="G2511" s="26"/>
      <c r="H2511" s="26"/>
      <c r="I2511" s="288"/>
      <c r="J2511" s="26"/>
      <c r="K2511" s="26"/>
      <c r="L2511" s="26"/>
      <c r="M2511" s="26"/>
      <c r="N2511" s="26"/>
      <c r="O2511" s="26"/>
      <c r="P2511" s="26"/>
      <c r="Q2511" s="26"/>
      <c r="R2511" s="166"/>
      <c r="S2511" s="541"/>
      <c r="T2511" s="7"/>
      <c r="U2511" s="7"/>
      <c r="V2511" s="5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</row>
    <row r="2512" spans="1:51" ht="7.5" customHeight="1">
      <c r="A2512" s="1"/>
      <c r="B2512" s="541"/>
      <c r="C2512" s="541"/>
      <c r="D2512" s="541"/>
      <c r="E2512" s="541"/>
      <c r="F2512" s="26"/>
      <c r="G2512" s="26"/>
      <c r="H2512" s="26"/>
      <c r="I2512" s="26"/>
      <c r="J2512" s="26"/>
      <c r="K2512" s="26"/>
      <c r="L2512" s="26"/>
      <c r="M2512" s="26"/>
      <c r="N2512" s="26"/>
      <c r="O2512" s="26"/>
      <c r="P2512" s="26"/>
      <c r="Q2512" s="26"/>
      <c r="R2512" s="673" t="s">
        <v>21</v>
      </c>
      <c r="S2512" s="603" t="s">
        <v>644</v>
      </c>
      <c r="T2512" s="7"/>
      <c r="U2512" s="7"/>
      <c r="V2512" s="5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</row>
    <row r="2513" spans="1:51" ht="7.5" customHeight="1">
      <c r="A2513" s="1"/>
      <c r="B2513" s="541"/>
      <c r="C2513" s="541"/>
      <c r="D2513" s="541"/>
      <c r="E2513" s="541"/>
      <c r="R2513" s="541"/>
      <c r="S2513" s="541"/>
      <c r="T2513" s="7"/>
      <c r="U2513" s="7"/>
      <c r="V2513" s="5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</row>
    <row r="2514" spans="1:51" ht="7.5" customHeight="1">
      <c r="A2514" s="1"/>
      <c r="B2514" s="541"/>
      <c r="C2514" s="541"/>
      <c r="D2514" s="541"/>
      <c r="E2514" s="541"/>
      <c r="R2514" s="235"/>
      <c r="S2514" s="541"/>
      <c r="T2514" s="7"/>
      <c r="U2514" s="7"/>
      <c r="V2514" s="5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</row>
    <row r="2515" spans="1:51" ht="7.5" customHeight="1">
      <c r="A2515" s="1"/>
      <c r="B2515" s="541"/>
      <c r="C2515" s="541"/>
      <c r="D2515" s="541"/>
      <c r="E2515" s="541"/>
      <c r="F2515" s="26"/>
      <c r="R2515" s="259"/>
      <c r="S2515" s="541"/>
      <c r="T2515" s="7"/>
      <c r="U2515" s="7"/>
      <c r="V2515" s="5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</row>
    <row r="2516" spans="1:51" ht="7.5" customHeight="1">
      <c r="A2516" s="1"/>
      <c r="B2516" s="541"/>
      <c r="C2516" s="541"/>
      <c r="D2516" s="541"/>
      <c r="E2516" s="541"/>
      <c r="F2516" s="26"/>
      <c r="R2516" s="259"/>
      <c r="S2516" s="541"/>
      <c r="T2516" s="7"/>
      <c r="U2516" s="7"/>
      <c r="V2516" s="5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</row>
    <row r="2517" spans="1:51" ht="7.5" customHeight="1">
      <c r="A2517" s="1"/>
      <c r="B2517" s="541"/>
      <c r="C2517" s="541"/>
      <c r="D2517" s="541"/>
      <c r="E2517" s="541"/>
      <c r="F2517" s="26"/>
      <c r="S2517" s="541"/>
      <c r="T2517" s="7"/>
      <c r="U2517" s="7"/>
      <c r="V2517" s="5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</row>
    <row r="2518" spans="1:51" ht="7.5" customHeight="1">
      <c r="A2518" s="1"/>
      <c r="B2518" s="541"/>
      <c r="C2518" s="541"/>
      <c r="D2518" s="541"/>
      <c r="E2518" s="541"/>
      <c r="R2518" s="687" t="s">
        <v>21</v>
      </c>
      <c r="S2518" s="588" t="s">
        <v>631</v>
      </c>
      <c r="T2518" s="7"/>
      <c r="U2518" s="7"/>
      <c r="V2518" s="5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</row>
    <row r="2519" spans="1:51" ht="7.5" customHeight="1">
      <c r="A2519" s="13"/>
      <c r="B2519" s="541"/>
      <c r="C2519" s="541"/>
      <c r="D2519" s="541"/>
      <c r="E2519" s="541"/>
      <c r="R2519" s="541"/>
      <c r="S2519" s="541"/>
      <c r="T2519" s="7"/>
      <c r="U2519" s="7"/>
      <c r="V2519" s="5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</row>
    <row r="2520" spans="1:51" ht="7.5" customHeight="1">
      <c r="A2520" s="13"/>
      <c r="B2520" s="541"/>
      <c r="C2520" s="541"/>
      <c r="D2520" s="541"/>
      <c r="E2520" s="541"/>
      <c r="R2520" s="331"/>
      <c r="S2520" s="541"/>
      <c r="T2520" s="7"/>
      <c r="U2520" s="7"/>
      <c r="V2520" s="5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</row>
    <row r="2521" spans="1:51" ht="7.5" customHeight="1">
      <c r="A2521" s="13"/>
      <c r="B2521" s="541"/>
      <c r="C2521" s="541"/>
      <c r="D2521" s="541"/>
      <c r="E2521" s="541"/>
      <c r="R2521" s="166"/>
      <c r="S2521" s="541"/>
      <c r="T2521" s="7"/>
      <c r="U2521" s="7"/>
      <c r="V2521" s="5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</row>
    <row r="2522" spans="1:51" ht="7.5" customHeight="1">
      <c r="A2522" s="1"/>
      <c r="B2522" s="541"/>
      <c r="C2522" s="541"/>
      <c r="D2522" s="541"/>
      <c r="E2522" s="541"/>
      <c r="R2522" s="166"/>
      <c r="S2522" s="541"/>
      <c r="T2522" s="7"/>
      <c r="U2522" s="7"/>
      <c r="V2522" s="5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</row>
    <row r="2523" spans="1:51" ht="7.5" customHeight="1">
      <c r="A2523" s="1"/>
      <c r="B2523" s="541"/>
      <c r="C2523" s="541"/>
      <c r="D2523" s="541"/>
      <c r="E2523" s="541"/>
      <c r="R2523" s="687" t="s">
        <v>21</v>
      </c>
      <c r="S2523" s="647" t="s">
        <v>645</v>
      </c>
      <c r="T2523" s="7"/>
      <c r="U2523" s="7"/>
      <c r="V2523" s="5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</row>
    <row r="2524" spans="1:51" ht="7.5" customHeight="1">
      <c r="A2524" s="1"/>
      <c r="B2524" s="541"/>
      <c r="C2524" s="541"/>
      <c r="D2524" s="541"/>
      <c r="E2524" s="541"/>
      <c r="R2524" s="541"/>
      <c r="S2524" s="541"/>
      <c r="T2524" s="7"/>
      <c r="U2524" s="7"/>
      <c r="V2524" s="5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</row>
    <row r="2525" spans="1:51" ht="7.5" customHeight="1">
      <c r="A2525" s="1"/>
      <c r="B2525" s="541"/>
      <c r="C2525" s="541"/>
      <c r="D2525" s="541"/>
      <c r="E2525" s="541"/>
      <c r="R2525" s="166"/>
      <c r="S2525" s="541"/>
      <c r="T2525" s="7"/>
      <c r="U2525" s="7"/>
      <c r="V2525" s="5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</row>
    <row r="2526" spans="1:51" ht="7.5" customHeight="1">
      <c r="A2526" s="1"/>
      <c r="B2526" s="541"/>
      <c r="C2526" s="541"/>
      <c r="D2526" s="541"/>
      <c r="E2526" s="541"/>
      <c r="R2526" s="166"/>
      <c r="S2526" s="541"/>
      <c r="T2526" s="7"/>
      <c r="U2526" s="7"/>
      <c r="V2526" s="5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</row>
    <row r="2527" spans="1:51" ht="7.5" customHeight="1">
      <c r="A2527" s="1"/>
      <c r="B2527" s="541"/>
      <c r="C2527" s="541"/>
      <c r="D2527" s="541"/>
      <c r="E2527" s="541"/>
      <c r="R2527" s="166"/>
      <c r="S2527" s="541"/>
      <c r="T2527" s="7"/>
      <c r="U2527" s="7"/>
      <c r="V2527" s="5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</row>
    <row r="2528" spans="1:51" ht="7.5" customHeight="1">
      <c r="A2528" s="1"/>
      <c r="B2528" s="541"/>
      <c r="C2528" s="541"/>
      <c r="D2528" s="541"/>
      <c r="E2528" s="541"/>
      <c r="R2528" s="687" t="s">
        <v>21</v>
      </c>
      <c r="S2528" s="672" t="s">
        <v>646</v>
      </c>
      <c r="T2528" s="7"/>
      <c r="U2528" s="7"/>
      <c r="V2528" s="5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</row>
    <row r="2529" spans="1:51" ht="7.5" customHeight="1">
      <c r="A2529" s="1"/>
      <c r="B2529" s="541"/>
      <c r="C2529" s="541"/>
      <c r="D2529" s="541"/>
      <c r="E2529" s="541"/>
      <c r="F2529" s="383"/>
      <c r="G2529" s="681" t="s">
        <v>163</v>
      </c>
      <c r="H2529" s="26"/>
      <c r="I2529" s="681" t="s">
        <v>190</v>
      </c>
      <c r="J2529" s="26"/>
      <c r="K2529" s="26"/>
      <c r="L2529" s="26"/>
      <c r="M2529" s="26"/>
      <c r="N2529" s="26"/>
      <c r="O2529" s="26"/>
      <c r="P2529" s="26"/>
      <c r="Q2529" s="26"/>
      <c r="R2529" s="541"/>
      <c r="S2529" s="541"/>
      <c r="T2529" s="7"/>
      <c r="U2529" s="7"/>
      <c r="V2529" s="5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</row>
    <row r="2530" spans="1:51" ht="7.5" customHeight="1">
      <c r="A2530" s="1"/>
      <c r="B2530" s="541"/>
      <c r="C2530" s="541"/>
      <c r="D2530" s="541"/>
      <c r="E2530" s="541"/>
      <c r="F2530" s="383"/>
      <c r="G2530" s="541"/>
      <c r="H2530" s="26"/>
      <c r="I2530" s="541"/>
      <c r="J2530" s="26"/>
      <c r="K2530" s="26"/>
      <c r="L2530" s="26"/>
      <c r="M2530" s="26"/>
      <c r="N2530" s="26"/>
      <c r="O2530" s="26"/>
      <c r="P2530" s="26"/>
      <c r="Q2530" s="26"/>
      <c r="S2530" s="541"/>
      <c r="T2530" s="7"/>
      <c r="U2530" s="7"/>
      <c r="V2530" s="5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</row>
    <row r="2531" spans="1:51" ht="7.5" customHeight="1">
      <c r="A2531" s="1"/>
      <c r="B2531" s="541"/>
      <c r="C2531" s="541"/>
      <c r="D2531" s="541"/>
      <c r="E2531" s="541"/>
      <c r="F2531" s="383"/>
      <c r="G2531" s="562"/>
      <c r="H2531" s="263"/>
      <c r="I2531" s="562"/>
      <c r="J2531" s="26"/>
      <c r="K2531" s="26"/>
      <c r="L2531" s="26"/>
      <c r="M2531" s="26"/>
      <c r="N2531" s="26"/>
      <c r="O2531" s="26"/>
      <c r="P2531" s="26"/>
      <c r="Q2531" s="26"/>
      <c r="T2531" s="7"/>
      <c r="U2531" s="7"/>
      <c r="V2531" s="5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</row>
    <row r="2532" spans="1:51" ht="7.5" customHeight="1">
      <c r="A2532" s="1"/>
      <c r="B2532" s="541"/>
      <c r="C2532" s="541"/>
      <c r="D2532" s="541"/>
      <c r="E2532" s="541"/>
      <c r="F2532" s="581">
        <v>4593.1719999999996</v>
      </c>
      <c r="G2532" s="582">
        <f>ROUND(F2532*mark_up,0)</f>
        <v>20164</v>
      </c>
      <c r="H2532" s="50"/>
      <c r="I2532" s="582">
        <f>ROUND(G2532*1.6097,0)</f>
        <v>32458</v>
      </c>
      <c r="J2532" s="689"/>
      <c r="K2532" s="689" t="s">
        <v>25</v>
      </c>
      <c r="L2532" s="689"/>
      <c r="M2532" s="689" t="s">
        <v>25</v>
      </c>
      <c r="N2532" s="689"/>
      <c r="O2532" s="689" t="s">
        <v>25</v>
      </c>
      <c r="P2532" s="689"/>
      <c r="Q2532" s="689" t="s">
        <v>25</v>
      </c>
      <c r="R2532" s="383"/>
      <c r="S2532" s="383"/>
      <c r="T2532" s="7"/>
      <c r="U2532" s="7"/>
      <c r="V2532" s="5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</row>
    <row r="2533" spans="1:51" ht="7.5" customHeight="1">
      <c r="A2533" s="1"/>
      <c r="B2533" s="541"/>
      <c r="C2533" s="541"/>
      <c r="D2533" s="541"/>
      <c r="E2533" s="541"/>
      <c r="F2533" s="562"/>
      <c r="G2533" s="562"/>
      <c r="H2533" s="74"/>
      <c r="I2533" s="562"/>
      <c r="J2533" s="562"/>
      <c r="K2533" s="562"/>
      <c r="L2533" s="562"/>
      <c r="M2533" s="562"/>
      <c r="N2533" s="562"/>
      <c r="O2533" s="562"/>
      <c r="P2533" s="562"/>
      <c r="Q2533" s="562"/>
      <c r="R2533" s="383"/>
      <c r="S2533" s="383"/>
      <c r="T2533" s="7"/>
      <c r="U2533" s="7"/>
      <c r="V2533" s="5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</row>
    <row r="2534" spans="1:51" ht="7.5" customHeight="1">
      <c r="A2534" s="1"/>
      <c r="B2534" s="541"/>
      <c r="C2534" s="541"/>
      <c r="D2534" s="541"/>
      <c r="E2534" s="541"/>
      <c r="R2534" s="383"/>
      <c r="S2534" s="383"/>
      <c r="T2534" s="7"/>
      <c r="U2534" s="7"/>
      <c r="V2534" s="5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</row>
    <row r="2535" spans="1:51" ht="7.5" customHeight="1">
      <c r="A2535" s="1"/>
      <c r="B2535" s="541"/>
      <c r="C2535" s="541"/>
      <c r="D2535" s="541"/>
      <c r="E2535" s="541"/>
      <c r="F2535" s="383"/>
      <c r="R2535" s="383"/>
      <c r="S2535" s="383"/>
      <c r="T2535" s="7"/>
      <c r="U2535" s="7"/>
      <c r="V2535" s="5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</row>
    <row r="2536" spans="1:51" ht="7.5" customHeight="1">
      <c r="A2536" s="1"/>
      <c r="B2536" s="541"/>
      <c r="C2536" s="541"/>
      <c r="D2536" s="541"/>
      <c r="E2536" s="541"/>
      <c r="F2536" s="383"/>
      <c r="G2536" s="383"/>
      <c r="H2536" s="383"/>
      <c r="I2536" s="383"/>
      <c r="J2536" s="383"/>
      <c r="K2536" s="383"/>
      <c r="L2536" s="383"/>
      <c r="M2536" s="383"/>
      <c r="N2536" s="383"/>
      <c r="O2536" s="383"/>
      <c r="P2536" s="383"/>
      <c r="Q2536" s="383"/>
      <c r="R2536" s="383"/>
      <c r="S2536" s="383"/>
      <c r="T2536" s="7"/>
      <c r="U2536" s="7"/>
      <c r="V2536" s="5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</row>
    <row r="2537" spans="1:51" ht="7.5" customHeight="1">
      <c r="A2537" s="1"/>
      <c r="B2537" s="541"/>
      <c r="C2537" s="541"/>
      <c r="D2537" s="541"/>
      <c r="E2537" s="541"/>
      <c r="F2537" s="383"/>
      <c r="G2537" s="383"/>
      <c r="H2537" s="383"/>
      <c r="I2537" s="383"/>
      <c r="J2537" s="383"/>
      <c r="K2537" s="383"/>
      <c r="L2537" s="383"/>
      <c r="M2537" s="383"/>
      <c r="N2537" s="383"/>
      <c r="O2537" s="383"/>
      <c r="P2537" s="383"/>
      <c r="Q2537" s="383"/>
      <c r="R2537" s="383"/>
      <c r="S2537" s="383"/>
      <c r="T2537" s="7"/>
      <c r="U2537" s="7"/>
      <c r="V2537" s="5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</row>
    <row r="2538" spans="1:51" ht="7.5" customHeight="1">
      <c r="A2538" s="13"/>
      <c r="B2538" s="541"/>
      <c r="C2538" s="541"/>
      <c r="D2538" s="541"/>
      <c r="E2538" s="541"/>
      <c r="F2538" s="383"/>
      <c r="G2538" s="383"/>
      <c r="H2538" s="383"/>
      <c r="I2538" s="383"/>
      <c r="J2538" s="383"/>
      <c r="K2538" s="383"/>
      <c r="L2538" s="383"/>
      <c r="M2538" s="383"/>
      <c r="N2538" s="383"/>
      <c r="O2538" s="383"/>
      <c r="P2538" s="383"/>
      <c r="Q2538" s="383"/>
      <c r="R2538" s="383"/>
      <c r="S2538" s="383"/>
      <c r="T2538" s="7"/>
      <c r="U2538" s="7"/>
      <c r="V2538" s="5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</row>
    <row r="2539" spans="1:51" ht="7.5" customHeight="1">
      <c r="A2539" s="13"/>
      <c r="B2539" s="541"/>
      <c r="C2539" s="541"/>
      <c r="D2539" s="541"/>
      <c r="E2539" s="541"/>
      <c r="F2539" s="383"/>
      <c r="G2539" s="383"/>
      <c r="H2539" s="383"/>
      <c r="I2539" s="383"/>
      <c r="J2539" s="383"/>
      <c r="K2539" s="383"/>
      <c r="L2539" s="383"/>
      <c r="M2539" s="383"/>
      <c r="N2539" s="383"/>
      <c r="O2539" s="383"/>
      <c r="P2539" s="383"/>
      <c r="Q2539" s="383"/>
      <c r="R2539" s="383"/>
      <c r="S2539" s="383"/>
      <c r="T2539" s="7"/>
      <c r="U2539" s="7"/>
      <c r="V2539" s="5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</row>
    <row r="2540" spans="1:51" ht="7.5" customHeight="1">
      <c r="A2540" s="13"/>
      <c r="B2540" s="541"/>
      <c r="C2540" s="541"/>
      <c r="D2540" s="541"/>
      <c r="E2540" s="541"/>
      <c r="F2540" s="383"/>
      <c r="G2540" s="383"/>
      <c r="H2540" s="383"/>
      <c r="I2540" s="383"/>
      <c r="J2540" s="383"/>
      <c r="K2540" s="383"/>
      <c r="L2540" s="383"/>
      <c r="M2540" s="383"/>
      <c r="N2540" s="383"/>
      <c r="O2540" s="383"/>
      <c r="P2540" s="383"/>
      <c r="Q2540" s="383"/>
      <c r="R2540" s="383"/>
      <c r="S2540" s="383"/>
      <c r="T2540" s="7"/>
      <c r="U2540" s="7"/>
      <c r="V2540" s="5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</row>
    <row r="2541" spans="1:51" ht="7.5" customHeight="1">
      <c r="A2541" s="1"/>
      <c r="B2541" s="541"/>
      <c r="C2541" s="541"/>
      <c r="D2541" s="541"/>
      <c r="E2541" s="541"/>
      <c r="F2541" s="383"/>
      <c r="G2541" s="383"/>
      <c r="H2541" s="383"/>
      <c r="I2541" s="383"/>
      <c r="J2541" s="383"/>
      <c r="K2541" s="383"/>
      <c r="L2541" s="383"/>
      <c r="M2541" s="383"/>
      <c r="N2541" s="383"/>
      <c r="O2541" s="383"/>
      <c r="P2541" s="383"/>
      <c r="Q2541" s="383"/>
      <c r="R2541" s="383"/>
      <c r="S2541" s="383"/>
      <c r="T2541" s="7"/>
      <c r="U2541" s="7"/>
      <c r="V2541" s="5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</row>
    <row r="2542" spans="1:51" ht="7.5" customHeight="1">
      <c r="A2542" s="1"/>
      <c r="B2542" s="541"/>
      <c r="C2542" s="541"/>
      <c r="D2542" s="541"/>
      <c r="E2542" s="541"/>
      <c r="F2542" s="383"/>
      <c r="G2542" s="383"/>
      <c r="H2542" s="383"/>
      <c r="I2542" s="383"/>
      <c r="J2542" s="383"/>
      <c r="K2542" s="383"/>
      <c r="L2542" s="383"/>
      <c r="M2542" s="383"/>
      <c r="N2542" s="383"/>
      <c r="O2542" s="383"/>
      <c r="P2542" s="383"/>
      <c r="Q2542" s="383"/>
      <c r="R2542" s="383"/>
      <c r="S2542" s="383"/>
      <c r="T2542" s="7"/>
      <c r="U2542" s="7"/>
      <c r="V2542" s="5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</row>
    <row r="2543" spans="1:51" ht="7.5" customHeight="1">
      <c r="A2543" s="1"/>
      <c r="B2543" s="541"/>
      <c r="C2543" s="541"/>
      <c r="D2543" s="541"/>
      <c r="E2543" s="541"/>
      <c r="F2543" s="383"/>
      <c r="G2543" s="383"/>
      <c r="H2543" s="383"/>
      <c r="I2543" s="383"/>
      <c r="J2543" s="383"/>
      <c r="K2543" s="383"/>
      <c r="L2543" s="383"/>
      <c r="M2543" s="383"/>
      <c r="N2543" s="383"/>
      <c r="O2543" s="383"/>
      <c r="P2543" s="383"/>
      <c r="Q2543" s="383"/>
      <c r="R2543" s="383"/>
      <c r="S2543" s="383"/>
      <c r="T2543" s="7"/>
      <c r="U2543" s="7"/>
      <c r="V2543" s="5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</row>
    <row r="2544" spans="1:51" ht="7.5" customHeight="1">
      <c r="A2544" s="1"/>
      <c r="B2544" s="541"/>
      <c r="C2544" s="541"/>
      <c r="D2544" s="541"/>
      <c r="E2544" s="541"/>
      <c r="F2544" s="383"/>
      <c r="G2544" s="383"/>
      <c r="H2544" s="383"/>
      <c r="I2544" s="383"/>
      <c r="J2544" s="383"/>
      <c r="K2544" s="383"/>
      <c r="L2544" s="383"/>
      <c r="M2544" s="383"/>
      <c r="N2544" s="383"/>
      <c r="O2544" s="383"/>
      <c r="P2544" s="383"/>
      <c r="Q2544" s="383"/>
      <c r="R2544" s="383"/>
      <c r="S2544" s="383"/>
      <c r="T2544" s="7"/>
      <c r="U2544" s="7"/>
      <c r="V2544" s="5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</row>
    <row r="2545" spans="1:51" ht="7.5" customHeight="1">
      <c r="A2545" s="1"/>
      <c r="B2545" s="541"/>
      <c r="C2545" s="541"/>
      <c r="D2545" s="541"/>
      <c r="E2545" s="541"/>
      <c r="F2545" s="383"/>
      <c r="G2545" s="383"/>
      <c r="H2545" s="383"/>
      <c r="I2545" s="383"/>
      <c r="J2545" s="383"/>
      <c r="K2545" s="383"/>
      <c r="L2545" s="383"/>
      <c r="M2545" s="383"/>
      <c r="N2545" s="383"/>
      <c r="O2545" s="383"/>
      <c r="P2545" s="383"/>
      <c r="Q2545" s="383"/>
      <c r="R2545" s="383"/>
      <c r="S2545" s="383"/>
      <c r="T2545" s="7"/>
      <c r="U2545" s="7"/>
      <c r="V2545" s="5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</row>
    <row r="2546" spans="1:51" ht="7.5" customHeight="1">
      <c r="A2546" s="1"/>
      <c r="B2546" s="541"/>
      <c r="C2546" s="541"/>
      <c r="D2546" s="541"/>
      <c r="E2546" s="541"/>
      <c r="F2546" s="383"/>
      <c r="G2546" s="383"/>
      <c r="H2546" s="383"/>
      <c r="I2546" s="383"/>
      <c r="J2546" s="383"/>
      <c r="K2546" s="383"/>
      <c r="L2546" s="383"/>
      <c r="M2546" s="383"/>
      <c r="N2546" s="383"/>
      <c r="O2546" s="383"/>
      <c r="P2546" s="383"/>
      <c r="Q2546" s="383"/>
      <c r="R2546" s="383"/>
      <c r="S2546" s="383"/>
      <c r="T2546" s="7"/>
      <c r="U2546" s="7"/>
      <c r="V2546" s="5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</row>
    <row r="2547" spans="1:51" ht="7.5" customHeight="1">
      <c r="A2547" s="1"/>
      <c r="B2547" s="541"/>
      <c r="C2547" s="541"/>
      <c r="D2547" s="541"/>
      <c r="E2547" s="541"/>
      <c r="F2547" s="383"/>
      <c r="G2547" s="383"/>
      <c r="H2547" s="383"/>
      <c r="I2547" s="383"/>
      <c r="J2547" s="383"/>
      <c r="K2547" s="383"/>
      <c r="L2547" s="383"/>
      <c r="M2547" s="383"/>
      <c r="N2547" s="383"/>
      <c r="O2547" s="383"/>
      <c r="P2547" s="383"/>
      <c r="Q2547" s="383"/>
      <c r="R2547" s="383"/>
      <c r="S2547" s="383"/>
      <c r="T2547" s="7"/>
      <c r="U2547" s="7"/>
      <c r="V2547" s="5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</row>
    <row r="2548" spans="1:51" ht="7.5" customHeight="1">
      <c r="A2548" s="1"/>
      <c r="B2548" s="541"/>
      <c r="C2548" s="541"/>
      <c r="D2548" s="541"/>
      <c r="E2548" s="541"/>
      <c r="F2548" s="383"/>
      <c r="G2548" s="383"/>
      <c r="H2548" s="383"/>
      <c r="I2548" s="383"/>
      <c r="J2548" s="383"/>
      <c r="K2548" s="383"/>
      <c r="L2548" s="383"/>
      <c r="M2548" s="383"/>
      <c r="N2548" s="383"/>
      <c r="O2548" s="383"/>
      <c r="P2548" s="383"/>
      <c r="Q2548" s="383"/>
      <c r="R2548" s="383"/>
      <c r="S2548" s="383"/>
      <c r="T2548" s="7"/>
      <c r="U2548" s="7"/>
      <c r="V2548" s="5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</row>
    <row r="2549" spans="1:51" ht="7.5" customHeight="1">
      <c r="A2549" s="1"/>
      <c r="B2549" s="541"/>
      <c r="C2549" s="541"/>
      <c r="D2549" s="541"/>
      <c r="E2549" s="541"/>
      <c r="F2549" s="383"/>
      <c r="G2549" s="383"/>
      <c r="H2549" s="383"/>
      <c r="I2549" s="383"/>
      <c r="J2549" s="383"/>
      <c r="K2549" s="383"/>
      <c r="L2549" s="383"/>
      <c r="M2549" s="383"/>
      <c r="N2549" s="383"/>
      <c r="O2549" s="383"/>
      <c r="P2549" s="383"/>
      <c r="Q2549" s="383"/>
      <c r="R2549" s="383"/>
      <c r="S2549" s="383"/>
      <c r="T2549" s="7"/>
      <c r="U2549" s="7"/>
      <c r="V2549" s="5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</row>
    <row r="2550" spans="1:51" ht="7.5" customHeight="1">
      <c r="A2550" s="1"/>
      <c r="B2550" s="541"/>
      <c r="C2550" s="541"/>
      <c r="D2550" s="541"/>
      <c r="E2550" s="541"/>
      <c r="F2550" s="383"/>
      <c r="G2550" s="383"/>
      <c r="H2550" s="383"/>
      <c r="I2550" s="383"/>
      <c r="J2550" s="383"/>
      <c r="K2550" s="383"/>
      <c r="L2550" s="383"/>
      <c r="M2550" s="383"/>
      <c r="N2550" s="383"/>
      <c r="O2550" s="383"/>
      <c r="P2550" s="383"/>
      <c r="Q2550" s="383"/>
      <c r="R2550" s="383"/>
      <c r="S2550" s="383"/>
      <c r="T2550" s="7"/>
      <c r="U2550" s="7"/>
      <c r="V2550" s="5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</row>
    <row r="2551" spans="1:51" ht="7.5" customHeight="1">
      <c r="A2551" s="1"/>
      <c r="B2551" s="541"/>
      <c r="C2551" s="541"/>
      <c r="D2551" s="541"/>
      <c r="E2551" s="541"/>
      <c r="F2551" s="383"/>
      <c r="G2551" s="383"/>
      <c r="H2551" s="383"/>
      <c r="I2551" s="383"/>
      <c r="J2551" s="383"/>
      <c r="K2551" s="383"/>
      <c r="L2551" s="383"/>
      <c r="M2551" s="383"/>
      <c r="N2551" s="383"/>
      <c r="O2551" s="383"/>
      <c r="P2551" s="383"/>
      <c r="Q2551" s="383"/>
      <c r="R2551" s="383"/>
      <c r="S2551" s="383"/>
      <c r="T2551" s="7"/>
      <c r="U2551" s="7"/>
      <c r="V2551" s="5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</row>
    <row r="2552" spans="1:51" ht="7.5" customHeight="1">
      <c r="A2552" s="1"/>
      <c r="B2552" s="541"/>
      <c r="C2552" s="541"/>
      <c r="D2552" s="541"/>
      <c r="E2552" s="541"/>
      <c r="F2552" s="383"/>
      <c r="G2552" s="383"/>
      <c r="H2552" s="383"/>
      <c r="I2552" s="383"/>
      <c r="J2552" s="383"/>
      <c r="K2552" s="383"/>
      <c r="L2552" s="383"/>
      <c r="M2552" s="383"/>
      <c r="N2552" s="383"/>
      <c r="O2552" s="383"/>
      <c r="P2552" s="383"/>
      <c r="Q2552" s="383"/>
      <c r="R2552" s="383"/>
      <c r="S2552" s="383"/>
      <c r="T2552" s="7"/>
      <c r="U2552" s="7"/>
      <c r="V2552" s="5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</row>
    <row r="2553" spans="1:51" ht="7.5" customHeight="1">
      <c r="A2553" s="13"/>
      <c r="B2553" s="541"/>
      <c r="C2553" s="541"/>
      <c r="D2553" s="541"/>
      <c r="E2553" s="541"/>
      <c r="F2553" s="383"/>
      <c r="G2553" s="383"/>
      <c r="H2553" s="383"/>
      <c r="I2553" s="383"/>
      <c r="J2553" s="383"/>
      <c r="K2553" s="383"/>
      <c r="L2553" s="383"/>
      <c r="M2553" s="383"/>
      <c r="N2553" s="383"/>
      <c r="O2553" s="383"/>
      <c r="P2553" s="383"/>
      <c r="Q2553" s="383"/>
      <c r="R2553" s="383"/>
      <c r="S2553" s="383"/>
      <c r="T2553" s="7"/>
      <c r="U2553" s="7"/>
      <c r="V2553" s="5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7"/>
    </row>
    <row r="2554" spans="1:51" ht="7.5" customHeight="1">
      <c r="A2554" s="13"/>
      <c r="B2554" s="541"/>
      <c r="C2554" s="541"/>
      <c r="D2554" s="541"/>
      <c r="E2554" s="541"/>
      <c r="F2554" s="383"/>
      <c r="G2554" s="383"/>
      <c r="H2554" s="383"/>
      <c r="I2554" s="383"/>
      <c r="J2554" s="383"/>
      <c r="K2554" s="383"/>
      <c r="L2554" s="383"/>
      <c r="M2554" s="383"/>
      <c r="N2554" s="383"/>
      <c r="O2554" s="383"/>
      <c r="P2554" s="383"/>
      <c r="Q2554" s="383"/>
      <c r="R2554" s="383"/>
      <c r="S2554" s="383"/>
      <c r="T2554" s="7"/>
      <c r="U2554" s="7"/>
      <c r="V2554" s="5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</row>
    <row r="2555" spans="1:51" ht="7.5" customHeight="1">
      <c r="A2555" s="13"/>
      <c r="B2555" s="541"/>
      <c r="C2555" s="541"/>
      <c r="D2555" s="541"/>
      <c r="E2555" s="541"/>
      <c r="F2555" s="383"/>
      <c r="G2555" s="383"/>
      <c r="H2555" s="383"/>
      <c r="I2555" s="383"/>
      <c r="J2555" s="383"/>
      <c r="K2555" s="383"/>
      <c r="L2555" s="383"/>
      <c r="M2555" s="383"/>
      <c r="N2555" s="383"/>
      <c r="O2555" s="383"/>
      <c r="P2555" s="383"/>
      <c r="Q2555" s="383"/>
      <c r="R2555" s="383"/>
      <c r="S2555" s="383"/>
      <c r="T2555" s="7"/>
      <c r="U2555" s="7"/>
      <c r="V2555" s="5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7"/>
    </row>
    <row r="2556" spans="1:51" ht="7.5" customHeight="1">
      <c r="A2556" s="1"/>
      <c r="B2556" s="541"/>
      <c r="C2556" s="541"/>
      <c r="D2556" s="541"/>
      <c r="E2556" s="541"/>
      <c r="F2556" s="383"/>
      <c r="G2556" s="383"/>
      <c r="H2556" s="383"/>
      <c r="I2556" s="383"/>
      <c r="J2556" s="383"/>
      <c r="K2556" s="383"/>
      <c r="L2556" s="383"/>
      <c r="M2556" s="383"/>
      <c r="N2556" s="383"/>
      <c r="O2556" s="383"/>
      <c r="P2556" s="383"/>
      <c r="Q2556" s="383"/>
      <c r="R2556" s="383"/>
      <c r="S2556" s="383"/>
      <c r="T2556" s="7"/>
      <c r="U2556" s="7"/>
      <c r="V2556" s="5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</row>
    <row r="2557" spans="1:51" ht="7.5" customHeight="1">
      <c r="A2557" s="1"/>
      <c r="B2557" s="541"/>
      <c r="C2557" s="541"/>
      <c r="D2557" s="541"/>
      <c r="E2557" s="541"/>
      <c r="F2557" s="383"/>
      <c r="G2557" s="383"/>
      <c r="H2557" s="383"/>
      <c r="I2557" s="383"/>
      <c r="J2557" s="383"/>
      <c r="K2557" s="383"/>
      <c r="L2557" s="383"/>
      <c r="M2557" s="383"/>
      <c r="N2557" s="383"/>
      <c r="O2557" s="383"/>
      <c r="P2557" s="383"/>
      <c r="Q2557" s="383"/>
      <c r="R2557" s="383"/>
      <c r="S2557" s="383"/>
      <c r="T2557" s="7"/>
      <c r="U2557" s="7"/>
      <c r="V2557" s="5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</row>
    <row r="2558" spans="1:51" ht="7.5" customHeight="1">
      <c r="A2558" s="1"/>
      <c r="B2558" s="541"/>
      <c r="C2558" s="541"/>
      <c r="D2558" s="541"/>
      <c r="E2558" s="541"/>
      <c r="F2558" s="383"/>
      <c r="G2558" s="383"/>
      <c r="H2558" s="383"/>
      <c r="I2558" s="383"/>
      <c r="J2558" s="383"/>
      <c r="K2558" s="383"/>
      <c r="L2558" s="383"/>
      <c r="M2558" s="383"/>
      <c r="N2558" s="383"/>
      <c r="O2558" s="383"/>
      <c r="P2558" s="383"/>
      <c r="Q2558" s="383"/>
      <c r="R2558" s="383"/>
      <c r="S2558" s="383"/>
      <c r="T2558" s="7"/>
      <c r="U2558" s="7"/>
      <c r="V2558" s="5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</row>
    <row r="2559" spans="1:51" ht="7.5" customHeight="1">
      <c r="A2559" s="1"/>
      <c r="B2559" s="541"/>
      <c r="C2559" s="541"/>
      <c r="D2559" s="541"/>
      <c r="E2559" s="541"/>
      <c r="F2559" s="383"/>
      <c r="G2559" s="383"/>
      <c r="H2559" s="383"/>
      <c r="I2559" s="383"/>
      <c r="J2559" s="383"/>
      <c r="K2559" s="383"/>
      <c r="L2559" s="383"/>
      <c r="M2559" s="383"/>
      <c r="N2559" s="383"/>
      <c r="O2559" s="383"/>
      <c r="P2559" s="383"/>
      <c r="Q2559" s="383"/>
      <c r="R2559" s="383"/>
      <c r="S2559" s="383"/>
      <c r="T2559" s="7"/>
      <c r="U2559" s="7"/>
      <c r="V2559" s="5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7"/>
    </row>
    <row r="2560" spans="1:51" ht="7.5" customHeight="1">
      <c r="A2560" s="1"/>
      <c r="B2560" s="541"/>
      <c r="C2560" s="608" t="s">
        <v>647</v>
      </c>
      <c r="D2560" s="107"/>
      <c r="E2560" s="541"/>
      <c r="F2560" s="383"/>
      <c r="G2560" s="383"/>
      <c r="H2560" s="383"/>
      <c r="I2560" s="383"/>
      <c r="J2560" s="383"/>
      <c r="K2560" s="383"/>
      <c r="L2560" s="383"/>
      <c r="M2560" s="383"/>
      <c r="N2560" s="383"/>
      <c r="O2560" s="383"/>
      <c r="P2560" s="383"/>
      <c r="Q2560" s="383"/>
      <c r="R2560" s="383"/>
      <c r="S2560" s="383"/>
      <c r="T2560" s="7"/>
      <c r="U2560" s="7"/>
      <c r="V2560" s="5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7"/>
    </row>
    <row r="2561" spans="1:51" ht="7.5" customHeight="1">
      <c r="A2561" s="1"/>
      <c r="B2561" s="541"/>
      <c r="C2561" s="541"/>
      <c r="D2561" s="107"/>
      <c r="E2561" s="383"/>
      <c r="F2561" s="383"/>
      <c r="G2561" s="383"/>
      <c r="H2561" s="383"/>
      <c r="I2561" s="383"/>
      <c r="J2561" s="383"/>
      <c r="K2561" s="383"/>
      <c r="L2561" s="383"/>
      <c r="M2561" s="383"/>
      <c r="N2561" s="383"/>
      <c r="O2561" s="383"/>
      <c r="P2561" s="383"/>
      <c r="Q2561" s="383"/>
      <c r="R2561" s="383"/>
      <c r="S2561" s="383"/>
      <c r="T2561" s="7"/>
      <c r="U2561" s="7"/>
      <c r="V2561" s="5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</row>
    <row r="2562" spans="1:51" ht="7.5" customHeight="1">
      <c r="A2562" s="1"/>
      <c r="B2562" s="531"/>
      <c r="C2562" s="531"/>
      <c r="D2562" s="384"/>
      <c r="E2562" s="385"/>
      <c r="F2562" s="385"/>
      <c r="G2562" s="385"/>
      <c r="H2562" s="385"/>
      <c r="I2562" s="385"/>
      <c r="J2562" s="385"/>
      <c r="K2562" s="385"/>
      <c r="L2562" s="385"/>
      <c r="M2562" s="385"/>
      <c r="N2562" s="385"/>
      <c r="O2562" s="385"/>
      <c r="P2562" s="385"/>
      <c r="Q2562" s="385"/>
      <c r="R2562" s="385"/>
      <c r="S2562" s="385"/>
      <c r="T2562" s="7"/>
      <c r="U2562" s="7"/>
      <c r="V2562" s="5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</row>
    <row r="2563" spans="1:51" ht="11.25" customHeight="1">
      <c r="A2563" s="1"/>
      <c r="B2563" s="252"/>
      <c r="C2563" s="252"/>
      <c r="D2563" s="252"/>
      <c r="E2563" s="252"/>
      <c r="F2563" s="252"/>
      <c r="G2563" s="252"/>
      <c r="H2563" s="252"/>
      <c r="I2563" s="252"/>
      <c r="J2563" s="252"/>
      <c r="K2563" s="252"/>
      <c r="L2563" s="252"/>
      <c r="M2563" s="252"/>
      <c r="N2563" s="252"/>
      <c r="O2563" s="252"/>
      <c r="P2563" s="252"/>
      <c r="Q2563" s="252"/>
      <c r="R2563" s="252"/>
      <c r="S2563" s="570" t="s">
        <v>43</v>
      </c>
      <c r="T2563" s="7"/>
      <c r="U2563" s="7"/>
      <c r="V2563" s="5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</row>
    <row r="2564" spans="1:51" ht="11.25" customHeight="1">
      <c r="A2564" s="1"/>
      <c r="B2564" s="28"/>
      <c r="C2564" s="28"/>
      <c r="D2564" s="28"/>
      <c r="E2564" s="28"/>
      <c r="F2564" s="28"/>
      <c r="G2564" s="28"/>
      <c r="H2564" s="28"/>
      <c r="I2564" s="28"/>
      <c r="J2564" s="28"/>
      <c r="K2564" s="28"/>
      <c r="L2564" s="28"/>
      <c r="M2564" s="28"/>
      <c r="N2564" s="28"/>
      <c r="O2564" s="28"/>
      <c r="P2564" s="28"/>
      <c r="Q2564" s="28"/>
      <c r="R2564" s="31"/>
      <c r="S2564" s="562"/>
      <c r="T2564" s="7"/>
      <c r="U2564" s="7"/>
      <c r="V2564" s="5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</row>
    <row r="2565" spans="1:51" ht="11.25" customHeight="1">
      <c r="A2565" s="1"/>
      <c r="B2565" s="675" t="s">
        <v>648</v>
      </c>
      <c r="C2565" s="587"/>
      <c r="D2565" s="587"/>
      <c r="E2565" s="587"/>
      <c r="F2565" s="587"/>
      <c r="G2565" s="587"/>
      <c r="H2565" s="587"/>
      <c r="I2565" s="587"/>
      <c r="J2565" s="587"/>
      <c r="K2565" s="587"/>
      <c r="L2565" s="587"/>
      <c r="M2565" s="587"/>
      <c r="N2565" s="587"/>
      <c r="O2565" s="587"/>
      <c r="P2565" s="587"/>
      <c r="Q2565" s="587"/>
      <c r="R2565" s="587"/>
      <c r="S2565" s="587"/>
      <c r="T2565" s="7"/>
      <c r="U2565" s="7"/>
      <c r="V2565" s="5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</row>
    <row r="2566" spans="1:51" ht="61.5" customHeight="1">
      <c r="A2566" s="1"/>
      <c r="B2566" s="572"/>
      <c r="C2566" s="531"/>
      <c r="D2566" s="531"/>
      <c r="E2566" s="35"/>
      <c r="F2566" s="35"/>
      <c r="G2566" s="35"/>
      <c r="H2566" s="35"/>
      <c r="I2566" s="35"/>
      <c r="J2566" s="35"/>
      <c r="K2566" s="35"/>
      <c r="L2566" s="35"/>
      <c r="M2566" s="35"/>
      <c r="N2566" s="328"/>
      <c r="O2566" s="573" t="s">
        <v>5</v>
      </c>
      <c r="P2566" s="531"/>
      <c r="Q2566" s="531"/>
      <c r="R2566" s="531"/>
      <c r="S2566" s="531"/>
      <c r="T2566" s="7"/>
      <c r="U2566" s="7"/>
      <c r="V2566" s="5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</row>
    <row r="2567" spans="1:51" ht="34.5" customHeight="1">
      <c r="A2567" s="1"/>
      <c r="B2567" s="253" t="s">
        <v>6</v>
      </c>
      <c r="C2567" s="253" t="s">
        <v>7</v>
      </c>
      <c r="D2567" s="253" t="s">
        <v>8</v>
      </c>
      <c r="E2567" s="253" t="s">
        <v>9</v>
      </c>
      <c r="F2567" s="254" t="s">
        <v>10</v>
      </c>
      <c r="G2567" s="255" t="s">
        <v>11</v>
      </c>
      <c r="H2567" s="254" t="s">
        <v>10</v>
      </c>
      <c r="I2567" s="255" t="s">
        <v>12</v>
      </c>
      <c r="J2567" s="254" t="s">
        <v>10</v>
      </c>
      <c r="K2567" s="255" t="s">
        <v>13</v>
      </c>
      <c r="L2567" s="254" t="s">
        <v>10</v>
      </c>
      <c r="M2567" s="255" t="s">
        <v>14</v>
      </c>
      <c r="N2567" s="254" t="s">
        <v>10</v>
      </c>
      <c r="O2567" s="255" t="s">
        <v>15</v>
      </c>
      <c r="P2567" s="254" t="s">
        <v>10</v>
      </c>
      <c r="Q2567" s="255" t="s">
        <v>16</v>
      </c>
      <c r="R2567" s="676" t="s">
        <v>17</v>
      </c>
      <c r="S2567" s="575"/>
      <c r="T2567" s="7"/>
      <c r="U2567" s="7"/>
      <c r="V2567" s="5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</row>
    <row r="2568" spans="1:51" ht="7.5" customHeight="1">
      <c r="A2568" s="1"/>
      <c r="B2568" s="715" t="s">
        <v>18</v>
      </c>
      <c r="C2568" s="661" t="s">
        <v>649</v>
      </c>
      <c r="E2568" s="240"/>
      <c r="F2568" s="100"/>
      <c r="G2568" s="100"/>
      <c r="H2568" s="100"/>
      <c r="I2568" s="100"/>
      <c r="J2568" s="240"/>
      <c r="K2568" s="240"/>
      <c r="L2568" s="240"/>
      <c r="M2568" s="240"/>
      <c r="N2568" s="240"/>
      <c r="O2568" s="240"/>
      <c r="P2568" s="240"/>
      <c r="Q2568" s="386"/>
      <c r="R2568" s="688" t="s">
        <v>21</v>
      </c>
      <c r="S2568" s="672" t="s">
        <v>650</v>
      </c>
      <c r="T2568" s="7"/>
      <c r="U2568" s="7"/>
      <c r="V2568" s="5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</row>
    <row r="2569" spans="1:51" ht="7.5" customHeight="1">
      <c r="A2569" s="1"/>
      <c r="B2569" s="541"/>
      <c r="C2569" s="541"/>
      <c r="E2569" s="240"/>
      <c r="F2569" s="100"/>
      <c r="G2569" s="100"/>
      <c r="H2569" s="240"/>
      <c r="I2569" s="240"/>
      <c r="J2569" s="240"/>
      <c r="K2569" s="240"/>
      <c r="L2569" s="240"/>
      <c r="M2569" s="240"/>
      <c r="N2569" s="240"/>
      <c r="O2569" s="240"/>
      <c r="P2569" s="240"/>
      <c r="Q2569" s="386"/>
      <c r="R2569" s="541"/>
      <c r="S2569" s="541"/>
      <c r="T2569" s="7"/>
      <c r="U2569" s="7"/>
      <c r="V2569" s="5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</row>
    <row r="2570" spans="1:51" ht="7.5" customHeight="1">
      <c r="A2570" s="1"/>
      <c r="B2570" s="541"/>
      <c r="C2570" s="541"/>
      <c r="E2570" s="298"/>
      <c r="F2570" s="100"/>
      <c r="G2570" s="100"/>
      <c r="H2570" s="298"/>
      <c r="I2570" s="298"/>
      <c r="J2570" s="298"/>
      <c r="K2570" s="298"/>
      <c r="L2570" s="298"/>
      <c r="M2570" s="298"/>
      <c r="N2570" s="298"/>
      <c r="O2570" s="298"/>
      <c r="P2570" s="298"/>
      <c r="Q2570" s="100"/>
      <c r="R2570" s="331"/>
      <c r="S2570" s="541"/>
      <c r="T2570" s="7"/>
      <c r="U2570" s="7"/>
      <c r="V2570" s="5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</row>
    <row r="2571" spans="1:51" ht="7.5" customHeight="1">
      <c r="A2571" s="1"/>
      <c r="B2571" s="541"/>
      <c r="C2571" s="541"/>
      <c r="E2571" s="233"/>
      <c r="F2571" s="100"/>
      <c r="G2571" s="100"/>
      <c r="H2571" s="240"/>
      <c r="I2571" s="240"/>
      <c r="J2571" s="240"/>
      <c r="K2571" s="240"/>
      <c r="L2571" s="240"/>
      <c r="M2571" s="240"/>
      <c r="N2571" s="240"/>
      <c r="O2571" s="240"/>
      <c r="P2571" s="240"/>
      <c r="Q2571" s="100"/>
      <c r="R2571" s="331"/>
      <c r="S2571" s="541"/>
      <c r="T2571" s="7"/>
      <c r="U2571" s="7"/>
      <c r="V2571" s="5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</row>
    <row r="2572" spans="1:51" ht="7.5" customHeight="1">
      <c r="A2572" s="1"/>
      <c r="B2572" s="541"/>
      <c r="C2572" s="541"/>
      <c r="R2572" s="331"/>
      <c r="S2572" s="541"/>
      <c r="T2572" s="7"/>
      <c r="U2572" s="7"/>
      <c r="V2572" s="5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</row>
    <row r="2573" spans="1:51" ht="7.5" customHeight="1">
      <c r="A2573" s="1"/>
      <c r="B2573" s="541"/>
      <c r="C2573" s="541"/>
      <c r="R2573" s="687" t="s">
        <v>21</v>
      </c>
      <c r="S2573" s="588" t="s">
        <v>574</v>
      </c>
      <c r="T2573" s="7"/>
      <c r="U2573" s="7"/>
      <c r="V2573" s="5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</row>
    <row r="2574" spans="1:51" ht="7.5" customHeight="1">
      <c r="A2574" s="1"/>
      <c r="B2574" s="541"/>
      <c r="C2574" s="541"/>
      <c r="R2574" s="541"/>
      <c r="S2574" s="541"/>
      <c r="T2574" s="7"/>
      <c r="U2574" s="7"/>
      <c r="V2574" s="5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</row>
    <row r="2575" spans="1:51" ht="7.5" customHeight="1">
      <c r="A2575" s="1"/>
      <c r="B2575" s="541"/>
      <c r="C2575" s="541"/>
      <c r="R2575" s="331"/>
      <c r="S2575" s="541"/>
      <c r="T2575" s="7"/>
      <c r="U2575" s="7"/>
      <c r="V2575" s="5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</row>
    <row r="2576" spans="1:51" ht="7.5" customHeight="1">
      <c r="A2576" s="1"/>
      <c r="B2576" s="541"/>
      <c r="C2576" s="541"/>
      <c r="S2576" s="541"/>
      <c r="T2576" s="7"/>
      <c r="U2576" s="7"/>
      <c r="V2576" s="5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</row>
    <row r="2577" spans="1:51" ht="7.5" customHeight="1">
      <c r="A2577" s="1"/>
      <c r="B2577" s="541"/>
      <c r="C2577" s="541"/>
      <c r="S2577" s="541"/>
      <c r="T2577" s="7"/>
      <c r="U2577" s="7"/>
      <c r="V2577" s="5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</row>
    <row r="2578" spans="1:51" ht="7.5" customHeight="1">
      <c r="A2578" s="13"/>
      <c r="B2578" s="541"/>
      <c r="C2578" s="541"/>
      <c r="R2578" s="687" t="s">
        <v>21</v>
      </c>
      <c r="S2578" s="588" t="s">
        <v>651</v>
      </c>
      <c r="T2578" s="7"/>
      <c r="U2578" s="7"/>
      <c r="V2578" s="5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</row>
    <row r="2579" spans="1:51" ht="7.5" customHeight="1">
      <c r="A2579" s="13"/>
      <c r="B2579" s="541"/>
      <c r="C2579" s="541"/>
      <c r="R2579" s="541"/>
      <c r="S2579" s="541"/>
      <c r="T2579" s="7"/>
      <c r="U2579" s="7"/>
      <c r="V2579" s="5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</row>
    <row r="2580" spans="1:51" ht="7.5" customHeight="1">
      <c r="A2580" s="13"/>
      <c r="B2580" s="541"/>
      <c r="C2580" s="541"/>
      <c r="R2580" s="331"/>
      <c r="S2580" s="541"/>
      <c r="T2580" s="7"/>
      <c r="U2580" s="7"/>
      <c r="V2580" s="5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</row>
    <row r="2581" spans="1:51" ht="7.5" customHeight="1">
      <c r="A2581" s="1"/>
      <c r="B2581" s="541"/>
      <c r="C2581" s="541"/>
      <c r="R2581" s="687" t="s">
        <v>21</v>
      </c>
      <c r="S2581" s="588" t="s">
        <v>652</v>
      </c>
      <c r="T2581" s="7"/>
      <c r="U2581" s="7"/>
      <c r="V2581" s="5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</row>
    <row r="2582" spans="1:51" ht="7.5" customHeight="1">
      <c r="A2582" s="1"/>
      <c r="B2582" s="541"/>
      <c r="C2582" s="541"/>
      <c r="R2582" s="541"/>
      <c r="S2582" s="541"/>
      <c r="T2582" s="7"/>
      <c r="U2582" s="7"/>
      <c r="V2582" s="5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</row>
    <row r="2583" spans="1:51" ht="7.5" customHeight="1">
      <c r="A2583" s="1"/>
      <c r="B2583" s="541"/>
      <c r="C2583" s="541"/>
      <c r="R2583" s="687" t="s">
        <v>21</v>
      </c>
      <c r="S2583" s="588" t="s">
        <v>653</v>
      </c>
      <c r="T2583" s="7"/>
      <c r="U2583" s="7"/>
      <c r="V2583" s="5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</row>
    <row r="2584" spans="1:51" ht="7.5" customHeight="1">
      <c r="A2584" s="1"/>
      <c r="B2584" s="541"/>
      <c r="C2584" s="541"/>
      <c r="R2584" s="541"/>
      <c r="S2584" s="541"/>
      <c r="T2584" s="7"/>
      <c r="U2584" s="7"/>
      <c r="V2584" s="5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</row>
    <row r="2585" spans="1:51" ht="7.5" customHeight="1">
      <c r="A2585" s="1"/>
      <c r="B2585" s="541"/>
      <c r="C2585" s="541"/>
      <c r="R2585" s="331"/>
      <c r="S2585" s="541"/>
      <c r="T2585" s="7"/>
      <c r="U2585" s="7"/>
      <c r="V2585" s="5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</row>
    <row r="2586" spans="1:51" ht="7.5" customHeight="1">
      <c r="A2586" s="1"/>
      <c r="B2586" s="541"/>
      <c r="C2586" s="541"/>
      <c r="R2586" s="331"/>
      <c r="S2586" s="541"/>
      <c r="T2586" s="7"/>
      <c r="U2586" s="7"/>
      <c r="V2586" s="5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</row>
    <row r="2587" spans="1:51" ht="7.5" customHeight="1">
      <c r="A2587" s="1"/>
      <c r="B2587" s="541"/>
      <c r="C2587" s="541"/>
      <c r="R2587" s="331"/>
      <c r="S2587" s="541"/>
      <c r="T2587" s="7"/>
      <c r="U2587" s="7"/>
      <c r="V2587" s="5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</row>
    <row r="2588" spans="1:51" ht="7.5" customHeight="1">
      <c r="A2588" s="95"/>
      <c r="B2588" s="541"/>
      <c r="C2588" s="541"/>
      <c r="R2588" s="331"/>
      <c r="S2588" s="541"/>
      <c r="T2588" s="7"/>
      <c r="U2588" s="7"/>
      <c r="V2588" s="5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</row>
    <row r="2589" spans="1:51" ht="7.5" customHeight="1">
      <c r="A2589" s="95"/>
      <c r="B2589" s="541"/>
      <c r="C2589" s="541"/>
      <c r="F2589" s="26"/>
      <c r="G2589" s="585" t="s">
        <v>179</v>
      </c>
      <c r="H2589" s="541"/>
      <c r="I2589" s="709"/>
      <c r="J2589" s="26"/>
      <c r="K2589" s="585" t="s">
        <v>180</v>
      </c>
      <c r="L2589" s="541"/>
      <c r="M2589" s="709"/>
      <c r="N2589" s="26"/>
      <c r="O2589" s="26"/>
      <c r="P2589" s="26"/>
      <c r="Q2589" s="26"/>
      <c r="R2589" s="331"/>
      <c r="S2589" s="541"/>
      <c r="T2589" s="7"/>
      <c r="U2589" s="7"/>
      <c r="V2589" s="5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7"/>
    </row>
    <row r="2590" spans="1:51" ht="7.5" customHeight="1">
      <c r="A2590" s="95"/>
      <c r="B2590" s="541"/>
      <c r="C2590" s="541"/>
      <c r="F2590" s="26"/>
      <c r="G2590" s="541"/>
      <c r="H2590" s="541"/>
      <c r="I2590" s="709"/>
      <c r="J2590" s="26"/>
      <c r="K2590" s="541"/>
      <c r="L2590" s="541"/>
      <c r="M2590" s="709"/>
      <c r="N2590" s="26"/>
      <c r="O2590" s="26"/>
      <c r="P2590" s="26"/>
      <c r="Q2590" s="26"/>
      <c r="R2590" s="687" t="s">
        <v>21</v>
      </c>
      <c r="S2590" s="588" t="s">
        <v>654</v>
      </c>
      <c r="T2590" s="7"/>
      <c r="U2590" s="7"/>
      <c r="V2590" s="5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</row>
    <row r="2591" spans="1:51" ht="7.5" customHeight="1">
      <c r="A2591" s="95"/>
      <c r="B2591" s="541"/>
      <c r="C2591" s="541"/>
      <c r="F2591" s="26"/>
      <c r="G2591" s="681" t="s">
        <v>163</v>
      </c>
      <c r="H2591" s="26"/>
      <c r="I2591" s="710" t="s">
        <v>190</v>
      </c>
      <c r="J2591" s="26"/>
      <c r="K2591" s="681" t="s">
        <v>163</v>
      </c>
      <c r="L2591" s="26"/>
      <c r="M2591" s="710" t="s">
        <v>190</v>
      </c>
      <c r="N2591" s="26"/>
      <c r="O2591" s="26"/>
      <c r="P2591" s="26"/>
      <c r="Q2591" s="26"/>
      <c r="R2591" s="541"/>
      <c r="S2591" s="541"/>
      <c r="T2591" s="7"/>
      <c r="U2591" s="7"/>
      <c r="V2591" s="5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7"/>
    </row>
    <row r="2592" spans="1:51" ht="7.5" customHeight="1">
      <c r="A2592" s="1"/>
      <c r="B2592" s="541"/>
      <c r="C2592" s="541"/>
      <c r="F2592" s="26"/>
      <c r="G2592" s="541"/>
      <c r="H2592" s="26"/>
      <c r="I2592" s="709"/>
      <c r="J2592" s="26"/>
      <c r="K2592" s="541"/>
      <c r="L2592" s="26"/>
      <c r="M2592" s="709"/>
      <c r="N2592" s="26"/>
      <c r="O2592" s="26"/>
      <c r="P2592" s="26"/>
      <c r="Q2592" s="26"/>
      <c r="R2592" s="331"/>
      <c r="S2592" s="541"/>
      <c r="T2592" s="7"/>
      <c r="U2592" s="7"/>
      <c r="V2592" s="5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</row>
    <row r="2593" spans="1:51" ht="7.5" customHeight="1">
      <c r="A2593" s="1"/>
      <c r="B2593" s="541"/>
      <c r="C2593" s="541"/>
      <c r="F2593" s="26"/>
      <c r="G2593" s="562"/>
      <c r="H2593" s="263"/>
      <c r="I2593" s="711"/>
      <c r="J2593" s="26"/>
      <c r="K2593" s="562"/>
      <c r="L2593" s="26"/>
      <c r="M2593" s="711"/>
      <c r="N2593" s="26"/>
      <c r="O2593" s="26"/>
      <c r="P2593" s="26"/>
      <c r="Q2593" s="26"/>
      <c r="R2593" s="687" t="s">
        <v>21</v>
      </c>
      <c r="S2593" s="672" t="s">
        <v>646</v>
      </c>
      <c r="T2593" s="7"/>
      <c r="U2593" s="7"/>
      <c r="V2593" s="5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7"/>
    </row>
    <row r="2594" spans="1:51" ht="7.5" customHeight="1">
      <c r="A2594" s="1"/>
      <c r="B2594" s="541"/>
      <c r="C2594" s="541"/>
      <c r="D2594" s="633" t="s">
        <v>655</v>
      </c>
      <c r="E2594" s="567" t="s">
        <v>25</v>
      </c>
      <c r="F2594" s="581">
        <v>2712.79</v>
      </c>
      <c r="G2594" s="582">
        <f>ROUND(F2594*mark_up,0)</f>
        <v>11909</v>
      </c>
      <c r="H2594" s="622" t="s">
        <v>25</v>
      </c>
      <c r="I2594" s="582">
        <f>ROUND(G2594*1.14965,0)</f>
        <v>13691</v>
      </c>
      <c r="J2594" s="622" t="s">
        <v>25</v>
      </c>
      <c r="K2594" s="582">
        <f>ROUND(G2594*1.0967,0)</f>
        <v>13061</v>
      </c>
      <c r="L2594" s="622" t="s">
        <v>25</v>
      </c>
      <c r="M2594" s="582">
        <f>ROUND(G2594*1.2465,0)</f>
        <v>14845</v>
      </c>
      <c r="N2594" s="689"/>
      <c r="O2594" s="689" t="s">
        <v>25</v>
      </c>
      <c r="P2594" s="689"/>
      <c r="Q2594" s="689" t="s">
        <v>25</v>
      </c>
      <c r="R2594" s="541"/>
      <c r="S2594" s="541"/>
      <c r="T2594" s="7"/>
      <c r="U2594" s="7"/>
      <c r="V2594" s="5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</row>
    <row r="2595" spans="1:51" ht="7.5" customHeight="1">
      <c r="A2595" s="13"/>
      <c r="B2595" s="541"/>
      <c r="C2595" s="541"/>
      <c r="D2595" s="541"/>
      <c r="E2595" s="541"/>
      <c r="F2595" s="562"/>
      <c r="G2595" s="562"/>
      <c r="H2595" s="562"/>
      <c r="I2595" s="562"/>
      <c r="J2595" s="562"/>
      <c r="K2595" s="562"/>
      <c r="L2595" s="562"/>
      <c r="M2595" s="562"/>
      <c r="N2595" s="562"/>
      <c r="O2595" s="562"/>
      <c r="P2595" s="562"/>
      <c r="Q2595" s="562"/>
      <c r="R2595" s="331"/>
      <c r="S2595" s="541"/>
      <c r="T2595" s="7"/>
      <c r="U2595" s="7"/>
      <c r="V2595" s="5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</row>
    <row r="2596" spans="1:51" ht="7.5" customHeight="1">
      <c r="A2596" s="13"/>
      <c r="B2596" s="541"/>
      <c r="C2596" s="541"/>
      <c r="R2596" s="687" t="s">
        <v>21</v>
      </c>
      <c r="S2596" s="690" t="s">
        <v>656</v>
      </c>
      <c r="T2596" s="7"/>
      <c r="U2596" s="7"/>
      <c r="V2596" s="5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</row>
    <row r="2597" spans="1:51" ht="7.5" customHeight="1">
      <c r="A2597" s="13"/>
      <c r="B2597" s="541"/>
      <c r="C2597" s="541"/>
      <c r="R2597" s="541"/>
      <c r="S2597" s="541"/>
      <c r="T2597" s="7"/>
      <c r="U2597" s="7"/>
      <c r="V2597" s="5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</row>
    <row r="2598" spans="1:51" ht="7.5" customHeight="1">
      <c r="A2598" s="1"/>
      <c r="B2598" s="541"/>
      <c r="C2598" s="541"/>
      <c r="R2598" s="331"/>
      <c r="S2598" s="541"/>
      <c r="T2598" s="7"/>
      <c r="U2598" s="7"/>
      <c r="V2598" s="5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</row>
    <row r="2599" spans="1:51" ht="7.5" customHeight="1">
      <c r="A2599" s="1"/>
      <c r="B2599" s="541"/>
      <c r="C2599" s="541"/>
      <c r="R2599" s="331"/>
      <c r="S2599" s="541"/>
      <c r="T2599" s="7"/>
      <c r="U2599" s="7"/>
      <c r="V2599" s="5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</row>
    <row r="2600" spans="1:51" ht="7.5" customHeight="1">
      <c r="A2600" s="1"/>
      <c r="B2600" s="541"/>
      <c r="C2600" s="541"/>
      <c r="R2600" s="331"/>
      <c r="S2600" s="541"/>
      <c r="T2600" s="7"/>
      <c r="U2600" s="7"/>
      <c r="V2600" s="5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7"/>
    </row>
    <row r="2601" spans="1:51" ht="7.5" customHeight="1">
      <c r="A2601" s="1"/>
      <c r="B2601" s="541"/>
      <c r="C2601" s="541"/>
      <c r="R2601" s="331"/>
      <c r="S2601" s="541"/>
      <c r="T2601" s="7"/>
      <c r="U2601" s="7"/>
      <c r="V2601" s="5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</row>
    <row r="2602" spans="1:51" ht="7.5" customHeight="1">
      <c r="A2602" s="1"/>
      <c r="B2602" s="541"/>
      <c r="C2602" s="541"/>
      <c r="T2602" s="7"/>
      <c r="U2602" s="7"/>
      <c r="V2602" s="5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</row>
    <row r="2603" spans="1:51" ht="7.5" customHeight="1">
      <c r="A2603" s="1"/>
      <c r="B2603" s="541"/>
      <c r="C2603" s="541"/>
      <c r="T2603" s="7"/>
      <c r="U2603" s="7"/>
      <c r="V2603" s="5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</row>
    <row r="2604" spans="1:51" ht="7.5" customHeight="1">
      <c r="A2604" s="1"/>
      <c r="B2604" s="541"/>
      <c r="C2604" s="541"/>
      <c r="T2604" s="7"/>
      <c r="U2604" s="7"/>
      <c r="V2604" s="5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</row>
    <row r="2605" spans="1:51" ht="7.5" customHeight="1">
      <c r="A2605" s="1"/>
      <c r="B2605" s="541"/>
      <c r="C2605" s="541"/>
      <c r="T2605" s="7"/>
      <c r="U2605" s="7"/>
      <c r="V2605" s="5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7"/>
    </row>
    <row r="2606" spans="1:51" ht="7.5" customHeight="1">
      <c r="A2606" s="1"/>
      <c r="B2606" s="541"/>
      <c r="C2606" s="541"/>
      <c r="T2606" s="7"/>
      <c r="U2606" s="7"/>
      <c r="V2606" s="5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</row>
    <row r="2607" spans="1:51" ht="7.5" customHeight="1">
      <c r="A2607" s="1"/>
      <c r="B2607" s="541"/>
      <c r="C2607" s="541"/>
      <c r="T2607" s="7"/>
      <c r="U2607" s="7"/>
      <c r="V2607" s="5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</row>
    <row r="2608" spans="1:51" ht="7.5" customHeight="1">
      <c r="A2608" s="1"/>
      <c r="B2608" s="541"/>
      <c r="C2608" s="541"/>
      <c r="T2608" s="7"/>
      <c r="U2608" s="7"/>
      <c r="V2608" s="5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</row>
    <row r="2609" spans="1:51" ht="7.5" customHeight="1">
      <c r="A2609" s="1"/>
      <c r="B2609" s="541"/>
      <c r="C2609" s="541"/>
      <c r="T2609" s="7"/>
      <c r="U2609" s="7"/>
      <c r="V2609" s="5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</row>
    <row r="2610" spans="1:51" ht="7.5" customHeight="1">
      <c r="A2610" s="1"/>
      <c r="B2610" s="541"/>
      <c r="C2610" s="541"/>
      <c r="T2610" s="7"/>
      <c r="U2610" s="7"/>
      <c r="V2610" s="5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7"/>
    </row>
    <row r="2611" spans="1:51" ht="7.5" customHeight="1">
      <c r="A2611" s="1"/>
      <c r="B2611" s="541"/>
      <c r="C2611" s="541"/>
      <c r="T2611" s="7"/>
      <c r="U2611" s="7"/>
      <c r="V2611" s="5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</row>
    <row r="2612" spans="1:51" ht="7.5" customHeight="1">
      <c r="A2612" s="1"/>
      <c r="B2612" s="541"/>
      <c r="C2612" s="541"/>
      <c r="T2612" s="7"/>
      <c r="U2612" s="7"/>
      <c r="V2612" s="5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</row>
    <row r="2613" spans="1:51" ht="7.5" customHeight="1">
      <c r="A2613" s="1"/>
      <c r="B2613" s="541"/>
      <c r="C2613" s="541"/>
      <c r="T2613" s="7"/>
      <c r="U2613" s="7"/>
      <c r="V2613" s="5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7"/>
    </row>
    <row r="2614" spans="1:51" ht="7.5" customHeight="1">
      <c r="A2614" s="1"/>
      <c r="B2614" s="541"/>
      <c r="C2614" s="541"/>
      <c r="T2614" s="7"/>
      <c r="U2614" s="7"/>
      <c r="V2614" s="5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</row>
    <row r="2615" spans="1:51" ht="7.5" customHeight="1">
      <c r="A2615" s="1"/>
      <c r="B2615" s="541"/>
      <c r="C2615" s="541"/>
      <c r="T2615" s="7"/>
      <c r="U2615" s="7"/>
      <c r="V2615" s="5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</row>
    <row r="2616" spans="1:51" ht="7.5" customHeight="1">
      <c r="A2616" s="1"/>
      <c r="B2616" s="541"/>
      <c r="C2616" s="541"/>
      <c r="T2616" s="7"/>
      <c r="U2616" s="7"/>
      <c r="V2616" s="5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</row>
    <row r="2617" spans="1:51" ht="7.5" customHeight="1">
      <c r="A2617" s="1"/>
      <c r="B2617" s="541"/>
      <c r="C2617" s="541"/>
      <c r="T2617" s="7"/>
      <c r="U2617" s="7"/>
      <c r="V2617" s="5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</row>
    <row r="2618" spans="1:51" ht="7.5" customHeight="1">
      <c r="A2618" s="1"/>
      <c r="B2618" s="541"/>
      <c r="C2618" s="541"/>
      <c r="T2618" s="7"/>
      <c r="U2618" s="7"/>
      <c r="V2618" s="5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</row>
    <row r="2619" spans="1:51" ht="7.5" customHeight="1">
      <c r="A2619" s="1"/>
      <c r="B2619" s="541"/>
      <c r="C2619" s="541"/>
      <c r="T2619" s="7"/>
      <c r="U2619" s="7"/>
      <c r="V2619" s="5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7"/>
    </row>
    <row r="2620" spans="1:51" ht="7.5" customHeight="1">
      <c r="A2620" s="1"/>
      <c r="B2620" s="541"/>
      <c r="C2620" s="541"/>
      <c r="T2620" s="7"/>
      <c r="U2620" s="7"/>
      <c r="V2620" s="5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</row>
    <row r="2621" spans="1:51" ht="7.5" customHeight="1">
      <c r="A2621" s="1"/>
      <c r="B2621" s="541"/>
      <c r="C2621" s="608" t="s">
        <v>657</v>
      </c>
      <c r="T2621" s="7"/>
      <c r="U2621" s="7"/>
      <c r="V2621" s="5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</row>
    <row r="2622" spans="1:51" ht="7.5" customHeight="1">
      <c r="A2622" s="1"/>
      <c r="B2622" s="541"/>
      <c r="C2622" s="541"/>
      <c r="T2622" s="7"/>
      <c r="U2622" s="7"/>
      <c r="V2622" s="5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</row>
    <row r="2623" spans="1:51" ht="7.5" customHeight="1">
      <c r="A2623" s="1"/>
      <c r="B2623" s="531"/>
      <c r="C2623" s="531"/>
      <c r="T2623" s="7"/>
      <c r="U2623" s="7"/>
      <c r="V2623" s="5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7"/>
    </row>
    <row r="2624" spans="1:51" ht="11.25" customHeight="1">
      <c r="A2624" s="1"/>
      <c r="B2624" s="252"/>
      <c r="C2624" s="290"/>
      <c r="D2624" s="252"/>
      <c r="E2624" s="252"/>
      <c r="F2624" s="252"/>
      <c r="G2624" s="252"/>
      <c r="H2624" s="252"/>
      <c r="I2624" s="252"/>
      <c r="J2624" s="252"/>
      <c r="K2624" s="252"/>
      <c r="L2624" s="252"/>
      <c r="M2624" s="252"/>
      <c r="N2624" s="252"/>
      <c r="O2624" s="252"/>
      <c r="P2624" s="252"/>
      <c r="Q2624" s="252"/>
      <c r="R2624" s="252"/>
      <c r="S2624" s="570" t="s">
        <v>43</v>
      </c>
      <c r="T2624" s="7"/>
      <c r="U2624" s="7"/>
      <c r="V2624" s="5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</row>
    <row r="2625" spans="1:51" ht="11.25" customHeight="1">
      <c r="A2625" s="1"/>
      <c r="B2625" s="28"/>
      <c r="C2625" s="64"/>
      <c r="D2625" s="28"/>
      <c r="E2625" s="28"/>
      <c r="F2625" s="28"/>
      <c r="G2625" s="28"/>
      <c r="H2625" s="28"/>
      <c r="I2625" s="28"/>
      <c r="J2625" s="28"/>
      <c r="K2625" s="28"/>
      <c r="L2625" s="28"/>
      <c r="M2625" s="28"/>
      <c r="N2625" s="28"/>
      <c r="O2625" s="28"/>
      <c r="P2625" s="28"/>
      <c r="Q2625" s="28"/>
      <c r="R2625" s="31"/>
      <c r="S2625" s="562"/>
      <c r="T2625" s="7"/>
      <c r="U2625" s="7"/>
      <c r="V2625" s="5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7"/>
    </row>
    <row r="2626" spans="1:51" ht="11.25" customHeight="1">
      <c r="A2626" s="13"/>
      <c r="B2626" s="675" t="s">
        <v>658</v>
      </c>
      <c r="C2626" s="587"/>
      <c r="D2626" s="587"/>
      <c r="E2626" s="587"/>
      <c r="F2626" s="587"/>
      <c r="G2626" s="587"/>
      <c r="H2626" s="587"/>
      <c r="I2626" s="587"/>
      <c r="J2626" s="587"/>
      <c r="K2626" s="587"/>
      <c r="L2626" s="587"/>
      <c r="M2626" s="587"/>
      <c r="N2626" s="587"/>
      <c r="O2626" s="587"/>
      <c r="P2626" s="587"/>
      <c r="Q2626" s="587"/>
      <c r="R2626" s="587"/>
      <c r="S2626" s="587"/>
      <c r="T2626" s="7"/>
      <c r="U2626" s="7"/>
      <c r="V2626" s="5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</row>
    <row r="2627" spans="1:51" ht="61.5" customHeight="1">
      <c r="A2627" s="1"/>
      <c r="B2627" s="572"/>
      <c r="C2627" s="531"/>
      <c r="D2627" s="531"/>
      <c r="E2627" s="35"/>
      <c r="F2627" s="35"/>
      <c r="G2627" s="35"/>
      <c r="H2627" s="35"/>
      <c r="I2627" s="35"/>
      <c r="J2627" s="35"/>
      <c r="K2627" s="35"/>
      <c r="L2627" s="35"/>
      <c r="M2627" s="35"/>
      <c r="N2627" s="328"/>
      <c r="O2627" s="573" t="s">
        <v>5</v>
      </c>
      <c r="P2627" s="531"/>
      <c r="Q2627" s="531"/>
      <c r="R2627" s="531"/>
      <c r="S2627" s="531"/>
      <c r="T2627" s="7"/>
      <c r="U2627" s="7"/>
      <c r="V2627" s="5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  <c r="AY2627" s="7"/>
    </row>
    <row r="2628" spans="1:51" ht="34.5" customHeight="1">
      <c r="A2628" s="1"/>
      <c r="B2628" s="279" t="s">
        <v>6</v>
      </c>
      <c r="C2628" s="279" t="s">
        <v>7</v>
      </c>
      <c r="D2628" s="279" t="s">
        <v>8</v>
      </c>
      <c r="E2628" s="279" t="s">
        <v>9</v>
      </c>
      <c r="F2628" s="254" t="s">
        <v>10</v>
      </c>
      <c r="G2628" s="255" t="s">
        <v>11</v>
      </c>
      <c r="H2628" s="254" t="s">
        <v>10</v>
      </c>
      <c r="I2628" s="255" t="s">
        <v>12</v>
      </c>
      <c r="J2628" s="254" t="s">
        <v>10</v>
      </c>
      <c r="K2628" s="255" t="s">
        <v>13</v>
      </c>
      <c r="L2628" s="254" t="s">
        <v>10</v>
      </c>
      <c r="M2628" s="255" t="s">
        <v>14</v>
      </c>
      <c r="N2628" s="254" t="s">
        <v>10</v>
      </c>
      <c r="O2628" s="255" t="s">
        <v>15</v>
      </c>
      <c r="P2628" s="254" t="s">
        <v>10</v>
      </c>
      <c r="Q2628" s="255" t="s">
        <v>16</v>
      </c>
      <c r="R2628" s="676" t="s">
        <v>17</v>
      </c>
      <c r="S2628" s="575"/>
      <c r="T2628" s="7"/>
      <c r="U2628" s="7"/>
      <c r="V2628" s="5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</row>
    <row r="2629" spans="1:51" ht="7.5" customHeight="1">
      <c r="A2629" s="1"/>
      <c r="B2629" s="702" t="s">
        <v>18</v>
      </c>
      <c r="C2629" s="627" t="s">
        <v>659</v>
      </c>
      <c r="D2629" s="626" t="s">
        <v>660</v>
      </c>
      <c r="E2629" s="720" t="s">
        <v>25</v>
      </c>
      <c r="F2629" s="242"/>
      <c r="G2629" s="291"/>
      <c r="H2629" s="291"/>
      <c r="I2629" s="291"/>
      <c r="J2629" s="243"/>
      <c r="K2629" s="292"/>
      <c r="L2629" s="243"/>
      <c r="M2629" s="292"/>
      <c r="N2629" s="241"/>
      <c r="O2629" s="292"/>
      <c r="P2629" s="241"/>
      <c r="Q2629" s="292"/>
      <c r="R2629" s="696" t="s">
        <v>21</v>
      </c>
      <c r="S2629" s="672" t="s">
        <v>661</v>
      </c>
      <c r="T2629" s="7"/>
      <c r="U2629" s="7"/>
      <c r="V2629" s="5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</row>
    <row r="2630" spans="1:51" ht="7.5" customHeight="1">
      <c r="A2630" s="1"/>
      <c r="B2630" s="541"/>
      <c r="C2630" s="541"/>
      <c r="D2630" s="541"/>
      <c r="E2630" s="541"/>
      <c r="F2630" s="233"/>
      <c r="G2630" s="263"/>
      <c r="H2630" s="263"/>
      <c r="I2630" s="263"/>
      <c r="J2630" s="234"/>
      <c r="K2630" s="236"/>
      <c r="L2630" s="234"/>
      <c r="M2630" s="236"/>
      <c r="N2630" s="137"/>
      <c r="O2630" s="236"/>
      <c r="P2630" s="137"/>
      <c r="Q2630" s="236"/>
      <c r="R2630" s="541"/>
      <c r="S2630" s="541"/>
      <c r="T2630" s="7"/>
      <c r="U2630" s="7"/>
      <c r="V2630" s="5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</row>
    <row r="2631" spans="1:51" ht="7.5" customHeight="1">
      <c r="A2631" s="1"/>
      <c r="B2631" s="541"/>
      <c r="C2631" s="541"/>
      <c r="D2631" s="541"/>
      <c r="E2631" s="541"/>
      <c r="F2631" s="233"/>
      <c r="G2631" s="263"/>
      <c r="H2631" s="263"/>
      <c r="I2631" s="263"/>
      <c r="J2631" s="234"/>
      <c r="K2631" s="236"/>
      <c r="L2631" s="234"/>
      <c r="M2631" s="236"/>
      <c r="N2631" s="137"/>
      <c r="O2631" s="236"/>
      <c r="P2631" s="137"/>
      <c r="Q2631" s="236"/>
      <c r="R2631" s="347"/>
      <c r="S2631" s="541"/>
      <c r="T2631" s="7"/>
      <c r="U2631" s="7"/>
      <c r="V2631" s="5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7"/>
    </row>
    <row r="2632" spans="1:51" ht="7.5" customHeight="1">
      <c r="A2632" s="1"/>
      <c r="B2632" s="541"/>
      <c r="C2632" s="541"/>
      <c r="D2632" s="541"/>
      <c r="E2632" s="541"/>
      <c r="F2632" s="233"/>
      <c r="G2632" s="265"/>
      <c r="H2632" s="234"/>
      <c r="I2632" s="28"/>
      <c r="J2632" s="234"/>
      <c r="K2632" s="236"/>
      <c r="L2632" s="234"/>
      <c r="M2632" s="236"/>
      <c r="N2632" s="137"/>
      <c r="O2632" s="236"/>
      <c r="P2632" s="137"/>
      <c r="Q2632" s="236"/>
      <c r="R2632" s="347"/>
      <c r="S2632" s="541"/>
      <c r="T2632" s="7"/>
      <c r="U2632" s="7"/>
      <c r="V2632" s="5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</row>
    <row r="2633" spans="1:51" ht="7.5" customHeight="1">
      <c r="A2633" s="1"/>
      <c r="B2633" s="541"/>
      <c r="C2633" s="541"/>
      <c r="D2633" s="541"/>
      <c r="E2633" s="541"/>
      <c r="F2633" s="233"/>
      <c r="G2633" s="265"/>
      <c r="H2633" s="234"/>
      <c r="I2633" s="265"/>
      <c r="J2633" s="234"/>
      <c r="K2633" s="236"/>
      <c r="L2633" s="234"/>
      <c r="M2633" s="236"/>
      <c r="N2633" s="137"/>
      <c r="O2633" s="236"/>
      <c r="P2633" s="137"/>
      <c r="Q2633" s="236"/>
      <c r="R2633" s="347"/>
      <c r="S2633" s="541"/>
      <c r="T2633" s="7"/>
      <c r="U2633" s="7"/>
      <c r="V2633" s="5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</row>
    <row r="2634" spans="1:51" ht="7.5" customHeight="1">
      <c r="A2634" s="1"/>
      <c r="B2634" s="541"/>
      <c r="C2634" s="541"/>
      <c r="D2634" s="541"/>
      <c r="E2634" s="541"/>
      <c r="F2634" s="233"/>
      <c r="G2634" s="265"/>
      <c r="H2634" s="234"/>
      <c r="I2634" s="265"/>
      <c r="J2634" s="234"/>
      <c r="K2634" s="236"/>
      <c r="L2634" s="234"/>
      <c r="M2634" s="236"/>
      <c r="N2634" s="137"/>
      <c r="O2634" s="236"/>
      <c r="P2634" s="137"/>
      <c r="Q2634" s="236"/>
      <c r="R2634" s="697" t="s">
        <v>21</v>
      </c>
      <c r="S2634" s="588" t="s">
        <v>574</v>
      </c>
      <c r="T2634" s="7"/>
      <c r="U2634" s="7"/>
      <c r="V2634" s="5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7"/>
    </row>
    <row r="2635" spans="1:51" ht="7.5" customHeight="1">
      <c r="A2635" s="1"/>
      <c r="B2635" s="541"/>
      <c r="C2635" s="541"/>
      <c r="D2635" s="541"/>
      <c r="E2635" s="541"/>
      <c r="F2635" s="263"/>
      <c r="G2635" s="265"/>
      <c r="H2635" s="234"/>
      <c r="I2635" s="265"/>
      <c r="J2635" s="263"/>
      <c r="K2635" s="263"/>
      <c r="L2635" s="263"/>
      <c r="M2635" s="263"/>
      <c r="N2635" s="263"/>
      <c r="O2635" s="263"/>
      <c r="P2635" s="263"/>
      <c r="Q2635" s="263"/>
      <c r="R2635" s="541"/>
      <c r="S2635" s="541"/>
      <c r="T2635" s="7"/>
      <c r="U2635" s="7"/>
      <c r="V2635" s="5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</row>
    <row r="2636" spans="1:51" ht="7.5" customHeight="1">
      <c r="A2636" s="1"/>
      <c r="B2636" s="541"/>
      <c r="C2636" s="541"/>
      <c r="D2636" s="541"/>
      <c r="E2636" s="541"/>
      <c r="R2636" s="347"/>
      <c r="S2636" s="541"/>
      <c r="T2636" s="7"/>
      <c r="U2636" s="7"/>
      <c r="V2636" s="5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</row>
    <row r="2637" spans="1:51" ht="7.5" customHeight="1">
      <c r="A2637" s="1"/>
      <c r="B2637" s="541"/>
      <c r="C2637" s="541"/>
      <c r="D2637" s="541"/>
      <c r="E2637" s="541"/>
      <c r="R2637" s="100"/>
      <c r="S2637" s="541"/>
      <c r="T2637" s="7"/>
      <c r="U2637" s="7"/>
      <c r="V2637" s="5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</row>
    <row r="2638" spans="1:51" ht="7.5" customHeight="1">
      <c r="A2638" s="1"/>
      <c r="B2638" s="541"/>
      <c r="C2638" s="541"/>
      <c r="D2638" s="541"/>
      <c r="E2638" s="541"/>
      <c r="R2638" s="100"/>
      <c r="S2638" s="541"/>
      <c r="T2638" s="7"/>
      <c r="U2638" s="7"/>
      <c r="V2638" s="5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</row>
    <row r="2639" spans="1:51" ht="7.5" customHeight="1">
      <c r="A2639" s="13"/>
      <c r="B2639" s="541"/>
      <c r="C2639" s="541"/>
      <c r="D2639" s="541"/>
      <c r="E2639" s="541"/>
      <c r="F2639" s="26"/>
      <c r="R2639" s="697" t="s">
        <v>21</v>
      </c>
      <c r="S2639" s="588" t="s">
        <v>652</v>
      </c>
      <c r="T2639" s="7"/>
      <c r="U2639" s="7"/>
      <c r="V2639" s="5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</row>
    <row r="2640" spans="1:51" ht="7.5" customHeight="1">
      <c r="A2640" s="13"/>
      <c r="B2640" s="541"/>
      <c r="C2640" s="541"/>
      <c r="D2640" s="541"/>
      <c r="E2640" s="541"/>
      <c r="F2640" s="26"/>
      <c r="R2640" s="541"/>
      <c r="S2640" s="541"/>
      <c r="T2640" s="7"/>
      <c r="U2640" s="7"/>
      <c r="V2640" s="5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7"/>
    </row>
    <row r="2641" spans="1:51" ht="7.5" customHeight="1">
      <c r="A2641" s="13"/>
      <c r="B2641" s="541"/>
      <c r="C2641" s="541"/>
      <c r="D2641" s="541"/>
      <c r="E2641" s="541"/>
      <c r="F2641" s="26"/>
      <c r="R2641" s="697" t="s">
        <v>21</v>
      </c>
      <c r="S2641" s="588" t="s">
        <v>651</v>
      </c>
      <c r="T2641" s="7"/>
      <c r="U2641" s="7"/>
      <c r="V2641" s="5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</row>
    <row r="2642" spans="1:51" ht="7.5" customHeight="1">
      <c r="A2642" s="1"/>
      <c r="B2642" s="541"/>
      <c r="C2642" s="541"/>
      <c r="D2642" s="541"/>
      <c r="E2642" s="541"/>
      <c r="F2642" s="26"/>
      <c r="R2642" s="541"/>
      <c r="S2642" s="541"/>
      <c r="T2642" s="7"/>
      <c r="U2642" s="7"/>
      <c r="V2642" s="5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</row>
    <row r="2643" spans="1:51" ht="7.5" customHeight="1">
      <c r="A2643" s="1"/>
      <c r="B2643" s="541"/>
      <c r="C2643" s="541"/>
      <c r="D2643" s="541"/>
      <c r="E2643" s="541"/>
      <c r="R2643" s="347"/>
      <c r="S2643" s="541"/>
      <c r="T2643" s="7"/>
      <c r="U2643" s="7"/>
      <c r="V2643" s="5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</row>
    <row r="2644" spans="1:51" ht="7.5" customHeight="1">
      <c r="A2644" s="1"/>
      <c r="B2644" s="541"/>
      <c r="C2644" s="541"/>
      <c r="D2644" s="541"/>
      <c r="E2644" s="541"/>
      <c r="R2644" s="697" t="s">
        <v>21</v>
      </c>
      <c r="S2644" s="588" t="s">
        <v>175</v>
      </c>
      <c r="T2644" s="7"/>
      <c r="U2644" s="7"/>
      <c r="V2644" s="5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</row>
    <row r="2645" spans="1:51" ht="7.5" customHeight="1">
      <c r="A2645" s="1"/>
      <c r="B2645" s="541"/>
      <c r="C2645" s="541"/>
      <c r="D2645" s="541"/>
      <c r="E2645" s="541"/>
      <c r="R2645" s="541"/>
      <c r="S2645" s="541"/>
      <c r="T2645" s="7"/>
      <c r="U2645" s="7"/>
      <c r="V2645" s="5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7"/>
    </row>
    <row r="2646" spans="1:51" ht="7.5" customHeight="1">
      <c r="A2646" s="1"/>
      <c r="B2646" s="541"/>
      <c r="C2646" s="541"/>
      <c r="D2646" s="541"/>
      <c r="E2646" s="541"/>
      <c r="R2646" s="347"/>
      <c r="S2646" s="541"/>
      <c r="T2646" s="7"/>
      <c r="U2646" s="7"/>
      <c r="V2646" s="5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</row>
    <row r="2647" spans="1:51" ht="7.5" customHeight="1">
      <c r="A2647" s="1"/>
      <c r="B2647" s="541"/>
      <c r="C2647" s="541"/>
      <c r="D2647" s="541"/>
      <c r="E2647" s="541"/>
      <c r="R2647" s="697" t="s">
        <v>21</v>
      </c>
      <c r="S2647" s="588" t="s">
        <v>662</v>
      </c>
      <c r="T2647" s="7"/>
      <c r="U2647" s="7"/>
      <c r="V2647" s="5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7"/>
    </row>
    <row r="2648" spans="1:51" ht="7.5" customHeight="1">
      <c r="A2648" s="1"/>
      <c r="B2648" s="541"/>
      <c r="C2648" s="541"/>
      <c r="D2648" s="541"/>
      <c r="E2648" s="541"/>
      <c r="F2648" s="100"/>
      <c r="G2648" s="100"/>
      <c r="H2648" s="100"/>
      <c r="I2648" s="100"/>
      <c r="J2648" s="100"/>
      <c r="K2648" s="100"/>
      <c r="L2648" s="100"/>
      <c r="M2648" s="100"/>
      <c r="N2648" s="100"/>
      <c r="O2648" s="100"/>
      <c r="P2648" s="100"/>
      <c r="Q2648" s="100"/>
      <c r="R2648" s="541"/>
      <c r="S2648" s="541"/>
      <c r="T2648" s="7"/>
      <c r="U2648" s="7"/>
      <c r="V2648" s="5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</row>
    <row r="2649" spans="1:51" ht="7.5" customHeight="1">
      <c r="A2649" s="1"/>
      <c r="B2649" s="541"/>
      <c r="C2649" s="541"/>
      <c r="D2649" s="541"/>
      <c r="E2649" s="541"/>
      <c r="F2649" s="272"/>
      <c r="G2649" s="585" t="s">
        <v>178</v>
      </c>
      <c r="H2649" s="541"/>
      <c r="I2649" s="709"/>
      <c r="J2649" s="272"/>
      <c r="K2649" s="585" t="s">
        <v>179</v>
      </c>
      <c r="L2649" s="541"/>
      <c r="M2649" s="709"/>
      <c r="N2649" s="272"/>
      <c r="O2649" s="585" t="s">
        <v>180</v>
      </c>
      <c r="P2649" s="541"/>
      <c r="Q2649" s="541"/>
      <c r="R2649" s="347"/>
      <c r="S2649" s="541"/>
      <c r="T2649" s="7"/>
      <c r="U2649" s="7"/>
      <c r="V2649" s="5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</row>
    <row r="2650" spans="1:51" ht="7.5" customHeight="1">
      <c r="A2650" s="1"/>
      <c r="B2650" s="541"/>
      <c r="C2650" s="541"/>
      <c r="D2650" s="541"/>
      <c r="E2650" s="541"/>
      <c r="F2650" s="100"/>
      <c r="G2650" s="541"/>
      <c r="H2650" s="541"/>
      <c r="I2650" s="709"/>
      <c r="J2650" s="272"/>
      <c r="K2650" s="541"/>
      <c r="L2650" s="541"/>
      <c r="M2650" s="709"/>
      <c r="N2650" s="272"/>
      <c r="O2650" s="541"/>
      <c r="P2650" s="541"/>
      <c r="Q2650" s="541"/>
      <c r="R2650" s="697" t="s">
        <v>21</v>
      </c>
      <c r="S2650" s="588" t="s">
        <v>663</v>
      </c>
      <c r="T2650" s="7"/>
      <c r="U2650" s="7"/>
      <c r="V2650" s="5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</row>
    <row r="2651" spans="1:51" ht="7.5" customHeight="1">
      <c r="A2651" s="1"/>
      <c r="B2651" s="541"/>
      <c r="C2651" s="541"/>
      <c r="D2651" s="541"/>
      <c r="E2651" s="541"/>
      <c r="F2651" s="100"/>
      <c r="G2651" s="681" t="s">
        <v>163</v>
      </c>
      <c r="H2651" s="272"/>
      <c r="I2651" s="681" t="s">
        <v>190</v>
      </c>
      <c r="J2651" s="272"/>
      <c r="K2651" s="681" t="s">
        <v>163</v>
      </c>
      <c r="L2651" s="272"/>
      <c r="M2651" s="681" t="s">
        <v>190</v>
      </c>
      <c r="N2651" s="272"/>
      <c r="O2651" s="681" t="s">
        <v>163</v>
      </c>
      <c r="P2651" s="272"/>
      <c r="Q2651" s="681" t="s">
        <v>190</v>
      </c>
      <c r="R2651" s="541"/>
      <c r="S2651" s="541"/>
      <c r="T2651" s="7"/>
      <c r="U2651" s="7"/>
      <c r="V2651" s="5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</row>
    <row r="2652" spans="1:51" ht="7.5" customHeight="1">
      <c r="A2652" s="1"/>
      <c r="B2652" s="541"/>
      <c r="C2652" s="541"/>
      <c r="D2652" s="541"/>
      <c r="E2652" s="541"/>
      <c r="F2652" s="272"/>
      <c r="G2652" s="541"/>
      <c r="H2652" s="272"/>
      <c r="I2652" s="541"/>
      <c r="J2652" s="272"/>
      <c r="K2652" s="541"/>
      <c r="L2652" s="272"/>
      <c r="M2652" s="541"/>
      <c r="N2652" s="272"/>
      <c r="O2652" s="541"/>
      <c r="P2652" s="272"/>
      <c r="Q2652" s="541"/>
      <c r="R2652" s="347"/>
      <c r="S2652" s="541"/>
      <c r="T2652" s="7"/>
      <c r="U2652" s="7"/>
      <c r="V2652" s="5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7"/>
    </row>
    <row r="2653" spans="1:51" ht="7.5" customHeight="1">
      <c r="A2653" s="1"/>
      <c r="B2653" s="541"/>
      <c r="C2653" s="541"/>
      <c r="D2653" s="541"/>
      <c r="E2653" s="541"/>
      <c r="F2653" s="128"/>
      <c r="G2653" s="562"/>
      <c r="H2653" s="128"/>
      <c r="I2653" s="562"/>
      <c r="J2653" s="272"/>
      <c r="K2653" s="562"/>
      <c r="L2653" s="272"/>
      <c r="M2653" s="562"/>
      <c r="N2653" s="272"/>
      <c r="O2653" s="562"/>
      <c r="P2653" s="272"/>
      <c r="Q2653" s="562"/>
      <c r="R2653" s="347"/>
      <c r="S2653" s="541"/>
      <c r="T2653" s="7"/>
      <c r="U2653" s="7"/>
      <c r="V2653" s="5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7"/>
    </row>
    <row r="2654" spans="1:51" ht="7.5" customHeight="1">
      <c r="A2654" s="1"/>
      <c r="B2654" s="541"/>
      <c r="C2654" s="541"/>
      <c r="D2654" s="541"/>
      <c r="E2654" s="541"/>
      <c r="F2654" s="581">
        <v>3058.7550000000001</v>
      </c>
      <c r="G2654" s="582">
        <f>ROUND(F2654*mark_up,0)</f>
        <v>13428</v>
      </c>
      <c r="H2654" s="50"/>
      <c r="I2654" s="582">
        <f>ROUND(G2654*1.13782,0)</f>
        <v>15279</v>
      </c>
      <c r="J2654" s="622"/>
      <c r="K2654" s="582">
        <f>ROUND(G2654*1.0257,0)</f>
        <v>13773</v>
      </c>
      <c r="L2654" s="622"/>
      <c r="M2654" s="582">
        <f>ROUND(G2654*1.1634,0)</f>
        <v>15622</v>
      </c>
      <c r="N2654" s="622"/>
      <c r="O2654" s="582">
        <f>ROUND(G2654*1.1071,0)</f>
        <v>14866</v>
      </c>
      <c r="P2654" s="622"/>
      <c r="Q2654" s="582">
        <f>ROUND(G2654*1.2447,0)</f>
        <v>16714</v>
      </c>
      <c r="R2654" s="347"/>
      <c r="S2654" s="541"/>
      <c r="T2654" s="7"/>
      <c r="U2654" s="7"/>
      <c r="V2654" s="5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</row>
    <row r="2655" spans="1:51" ht="7.5" customHeight="1">
      <c r="A2655" s="1"/>
      <c r="B2655" s="541"/>
      <c r="C2655" s="541"/>
      <c r="D2655" s="541"/>
      <c r="E2655" s="541"/>
      <c r="F2655" s="562"/>
      <c r="G2655" s="562"/>
      <c r="H2655" s="74"/>
      <c r="I2655" s="562"/>
      <c r="J2655" s="562"/>
      <c r="K2655" s="562"/>
      <c r="L2655" s="562"/>
      <c r="M2655" s="562"/>
      <c r="N2655" s="562"/>
      <c r="O2655" s="562"/>
      <c r="P2655" s="562"/>
      <c r="Q2655" s="562"/>
      <c r="R2655" s="347"/>
      <c r="S2655" s="541"/>
      <c r="T2655" s="7"/>
      <c r="U2655" s="7"/>
      <c r="V2655" s="5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</row>
    <row r="2656" spans="1:51" ht="7.5" customHeight="1">
      <c r="A2656" s="13"/>
      <c r="B2656" s="541"/>
      <c r="C2656" s="541"/>
      <c r="D2656" s="541"/>
      <c r="E2656" s="541"/>
      <c r="F2656" s="387"/>
      <c r="G2656" s="100"/>
      <c r="H2656" s="100"/>
      <c r="I2656" s="100"/>
      <c r="J2656" s="100"/>
      <c r="K2656" s="100"/>
      <c r="L2656" s="100"/>
      <c r="M2656" s="100"/>
      <c r="N2656" s="100"/>
      <c r="O2656" s="100"/>
      <c r="P2656" s="100"/>
      <c r="Q2656" s="100"/>
      <c r="R2656" s="347"/>
      <c r="S2656" s="541"/>
      <c r="T2656" s="7"/>
      <c r="U2656" s="7"/>
      <c r="V2656" s="5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7"/>
    </row>
    <row r="2657" spans="1:51" ht="7.5" customHeight="1">
      <c r="A2657" s="13"/>
      <c r="B2657" s="541"/>
      <c r="C2657" s="541"/>
      <c r="D2657" s="541"/>
      <c r="E2657" s="541"/>
      <c r="F2657" s="387"/>
      <c r="G2657" s="100"/>
      <c r="H2657" s="100"/>
      <c r="I2657" s="100"/>
      <c r="J2657" s="100"/>
      <c r="K2657" s="100"/>
      <c r="L2657" s="100"/>
      <c r="M2657" s="100"/>
      <c r="N2657" s="100"/>
      <c r="O2657" s="100"/>
      <c r="P2657" s="100"/>
      <c r="Q2657" s="100"/>
      <c r="R2657" s="697" t="s">
        <v>21</v>
      </c>
      <c r="S2657" s="672" t="s">
        <v>646</v>
      </c>
      <c r="T2657" s="7"/>
      <c r="U2657" s="7"/>
      <c r="V2657" s="5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</row>
    <row r="2658" spans="1:51" ht="7.5" customHeight="1">
      <c r="A2658" s="13"/>
      <c r="B2658" s="541"/>
      <c r="C2658" s="541"/>
      <c r="D2658" s="541"/>
      <c r="E2658" s="541"/>
      <c r="F2658" s="100"/>
      <c r="G2658" s="100"/>
      <c r="H2658" s="100"/>
      <c r="I2658" s="100"/>
      <c r="J2658" s="100"/>
      <c r="K2658" s="100"/>
      <c r="L2658" s="100"/>
      <c r="M2658" s="100"/>
      <c r="N2658" s="100"/>
      <c r="O2658" s="100"/>
      <c r="P2658" s="100"/>
      <c r="Q2658" s="100"/>
      <c r="R2658" s="541"/>
      <c r="S2658" s="541"/>
      <c r="T2658" s="7"/>
      <c r="U2658" s="7"/>
      <c r="V2658" s="5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</row>
    <row r="2659" spans="1:51" ht="7.5" customHeight="1">
      <c r="A2659" s="1"/>
      <c r="B2659" s="541"/>
      <c r="C2659" s="541"/>
      <c r="D2659" s="541"/>
      <c r="E2659" s="541"/>
      <c r="F2659" s="100"/>
      <c r="G2659" s="100"/>
      <c r="H2659" s="100"/>
      <c r="I2659" s="100"/>
      <c r="J2659" s="100"/>
      <c r="K2659" s="100"/>
      <c r="L2659" s="100"/>
      <c r="M2659" s="100"/>
      <c r="N2659" s="100"/>
      <c r="O2659" s="100"/>
      <c r="P2659" s="100"/>
      <c r="Q2659" s="100"/>
      <c r="R2659" s="347"/>
      <c r="S2659" s="541"/>
      <c r="T2659" s="7"/>
      <c r="U2659" s="7"/>
      <c r="V2659" s="5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</row>
    <row r="2660" spans="1:51" ht="7.5" customHeight="1">
      <c r="A2660" s="95"/>
      <c r="B2660" s="541"/>
      <c r="C2660" s="541"/>
      <c r="D2660" s="541"/>
      <c r="E2660" s="541"/>
      <c r="F2660" s="100"/>
      <c r="G2660" s="100"/>
      <c r="H2660" s="100"/>
      <c r="I2660" s="100"/>
      <c r="J2660" s="100"/>
      <c r="K2660" s="100"/>
      <c r="L2660" s="100"/>
      <c r="M2660" s="100"/>
      <c r="N2660" s="100"/>
      <c r="O2660" s="100"/>
      <c r="P2660" s="100"/>
      <c r="Q2660" s="100"/>
      <c r="R2660" s="697" t="s">
        <v>21</v>
      </c>
      <c r="S2660" s="690" t="s">
        <v>184</v>
      </c>
      <c r="T2660" s="7"/>
      <c r="U2660" s="7"/>
      <c r="V2660" s="5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</row>
    <row r="2661" spans="1:51" ht="7.5" customHeight="1">
      <c r="A2661" s="95"/>
      <c r="B2661" s="541"/>
      <c r="C2661" s="541"/>
      <c r="D2661" s="541"/>
      <c r="E2661" s="541"/>
      <c r="F2661" s="100"/>
      <c r="G2661" s="100"/>
      <c r="H2661" s="100"/>
      <c r="I2661" s="100"/>
      <c r="J2661" s="100"/>
      <c r="K2661" s="100"/>
      <c r="L2661" s="100"/>
      <c r="M2661" s="100"/>
      <c r="N2661" s="100"/>
      <c r="O2661" s="100"/>
      <c r="P2661" s="100"/>
      <c r="Q2661" s="100"/>
      <c r="R2661" s="541"/>
      <c r="S2661" s="541"/>
      <c r="T2661" s="7"/>
      <c r="U2661" s="7"/>
      <c r="V2661" s="5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</row>
    <row r="2662" spans="1:51" ht="7.5" customHeight="1">
      <c r="A2662" s="1"/>
      <c r="B2662" s="541"/>
      <c r="C2662" s="541"/>
      <c r="D2662" s="541"/>
      <c r="E2662" s="541"/>
      <c r="I2662" s="100"/>
      <c r="J2662" s="100"/>
      <c r="K2662" s="100"/>
      <c r="L2662" s="100"/>
      <c r="M2662" s="100"/>
      <c r="N2662" s="100"/>
      <c r="O2662" s="100"/>
      <c r="P2662" s="100"/>
      <c r="Q2662" s="100"/>
      <c r="R2662" s="100"/>
      <c r="S2662" s="541"/>
      <c r="T2662" s="7"/>
      <c r="U2662" s="7"/>
      <c r="V2662" s="5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</row>
    <row r="2663" spans="1:51" ht="7.5" customHeight="1">
      <c r="A2663" s="1"/>
      <c r="B2663" s="541"/>
      <c r="C2663" s="541"/>
      <c r="D2663" s="541"/>
      <c r="E2663" s="541"/>
      <c r="I2663" s="100"/>
      <c r="J2663" s="100"/>
      <c r="K2663" s="100"/>
      <c r="L2663" s="100"/>
      <c r="M2663" s="100"/>
      <c r="N2663" s="100"/>
      <c r="O2663" s="100"/>
      <c r="P2663" s="100"/>
      <c r="Q2663" s="100"/>
      <c r="R2663" s="100"/>
      <c r="S2663" s="541"/>
      <c r="T2663" s="7"/>
      <c r="U2663" s="7"/>
      <c r="V2663" s="5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</row>
    <row r="2664" spans="1:51" ht="7.5" customHeight="1">
      <c r="A2664" s="1"/>
      <c r="B2664" s="541"/>
      <c r="C2664" s="541"/>
      <c r="D2664" s="541"/>
      <c r="E2664" s="541"/>
      <c r="G2664" s="121"/>
      <c r="H2664" s="121"/>
      <c r="I2664" s="100"/>
      <c r="J2664" s="100"/>
      <c r="K2664" s="100"/>
      <c r="L2664" s="100"/>
      <c r="M2664" s="100"/>
      <c r="N2664" s="100"/>
      <c r="O2664" s="100"/>
      <c r="P2664" s="100"/>
      <c r="Q2664" s="100"/>
      <c r="R2664" s="100"/>
      <c r="S2664" s="541"/>
      <c r="T2664" s="7"/>
      <c r="U2664" s="7"/>
      <c r="V2664" s="5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</row>
    <row r="2665" spans="1:51" ht="7.5" customHeight="1">
      <c r="A2665" s="1"/>
      <c r="B2665" s="541"/>
      <c r="C2665" s="541"/>
      <c r="D2665" s="541"/>
      <c r="E2665" s="541"/>
      <c r="G2665" s="121"/>
      <c r="H2665" s="121"/>
      <c r="I2665" s="100"/>
      <c r="J2665" s="100"/>
      <c r="K2665" s="100"/>
      <c r="L2665" s="100"/>
      <c r="M2665" s="100"/>
      <c r="N2665" s="100"/>
      <c r="O2665" s="100"/>
      <c r="P2665" s="100"/>
      <c r="Q2665" s="100"/>
      <c r="R2665" s="100"/>
      <c r="S2665" s="541"/>
      <c r="T2665" s="7"/>
      <c r="U2665" s="7"/>
      <c r="V2665" s="5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</row>
    <row r="2666" spans="1:51" ht="7.5" customHeight="1">
      <c r="A2666" s="1"/>
      <c r="B2666" s="541"/>
      <c r="C2666" s="541"/>
      <c r="D2666" s="541"/>
      <c r="E2666" s="541"/>
      <c r="I2666" s="100"/>
      <c r="J2666" s="100"/>
      <c r="K2666" s="100"/>
      <c r="L2666" s="100"/>
      <c r="M2666" s="100"/>
      <c r="N2666" s="100"/>
      <c r="O2666" s="100"/>
      <c r="P2666" s="100"/>
      <c r="Q2666" s="100"/>
      <c r="R2666" s="308"/>
      <c r="S2666" s="541"/>
      <c r="T2666" s="7"/>
      <c r="U2666" s="7"/>
      <c r="V2666" s="5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</row>
    <row r="2667" spans="1:51" ht="7.5" customHeight="1">
      <c r="A2667" s="1"/>
      <c r="B2667" s="541"/>
      <c r="C2667" s="541"/>
      <c r="D2667" s="541"/>
      <c r="E2667" s="541"/>
      <c r="O2667" s="100"/>
      <c r="P2667" s="100"/>
      <c r="Q2667" s="100"/>
      <c r="T2667" s="7"/>
      <c r="U2667" s="7"/>
      <c r="V2667" s="5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</row>
    <row r="2668" spans="1:51" ht="7.5" customHeight="1">
      <c r="A2668" s="1"/>
      <c r="B2668" s="541"/>
      <c r="C2668" s="541"/>
      <c r="D2668" s="541"/>
      <c r="E2668" s="541"/>
      <c r="Q2668" s="121"/>
      <c r="T2668" s="7"/>
      <c r="U2668" s="7"/>
      <c r="V2668" s="5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</row>
    <row r="2669" spans="1:51" ht="7.5" customHeight="1">
      <c r="A2669" s="1"/>
      <c r="B2669" s="541"/>
      <c r="C2669" s="541"/>
      <c r="D2669" s="541"/>
      <c r="E2669" s="541"/>
      <c r="Q2669" s="121"/>
      <c r="T2669" s="7"/>
      <c r="U2669" s="7"/>
      <c r="V2669" s="5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</row>
    <row r="2670" spans="1:51" ht="7.5" customHeight="1">
      <c r="A2670" s="1"/>
      <c r="B2670" s="541"/>
      <c r="C2670" s="541"/>
      <c r="D2670" s="541"/>
      <c r="E2670" s="541"/>
      <c r="Q2670" s="121"/>
      <c r="T2670" s="7"/>
      <c r="U2670" s="7"/>
      <c r="V2670" s="5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</row>
    <row r="2671" spans="1:51" ht="7.5" customHeight="1">
      <c r="A2671" s="1"/>
      <c r="B2671" s="541"/>
      <c r="C2671" s="541"/>
      <c r="D2671" s="541"/>
      <c r="E2671" s="541"/>
      <c r="Q2671" s="121"/>
      <c r="T2671" s="7"/>
      <c r="U2671" s="7"/>
      <c r="V2671" s="5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</row>
    <row r="2672" spans="1:51" ht="7.5" customHeight="1">
      <c r="A2672" s="1"/>
      <c r="B2672" s="541"/>
      <c r="C2672" s="541"/>
      <c r="D2672" s="541"/>
      <c r="E2672" s="541"/>
      <c r="Q2672" s="121"/>
      <c r="T2672" s="7"/>
      <c r="U2672" s="7"/>
      <c r="V2672" s="5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</row>
    <row r="2673" spans="1:51" ht="7.5" customHeight="1">
      <c r="A2673" s="1"/>
      <c r="B2673" s="541"/>
      <c r="C2673" s="541"/>
      <c r="D2673" s="541"/>
      <c r="E2673" s="541"/>
      <c r="Q2673" s="121"/>
      <c r="R2673" s="121"/>
      <c r="S2673" s="121"/>
      <c r="T2673" s="7"/>
      <c r="U2673" s="7"/>
      <c r="V2673" s="5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</row>
    <row r="2674" spans="1:51" ht="7.5" customHeight="1">
      <c r="A2674" s="13"/>
      <c r="B2674" s="541"/>
      <c r="C2674" s="541"/>
      <c r="D2674" s="541"/>
      <c r="E2674" s="541"/>
      <c r="Q2674" s="121"/>
      <c r="R2674" s="121"/>
      <c r="S2674" s="121"/>
      <c r="T2674" s="7"/>
      <c r="U2674" s="7"/>
      <c r="V2674" s="5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7"/>
    </row>
    <row r="2675" spans="1:51" ht="7.5" customHeight="1">
      <c r="A2675" s="13"/>
      <c r="B2675" s="541"/>
      <c r="C2675" s="541"/>
      <c r="D2675" s="541"/>
      <c r="E2675" s="541"/>
      <c r="Q2675" s="121"/>
      <c r="R2675" s="121"/>
      <c r="S2675" s="121"/>
      <c r="T2675" s="7"/>
      <c r="U2675" s="7"/>
      <c r="V2675" s="5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</row>
    <row r="2676" spans="1:51" ht="7.5" customHeight="1">
      <c r="A2676" s="13"/>
      <c r="B2676" s="541"/>
      <c r="C2676" s="541"/>
      <c r="D2676" s="541"/>
      <c r="E2676" s="541"/>
      <c r="Q2676" s="121"/>
      <c r="R2676" s="121"/>
      <c r="S2676" s="121"/>
      <c r="T2676" s="7"/>
      <c r="U2676" s="7"/>
      <c r="V2676" s="5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7"/>
    </row>
    <row r="2677" spans="1:51" ht="7.5" customHeight="1">
      <c r="A2677" s="1"/>
      <c r="B2677" s="541"/>
      <c r="C2677" s="541"/>
      <c r="D2677" s="541"/>
      <c r="E2677" s="541"/>
      <c r="T2677" s="7"/>
      <c r="U2677" s="7"/>
      <c r="V2677" s="5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</row>
    <row r="2678" spans="1:51" ht="7.5" customHeight="1">
      <c r="A2678" s="1"/>
      <c r="B2678" s="541"/>
      <c r="C2678" s="541"/>
      <c r="D2678" s="541"/>
      <c r="E2678" s="541"/>
      <c r="T2678" s="7"/>
      <c r="U2678" s="7"/>
      <c r="V2678" s="5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</row>
    <row r="2679" spans="1:51" ht="7.5" customHeight="1">
      <c r="A2679" s="1"/>
      <c r="B2679" s="541"/>
      <c r="C2679" s="541"/>
      <c r="D2679" s="541"/>
      <c r="E2679" s="541"/>
      <c r="T2679" s="7"/>
      <c r="U2679" s="7"/>
      <c r="V2679" s="5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7"/>
    </row>
    <row r="2680" spans="1:51" ht="7.5" customHeight="1">
      <c r="A2680" s="1"/>
      <c r="B2680" s="541"/>
      <c r="C2680" s="541"/>
      <c r="D2680" s="541"/>
      <c r="E2680" s="541"/>
      <c r="T2680" s="7"/>
      <c r="U2680" s="7"/>
      <c r="V2680" s="5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</row>
    <row r="2681" spans="1:51" ht="7.5" customHeight="1">
      <c r="A2681" s="1"/>
      <c r="B2681" s="541"/>
      <c r="C2681" s="541"/>
      <c r="D2681" s="541"/>
      <c r="E2681" s="541"/>
      <c r="T2681" s="7"/>
      <c r="U2681" s="7"/>
      <c r="V2681" s="5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</row>
    <row r="2682" spans="1:51" ht="7.5" customHeight="1">
      <c r="A2682" s="1"/>
      <c r="B2682" s="541"/>
      <c r="C2682" s="608" t="s">
        <v>664</v>
      </c>
      <c r="T2682" s="7"/>
      <c r="U2682" s="7"/>
      <c r="V2682" s="5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</row>
    <row r="2683" spans="1:51" ht="7.5" customHeight="1">
      <c r="A2683" s="1"/>
      <c r="B2683" s="541"/>
      <c r="C2683" s="541"/>
      <c r="T2683" s="7"/>
      <c r="U2683" s="7"/>
      <c r="V2683" s="5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</row>
    <row r="2684" spans="1:51" ht="7.5" customHeight="1">
      <c r="A2684" s="1"/>
      <c r="B2684" s="531"/>
      <c r="C2684" s="531"/>
      <c r="T2684" s="7"/>
      <c r="U2684" s="7"/>
      <c r="V2684" s="5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</row>
    <row r="2685" spans="1:51" ht="11.25" customHeight="1">
      <c r="A2685" s="1"/>
      <c r="B2685" s="252"/>
      <c r="C2685" s="290"/>
      <c r="D2685" s="252"/>
      <c r="E2685" s="252"/>
      <c r="F2685" s="252"/>
      <c r="G2685" s="252"/>
      <c r="H2685" s="252"/>
      <c r="I2685" s="252"/>
      <c r="J2685" s="252"/>
      <c r="K2685" s="252"/>
      <c r="L2685" s="252"/>
      <c r="M2685" s="252"/>
      <c r="N2685" s="252"/>
      <c r="O2685" s="252"/>
      <c r="P2685" s="252"/>
      <c r="Q2685" s="252"/>
      <c r="R2685" s="252"/>
      <c r="S2685" s="570" t="s">
        <v>43</v>
      </c>
      <c r="T2685" s="7"/>
      <c r="U2685" s="7"/>
      <c r="V2685" s="5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7"/>
    </row>
    <row r="2686" spans="1:51" ht="11.25" customHeight="1">
      <c r="A2686" s="1"/>
      <c r="B2686" s="28"/>
      <c r="C2686" s="64"/>
      <c r="D2686" s="28"/>
      <c r="E2686" s="28"/>
      <c r="F2686" s="28"/>
      <c r="G2686" s="28"/>
      <c r="H2686" s="28"/>
      <c r="I2686" s="28"/>
      <c r="J2686" s="28"/>
      <c r="K2686" s="28"/>
      <c r="L2686" s="28"/>
      <c r="M2686" s="28"/>
      <c r="N2686" s="28"/>
      <c r="O2686" s="28"/>
      <c r="P2686" s="28"/>
      <c r="Q2686" s="28"/>
      <c r="R2686" s="31"/>
      <c r="S2686" s="562"/>
      <c r="T2686" s="7"/>
      <c r="U2686" s="7"/>
      <c r="V2686" s="5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</row>
    <row r="2687" spans="1:51" ht="11.25" customHeight="1">
      <c r="A2687" s="1"/>
      <c r="B2687" s="675" t="s">
        <v>665</v>
      </c>
      <c r="C2687" s="587"/>
      <c r="D2687" s="587"/>
      <c r="E2687" s="587"/>
      <c r="F2687" s="587"/>
      <c r="G2687" s="587"/>
      <c r="H2687" s="587"/>
      <c r="I2687" s="587"/>
      <c r="J2687" s="587"/>
      <c r="K2687" s="587"/>
      <c r="L2687" s="587"/>
      <c r="M2687" s="587"/>
      <c r="N2687" s="587"/>
      <c r="O2687" s="587"/>
      <c r="P2687" s="587"/>
      <c r="Q2687" s="587"/>
      <c r="R2687" s="587"/>
      <c r="S2687" s="587"/>
      <c r="T2687" s="7"/>
      <c r="U2687" s="7"/>
      <c r="V2687" s="5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</row>
    <row r="2688" spans="1:51" ht="61.5" customHeight="1">
      <c r="A2688" s="1"/>
      <c r="B2688" s="572"/>
      <c r="C2688" s="531"/>
      <c r="D2688" s="531"/>
      <c r="E2688" s="35"/>
      <c r="F2688" s="35"/>
      <c r="G2688" s="35"/>
      <c r="H2688" s="35"/>
      <c r="I2688" s="35"/>
      <c r="J2688" s="35"/>
      <c r="K2688" s="35"/>
      <c r="L2688" s="35"/>
      <c r="M2688" s="35"/>
      <c r="N2688" s="328"/>
      <c r="O2688" s="573" t="s">
        <v>5</v>
      </c>
      <c r="P2688" s="531"/>
      <c r="Q2688" s="531"/>
      <c r="R2688" s="531"/>
      <c r="S2688" s="531"/>
      <c r="T2688" s="7"/>
      <c r="U2688" s="7"/>
      <c r="V2688" s="5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</row>
    <row r="2689" spans="1:51" ht="34.5" customHeight="1">
      <c r="A2689" s="1"/>
      <c r="B2689" s="279" t="s">
        <v>6</v>
      </c>
      <c r="C2689" s="279" t="s">
        <v>7</v>
      </c>
      <c r="D2689" s="279" t="s">
        <v>8</v>
      </c>
      <c r="E2689" s="279" t="s">
        <v>9</v>
      </c>
      <c r="F2689" s="388" t="s">
        <v>10</v>
      </c>
      <c r="G2689" s="389" t="s">
        <v>11</v>
      </c>
      <c r="H2689" s="388" t="s">
        <v>10</v>
      </c>
      <c r="I2689" s="389" t="s">
        <v>12</v>
      </c>
      <c r="J2689" s="388" t="s">
        <v>10</v>
      </c>
      <c r="K2689" s="389" t="s">
        <v>13</v>
      </c>
      <c r="L2689" s="388" t="s">
        <v>10</v>
      </c>
      <c r="M2689" s="389" t="s">
        <v>14</v>
      </c>
      <c r="N2689" s="388" t="s">
        <v>10</v>
      </c>
      <c r="O2689" s="390" t="s">
        <v>15</v>
      </c>
      <c r="P2689" s="388" t="s">
        <v>10</v>
      </c>
      <c r="Q2689" s="389" t="s">
        <v>16</v>
      </c>
      <c r="R2689" s="699" t="s">
        <v>17</v>
      </c>
      <c r="S2689" s="545"/>
      <c r="T2689" s="7"/>
      <c r="U2689" s="7"/>
      <c r="V2689" s="5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</row>
    <row r="2690" spans="1:51" ht="7.5" customHeight="1">
      <c r="A2690" s="95"/>
      <c r="B2690" s="702" t="s">
        <v>18</v>
      </c>
      <c r="C2690" s="627" t="s">
        <v>666</v>
      </c>
      <c r="D2690" s="626" t="s">
        <v>667</v>
      </c>
      <c r="E2690" s="685" t="s">
        <v>25</v>
      </c>
      <c r="F2690" s="242"/>
      <c r="G2690" s="391"/>
      <c r="H2690" s="391"/>
      <c r="I2690" s="391"/>
      <c r="J2690" s="391"/>
      <c r="K2690" s="391"/>
      <c r="L2690" s="391"/>
      <c r="M2690" s="391"/>
      <c r="N2690" s="391"/>
      <c r="O2690" s="391"/>
      <c r="P2690" s="391"/>
      <c r="Q2690" s="391"/>
      <c r="R2690" s="688" t="s">
        <v>21</v>
      </c>
      <c r="S2690" s="686" t="s">
        <v>661</v>
      </c>
      <c r="T2690" s="7"/>
      <c r="U2690" s="7"/>
      <c r="V2690" s="5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</row>
    <row r="2691" spans="1:51" ht="7.5" customHeight="1">
      <c r="A2691" s="95"/>
      <c r="B2691" s="541"/>
      <c r="C2691" s="541"/>
      <c r="D2691" s="541"/>
      <c r="E2691" s="541"/>
      <c r="F2691" s="233"/>
      <c r="G2691" s="32"/>
      <c r="H2691" s="32"/>
      <c r="I2691" s="32"/>
      <c r="J2691" s="32"/>
      <c r="K2691" s="32"/>
      <c r="L2691" s="32"/>
      <c r="M2691" s="32"/>
      <c r="N2691" s="32"/>
      <c r="O2691" s="32"/>
      <c r="P2691" s="32"/>
      <c r="Q2691" s="32"/>
      <c r="R2691" s="541"/>
      <c r="S2691" s="541"/>
      <c r="T2691" s="7"/>
      <c r="U2691" s="7"/>
      <c r="V2691" s="5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</row>
    <row r="2692" spans="1:51" ht="7.5" customHeight="1">
      <c r="A2692" s="95"/>
      <c r="B2692" s="541"/>
      <c r="C2692" s="541"/>
      <c r="D2692" s="541"/>
      <c r="E2692" s="541"/>
      <c r="F2692" s="233"/>
      <c r="G2692" s="32"/>
      <c r="H2692" s="32"/>
      <c r="I2692" s="263"/>
      <c r="J2692" s="32"/>
      <c r="K2692" s="32"/>
      <c r="L2692" s="32"/>
      <c r="M2692" s="32"/>
      <c r="N2692" s="32"/>
      <c r="O2692" s="32"/>
      <c r="P2692" s="32"/>
      <c r="Q2692" s="32"/>
      <c r="R2692" s="331"/>
      <c r="S2692" s="541"/>
      <c r="T2692" s="7"/>
      <c r="U2692" s="7"/>
      <c r="V2692" s="5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</row>
    <row r="2693" spans="1:51" ht="7.5" customHeight="1">
      <c r="A2693" s="95"/>
      <c r="B2693" s="541"/>
      <c r="C2693" s="541"/>
      <c r="D2693" s="541"/>
      <c r="E2693" s="541"/>
      <c r="F2693" s="233"/>
      <c r="G2693" s="32"/>
      <c r="H2693" s="32"/>
      <c r="I2693" s="28"/>
      <c r="J2693" s="32"/>
      <c r="K2693" s="32"/>
      <c r="L2693" s="32"/>
      <c r="M2693" s="32"/>
      <c r="N2693" s="32"/>
      <c r="O2693" s="32"/>
      <c r="P2693" s="32"/>
      <c r="Q2693" s="32"/>
      <c r="R2693" s="331"/>
      <c r="S2693" s="541"/>
      <c r="T2693" s="7"/>
      <c r="U2693" s="7"/>
      <c r="V2693" s="5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</row>
    <row r="2694" spans="1:51" ht="7.5" customHeight="1">
      <c r="A2694" s="95"/>
      <c r="B2694" s="541"/>
      <c r="C2694" s="541"/>
      <c r="D2694" s="541"/>
      <c r="E2694" s="541"/>
      <c r="F2694" s="233"/>
      <c r="G2694" s="32"/>
      <c r="H2694" s="32"/>
      <c r="I2694" s="265"/>
      <c r="J2694" s="32"/>
      <c r="K2694" s="32"/>
      <c r="L2694" s="32"/>
      <c r="M2694" s="32"/>
      <c r="N2694" s="32"/>
      <c r="O2694" s="32"/>
      <c r="P2694" s="32"/>
      <c r="Q2694" s="32"/>
      <c r="R2694" s="331"/>
      <c r="S2694" s="541"/>
      <c r="T2694" s="7"/>
      <c r="U2694" s="7"/>
      <c r="V2694" s="5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7"/>
    </row>
    <row r="2695" spans="1:51" ht="7.5" customHeight="1">
      <c r="A2695" s="95"/>
      <c r="B2695" s="541"/>
      <c r="C2695" s="541"/>
      <c r="D2695" s="541"/>
      <c r="E2695" s="541"/>
      <c r="F2695" s="32"/>
      <c r="G2695" s="32"/>
      <c r="H2695" s="32"/>
      <c r="I2695" s="265"/>
      <c r="J2695" s="32"/>
      <c r="K2695" s="32"/>
      <c r="L2695" s="32"/>
      <c r="M2695" s="32"/>
      <c r="N2695" s="32"/>
      <c r="O2695" s="32"/>
      <c r="P2695" s="32"/>
      <c r="Q2695" s="32"/>
      <c r="R2695" s="687" t="s">
        <v>21</v>
      </c>
      <c r="S2695" s="588" t="s">
        <v>574</v>
      </c>
      <c r="T2695" s="7"/>
      <c r="U2695" s="7"/>
      <c r="V2695" s="5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</row>
    <row r="2696" spans="1:51" ht="7.5" customHeight="1">
      <c r="A2696" s="95"/>
      <c r="B2696" s="541"/>
      <c r="C2696" s="541"/>
      <c r="D2696" s="541"/>
      <c r="E2696" s="541"/>
      <c r="F2696" s="263"/>
      <c r="G2696" s="263"/>
      <c r="H2696" s="263"/>
      <c r="I2696" s="265"/>
      <c r="J2696" s="263"/>
      <c r="K2696" s="263"/>
      <c r="L2696" s="263"/>
      <c r="M2696" s="263"/>
      <c r="N2696" s="263"/>
      <c r="O2696" s="263"/>
      <c r="P2696" s="263"/>
      <c r="Q2696" s="263"/>
      <c r="R2696" s="541"/>
      <c r="S2696" s="541"/>
      <c r="T2696" s="7"/>
      <c r="U2696" s="7"/>
      <c r="V2696" s="5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</row>
    <row r="2697" spans="1:51" ht="7.5" customHeight="1">
      <c r="A2697" s="95"/>
      <c r="B2697" s="541"/>
      <c r="C2697" s="541"/>
      <c r="D2697" s="541"/>
      <c r="E2697" s="541"/>
      <c r="F2697" s="263"/>
      <c r="G2697" s="263"/>
      <c r="H2697" s="263"/>
      <c r="I2697" s="26"/>
      <c r="J2697" s="263"/>
      <c r="K2697" s="263"/>
      <c r="L2697" s="263"/>
      <c r="M2697" s="263"/>
      <c r="N2697" s="263"/>
      <c r="O2697" s="263"/>
      <c r="P2697" s="263"/>
      <c r="Q2697" s="263"/>
      <c r="R2697" s="331"/>
      <c r="S2697" s="541"/>
      <c r="T2697" s="7"/>
      <c r="U2697" s="7"/>
      <c r="V2697" s="5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</row>
    <row r="2698" spans="1:51" ht="7.5" customHeight="1">
      <c r="A2698" s="95"/>
      <c r="B2698" s="541"/>
      <c r="C2698" s="541"/>
      <c r="D2698" s="541"/>
      <c r="E2698" s="541"/>
      <c r="S2698" s="541"/>
      <c r="T2698" s="7"/>
      <c r="U2698" s="7"/>
      <c r="V2698" s="5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</row>
    <row r="2699" spans="1:51" ht="7.5" customHeight="1">
      <c r="A2699" s="95"/>
      <c r="B2699" s="541"/>
      <c r="C2699" s="541"/>
      <c r="D2699" s="541"/>
      <c r="E2699" s="541"/>
      <c r="S2699" s="541"/>
      <c r="T2699" s="7"/>
      <c r="U2699" s="7"/>
      <c r="V2699" s="5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</row>
    <row r="2700" spans="1:51" ht="7.5" customHeight="1">
      <c r="A2700" s="192"/>
      <c r="B2700" s="541"/>
      <c r="C2700" s="541"/>
      <c r="D2700" s="541"/>
      <c r="E2700" s="541"/>
      <c r="F2700" s="263"/>
      <c r="R2700" s="687" t="s">
        <v>21</v>
      </c>
      <c r="S2700" s="588" t="s">
        <v>651</v>
      </c>
      <c r="T2700" s="7"/>
      <c r="U2700" s="7"/>
      <c r="V2700" s="5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</row>
    <row r="2701" spans="1:51" ht="7.5" customHeight="1">
      <c r="A2701" s="192"/>
      <c r="B2701" s="541"/>
      <c r="C2701" s="541"/>
      <c r="D2701" s="541"/>
      <c r="E2701" s="541"/>
      <c r="F2701" s="263"/>
      <c r="R2701" s="541"/>
      <c r="S2701" s="541"/>
      <c r="T2701" s="7"/>
      <c r="U2701" s="7"/>
      <c r="V2701" s="5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</row>
    <row r="2702" spans="1:51" ht="7.5" customHeight="1">
      <c r="A2702" s="192"/>
      <c r="B2702" s="541"/>
      <c r="C2702" s="541"/>
      <c r="D2702" s="541"/>
      <c r="E2702" s="541"/>
      <c r="F2702" s="26"/>
      <c r="R2702" s="331"/>
      <c r="S2702" s="541"/>
      <c r="T2702" s="7"/>
      <c r="U2702" s="7"/>
      <c r="V2702" s="5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</row>
    <row r="2703" spans="1:51" ht="7.5" customHeight="1">
      <c r="A2703" s="95"/>
      <c r="B2703" s="541"/>
      <c r="C2703" s="541"/>
      <c r="D2703" s="541"/>
      <c r="E2703" s="541"/>
      <c r="F2703" s="26"/>
      <c r="R2703" s="687" t="s">
        <v>21</v>
      </c>
      <c r="S2703" s="588" t="s">
        <v>668</v>
      </c>
      <c r="T2703" s="7"/>
      <c r="U2703" s="7"/>
      <c r="V2703" s="5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</row>
    <row r="2704" spans="1:51" ht="7.5" customHeight="1">
      <c r="A2704" s="95"/>
      <c r="B2704" s="541"/>
      <c r="C2704" s="541"/>
      <c r="D2704" s="541"/>
      <c r="E2704" s="541"/>
      <c r="F2704" s="26"/>
      <c r="R2704" s="541"/>
      <c r="S2704" s="541"/>
      <c r="T2704" s="7"/>
      <c r="U2704" s="7"/>
      <c r="V2704" s="5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</row>
    <row r="2705" spans="1:51" ht="7.5" customHeight="1">
      <c r="A2705" s="95"/>
      <c r="B2705" s="541"/>
      <c r="C2705" s="541"/>
      <c r="D2705" s="541"/>
      <c r="E2705" s="541"/>
      <c r="F2705" s="54"/>
      <c r="R2705" s="687" t="s">
        <v>21</v>
      </c>
      <c r="S2705" s="588" t="s">
        <v>669</v>
      </c>
      <c r="T2705" s="7"/>
      <c r="U2705" s="7"/>
      <c r="V2705" s="5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</row>
    <row r="2706" spans="1:51" ht="7.5" customHeight="1">
      <c r="A2706" s="95"/>
      <c r="B2706" s="541"/>
      <c r="C2706" s="541"/>
      <c r="D2706" s="541"/>
      <c r="E2706" s="541"/>
      <c r="F2706" s="54"/>
      <c r="R2706" s="541"/>
      <c r="S2706" s="541"/>
      <c r="T2706" s="7"/>
      <c r="U2706" s="7"/>
      <c r="V2706" s="5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</row>
    <row r="2707" spans="1:51" ht="7.5" customHeight="1">
      <c r="A2707" s="95"/>
      <c r="B2707" s="541"/>
      <c r="C2707" s="541"/>
      <c r="D2707" s="541"/>
      <c r="E2707" s="541"/>
      <c r="R2707" s="331"/>
      <c r="S2707" s="541"/>
      <c r="T2707" s="7"/>
      <c r="U2707" s="7"/>
      <c r="V2707" s="5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</row>
    <row r="2708" spans="1:51" ht="7.5" customHeight="1">
      <c r="A2708" s="95"/>
      <c r="B2708" s="541"/>
      <c r="C2708" s="541"/>
      <c r="D2708" s="541"/>
      <c r="E2708" s="541"/>
      <c r="R2708" s="331"/>
      <c r="S2708" s="541"/>
      <c r="T2708" s="7"/>
      <c r="U2708" s="7"/>
      <c r="V2708" s="5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</row>
    <row r="2709" spans="1:51" ht="7.5" customHeight="1">
      <c r="A2709" s="95"/>
      <c r="B2709" s="541"/>
      <c r="C2709" s="541"/>
      <c r="D2709" s="541"/>
      <c r="E2709" s="541"/>
      <c r="F2709" s="392"/>
      <c r="R2709" s="331"/>
      <c r="S2709" s="541"/>
      <c r="T2709" s="7"/>
      <c r="U2709" s="7"/>
      <c r="V2709" s="5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</row>
    <row r="2710" spans="1:51" ht="7.5" customHeight="1">
      <c r="A2710" s="95"/>
      <c r="B2710" s="541"/>
      <c r="C2710" s="541"/>
      <c r="D2710" s="541"/>
      <c r="E2710" s="541"/>
      <c r="F2710" s="54"/>
      <c r="R2710" s="331"/>
      <c r="S2710" s="541"/>
      <c r="T2710" s="7"/>
      <c r="U2710" s="7"/>
      <c r="V2710" s="5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</row>
    <row r="2711" spans="1:51" ht="7.5" customHeight="1">
      <c r="A2711" s="95"/>
      <c r="B2711" s="541"/>
      <c r="C2711" s="541"/>
      <c r="D2711" s="541"/>
      <c r="E2711" s="541"/>
      <c r="F2711" s="54"/>
      <c r="R2711" s="331"/>
      <c r="S2711" s="541"/>
      <c r="T2711" s="7"/>
      <c r="U2711" s="7"/>
      <c r="V2711" s="5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</row>
    <row r="2712" spans="1:51" ht="7.5" customHeight="1">
      <c r="A2712" s="95"/>
      <c r="B2712" s="541"/>
      <c r="C2712" s="541"/>
      <c r="D2712" s="541"/>
      <c r="E2712" s="541"/>
      <c r="F2712" s="54"/>
      <c r="G2712" s="585" t="s">
        <v>179</v>
      </c>
      <c r="H2712" s="541"/>
      <c r="I2712" s="541"/>
      <c r="J2712" s="128"/>
      <c r="K2712" s="585" t="s">
        <v>180</v>
      </c>
      <c r="L2712" s="541"/>
      <c r="M2712" s="541"/>
      <c r="N2712" s="263"/>
      <c r="O2712" s="263"/>
      <c r="P2712" s="263"/>
      <c r="Q2712" s="263"/>
      <c r="R2712" s="687" t="s">
        <v>21</v>
      </c>
      <c r="S2712" s="588" t="s">
        <v>670</v>
      </c>
      <c r="T2712" s="7"/>
      <c r="U2712" s="7"/>
      <c r="V2712" s="5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</row>
    <row r="2713" spans="1:51" ht="7.5" customHeight="1">
      <c r="A2713" s="95"/>
      <c r="B2713" s="541"/>
      <c r="C2713" s="541"/>
      <c r="D2713" s="541"/>
      <c r="E2713" s="541"/>
      <c r="F2713" s="54"/>
      <c r="G2713" s="541"/>
      <c r="H2713" s="541"/>
      <c r="I2713" s="541"/>
      <c r="J2713" s="128"/>
      <c r="K2713" s="541"/>
      <c r="L2713" s="541"/>
      <c r="M2713" s="541"/>
      <c r="N2713" s="263"/>
      <c r="O2713" s="263"/>
      <c r="P2713" s="263"/>
      <c r="Q2713" s="263"/>
      <c r="R2713" s="541"/>
      <c r="S2713" s="541"/>
      <c r="T2713" s="7"/>
      <c r="U2713" s="7"/>
      <c r="V2713" s="5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</row>
    <row r="2714" spans="1:51" ht="7.5" customHeight="1">
      <c r="A2714" s="95"/>
      <c r="B2714" s="541"/>
      <c r="C2714" s="541"/>
      <c r="D2714" s="541"/>
      <c r="E2714" s="541"/>
      <c r="F2714" s="54"/>
      <c r="G2714" s="681" t="s">
        <v>163</v>
      </c>
      <c r="H2714" s="26"/>
      <c r="I2714" s="681" t="s">
        <v>190</v>
      </c>
      <c r="J2714" s="26"/>
      <c r="K2714" s="681" t="s">
        <v>163</v>
      </c>
      <c r="L2714" s="26"/>
      <c r="M2714" s="681" t="s">
        <v>190</v>
      </c>
      <c r="N2714" s="26"/>
      <c r="O2714" s="26"/>
      <c r="P2714" s="26"/>
      <c r="Q2714" s="26"/>
      <c r="R2714" s="331"/>
      <c r="S2714" s="541"/>
      <c r="T2714" s="7"/>
      <c r="U2714" s="7"/>
      <c r="V2714" s="5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</row>
    <row r="2715" spans="1:51" ht="7.5" customHeight="1">
      <c r="A2715" s="95"/>
      <c r="B2715" s="541"/>
      <c r="C2715" s="541"/>
      <c r="D2715" s="541"/>
      <c r="E2715" s="541"/>
      <c r="F2715" s="54"/>
      <c r="G2715" s="541"/>
      <c r="H2715" s="26"/>
      <c r="I2715" s="541"/>
      <c r="J2715" s="26"/>
      <c r="K2715" s="541"/>
      <c r="L2715" s="26"/>
      <c r="M2715" s="541"/>
      <c r="N2715" s="26"/>
      <c r="O2715" s="26"/>
      <c r="P2715" s="26"/>
      <c r="Q2715" s="26"/>
      <c r="R2715" s="687" t="s">
        <v>21</v>
      </c>
      <c r="S2715" s="588" t="s">
        <v>547</v>
      </c>
      <c r="T2715" s="7"/>
      <c r="U2715" s="7"/>
      <c r="V2715" s="5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7"/>
    </row>
    <row r="2716" spans="1:51" ht="7.5" customHeight="1">
      <c r="A2716" s="95"/>
      <c r="B2716" s="541"/>
      <c r="C2716" s="541"/>
      <c r="D2716" s="541"/>
      <c r="E2716" s="541"/>
      <c r="F2716" s="54"/>
      <c r="G2716" s="541"/>
      <c r="H2716" s="263"/>
      <c r="I2716" s="541"/>
      <c r="J2716" s="26"/>
      <c r="K2716" s="541"/>
      <c r="L2716" s="26"/>
      <c r="M2716" s="541"/>
      <c r="N2716" s="26"/>
      <c r="O2716" s="26"/>
      <c r="P2716" s="26"/>
      <c r="Q2716" s="26"/>
      <c r="R2716" s="541"/>
      <c r="S2716" s="541"/>
      <c r="T2716" s="7"/>
      <c r="U2716" s="7"/>
      <c r="V2716" s="5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</row>
    <row r="2717" spans="1:51" ht="7.5" customHeight="1">
      <c r="A2717" s="192"/>
      <c r="B2717" s="541"/>
      <c r="C2717" s="541"/>
      <c r="D2717" s="541"/>
      <c r="E2717" s="541"/>
      <c r="F2717" s="652">
        <v>4063.5</v>
      </c>
      <c r="G2717" s="653">
        <f>ROUND(F2717*mark_up,0)</f>
        <v>17839</v>
      </c>
      <c r="H2717" s="653"/>
      <c r="I2717" s="653">
        <f>ROUND(G2717*1.1284,0)</f>
        <v>20130</v>
      </c>
      <c r="J2717" s="722" t="s">
        <v>25</v>
      </c>
      <c r="K2717" s="653">
        <f>ROUND(G2717*1.0325,0)</f>
        <v>18419</v>
      </c>
      <c r="L2717" s="722" t="s">
        <v>25</v>
      </c>
      <c r="M2717" s="653">
        <f>ROUND(G2717*1.1607,0)</f>
        <v>20706</v>
      </c>
      <c r="N2717" s="689"/>
      <c r="O2717" s="689" t="s">
        <v>25</v>
      </c>
      <c r="P2717" s="689"/>
      <c r="Q2717" s="689" t="s">
        <v>25</v>
      </c>
      <c r="R2717" s="331"/>
      <c r="S2717" s="541"/>
      <c r="T2717" s="7"/>
      <c r="U2717" s="7"/>
      <c r="V2717" s="5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</row>
    <row r="2718" spans="1:51" ht="7.5" customHeight="1">
      <c r="A2718" s="192"/>
      <c r="B2718" s="541"/>
      <c r="C2718" s="541"/>
      <c r="D2718" s="541"/>
      <c r="E2718" s="541"/>
      <c r="F2718" s="562"/>
      <c r="G2718" s="562"/>
      <c r="H2718" s="562"/>
      <c r="I2718" s="562"/>
      <c r="J2718" s="562"/>
      <c r="K2718" s="562"/>
      <c r="L2718" s="562"/>
      <c r="M2718" s="562"/>
      <c r="N2718" s="562"/>
      <c r="O2718" s="562"/>
      <c r="P2718" s="562"/>
      <c r="Q2718" s="562"/>
      <c r="R2718" s="687" t="s">
        <v>21</v>
      </c>
      <c r="S2718" s="690" t="s">
        <v>184</v>
      </c>
      <c r="T2718" s="7"/>
      <c r="U2718" s="7"/>
      <c r="V2718" s="5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</row>
    <row r="2719" spans="1:51" ht="7.5" customHeight="1">
      <c r="A2719" s="192"/>
      <c r="B2719" s="541"/>
      <c r="C2719" s="541"/>
      <c r="D2719" s="541"/>
      <c r="E2719" s="541"/>
      <c r="F2719" s="54"/>
      <c r="R2719" s="541"/>
      <c r="S2719" s="541"/>
      <c r="T2719" s="7"/>
      <c r="U2719" s="7"/>
      <c r="V2719" s="5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</row>
    <row r="2720" spans="1:51" ht="7.5" customHeight="1">
      <c r="A2720" s="192"/>
      <c r="B2720" s="541"/>
      <c r="C2720" s="541"/>
      <c r="D2720" s="541"/>
      <c r="E2720" s="541"/>
      <c r="F2720" s="701"/>
      <c r="G2720" s="700"/>
      <c r="H2720" s="393"/>
      <c r="I2720" s="700"/>
      <c r="J2720" s="393"/>
      <c r="K2720" s="700"/>
      <c r="L2720" s="393"/>
      <c r="M2720" s="700"/>
      <c r="R2720" s="331"/>
      <c r="S2720" s="541"/>
      <c r="T2720" s="7"/>
      <c r="U2720" s="7"/>
      <c r="V2720" s="5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7"/>
    </row>
    <row r="2721" spans="1:51" ht="7.5" customHeight="1">
      <c r="A2721" s="192"/>
      <c r="B2721" s="541"/>
      <c r="C2721" s="541"/>
      <c r="D2721" s="541"/>
      <c r="E2721" s="541"/>
      <c r="F2721" s="541"/>
      <c r="G2721" s="541"/>
      <c r="H2721" s="393"/>
      <c r="I2721" s="541"/>
      <c r="J2721" s="393"/>
      <c r="K2721" s="541"/>
      <c r="L2721" s="393"/>
      <c r="M2721" s="541"/>
      <c r="R2721" s="331"/>
      <c r="S2721" s="541"/>
      <c r="T2721" s="7"/>
      <c r="U2721" s="7"/>
      <c r="V2721" s="5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</row>
    <row r="2722" spans="1:51" ht="7.5" customHeight="1">
      <c r="A2722" s="192"/>
      <c r="B2722" s="541"/>
      <c r="C2722" s="541"/>
      <c r="D2722" s="541"/>
      <c r="E2722" s="541"/>
      <c r="F2722" s="701"/>
      <c r="G2722" s="700"/>
      <c r="H2722" s="393"/>
      <c r="I2722" s="700"/>
      <c r="J2722" s="393"/>
      <c r="K2722" s="700"/>
      <c r="L2722" s="393"/>
      <c r="M2722" s="700"/>
      <c r="R2722" s="331"/>
      <c r="S2722" s="541"/>
      <c r="T2722" s="7"/>
      <c r="U2722" s="7"/>
      <c r="V2722" s="5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</row>
    <row r="2723" spans="1:51" ht="7.5" customHeight="1">
      <c r="A2723" s="192"/>
      <c r="B2723" s="541"/>
      <c r="C2723" s="541"/>
      <c r="D2723" s="541"/>
      <c r="E2723" s="541"/>
      <c r="F2723" s="541"/>
      <c r="G2723" s="541"/>
      <c r="H2723" s="393"/>
      <c r="I2723" s="541"/>
      <c r="J2723" s="393"/>
      <c r="K2723" s="541"/>
      <c r="L2723" s="393"/>
      <c r="M2723" s="541"/>
      <c r="N2723" s="277"/>
      <c r="O2723" s="277"/>
      <c r="P2723" s="277"/>
      <c r="Q2723" s="277"/>
      <c r="R2723" s="383"/>
      <c r="S2723" s="541"/>
      <c r="T2723" s="7"/>
      <c r="U2723" s="7"/>
      <c r="V2723" s="5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7"/>
    </row>
    <row r="2724" spans="1:51" ht="7.5" customHeight="1">
      <c r="A2724" s="192"/>
      <c r="B2724" s="541"/>
      <c r="C2724" s="541"/>
      <c r="D2724" s="541"/>
      <c r="E2724" s="541"/>
      <c r="F2724" s="277"/>
      <c r="G2724" s="277"/>
      <c r="H2724" s="277"/>
      <c r="I2724" s="277"/>
      <c r="J2724" s="277"/>
      <c r="K2724" s="277"/>
      <c r="L2724" s="277"/>
      <c r="M2724" s="277"/>
      <c r="N2724" s="277"/>
      <c r="O2724" s="277"/>
      <c r="P2724" s="277"/>
      <c r="Q2724" s="277"/>
      <c r="R2724" s="383"/>
      <c r="S2724" s="541"/>
      <c r="T2724" s="7"/>
      <c r="U2724" s="7"/>
      <c r="V2724" s="5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</row>
    <row r="2725" spans="1:51" ht="7.5" customHeight="1">
      <c r="A2725" s="192"/>
      <c r="B2725" s="541"/>
      <c r="C2725" s="541"/>
      <c r="D2725" s="541"/>
      <c r="E2725" s="541"/>
      <c r="F2725" s="277"/>
      <c r="G2725" s="277"/>
      <c r="H2725" s="277"/>
      <c r="I2725" s="277"/>
      <c r="J2725" s="277"/>
      <c r="K2725" s="277"/>
      <c r="L2725" s="277"/>
      <c r="M2725" s="277"/>
      <c r="N2725" s="277"/>
      <c r="O2725" s="277"/>
      <c r="P2725" s="277"/>
      <c r="Q2725" s="277"/>
      <c r="T2725" s="7"/>
      <c r="U2725" s="7"/>
      <c r="V2725" s="5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</row>
    <row r="2726" spans="1:51" ht="7.5" customHeight="1">
      <c r="A2726" s="6"/>
      <c r="B2726" s="541"/>
      <c r="C2726" s="541"/>
      <c r="D2726" s="541"/>
      <c r="E2726" s="541"/>
      <c r="F2726" s="277"/>
      <c r="G2726" s="277"/>
      <c r="H2726" s="277"/>
      <c r="I2726" s="277"/>
      <c r="J2726" s="277"/>
      <c r="K2726" s="277"/>
      <c r="L2726" s="277"/>
      <c r="M2726" s="277"/>
      <c r="N2726" s="277"/>
      <c r="O2726" s="277"/>
      <c r="P2726" s="277"/>
      <c r="Q2726" s="277"/>
      <c r="T2726" s="7"/>
      <c r="U2726" s="7"/>
      <c r="V2726" s="5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</row>
    <row r="2727" spans="1:51" ht="7.5" customHeight="1">
      <c r="A2727" s="6"/>
      <c r="B2727" s="541"/>
      <c r="C2727" s="541"/>
      <c r="D2727" s="541"/>
      <c r="E2727" s="541"/>
      <c r="F2727" s="277"/>
      <c r="G2727" s="277"/>
      <c r="H2727" s="277"/>
      <c r="I2727" s="277"/>
      <c r="J2727" s="277"/>
      <c r="K2727" s="277"/>
      <c r="L2727" s="277"/>
      <c r="M2727" s="277"/>
      <c r="N2727" s="277"/>
      <c r="O2727" s="277"/>
      <c r="P2727" s="277"/>
      <c r="Q2727" s="277"/>
      <c r="T2727" s="7"/>
      <c r="U2727" s="7"/>
      <c r="V2727" s="5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</row>
    <row r="2728" spans="1:51" ht="7.5" customHeight="1">
      <c r="A2728" s="6"/>
      <c r="B2728" s="541"/>
      <c r="C2728" s="541"/>
      <c r="D2728" s="541"/>
      <c r="E2728" s="541"/>
      <c r="F2728" s="277"/>
      <c r="G2728" s="277"/>
      <c r="H2728" s="277"/>
      <c r="I2728" s="277"/>
      <c r="J2728" s="277"/>
      <c r="K2728" s="277"/>
      <c r="L2728" s="277"/>
      <c r="M2728" s="277"/>
      <c r="N2728" s="277"/>
      <c r="O2728" s="277"/>
      <c r="P2728" s="277"/>
      <c r="Q2728" s="277"/>
      <c r="R2728" s="277"/>
      <c r="S2728" s="277"/>
      <c r="T2728" s="7"/>
      <c r="U2728" s="7"/>
      <c r="V2728" s="5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7"/>
    </row>
    <row r="2729" spans="1:51" ht="7.5" customHeight="1">
      <c r="A2729" s="6"/>
      <c r="B2729" s="541"/>
      <c r="C2729" s="541"/>
      <c r="D2729" s="541"/>
      <c r="E2729" s="541"/>
      <c r="F2729" s="277"/>
      <c r="G2729" s="277"/>
      <c r="H2729" s="277"/>
      <c r="I2729" s="277"/>
      <c r="J2729" s="277"/>
      <c r="K2729" s="277"/>
      <c r="L2729" s="277"/>
      <c r="M2729" s="277"/>
      <c r="N2729" s="277"/>
      <c r="O2729" s="277"/>
      <c r="P2729" s="277"/>
      <c r="Q2729" s="277"/>
      <c r="R2729" s="277"/>
      <c r="S2729" s="277"/>
      <c r="T2729" s="7"/>
      <c r="U2729" s="7"/>
      <c r="V2729" s="5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</row>
    <row r="2730" spans="1:51" ht="7.5" customHeight="1">
      <c r="A2730" s="6"/>
      <c r="B2730" s="541"/>
      <c r="C2730" s="541"/>
      <c r="D2730" s="541"/>
      <c r="E2730" s="541"/>
      <c r="F2730" s="277"/>
      <c r="G2730" s="277"/>
      <c r="H2730" s="277"/>
      <c r="I2730" s="277"/>
      <c r="J2730" s="277"/>
      <c r="K2730" s="277"/>
      <c r="L2730" s="277"/>
      <c r="M2730" s="277"/>
      <c r="N2730" s="277"/>
      <c r="O2730" s="277"/>
      <c r="P2730" s="277"/>
      <c r="Q2730" s="277"/>
      <c r="R2730" s="277"/>
      <c r="S2730" s="277"/>
      <c r="T2730" s="7"/>
      <c r="U2730" s="7"/>
      <c r="V2730" s="5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</row>
    <row r="2731" spans="1:51" ht="7.5" customHeight="1">
      <c r="A2731" s="6"/>
      <c r="B2731" s="541"/>
      <c r="C2731" s="541"/>
      <c r="D2731" s="541"/>
      <c r="E2731" s="541"/>
      <c r="F2731" s="277"/>
      <c r="G2731" s="277"/>
      <c r="H2731" s="277"/>
      <c r="I2731" s="277"/>
      <c r="J2731" s="277"/>
      <c r="K2731" s="277"/>
      <c r="L2731" s="277"/>
      <c r="M2731" s="277"/>
      <c r="N2731" s="277"/>
      <c r="O2731" s="277"/>
      <c r="P2731" s="277"/>
      <c r="Q2731" s="277"/>
      <c r="R2731" s="277"/>
      <c r="S2731" s="277"/>
      <c r="T2731" s="7"/>
      <c r="U2731" s="7"/>
      <c r="V2731" s="5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</row>
    <row r="2732" spans="1:51" ht="7.5" customHeight="1">
      <c r="A2732" s="6"/>
      <c r="B2732" s="541"/>
      <c r="C2732" s="541"/>
      <c r="D2732" s="541"/>
      <c r="E2732" s="541"/>
      <c r="F2732" s="277"/>
      <c r="G2732" s="277"/>
      <c r="H2732" s="277"/>
      <c r="I2732" s="277"/>
      <c r="J2732" s="277"/>
      <c r="K2732" s="277"/>
      <c r="L2732" s="277"/>
      <c r="M2732" s="277"/>
      <c r="N2732" s="277"/>
      <c r="O2732" s="277"/>
      <c r="P2732" s="277"/>
      <c r="Q2732" s="277"/>
      <c r="R2732" s="277"/>
      <c r="S2732" s="277"/>
      <c r="T2732" s="7"/>
      <c r="U2732" s="7"/>
      <c r="V2732" s="5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</row>
    <row r="2733" spans="1:51" ht="7.5" customHeight="1">
      <c r="A2733" s="6"/>
      <c r="B2733" s="541"/>
      <c r="C2733" s="541"/>
      <c r="D2733" s="541"/>
      <c r="E2733" s="541"/>
      <c r="F2733" s="277"/>
      <c r="G2733" s="277"/>
      <c r="H2733" s="277"/>
      <c r="I2733" s="277"/>
      <c r="J2733" s="277"/>
      <c r="K2733" s="277"/>
      <c r="L2733" s="277"/>
      <c r="M2733" s="277"/>
      <c r="N2733" s="277"/>
      <c r="O2733" s="277"/>
      <c r="P2733" s="277"/>
      <c r="Q2733" s="277"/>
      <c r="R2733" s="277"/>
      <c r="S2733" s="277"/>
      <c r="T2733" s="7"/>
      <c r="U2733" s="7"/>
      <c r="V2733" s="5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</row>
    <row r="2734" spans="1:51" ht="7.5" customHeight="1">
      <c r="A2734" s="6"/>
      <c r="B2734" s="541"/>
      <c r="C2734" s="541"/>
      <c r="D2734" s="541"/>
      <c r="E2734" s="541"/>
      <c r="F2734" s="277"/>
      <c r="G2734" s="277"/>
      <c r="H2734" s="277"/>
      <c r="I2734" s="277"/>
      <c r="J2734" s="277"/>
      <c r="K2734" s="277"/>
      <c r="L2734" s="277"/>
      <c r="M2734" s="277"/>
      <c r="N2734" s="277"/>
      <c r="O2734" s="277"/>
      <c r="P2734" s="277"/>
      <c r="Q2734" s="277"/>
      <c r="R2734" s="277"/>
      <c r="S2734" s="277"/>
      <c r="T2734" s="7"/>
      <c r="U2734" s="7"/>
      <c r="V2734" s="5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</row>
    <row r="2735" spans="1:51" ht="7.5" customHeight="1">
      <c r="A2735" s="6"/>
      <c r="B2735" s="541"/>
      <c r="C2735" s="541"/>
      <c r="D2735" s="541"/>
      <c r="E2735" s="541"/>
      <c r="F2735" s="277"/>
      <c r="G2735" s="277"/>
      <c r="H2735" s="277"/>
      <c r="I2735" s="277"/>
      <c r="J2735" s="277"/>
      <c r="K2735" s="277"/>
      <c r="L2735" s="277"/>
      <c r="M2735" s="277"/>
      <c r="N2735" s="277"/>
      <c r="O2735" s="277"/>
      <c r="P2735" s="277"/>
      <c r="Q2735" s="277"/>
      <c r="R2735" s="277"/>
      <c r="S2735" s="277"/>
      <c r="T2735" s="7"/>
      <c r="U2735" s="7"/>
      <c r="V2735" s="5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</row>
    <row r="2736" spans="1:51" ht="7.5" customHeight="1">
      <c r="A2736" s="6"/>
      <c r="B2736" s="541"/>
      <c r="C2736" s="541"/>
      <c r="D2736" s="541"/>
      <c r="E2736" s="541"/>
      <c r="F2736" s="277"/>
      <c r="G2736" s="277"/>
      <c r="H2736" s="277"/>
      <c r="I2736" s="277"/>
      <c r="J2736" s="277"/>
      <c r="K2736" s="277"/>
      <c r="L2736" s="277"/>
      <c r="M2736" s="277"/>
      <c r="N2736" s="277"/>
      <c r="O2736" s="277"/>
      <c r="P2736" s="277"/>
      <c r="Q2736" s="277"/>
      <c r="R2736" s="277"/>
      <c r="S2736" s="277"/>
      <c r="T2736" s="7"/>
      <c r="U2736" s="7"/>
      <c r="V2736" s="5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</row>
    <row r="2737" spans="1:51" ht="7.5" customHeight="1">
      <c r="A2737" s="13"/>
      <c r="B2737" s="541"/>
      <c r="C2737" s="541"/>
      <c r="D2737" s="541"/>
      <c r="E2737" s="541"/>
      <c r="F2737" s="277"/>
      <c r="G2737" s="277"/>
      <c r="H2737" s="277"/>
      <c r="I2737" s="277"/>
      <c r="J2737" s="277"/>
      <c r="K2737" s="277"/>
      <c r="L2737" s="277"/>
      <c r="M2737" s="277"/>
      <c r="N2737" s="277"/>
      <c r="O2737" s="277"/>
      <c r="P2737" s="277"/>
      <c r="Q2737" s="277"/>
      <c r="R2737" s="277"/>
      <c r="S2737" s="277"/>
      <c r="T2737" s="7"/>
      <c r="U2737" s="7"/>
      <c r="V2737" s="5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</row>
    <row r="2738" spans="1:51" ht="7.5" customHeight="1">
      <c r="A2738" s="13"/>
      <c r="B2738" s="541"/>
      <c r="C2738" s="541"/>
      <c r="D2738" s="541"/>
      <c r="E2738" s="541"/>
      <c r="F2738" s="277"/>
      <c r="G2738" s="277"/>
      <c r="H2738" s="277"/>
      <c r="I2738" s="277"/>
      <c r="J2738" s="277"/>
      <c r="K2738" s="277"/>
      <c r="L2738" s="277"/>
      <c r="M2738" s="277"/>
      <c r="N2738" s="277"/>
      <c r="O2738" s="277"/>
      <c r="P2738" s="277"/>
      <c r="Q2738" s="277"/>
      <c r="R2738" s="277"/>
      <c r="S2738" s="277"/>
      <c r="T2738" s="7"/>
      <c r="U2738" s="7"/>
      <c r="V2738" s="5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</row>
    <row r="2739" spans="1:51" ht="7.5" customHeight="1">
      <c r="A2739" s="13"/>
      <c r="B2739" s="541"/>
      <c r="C2739" s="541"/>
      <c r="D2739" s="541"/>
      <c r="E2739" s="541"/>
      <c r="F2739" s="277"/>
      <c r="G2739" s="277"/>
      <c r="H2739" s="277"/>
      <c r="I2739" s="277"/>
      <c r="J2739" s="277"/>
      <c r="K2739" s="277"/>
      <c r="L2739" s="277"/>
      <c r="M2739" s="277"/>
      <c r="N2739" s="277"/>
      <c r="O2739" s="277"/>
      <c r="P2739" s="277"/>
      <c r="Q2739" s="277"/>
      <c r="R2739" s="277"/>
      <c r="S2739" s="277"/>
      <c r="T2739" s="7"/>
      <c r="U2739" s="7"/>
      <c r="V2739" s="5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</row>
    <row r="2740" spans="1:51" ht="7.5" customHeight="1">
      <c r="A2740" s="6"/>
      <c r="B2740" s="541"/>
      <c r="C2740" s="541"/>
      <c r="D2740" s="541"/>
      <c r="E2740" s="541"/>
      <c r="F2740" s="277"/>
      <c r="G2740" s="277"/>
      <c r="H2740" s="277"/>
      <c r="I2740" s="277"/>
      <c r="J2740" s="277"/>
      <c r="K2740" s="277"/>
      <c r="L2740" s="277"/>
      <c r="M2740" s="277"/>
      <c r="N2740" s="277"/>
      <c r="O2740" s="277"/>
      <c r="P2740" s="277"/>
      <c r="Q2740" s="277"/>
      <c r="R2740" s="277"/>
      <c r="S2740" s="277"/>
      <c r="T2740" s="7"/>
      <c r="U2740" s="7"/>
      <c r="V2740" s="5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</row>
    <row r="2741" spans="1:51" ht="7.5" customHeight="1">
      <c r="A2741" s="6"/>
      <c r="B2741" s="541"/>
      <c r="C2741" s="541"/>
      <c r="D2741" s="541"/>
      <c r="E2741" s="541"/>
      <c r="F2741" s="277"/>
      <c r="G2741" s="277"/>
      <c r="H2741" s="277"/>
      <c r="I2741" s="277"/>
      <c r="J2741" s="277"/>
      <c r="K2741" s="277"/>
      <c r="L2741" s="277"/>
      <c r="M2741" s="277"/>
      <c r="N2741" s="277"/>
      <c r="O2741" s="277"/>
      <c r="P2741" s="277"/>
      <c r="Q2741" s="277"/>
      <c r="R2741" s="277"/>
      <c r="S2741" s="277"/>
      <c r="T2741" s="7"/>
      <c r="U2741" s="7"/>
      <c r="V2741" s="5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</row>
    <row r="2742" spans="1:51" ht="7.5" customHeight="1">
      <c r="A2742" s="6"/>
      <c r="B2742" s="541"/>
      <c r="C2742" s="541"/>
      <c r="D2742" s="541"/>
      <c r="E2742" s="541"/>
      <c r="F2742" s="277"/>
      <c r="G2742" s="277"/>
      <c r="H2742" s="277"/>
      <c r="I2742" s="277"/>
      <c r="J2742" s="277"/>
      <c r="K2742" s="277"/>
      <c r="L2742" s="277"/>
      <c r="M2742" s="277"/>
      <c r="N2742" s="277"/>
      <c r="O2742" s="277"/>
      <c r="P2742" s="277"/>
      <c r="Q2742" s="277"/>
      <c r="R2742" s="277"/>
      <c r="S2742" s="277"/>
      <c r="T2742" s="7"/>
      <c r="U2742" s="7"/>
      <c r="V2742" s="5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</row>
    <row r="2743" spans="1:51" ht="7.5" customHeight="1">
      <c r="A2743" s="6"/>
      <c r="B2743" s="541"/>
      <c r="C2743" s="608" t="s">
        <v>671</v>
      </c>
      <c r="D2743" s="541"/>
      <c r="E2743" s="541"/>
      <c r="F2743" s="277"/>
      <c r="G2743" s="277"/>
      <c r="H2743" s="277"/>
      <c r="I2743" s="277"/>
      <c r="J2743" s="277"/>
      <c r="K2743" s="277"/>
      <c r="L2743" s="277"/>
      <c r="M2743" s="277"/>
      <c r="N2743" s="277"/>
      <c r="O2743" s="277"/>
      <c r="P2743" s="277"/>
      <c r="Q2743" s="277"/>
      <c r="R2743" s="277"/>
      <c r="S2743" s="277"/>
      <c r="T2743" s="7"/>
      <c r="U2743" s="7"/>
      <c r="V2743" s="5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</row>
    <row r="2744" spans="1:51" ht="7.5" customHeight="1">
      <c r="A2744" s="6"/>
      <c r="B2744" s="541"/>
      <c r="C2744" s="541"/>
      <c r="D2744" s="541"/>
      <c r="E2744" s="541"/>
      <c r="F2744" s="277"/>
      <c r="G2744" s="277"/>
      <c r="H2744" s="277"/>
      <c r="I2744" s="277"/>
      <c r="J2744" s="277"/>
      <c r="K2744" s="277"/>
      <c r="L2744" s="277"/>
      <c r="M2744" s="277"/>
      <c r="N2744" s="277"/>
      <c r="O2744" s="277"/>
      <c r="P2744" s="277"/>
      <c r="Q2744" s="277"/>
      <c r="R2744" s="277"/>
      <c r="S2744" s="277"/>
      <c r="T2744" s="7"/>
      <c r="U2744" s="7"/>
      <c r="V2744" s="5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7"/>
    </row>
    <row r="2745" spans="1:51" ht="7.5" customHeight="1">
      <c r="A2745" s="6"/>
      <c r="B2745" s="531"/>
      <c r="C2745" s="531"/>
      <c r="D2745" s="531"/>
      <c r="E2745" s="531"/>
      <c r="F2745" s="394"/>
      <c r="G2745" s="394"/>
      <c r="H2745" s="394"/>
      <c r="I2745" s="394"/>
      <c r="J2745" s="394"/>
      <c r="K2745" s="394"/>
      <c r="L2745" s="394"/>
      <c r="M2745" s="394"/>
      <c r="N2745" s="394"/>
      <c r="O2745" s="394"/>
      <c r="P2745" s="394"/>
      <c r="Q2745" s="394"/>
      <c r="R2745" s="394"/>
      <c r="S2745" s="394"/>
      <c r="T2745" s="7"/>
      <c r="U2745" s="7"/>
      <c r="V2745" s="5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</row>
    <row r="2746" spans="1:51" ht="11.25" customHeight="1">
      <c r="A2746" s="6"/>
      <c r="B2746" s="726"/>
      <c r="C2746" s="541"/>
      <c r="D2746" s="541"/>
      <c r="E2746" s="541"/>
      <c r="F2746" s="541"/>
      <c r="G2746" s="541"/>
      <c r="H2746" s="541"/>
      <c r="I2746" s="541"/>
      <c r="J2746" s="541"/>
      <c r="K2746" s="541"/>
      <c r="L2746" s="541"/>
      <c r="M2746" s="541"/>
      <c r="N2746" s="541"/>
      <c r="O2746" s="541"/>
      <c r="P2746" s="541"/>
      <c r="Q2746" s="541"/>
      <c r="R2746" s="541"/>
      <c r="S2746" s="570" t="s">
        <v>43</v>
      </c>
      <c r="T2746" s="7"/>
      <c r="U2746" s="7"/>
      <c r="V2746" s="5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</row>
    <row r="2747" spans="1:51" ht="11.25" customHeight="1">
      <c r="A2747" s="6"/>
      <c r="B2747" s="28"/>
      <c r="C2747" s="64"/>
      <c r="D2747" s="28"/>
      <c r="E2747" s="28"/>
      <c r="F2747" s="28"/>
      <c r="G2747" s="28"/>
      <c r="H2747" s="28"/>
      <c r="I2747" s="28"/>
      <c r="J2747" s="28"/>
      <c r="K2747" s="28"/>
      <c r="L2747" s="28"/>
      <c r="M2747" s="28"/>
      <c r="N2747" s="28"/>
      <c r="O2747" s="28"/>
      <c r="P2747" s="28"/>
      <c r="Q2747" s="28"/>
      <c r="R2747" s="31"/>
      <c r="S2747" s="562"/>
      <c r="T2747" s="7"/>
      <c r="U2747" s="7"/>
      <c r="V2747" s="5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</row>
    <row r="2748" spans="1:51" ht="11.25" customHeight="1">
      <c r="A2748" s="6"/>
      <c r="B2748" s="675" t="s">
        <v>672</v>
      </c>
      <c r="C2748" s="587"/>
      <c r="D2748" s="587"/>
      <c r="E2748" s="587"/>
      <c r="F2748" s="587"/>
      <c r="G2748" s="587"/>
      <c r="H2748" s="587"/>
      <c r="I2748" s="587"/>
      <c r="J2748" s="587"/>
      <c r="K2748" s="587"/>
      <c r="L2748" s="587"/>
      <c r="M2748" s="587"/>
      <c r="N2748" s="587"/>
      <c r="O2748" s="587"/>
      <c r="P2748" s="587"/>
      <c r="Q2748" s="587"/>
      <c r="R2748" s="587"/>
      <c r="S2748" s="587"/>
      <c r="T2748" s="7"/>
      <c r="U2748" s="7"/>
      <c r="V2748" s="5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</row>
    <row r="2749" spans="1:51" ht="61.5" customHeight="1">
      <c r="A2749" s="1"/>
      <c r="B2749" s="572"/>
      <c r="C2749" s="531"/>
      <c r="D2749" s="531"/>
      <c r="E2749" s="35"/>
      <c r="F2749" s="35"/>
      <c r="G2749" s="35"/>
      <c r="H2749" s="35"/>
      <c r="I2749" s="35"/>
      <c r="J2749" s="35"/>
      <c r="K2749" s="35"/>
      <c r="L2749" s="35"/>
      <c r="M2749" s="35"/>
      <c r="N2749" s="328"/>
      <c r="O2749" s="573" t="s">
        <v>5</v>
      </c>
      <c r="P2749" s="531"/>
      <c r="Q2749" s="531"/>
      <c r="R2749" s="531"/>
      <c r="S2749" s="531"/>
      <c r="T2749" s="7"/>
      <c r="U2749" s="7"/>
      <c r="V2749" s="5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</row>
    <row r="2750" spans="1:51" ht="34.5" customHeight="1">
      <c r="A2750" s="1"/>
      <c r="B2750" s="279" t="s">
        <v>6</v>
      </c>
      <c r="C2750" s="279" t="s">
        <v>7</v>
      </c>
      <c r="D2750" s="279" t="s">
        <v>8</v>
      </c>
      <c r="E2750" s="279" t="s">
        <v>9</v>
      </c>
      <c r="F2750" s="388" t="s">
        <v>10</v>
      </c>
      <c r="G2750" s="389" t="s">
        <v>11</v>
      </c>
      <c r="H2750" s="388" t="s">
        <v>10</v>
      </c>
      <c r="I2750" s="389" t="s">
        <v>12</v>
      </c>
      <c r="J2750" s="388" t="s">
        <v>10</v>
      </c>
      <c r="K2750" s="389" t="s">
        <v>13</v>
      </c>
      <c r="L2750" s="388" t="s">
        <v>10</v>
      </c>
      <c r="M2750" s="389" t="s">
        <v>14</v>
      </c>
      <c r="N2750" s="388" t="s">
        <v>10</v>
      </c>
      <c r="O2750" s="389" t="s">
        <v>15</v>
      </c>
      <c r="P2750" s="388" t="s">
        <v>10</v>
      </c>
      <c r="Q2750" s="389" t="s">
        <v>16</v>
      </c>
      <c r="R2750" s="699" t="s">
        <v>17</v>
      </c>
      <c r="S2750" s="545"/>
      <c r="T2750" s="7"/>
      <c r="U2750" s="7"/>
      <c r="V2750" s="5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</row>
    <row r="2751" spans="1:51" ht="7.5" customHeight="1">
      <c r="A2751" s="95"/>
      <c r="B2751" s="703" t="s">
        <v>18</v>
      </c>
      <c r="C2751" s="627" t="s">
        <v>673</v>
      </c>
      <c r="D2751" s="719" t="s">
        <v>674</v>
      </c>
      <c r="E2751" s="231"/>
      <c r="F2751" s="231"/>
      <c r="G2751" s="231"/>
      <c r="H2751" s="231"/>
      <c r="I2751" s="231"/>
      <c r="J2751" s="231"/>
      <c r="K2751" s="231"/>
      <c r="L2751" s="231"/>
      <c r="M2751" s="231"/>
      <c r="N2751" s="231"/>
      <c r="O2751" s="231"/>
      <c r="P2751" s="231"/>
      <c r="Q2751" s="231"/>
      <c r="R2751" s="648" t="s">
        <v>21</v>
      </c>
      <c r="S2751" s="577" t="s">
        <v>675</v>
      </c>
      <c r="T2751" s="7"/>
      <c r="U2751" s="7"/>
      <c r="V2751" s="5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</row>
    <row r="2752" spans="1:51" ht="7.5" customHeight="1">
      <c r="A2752" s="95"/>
      <c r="B2752" s="541"/>
      <c r="C2752" s="541"/>
      <c r="D2752" s="541"/>
      <c r="E2752" s="383"/>
      <c r="F2752" s="383"/>
      <c r="G2752" s="383"/>
      <c r="H2752" s="383"/>
      <c r="I2752" s="383"/>
      <c r="J2752" s="383"/>
      <c r="K2752" s="383"/>
      <c r="L2752" s="383"/>
      <c r="M2752" s="383"/>
      <c r="N2752" s="383"/>
      <c r="O2752" s="383"/>
      <c r="P2752" s="383"/>
      <c r="Q2752" s="383"/>
      <c r="R2752" s="541"/>
      <c r="S2752" s="541"/>
      <c r="T2752" s="7"/>
      <c r="U2752" s="7"/>
      <c r="V2752" s="5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7"/>
    </row>
    <row r="2753" spans="1:51" ht="7.5" customHeight="1">
      <c r="A2753" s="95"/>
      <c r="B2753" s="541"/>
      <c r="C2753" s="541"/>
      <c r="D2753" s="541"/>
      <c r="E2753" s="383"/>
      <c r="F2753" s="383"/>
      <c r="G2753" s="383"/>
      <c r="H2753" s="383"/>
      <c r="I2753" s="383"/>
      <c r="J2753" s="383"/>
      <c r="K2753" s="383"/>
      <c r="L2753" s="383"/>
      <c r="M2753" s="383"/>
      <c r="N2753" s="383"/>
      <c r="O2753" s="383"/>
      <c r="P2753" s="383"/>
      <c r="Q2753" s="383"/>
      <c r="R2753" s="193"/>
      <c r="S2753" s="541"/>
      <c r="T2753" s="7"/>
      <c r="U2753" s="7"/>
      <c r="V2753" s="5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</row>
    <row r="2754" spans="1:51" ht="7.5" customHeight="1">
      <c r="A2754" s="95"/>
      <c r="B2754" s="541"/>
      <c r="C2754" s="541"/>
      <c r="D2754" s="541"/>
      <c r="E2754" s="383"/>
      <c r="F2754" s="383"/>
      <c r="G2754" s="383"/>
      <c r="H2754" s="383"/>
      <c r="I2754" s="383"/>
      <c r="J2754" s="383"/>
      <c r="K2754" s="383"/>
      <c r="L2754" s="383"/>
      <c r="M2754" s="383"/>
      <c r="N2754" s="383"/>
      <c r="O2754" s="383"/>
      <c r="P2754" s="383"/>
      <c r="Q2754" s="383"/>
      <c r="R2754" s="54"/>
      <c r="S2754" s="541"/>
      <c r="T2754" s="7"/>
      <c r="U2754" s="7"/>
      <c r="V2754" s="5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7"/>
    </row>
    <row r="2755" spans="1:51" ht="7.5" customHeight="1">
      <c r="A2755" s="95"/>
      <c r="B2755" s="541"/>
      <c r="C2755" s="541"/>
      <c r="D2755" s="541"/>
      <c r="E2755" s="383"/>
      <c r="F2755" s="383"/>
      <c r="G2755" s="383"/>
      <c r="H2755" s="383"/>
      <c r="I2755" s="383"/>
      <c r="J2755" s="383"/>
      <c r="K2755" s="383"/>
      <c r="L2755" s="383"/>
      <c r="M2755" s="383"/>
      <c r="N2755" s="383"/>
      <c r="O2755" s="383"/>
      <c r="P2755" s="383"/>
      <c r="Q2755" s="383"/>
      <c r="R2755" s="54"/>
      <c r="S2755" s="541"/>
      <c r="T2755" s="7"/>
      <c r="U2755" s="7"/>
      <c r="V2755" s="5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</row>
    <row r="2756" spans="1:51" ht="7.5" customHeight="1">
      <c r="A2756" s="95"/>
      <c r="B2756" s="541"/>
      <c r="C2756" s="541"/>
      <c r="D2756" s="541"/>
      <c r="E2756" s="383"/>
      <c r="F2756" s="383"/>
      <c r="G2756" s="383"/>
      <c r="H2756" s="383"/>
      <c r="I2756" s="383"/>
      <c r="J2756" s="383"/>
      <c r="K2756" s="383"/>
      <c r="L2756" s="383"/>
      <c r="M2756" s="383"/>
      <c r="N2756" s="383"/>
      <c r="O2756" s="383"/>
      <c r="P2756" s="383"/>
      <c r="Q2756" s="383"/>
      <c r="R2756" s="600" t="s">
        <v>21</v>
      </c>
      <c r="S2756" s="588" t="s">
        <v>676</v>
      </c>
      <c r="T2756" s="7"/>
      <c r="U2756" s="7"/>
      <c r="V2756" s="5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7"/>
    </row>
    <row r="2757" spans="1:51" ht="7.5" customHeight="1">
      <c r="A2757" s="95"/>
      <c r="B2757" s="541"/>
      <c r="C2757" s="541"/>
      <c r="D2757" s="541"/>
      <c r="E2757" s="383"/>
      <c r="F2757" s="383"/>
      <c r="G2757" s="383"/>
      <c r="H2757" s="383"/>
      <c r="I2757" s="383"/>
      <c r="J2757" s="383"/>
      <c r="K2757" s="383"/>
      <c r="L2757" s="383"/>
      <c r="M2757" s="383"/>
      <c r="N2757" s="383"/>
      <c r="O2757" s="383"/>
      <c r="P2757" s="383"/>
      <c r="Q2757" s="383"/>
      <c r="R2757" s="541"/>
      <c r="S2757" s="541"/>
      <c r="T2757" s="7"/>
      <c r="U2757" s="7"/>
      <c r="V2757" s="5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</row>
    <row r="2758" spans="1:51" ht="7.5" customHeight="1">
      <c r="A2758" s="95"/>
      <c r="B2758" s="541"/>
      <c r="C2758" s="541"/>
      <c r="D2758" s="541"/>
      <c r="E2758" s="383"/>
      <c r="F2758" s="383"/>
      <c r="G2758" s="383"/>
      <c r="H2758" s="383"/>
      <c r="I2758" s="383"/>
      <c r="J2758" s="383"/>
      <c r="K2758" s="383"/>
      <c r="L2758" s="383"/>
      <c r="M2758" s="383"/>
      <c r="N2758" s="383"/>
      <c r="O2758" s="383"/>
      <c r="P2758" s="383"/>
      <c r="Q2758" s="383"/>
      <c r="R2758" s="200"/>
      <c r="S2758" s="541"/>
      <c r="T2758" s="7"/>
      <c r="U2758" s="7"/>
      <c r="V2758" s="5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7"/>
    </row>
    <row r="2759" spans="1:51" ht="7.5" customHeight="1">
      <c r="A2759" s="95"/>
      <c r="B2759" s="541"/>
      <c r="C2759" s="541"/>
      <c r="D2759" s="541"/>
      <c r="E2759" s="383"/>
      <c r="F2759" s="383"/>
      <c r="G2759" s="383"/>
      <c r="H2759" s="383"/>
      <c r="I2759" s="383"/>
      <c r="J2759" s="383"/>
      <c r="K2759" s="383"/>
      <c r="L2759" s="383"/>
      <c r="M2759" s="383"/>
      <c r="N2759" s="383"/>
      <c r="O2759" s="383"/>
      <c r="P2759" s="383"/>
      <c r="Q2759" s="383"/>
      <c r="R2759" s="723" t="s">
        <v>21</v>
      </c>
      <c r="S2759" s="588" t="s">
        <v>668</v>
      </c>
      <c r="T2759" s="7"/>
      <c r="U2759" s="7"/>
      <c r="V2759" s="5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</row>
    <row r="2760" spans="1:51" ht="7.5" customHeight="1">
      <c r="A2760" s="95"/>
      <c r="B2760" s="541"/>
      <c r="C2760" s="541"/>
      <c r="D2760" s="541"/>
      <c r="E2760" s="383"/>
      <c r="F2760" s="383"/>
      <c r="G2760" s="383"/>
      <c r="H2760" s="383"/>
      <c r="I2760" s="383"/>
      <c r="J2760" s="383"/>
      <c r="K2760" s="383"/>
      <c r="L2760" s="383"/>
      <c r="M2760" s="383"/>
      <c r="N2760" s="383"/>
      <c r="O2760" s="383"/>
      <c r="P2760" s="383"/>
      <c r="Q2760" s="383"/>
      <c r="R2760" s="541"/>
      <c r="S2760" s="541"/>
      <c r="T2760" s="7"/>
      <c r="U2760" s="7"/>
      <c r="V2760" s="5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</row>
    <row r="2761" spans="1:51" ht="7.5" customHeight="1">
      <c r="A2761" s="192"/>
      <c r="B2761" s="541"/>
      <c r="C2761" s="541"/>
      <c r="D2761" s="541"/>
      <c r="E2761" s="383"/>
      <c r="F2761" s="383"/>
      <c r="G2761" s="383"/>
      <c r="H2761" s="383"/>
      <c r="I2761" s="383"/>
      <c r="J2761" s="383"/>
      <c r="K2761" s="383"/>
      <c r="L2761" s="383"/>
      <c r="M2761" s="383"/>
      <c r="N2761" s="383"/>
      <c r="O2761" s="383"/>
      <c r="P2761" s="383"/>
      <c r="Q2761" s="383"/>
      <c r="R2761" s="723" t="s">
        <v>21</v>
      </c>
      <c r="S2761" s="588" t="s">
        <v>646</v>
      </c>
      <c r="T2761" s="7"/>
      <c r="U2761" s="7"/>
      <c r="V2761" s="5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</row>
    <row r="2762" spans="1:51" ht="7.5" customHeight="1">
      <c r="A2762" s="192"/>
      <c r="B2762" s="541"/>
      <c r="C2762" s="541"/>
      <c r="D2762" s="541"/>
      <c r="E2762" s="383"/>
      <c r="F2762" s="383"/>
      <c r="G2762" s="383"/>
      <c r="H2762" s="383"/>
      <c r="I2762" s="383"/>
      <c r="J2762" s="383"/>
      <c r="K2762" s="383"/>
      <c r="L2762" s="383"/>
      <c r="M2762" s="383"/>
      <c r="N2762" s="383"/>
      <c r="O2762" s="383"/>
      <c r="P2762" s="383"/>
      <c r="Q2762" s="383"/>
      <c r="R2762" s="541"/>
      <c r="S2762" s="541"/>
      <c r="T2762" s="7"/>
      <c r="U2762" s="7"/>
      <c r="V2762" s="5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</row>
    <row r="2763" spans="1:51" ht="7.5" customHeight="1">
      <c r="A2763" s="192"/>
      <c r="B2763" s="541"/>
      <c r="C2763" s="541"/>
      <c r="D2763" s="541"/>
      <c r="E2763" s="383"/>
      <c r="F2763" s="383"/>
      <c r="G2763" s="383"/>
      <c r="H2763" s="383"/>
      <c r="I2763" s="383"/>
      <c r="J2763" s="383"/>
      <c r="K2763" s="383"/>
      <c r="L2763" s="383"/>
      <c r="M2763" s="383"/>
      <c r="N2763" s="383"/>
      <c r="O2763" s="383"/>
      <c r="P2763" s="383"/>
      <c r="Q2763" s="383"/>
      <c r="R2763" s="275"/>
      <c r="S2763" s="541"/>
      <c r="T2763" s="7"/>
      <c r="U2763" s="7"/>
      <c r="V2763" s="5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</row>
    <row r="2764" spans="1:51" ht="7.5" customHeight="1">
      <c r="A2764" s="95"/>
      <c r="B2764" s="541"/>
      <c r="C2764" s="541"/>
      <c r="D2764" s="541"/>
      <c r="E2764" s="383"/>
      <c r="F2764" s="383"/>
      <c r="G2764" s="383"/>
      <c r="H2764" s="383"/>
      <c r="I2764" s="383"/>
      <c r="J2764" s="383"/>
      <c r="K2764" s="383"/>
      <c r="L2764" s="383"/>
      <c r="M2764" s="383"/>
      <c r="N2764" s="383"/>
      <c r="O2764" s="383"/>
      <c r="P2764" s="383"/>
      <c r="Q2764" s="383"/>
      <c r="R2764" s="723" t="s">
        <v>21</v>
      </c>
      <c r="S2764" s="588" t="s">
        <v>677</v>
      </c>
      <c r="T2764" s="7"/>
      <c r="U2764" s="7"/>
      <c r="V2764" s="5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7"/>
    </row>
    <row r="2765" spans="1:51" ht="7.5" customHeight="1">
      <c r="A2765" s="95"/>
      <c r="B2765" s="541"/>
      <c r="C2765" s="541"/>
      <c r="D2765" s="541"/>
      <c r="E2765" s="383"/>
      <c r="F2765" s="383"/>
      <c r="G2765" s="383"/>
      <c r="H2765" s="383"/>
      <c r="I2765" s="383"/>
      <c r="J2765" s="383"/>
      <c r="K2765" s="383"/>
      <c r="L2765" s="383"/>
      <c r="M2765" s="383"/>
      <c r="N2765" s="383"/>
      <c r="O2765" s="383"/>
      <c r="P2765" s="383"/>
      <c r="Q2765" s="383"/>
      <c r="R2765" s="541"/>
      <c r="S2765" s="541"/>
      <c r="T2765" s="7"/>
      <c r="U2765" s="7"/>
      <c r="V2765" s="5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7"/>
    </row>
    <row r="2766" spans="1:51" ht="7.5" customHeight="1">
      <c r="A2766" s="95"/>
      <c r="B2766" s="541"/>
      <c r="C2766" s="541"/>
      <c r="D2766" s="541"/>
      <c r="E2766" s="383"/>
      <c r="F2766" s="383"/>
      <c r="G2766" s="383"/>
      <c r="H2766" s="383"/>
      <c r="I2766" s="383"/>
      <c r="J2766" s="383"/>
      <c r="K2766" s="383"/>
      <c r="L2766" s="383"/>
      <c r="M2766" s="383"/>
      <c r="N2766" s="383"/>
      <c r="O2766" s="383"/>
      <c r="P2766" s="383"/>
      <c r="Q2766" s="383"/>
      <c r="R2766" s="723" t="s">
        <v>21</v>
      </c>
      <c r="S2766" s="647" t="s">
        <v>656</v>
      </c>
      <c r="T2766" s="7"/>
      <c r="U2766" s="7"/>
      <c r="V2766" s="5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</row>
    <row r="2767" spans="1:51" ht="7.5" customHeight="1">
      <c r="A2767" s="95"/>
      <c r="B2767" s="541"/>
      <c r="C2767" s="541"/>
      <c r="D2767" s="541"/>
      <c r="E2767" s="383"/>
      <c r="F2767" s="383"/>
      <c r="G2767" s="383"/>
      <c r="H2767" s="383"/>
      <c r="I2767" s="383"/>
      <c r="J2767" s="383"/>
      <c r="K2767" s="383"/>
      <c r="L2767" s="383"/>
      <c r="M2767" s="383"/>
      <c r="N2767" s="383"/>
      <c r="O2767" s="383"/>
      <c r="P2767" s="383"/>
      <c r="Q2767" s="383"/>
      <c r="R2767" s="541"/>
      <c r="S2767" s="541"/>
      <c r="T2767" s="7"/>
      <c r="U2767" s="7"/>
      <c r="V2767" s="5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7"/>
    </row>
    <row r="2768" spans="1:51" ht="7.5" customHeight="1">
      <c r="A2768" s="95"/>
      <c r="B2768" s="541"/>
      <c r="C2768" s="541"/>
      <c r="D2768" s="541"/>
      <c r="E2768" s="383"/>
      <c r="F2768" s="383"/>
      <c r="G2768" s="383"/>
      <c r="H2768" s="383"/>
      <c r="I2768" s="383"/>
      <c r="J2768" s="383"/>
      <c r="K2768" s="383"/>
      <c r="L2768" s="383"/>
      <c r="M2768" s="383"/>
      <c r="N2768" s="383"/>
      <c r="O2768" s="383"/>
      <c r="P2768" s="383"/>
      <c r="Q2768" s="383"/>
      <c r="R2768" s="275"/>
      <c r="S2768" s="541"/>
      <c r="T2768" s="7"/>
      <c r="U2768" s="7"/>
      <c r="V2768" s="5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</row>
    <row r="2769" spans="1:51" ht="7.5" customHeight="1">
      <c r="A2769" s="95"/>
      <c r="B2769" s="541"/>
      <c r="C2769" s="541"/>
      <c r="D2769" s="541"/>
      <c r="E2769" s="383"/>
      <c r="F2769" s="383"/>
      <c r="G2769" s="383"/>
      <c r="H2769" s="383"/>
      <c r="I2769" s="383"/>
      <c r="J2769" s="383"/>
      <c r="K2769" s="383"/>
      <c r="L2769" s="383"/>
      <c r="M2769" s="383"/>
      <c r="N2769" s="383"/>
      <c r="O2769" s="383"/>
      <c r="P2769" s="383"/>
      <c r="Q2769" s="383"/>
      <c r="R2769" s="275"/>
      <c r="S2769" s="541"/>
      <c r="T2769" s="7"/>
      <c r="U2769" s="7"/>
      <c r="V2769" s="5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</row>
    <row r="2770" spans="1:51" ht="7.5" customHeight="1">
      <c r="A2770" s="95"/>
      <c r="B2770" s="541"/>
      <c r="C2770" s="541"/>
      <c r="D2770" s="541"/>
      <c r="E2770" s="383"/>
      <c r="F2770" s="383"/>
      <c r="G2770" s="383"/>
      <c r="H2770" s="383"/>
      <c r="I2770" s="383"/>
      <c r="J2770" s="383"/>
      <c r="K2770" s="383"/>
      <c r="L2770" s="383"/>
      <c r="M2770" s="383"/>
      <c r="N2770" s="383"/>
      <c r="O2770" s="383"/>
      <c r="P2770" s="383"/>
      <c r="Q2770" s="383"/>
      <c r="R2770" s="275"/>
      <c r="S2770" s="541"/>
      <c r="T2770" s="7"/>
      <c r="U2770" s="7"/>
      <c r="V2770" s="5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</row>
    <row r="2771" spans="1:51" ht="7.5" customHeight="1">
      <c r="A2771" s="95"/>
      <c r="B2771" s="541"/>
      <c r="C2771" s="541"/>
      <c r="D2771" s="541"/>
      <c r="E2771" s="383"/>
      <c r="F2771" s="383"/>
      <c r="G2771" s="383"/>
      <c r="H2771" s="383"/>
      <c r="I2771" s="383"/>
      <c r="J2771" s="383"/>
      <c r="K2771" s="383"/>
      <c r="L2771" s="383"/>
      <c r="M2771" s="383"/>
      <c r="N2771" s="383"/>
      <c r="O2771" s="383"/>
      <c r="P2771" s="383"/>
      <c r="Q2771" s="383"/>
      <c r="R2771" s="275"/>
      <c r="S2771" s="541"/>
      <c r="T2771" s="7"/>
      <c r="U2771" s="7"/>
      <c r="V2771" s="5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</row>
    <row r="2772" spans="1:51" ht="7.5" customHeight="1">
      <c r="A2772" s="95"/>
      <c r="B2772" s="541"/>
      <c r="C2772" s="541"/>
      <c r="D2772" s="541"/>
      <c r="E2772" s="383"/>
      <c r="F2772" s="383"/>
      <c r="G2772" s="383"/>
      <c r="H2772" s="383"/>
      <c r="I2772" s="383"/>
      <c r="J2772" s="383"/>
      <c r="K2772" s="383"/>
      <c r="L2772" s="383"/>
      <c r="M2772" s="383"/>
      <c r="N2772" s="383"/>
      <c r="O2772" s="383"/>
      <c r="P2772" s="383"/>
      <c r="Q2772" s="383"/>
      <c r="R2772" s="275"/>
      <c r="S2772" s="541"/>
      <c r="T2772" s="7"/>
      <c r="U2772" s="7"/>
      <c r="V2772" s="5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</row>
    <row r="2773" spans="1:51" ht="7.5" customHeight="1">
      <c r="A2773" s="95"/>
      <c r="B2773" s="541"/>
      <c r="C2773" s="541"/>
      <c r="D2773" s="541"/>
      <c r="E2773" s="383"/>
      <c r="F2773" s="383"/>
      <c r="G2773" s="383"/>
      <c r="H2773" s="383"/>
      <c r="I2773" s="383"/>
      <c r="J2773" s="383"/>
      <c r="K2773" s="383"/>
      <c r="L2773" s="383"/>
      <c r="M2773" s="383"/>
      <c r="N2773" s="383"/>
      <c r="O2773" s="383"/>
      <c r="P2773" s="383"/>
      <c r="Q2773" s="383"/>
      <c r="R2773" s="395"/>
      <c r="S2773" s="203"/>
      <c r="T2773" s="7"/>
      <c r="U2773" s="7"/>
      <c r="V2773" s="5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</row>
    <row r="2774" spans="1:51" ht="7.5" customHeight="1">
      <c r="A2774" s="95"/>
      <c r="B2774" s="541"/>
      <c r="C2774" s="541"/>
      <c r="D2774" s="541"/>
      <c r="E2774" s="383"/>
      <c r="F2774" s="383"/>
      <c r="G2774" s="383"/>
      <c r="H2774" s="383"/>
      <c r="I2774" s="383"/>
      <c r="J2774" s="383"/>
      <c r="K2774" s="383"/>
      <c r="L2774" s="383"/>
      <c r="M2774" s="383"/>
      <c r="N2774" s="383"/>
      <c r="O2774" s="383"/>
      <c r="P2774" s="383"/>
      <c r="Q2774" s="383"/>
      <c r="R2774" s="383"/>
      <c r="S2774" s="383"/>
      <c r="T2774" s="7"/>
      <c r="U2774" s="7"/>
      <c r="V2774" s="5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</row>
    <row r="2775" spans="1:51" ht="7.5" customHeight="1">
      <c r="A2775" s="95"/>
      <c r="B2775" s="541"/>
      <c r="C2775" s="541"/>
      <c r="D2775" s="541"/>
      <c r="E2775" s="54"/>
      <c r="F2775" s="54"/>
      <c r="H2775" s="54"/>
      <c r="I2775" s="133"/>
      <c r="J2775" s="54"/>
      <c r="K2775" s="54"/>
      <c r="L2775" s="54"/>
      <c r="M2775" s="54"/>
      <c r="N2775" s="54"/>
      <c r="O2775" s="54"/>
      <c r="P2775" s="54"/>
      <c r="Q2775" s="54"/>
      <c r="R2775" s="383"/>
      <c r="S2775" s="383"/>
      <c r="T2775" s="7"/>
      <c r="U2775" s="7"/>
      <c r="V2775" s="5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</row>
    <row r="2776" spans="1:51" ht="7.5" customHeight="1">
      <c r="A2776" s="95"/>
      <c r="B2776" s="541"/>
      <c r="C2776" s="541"/>
      <c r="D2776" s="541"/>
      <c r="E2776" s="54"/>
      <c r="F2776" s="54"/>
      <c r="G2776" s="637" t="s">
        <v>678</v>
      </c>
      <c r="H2776" s="54"/>
      <c r="I2776" s="637" t="s">
        <v>164</v>
      </c>
      <c r="J2776" s="54"/>
      <c r="K2776" s="54"/>
      <c r="L2776" s="54"/>
      <c r="M2776" s="54"/>
      <c r="N2776" s="54"/>
      <c r="O2776" s="54"/>
      <c r="P2776" s="54"/>
      <c r="Q2776" s="54"/>
      <c r="R2776" s="383"/>
      <c r="S2776" s="383"/>
      <c r="T2776" s="7"/>
      <c r="U2776" s="7"/>
      <c r="V2776" s="5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</row>
    <row r="2777" spans="1:51" ht="7.5" customHeight="1">
      <c r="A2777" s="95"/>
      <c r="B2777" s="541"/>
      <c r="C2777" s="541"/>
      <c r="D2777" s="541"/>
      <c r="E2777" s="54"/>
      <c r="F2777" s="54"/>
      <c r="G2777" s="562"/>
      <c r="H2777" s="54"/>
      <c r="I2777" s="562"/>
      <c r="J2777" s="54"/>
      <c r="K2777" s="54"/>
      <c r="L2777" s="54"/>
      <c r="M2777" s="54"/>
      <c r="N2777" s="54"/>
      <c r="O2777" s="54"/>
      <c r="P2777" s="54"/>
      <c r="Q2777" s="54"/>
      <c r="R2777" s="383"/>
      <c r="S2777" s="383"/>
      <c r="T2777" s="7"/>
      <c r="U2777" s="7"/>
      <c r="V2777" s="5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</row>
    <row r="2778" spans="1:51" ht="7.5" customHeight="1">
      <c r="A2778" s="192"/>
      <c r="B2778" s="541"/>
      <c r="C2778" s="541"/>
      <c r="D2778" s="541"/>
      <c r="E2778" s="653" t="s">
        <v>25</v>
      </c>
      <c r="F2778" s="581">
        <v>1653.75</v>
      </c>
      <c r="G2778" s="582">
        <f>ROUND(F2778*mark_up,0)</f>
        <v>7260</v>
      </c>
      <c r="H2778" s="581">
        <v>1837.5</v>
      </c>
      <c r="I2778" s="582">
        <f>ROUND(H2778*mark_up,0)</f>
        <v>8067</v>
      </c>
      <c r="J2778" s="652"/>
      <c r="K2778" s="653" t="s">
        <v>25</v>
      </c>
      <c r="L2778" s="194"/>
      <c r="M2778" s="653" t="s">
        <v>25</v>
      </c>
      <c r="N2778" s="194"/>
      <c r="O2778" s="653" t="s">
        <v>25</v>
      </c>
      <c r="P2778" s="194"/>
      <c r="Q2778" s="653" t="s">
        <v>25</v>
      </c>
      <c r="R2778" s="383"/>
      <c r="S2778" s="383"/>
      <c r="T2778" s="7"/>
      <c r="U2778" s="7"/>
      <c r="V2778" s="5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</row>
    <row r="2779" spans="1:51" ht="7.5" customHeight="1">
      <c r="A2779" s="192"/>
      <c r="B2779" s="541"/>
      <c r="C2779" s="541"/>
      <c r="D2779" s="541"/>
      <c r="E2779" s="562"/>
      <c r="F2779" s="562"/>
      <c r="G2779" s="562"/>
      <c r="H2779" s="562"/>
      <c r="I2779" s="562"/>
      <c r="J2779" s="562"/>
      <c r="K2779" s="562"/>
      <c r="L2779" s="276"/>
      <c r="M2779" s="562"/>
      <c r="N2779" s="276"/>
      <c r="O2779" s="562"/>
      <c r="P2779" s="276"/>
      <c r="Q2779" s="562"/>
      <c r="R2779" s="383"/>
      <c r="S2779" s="383"/>
      <c r="T2779" s="7"/>
      <c r="U2779" s="7"/>
      <c r="V2779" s="5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</row>
    <row r="2780" spans="1:51" ht="7.5" customHeight="1">
      <c r="A2780" s="192"/>
      <c r="B2780" s="541"/>
      <c r="C2780" s="541"/>
      <c r="D2780" s="541"/>
      <c r="E2780" s="383"/>
      <c r="F2780" s="383"/>
      <c r="G2780" s="383"/>
      <c r="H2780" s="383"/>
      <c r="I2780" s="383"/>
      <c r="J2780" s="383"/>
      <c r="K2780" s="383"/>
      <c r="L2780" s="383"/>
      <c r="M2780" s="383"/>
      <c r="N2780" s="383"/>
      <c r="O2780" s="383"/>
      <c r="P2780" s="383"/>
      <c r="Q2780" s="383"/>
      <c r="R2780" s="383"/>
      <c r="S2780" s="383"/>
      <c r="T2780" s="7"/>
      <c r="U2780" s="7"/>
      <c r="V2780" s="5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7"/>
    </row>
    <row r="2781" spans="1:51" ht="7.5" customHeight="1">
      <c r="A2781" s="192"/>
      <c r="B2781" s="541"/>
      <c r="C2781" s="541"/>
      <c r="D2781" s="541"/>
      <c r="E2781" s="383"/>
      <c r="F2781" s="383"/>
      <c r="G2781" s="383"/>
      <c r="H2781" s="383"/>
      <c r="I2781" s="383"/>
      <c r="J2781" s="383"/>
      <c r="K2781" s="383"/>
      <c r="L2781" s="383"/>
      <c r="M2781" s="383"/>
      <c r="N2781" s="383"/>
      <c r="O2781" s="383"/>
      <c r="P2781" s="383"/>
      <c r="Q2781" s="383"/>
      <c r="R2781" s="383"/>
      <c r="S2781" s="383"/>
      <c r="T2781" s="7"/>
      <c r="U2781" s="7"/>
      <c r="V2781" s="5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</row>
    <row r="2782" spans="1:51" ht="7.5" customHeight="1">
      <c r="A2782" s="192"/>
      <c r="B2782" s="541"/>
      <c r="C2782" s="541"/>
      <c r="D2782" s="541"/>
      <c r="E2782" s="383"/>
      <c r="F2782" s="383"/>
      <c r="G2782" s="383"/>
      <c r="H2782" s="383"/>
      <c r="I2782" s="383"/>
      <c r="J2782" s="383"/>
      <c r="K2782" s="383"/>
      <c r="L2782" s="383"/>
      <c r="M2782" s="383"/>
      <c r="N2782" s="383"/>
      <c r="O2782" s="383"/>
      <c r="P2782" s="383"/>
      <c r="Q2782" s="383"/>
      <c r="R2782" s="383"/>
      <c r="S2782" s="383"/>
      <c r="T2782" s="7"/>
      <c r="U2782" s="7"/>
      <c r="V2782" s="5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</row>
    <row r="2783" spans="1:51" ht="7.5" customHeight="1">
      <c r="A2783" s="192"/>
      <c r="B2783" s="541"/>
      <c r="C2783" s="541"/>
      <c r="D2783" s="541"/>
      <c r="E2783" s="383"/>
      <c r="F2783" s="383"/>
      <c r="G2783" s="383"/>
      <c r="H2783" s="383"/>
      <c r="I2783" s="383"/>
      <c r="J2783" s="383"/>
      <c r="K2783" s="383"/>
      <c r="L2783" s="383"/>
      <c r="M2783" s="383"/>
      <c r="N2783" s="383"/>
      <c r="O2783" s="383"/>
      <c r="P2783" s="383"/>
      <c r="Q2783" s="383"/>
      <c r="R2783" s="383"/>
      <c r="S2783" s="383"/>
      <c r="T2783" s="7"/>
      <c r="U2783" s="7"/>
      <c r="V2783" s="5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</row>
    <row r="2784" spans="1:51" ht="7.5" customHeight="1">
      <c r="A2784" s="192"/>
      <c r="B2784" s="541"/>
      <c r="C2784" s="541"/>
      <c r="D2784" s="541"/>
      <c r="E2784" s="383"/>
      <c r="F2784" s="383"/>
      <c r="G2784" s="383"/>
      <c r="H2784" s="383"/>
      <c r="I2784" s="383"/>
      <c r="J2784" s="383"/>
      <c r="K2784" s="383"/>
      <c r="L2784" s="383"/>
      <c r="M2784" s="383"/>
      <c r="N2784" s="383"/>
      <c r="O2784" s="383"/>
      <c r="P2784" s="383"/>
      <c r="Q2784" s="383"/>
      <c r="R2784" s="383"/>
      <c r="T2784" s="7"/>
      <c r="U2784" s="7"/>
      <c r="V2784" s="5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</row>
    <row r="2785" spans="1:51" ht="7.5" customHeight="1">
      <c r="A2785" s="192"/>
      <c r="B2785" s="541"/>
      <c r="C2785" s="541"/>
      <c r="D2785" s="541"/>
      <c r="E2785" s="383"/>
      <c r="F2785" s="383"/>
      <c r="G2785" s="383"/>
      <c r="H2785" s="383"/>
      <c r="I2785" s="383"/>
      <c r="J2785" s="383"/>
      <c r="K2785" s="383"/>
      <c r="L2785" s="383"/>
      <c r="M2785" s="383"/>
      <c r="N2785" s="383"/>
      <c r="O2785" s="383"/>
      <c r="P2785" s="383"/>
      <c r="Q2785" s="383"/>
      <c r="R2785" s="383"/>
      <c r="T2785" s="7"/>
      <c r="U2785" s="7"/>
      <c r="V2785" s="5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</row>
    <row r="2786" spans="1:51" ht="7.5" customHeight="1">
      <c r="A2786" s="192"/>
      <c r="B2786" s="541"/>
      <c r="C2786" s="541"/>
      <c r="D2786" s="541"/>
      <c r="E2786" s="383"/>
      <c r="F2786" s="383"/>
      <c r="G2786" s="383"/>
      <c r="H2786" s="383"/>
      <c r="I2786" s="383"/>
      <c r="J2786" s="383"/>
      <c r="K2786" s="383"/>
      <c r="L2786" s="383"/>
      <c r="M2786" s="383"/>
      <c r="N2786" s="383"/>
      <c r="O2786" s="383"/>
      <c r="P2786" s="383"/>
      <c r="Q2786" s="383"/>
      <c r="R2786" s="383"/>
      <c r="T2786" s="7"/>
      <c r="U2786" s="7"/>
      <c r="V2786" s="5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</row>
    <row r="2787" spans="1:51" ht="7.5" customHeight="1">
      <c r="A2787" s="6"/>
      <c r="B2787" s="541"/>
      <c r="C2787" s="541"/>
      <c r="D2787" s="541"/>
      <c r="E2787" s="193"/>
      <c r="F2787" s="193"/>
      <c r="G2787" s="193"/>
      <c r="H2787" s="193"/>
      <c r="I2787" s="193"/>
      <c r="J2787" s="193"/>
      <c r="K2787" s="193"/>
      <c r="L2787" s="193"/>
      <c r="M2787" s="193"/>
      <c r="N2787" s="193"/>
      <c r="O2787" s="193"/>
      <c r="P2787" s="193"/>
      <c r="Q2787" s="193"/>
      <c r="T2787" s="7"/>
      <c r="U2787" s="7"/>
      <c r="V2787" s="5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</row>
    <row r="2788" spans="1:51" ht="7.5" customHeight="1">
      <c r="A2788" s="6"/>
      <c r="B2788" s="541"/>
      <c r="C2788" s="541"/>
      <c r="D2788" s="541"/>
      <c r="E2788" s="54"/>
      <c r="F2788" s="54"/>
      <c r="G2788" s="54"/>
      <c r="H2788" s="54"/>
      <c r="I2788" s="54"/>
      <c r="J2788" s="54"/>
      <c r="K2788" s="54"/>
      <c r="L2788" s="54"/>
      <c r="M2788" s="54"/>
      <c r="N2788" s="54"/>
      <c r="O2788" s="54"/>
      <c r="P2788" s="54"/>
      <c r="Q2788" s="54"/>
      <c r="T2788" s="7"/>
      <c r="U2788" s="7"/>
      <c r="V2788" s="5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</row>
    <row r="2789" spans="1:51" ht="7.5" customHeight="1">
      <c r="A2789" s="6"/>
      <c r="B2789" s="541"/>
      <c r="C2789" s="541"/>
      <c r="D2789" s="541"/>
      <c r="E2789" s="54"/>
      <c r="F2789" s="54"/>
      <c r="G2789" s="54"/>
      <c r="H2789" s="54"/>
      <c r="I2789" s="54"/>
      <c r="J2789" s="54"/>
      <c r="K2789" s="54"/>
      <c r="L2789" s="54"/>
      <c r="M2789" s="54"/>
      <c r="N2789" s="54"/>
      <c r="O2789" s="54"/>
      <c r="P2789" s="54"/>
      <c r="Q2789" s="54"/>
      <c r="T2789" s="7"/>
      <c r="U2789" s="7"/>
      <c r="V2789" s="5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</row>
    <row r="2790" spans="1:51" ht="7.5" customHeight="1">
      <c r="A2790" s="6"/>
      <c r="B2790" s="541"/>
      <c r="C2790" s="541"/>
      <c r="D2790" s="541"/>
      <c r="I2790" s="54"/>
      <c r="T2790" s="7"/>
      <c r="U2790" s="7"/>
      <c r="V2790" s="5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</row>
    <row r="2791" spans="1:51" ht="7.5" customHeight="1">
      <c r="A2791" s="6"/>
      <c r="B2791" s="541"/>
      <c r="C2791" s="541"/>
      <c r="D2791" s="541"/>
      <c r="T2791" s="7"/>
      <c r="U2791" s="7"/>
      <c r="V2791" s="5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</row>
    <row r="2792" spans="1:51" ht="7.5" customHeight="1">
      <c r="A2792" s="6"/>
      <c r="B2792" s="541"/>
      <c r="C2792" s="541"/>
      <c r="D2792" s="541"/>
      <c r="T2792" s="7"/>
      <c r="U2792" s="7"/>
      <c r="V2792" s="5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</row>
    <row r="2793" spans="1:51" ht="7.5" customHeight="1">
      <c r="A2793" s="6"/>
      <c r="B2793" s="541"/>
      <c r="C2793" s="541"/>
      <c r="D2793" s="541"/>
      <c r="T2793" s="7"/>
      <c r="U2793" s="7"/>
      <c r="V2793" s="5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</row>
    <row r="2794" spans="1:51" ht="7.5" customHeight="1">
      <c r="A2794" s="6"/>
      <c r="B2794" s="541"/>
      <c r="C2794" s="541"/>
      <c r="D2794" s="541"/>
      <c r="T2794" s="7"/>
      <c r="U2794" s="7"/>
      <c r="V2794" s="5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7"/>
    </row>
    <row r="2795" spans="1:51" ht="7.5" customHeight="1">
      <c r="A2795" s="6"/>
      <c r="B2795" s="541"/>
      <c r="C2795" s="541"/>
      <c r="D2795" s="541"/>
      <c r="T2795" s="7"/>
      <c r="U2795" s="7"/>
      <c r="V2795" s="5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</row>
    <row r="2796" spans="1:51" ht="7.5" customHeight="1">
      <c r="A2796" s="6"/>
      <c r="B2796" s="541"/>
      <c r="C2796" s="541"/>
      <c r="D2796" s="541"/>
      <c r="I2796" s="54"/>
      <c r="T2796" s="7"/>
      <c r="U2796" s="7"/>
      <c r="V2796" s="5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</row>
    <row r="2797" spans="1:51" ht="7.5" customHeight="1">
      <c r="A2797" s="6"/>
      <c r="B2797" s="541"/>
      <c r="C2797" s="541"/>
      <c r="D2797" s="541"/>
      <c r="E2797" s="54"/>
      <c r="F2797" s="54"/>
      <c r="G2797" s="54"/>
      <c r="H2797" s="54"/>
      <c r="I2797" s="54"/>
      <c r="J2797" s="54"/>
      <c r="K2797" s="54"/>
      <c r="L2797" s="54"/>
      <c r="M2797" s="54"/>
      <c r="N2797" s="54"/>
      <c r="O2797" s="54"/>
      <c r="P2797" s="54"/>
      <c r="Q2797" s="54"/>
      <c r="T2797" s="7"/>
      <c r="U2797" s="7"/>
      <c r="V2797" s="5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</row>
    <row r="2798" spans="1:51" ht="7.5" customHeight="1">
      <c r="A2798" s="13"/>
      <c r="B2798" s="541"/>
      <c r="C2798" s="541"/>
      <c r="D2798" s="541"/>
      <c r="E2798" s="54"/>
      <c r="F2798" s="54"/>
      <c r="G2798" s="54"/>
      <c r="H2798" s="54"/>
      <c r="I2798" s="54"/>
      <c r="J2798" s="54"/>
      <c r="K2798" s="54"/>
      <c r="L2798" s="54"/>
      <c r="M2798" s="54"/>
      <c r="N2798" s="54"/>
      <c r="O2798" s="54"/>
      <c r="P2798" s="54"/>
      <c r="Q2798" s="54"/>
      <c r="T2798" s="7"/>
      <c r="U2798" s="7"/>
      <c r="V2798" s="5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</row>
    <row r="2799" spans="1:51" ht="7.5" customHeight="1">
      <c r="A2799" s="13"/>
      <c r="B2799" s="541"/>
      <c r="C2799" s="541"/>
      <c r="D2799" s="541"/>
      <c r="E2799" s="54"/>
      <c r="F2799" s="54"/>
      <c r="G2799" s="54"/>
      <c r="H2799" s="54"/>
      <c r="I2799" s="54"/>
      <c r="J2799" s="54"/>
      <c r="K2799" s="54"/>
      <c r="L2799" s="54"/>
      <c r="M2799" s="54"/>
      <c r="N2799" s="54"/>
      <c r="O2799" s="54"/>
      <c r="P2799" s="54"/>
      <c r="Q2799" s="54"/>
      <c r="T2799" s="7"/>
      <c r="U2799" s="7"/>
      <c r="V2799" s="5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</row>
    <row r="2800" spans="1:51" ht="7.5" customHeight="1">
      <c r="A2800" s="13"/>
      <c r="B2800" s="541"/>
      <c r="C2800" s="541"/>
      <c r="D2800" s="541"/>
      <c r="E2800" s="54"/>
      <c r="F2800" s="54"/>
      <c r="G2800" s="54"/>
      <c r="H2800" s="54"/>
      <c r="I2800" s="54"/>
      <c r="J2800" s="54"/>
      <c r="K2800" s="54"/>
      <c r="L2800" s="54"/>
      <c r="M2800" s="54"/>
      <c r="N2800" s="54"/>
      <c r="O2800" s="54"/>
      <c r="P2800" s="54"/>
      <c r="Q2800" s="54"/>
      <c r="T2800" s="7"/>
      <c r="U2800" s="7"/>
      <c r="V2800" s="5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</row>
    <row r="2801" spans="1:51" ht="7.5" customHeight="1">
      <c r="A2801" s="6"/>
      <c r="B2801" s="541"/>
      <c r="C2801" s="541"/>
      <c r="D2801" s="541"/>
      <c r="E2801" s="54"/>
      <c r="F2801" s="54"/>
      <c r="H2801" s="54"/>
      <c r="I2801" s="54"/>
      <c r="J2801" s="54"/>
      <c r="L2801" s="54"/>
      <c r="M2801" s="54"/>
      <c r="N2801" s="54"/>
      <c r="O2801" s="54"/>
      <c r="P2801" s="54"/>
      <c r="Q2801" s="54"/>
      <c r="T2801" s="7"/>
      <c r="U2801" s="7"/>
      <c r="V2801" s="5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</row>
    <row r="2802" spans="1:51" ht="7.5" customHeight="1">
      <c r="A2802" s="6"/>
      <c r="B2802" s="541"/>
      <c r="C2802" s="541"/>
      <c r="D2802" s="541"/>
      <c r="E2802" s="54"/>
      <c r="F2802" s="54"/>
      <c r="H2802" s="54"/>
      <c r="I2802" s="54"/>
      <c r="J2802" s="54"/>
      <c r="L2802" s="54"/>
      <c r="M2802" s="54"/>
      <c r="N2802" s="54"/>
      <c r="O2802" s="54"/>
      <c r="P2802" s="54"/>
      <c r="Q2802" s="54"/>
      <c r="T2802" s="7"/>
      <c r="U2802" s="7"/>
      <c r="V2802" s="5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</row>
    <row r="2803" spans="1:51" ht="7.5" customHeight="1">
      <c r="A2803" s="6"/>
      <c r="B2803" s="541"/>
      <c r="C2803" s="541"/>
      <c r="D2803" s="541"/>
      <c r="E2803" s="277"/>
      <c r="F2803" s="277"/>
      <c r="H2803" s="277"/>
      <c r="I2803" s="277"/>
      <c r="J2803" s="277"/>
      <c r="L2803" s="277"/>
      <c r="M2803" s="277"/>
      <c r="N2803" s="277"/>
      <c r="O2803" s="277"/>
      <c r="P2803" s="277"/>
      <c r="Q2803" s="277"/>
      <c r="T2803" s="7"/>
      <c r="U2803" s="7"/>
      <c r="V2803" s="5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</row>
    <row r="2804" spans="1:51" ht="7.5" customHeight="1">
      <c r="A2804" s="6"/>
      <c r="B2804" s="541"/>
      <c r="C2804" s="608" t="s">
        <v>679</v>
      </c>
      <c r="D2804" s="541"/>
      <c r="E2804" s="277"/>
      <c r="F2804" s="277"/>
      <c r="G2804" s="277"/>
      <c r="H2804" s="277"/>
      <c r="I2804" s="277"/>
      <c r="J2804" s="277"/>
      <c r="K2804" s="277"/>
      <c r="L2804" s="277"/>
      <c r="M2804" s="277"/>
      <c r="N2804" s="277"/>
      <c r="O2804" s="277"/>
      <c r="P2804" s="277"/>
      <c r="Q2804" s="277"/>
      <c r="T2804" s="7"/>
      <c r="U2804" s="7"/>
      <c r="V2804" s="5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</row>
    <row r="2805" spans="1:51" ht="7.5" customHeight="1">
      <c r="A2805" s="6"/>
      <c r="B2805" s="541"/>
      <c r="C2805" s="541"/>
      <c r="D2805" s="541"/>
      <c r="T2805" s="7"/>
      <c r="U2805" s="7"/>
      <c r="V2805" s="5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</row>
    <row r="2806" spans="1:51" ht="7.5" customHeight="1">
      <c r="A2806" s="6"/>
      <c r="B2806" s="531"/>
      <c r="C2806" s="531"/>
      <c r="D2806" s="531"/>
      <c r="E2806" s="76"/>
      <c r="F2806" s="76"/>
      <c r="G2806" s="76"/>
      <c r="H2806" s="76"/>
      <c r="I2806" s="76"/>
      <c r="J2806" s="76"/>
      <c r="K2806" s="76"/>
      <c r="L2806" s="76"/>
      <c r="M2806" s="76"/>
      <c r="N2806" s="76"/>
      <c r="O2806" s="76"/>
      <c r="P2806" s="76"/>
      <c r="Q2806" s="76"/>
      <c r="R2806" s="76"/>
      <c r="T2806" s="7"/>
      <c r="U2806" s="7"/>
      <c r="V2806" s="5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</row>
    <row r="2807" spans="1:51" ht="11.25" customHeight="1">
      <c r="A2807" s="6"/>
      <c r="B2807" s="726"/>
      <c r="C2807" s="541"/>
      <c r="D2807" s="541"/>
      <c r="E2807" s="541"/>
      <c r="F2807" s="541"/>
      <c r="G2807" s="541"/>
      <c r="H2807" s="541"/>
      <c r="I2807" s="541"/>
      <c r="J2807" s="541"/>
      <c r="K2807" s="541"/>
      <c r="L2807" s="541"/>
      <c r="M2807" s="541"/>
      <c r="N2807" s="541"/>
      <c r="O2807" s="541"/>
      <c r="P2807" s="541"/>
      <c r="Q2807" s="541"/>
      <c r="R2807" s="541"/>
      <c r="S2807" s="570" t="s">
        <v>43</v>
      </c>
      <c r="T2807" s="7"/>
      <c r="U2807" s="7"/>
      <c r="V2807" s="5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</row>
    <row r="2808" spans="1:51" ht="11.25" customHeight="1">
      <c r="A2808" s="6"/>
      <c r="B2808" s="28"/>
      <c r="C2808" s="64"/>
      <c r="D2808" s="28"/>
      <c r="E2808" s="28"/>
      <c r="F2808" s="28"/>
      <c r="G2808" s="28"/>
      <c r="H2808" s="28"/>
      <c r="I2808" s="28"/>
      <c r="J2808" s="28"/>
      <c r="K2808" s="28"/>
      <c r="L2808" s="28"/>
      <c r="M2808" s="28"/>
      <c r="N2808" s="28"/>
      <c r="O2808" s="28"/>
      <c r="P2808" s="28"/>
      <c r="Q2808" s="28"/>
      <c r="R2808" s="31"/>
      <c r="S2808" s="562"/>
      <c r="T2808" s="7"/>
      <c r="U2808" s="7"/>
      <c r="V2808" s="5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</row>
    <row r="2809" spans="1:51" ht="11.25" customHeight="1">
      <c r="A2809" s="6"/>
      <c r="B2809" s="675" t="s">
        <v>680</v>
      </c>
      <c r="C2809" s="587"/>
      <c r="D2809" s="587"/>
      <c r="E2809" s="587"/>
      <c r="F2809" s="587"/>
      <c r="G2809" s="587"/>
      <c r="H2809" s="587"/>
      <c r="I2809" s="587"/>
      <c r="J2809" s="587"/>
      <c r="K2809" s="587"/>
      <c r="L2809" s="587"/>
      <c r="M2809" s="587"/>
      <c r="N2809" s="587"/>
      <c r="O2809" s="587"/>
      <c r="P2809" s="587"/>
      <c r="Q2809" s="587"/>
      <c r="R2809" s="587"/>
      <c r="S2809" s="587"/>
      <c r="T2809" s="7"/>
      <c r="U2809" s="7"/>
      <c r="V2809" s="5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</row>
    <row r="2810" spans="1:51" ht="61.5" customHeight="1">
      <c r="A2810" s="1"/>
      <c r="B2810" s="572"/>
      <c r="C2810" s="531"/>
      <c r="D2810" s="531"/>
      <c r="E2810" s="35"/>
      <c r="F2810" s="35"/>
      <c r="G2810" s="35"/>
      <c r="H2810" s="35"/>
      <c r="I2810" s="35"/>
      <c r="J2810" s="35"/>
      <c r="K2810" s="35"/>
      <c r="L2810" s="35"/>
      <c r="M2810" s="35"/>
      <c r="N2810" s="328"/>
      <c r="O2810" s="573" t="s">
        <v>5</v>
      </c>
      <c r="P2810" s="531"/>
      <c r="Q2810" s="531"/>
      <c r="R2810" s="531"/>
      <c r="S2810" s="531"/>
      <c r="T2810" s="7"/>
      <c r="U2810" s="7"/>
      <c r="V2810" s="5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</row>
    <row r="2811" spans="1:51" ht="34.5" customHeight="1">
      <c r="A2811" s="6"/>
      <c r="B2811" s="279" t="s">
        <v>6</v>
      </c>
      <c r="C2811" s="279" t="s">
        <v>7</v>
      </c>
      <c r="D2811" s="279" t="s">
        <v>8</v>
      </c>
      <c r="E2811" s="279" t="s">
        <v>9</v>
      </c>
      <c r="F2811" s="254" t="s">
        <v>10</v>
      </c>
      <c r="G2811" s="255" t="s">
        <v>11</v>
      </c>
      <c r="H2811" s="254" t="s">
        <v>10</v>
      </c>
      <c r="I2811" s="255" t="s">
        <v>12</v>
      </c>
      <c r="J2811" s="254" t="s">
        <v>10</v>
      </c>
      <c r="K2811" s="255" t="s">
        <v>13</v>
      </c>
      <c r="L2811" s="254" t="s">
        <v>10</v>
      </c>
      <c r="M2811" s="255" t="s">
        <v>14</v>
      </c>
      <c r="N2811" s="254" t="s">
        <v>10</v>
      </c>
      <c r="O2811" s="255" t="s">
        <v>15</v>
      </c>
      <c r="P2811" s="254" t="s">
        <v>10</v>
      </c>
      <c r="Q2811" s="255" t="s">
        <v>16</v>
      </c>
      <c r="R2811" s="676" t="s">
        <v>17</v>
      </c>
      <c r="S2811" s="575"/>
      <c r="T2811" s="7"/>
      <c r="U2811" s="7"/>
      <c r="V2811" s="5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7"/>
    </row>
    <row r="2812" spans="1:51" ht="7.5" customHeight="1">
      <c r="A2812" s="192"/>
      <c r="B2812" s="702" t="s">
        <v>18</v>
      </c>
      <c r="C2812" s="627" t="s">
        <v>681</v>
      </c>
      <c r="D2812" s="632" t="s">
        <v>682</v>
      </c>
      <c r="E2812" s="662" t="s">
        <v>25</v>
      </c>
      <c r="F2812" s="179"/>
      <c r="G2812" s="396"/>
      <c r="H2812" s="342"/>
      <c r="I2812" s="396"/>
      <c r="J2812" s="342"/>
      <c r="K2812" s="343"/>
      <c r="L2812" s="342"/>
      <c r="M2812" s="343"/>
      <c r="N2812" s="212"/>
      <c r="O2812" s="343"/>
      <c r="P2812" s="212"/>
      <c r="Q2812" s="343"/>
      <c r="R2812" s="724" t="s">
        <v>21</v>
      </c>
      <c r="S2812" s="577" t="s">
        <v>683</v>
      </c>
      <c r="T2812" s="7"/>
      <c r="U2812" s="7"/>
      <c r="V2812" s="5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</row>
    <row r="2813" spans="1:51" ht="7.5" customHeight="1">
      <c r="A2813" s="192"/>
      <c r="B2813" s="541"/>
      <c r="C2813" s="541"/>
      <c r="D2813" s="541"/>
      <c r="E2813" s="541"/>
      <c r="F2813" s="195"/>
      <c r="G2813" s="397"/>
      <c r="H2813" s="345"/>
      <c r="I2813" s="397"/>
      <c r="J2813" s="345"/>
      <c r="K2813" s="283"/>
      <c r="L2813" s="345"/>
      <c r="M2813" s="283"/>
      <c r="N2813" s="135"/>
      <c r="O2813" s="283"/>
      <c r="P2813" s="135"/>
      <c r="Q2813" s="283"/>
      <c r="R2813" s="541"/>
      <c r="S2813" s="541"/>
      <c r="T2813" s="7"/>
      <c r="U2813" s="7"/>
      <c r="V2813" s="5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</row>
    <row r="2814" spans="1:51" ht="7.5" customHeight="1">
      <c r="A2814" s="192"/>
      <c r="B2814" s="541"/>
      <c r="C2814" s="541"/>
      <c r="D2814" s="541"/>
      <c r="E2814" s="541"/>
      <c r="F2814" s="195"/>
      <c r="G2814" s="397"/>
      <c r="H2814" s="345"/>
      <c r="I2814" s="397"/>
      <c r="J2814" s="345"/>
      <c r="K2814" s="283"/>
      <c r="L2814" s="345"/>
      <c r="M2814" s="283"/>
      <c r="N2814" s="135"/>
      <c r="O2814" s="283"/>
      <c r="P2814" s="135"/>
      <c r="Q2814" s="283"/>
      <c r="R2814" s="54"/>
      <c r="S2814" s="541"/>
      <c r="T2814" s="7"/>
      <c r="U2814" s="7"/>
      <c r="V2814" s="5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7"/>
    </row>
    <row r="2815" spans="1:51" ht="7.5" customHeight="1">
      <c r="A2815" s="192"/>
      <c r="B2815" s="541"/>
      <c r="C2815" s="541"/>
      <c r="D2815" s="541"/>
      <c r="E2815" s="541"/>
      <c r="F2815" s="193"/>
      <c r="G2815" s="54"/>
      <c r="H2815" s="54"/>
      <c r="I2815" s="54"/>
      <c r="J2815" s="54"/>
      <c r="K2815" s="54"/>
      <c r="L2815" s="54"/>
      <c r="M2815" s="54"/>
      <c r="N2815" s="54"/>
      <c r="O2815" s="54"/>
      <c r="P2815" s="54"/>
      <c r="Q2815" s="54"/>
      <c r="R2815" s="723" t="s">
        <v>21</v>
      </c>
      <c r="S2815" s="588" t="s">
        <v>684</v>
      </c>
      <c r="T2815" s="7"/>
      <c r="U2815" s="7"/>
      <c r="V2815" s="5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</row>
    <row r="2816" spans="1:51" ht="7.5" customHeight="1">
      <c r="A2816" s="192"/>
      <c r="B2816" s="541"/>
      <c r="C2816" s="541"/>
      <c r="D2816" s="541"/>
      <c r="E2816" s="541"/>
      <c r="F2816" s="193"/>
      <c r="G2816" s="54"/>
      <c r="H2816" s="54"/>
      <c r="I2816" s="54"/>
      <c r="J2816" s="54"/>
      <c r="K2816" s="54"/>
      <c r="L2816" s="54"/>
      <c r="M2816" s="54"/>
      <c r="N2816" s="54"/>
      <c r="O2816" s="54"/>
      <c r="P2816" s="54"/>
      <c r="Q2816" s="54"/>
      <c r="R2816" s="541"/>
      <c r="S2816" s="541"/>
      <c r="T2816" s="7"/>
      <c r="U2816" s="7"/>
      <c r="V2816" s="5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7"/>
    </row>
    <row r="2817" spans="1:51" ht="7.5" customHeight="1">
      <c r="A2817" s="192"/>
      <c r="B2817" s="541"/>
      <c r="C2817" s="541"/>
      <c r="D2817" s="541"/>
      <c r="E2817" s="541"/>
      <c r="F2817" s="193"/>
      <c r="G2817" s="54"/>
      <c r="H2817" s="54"/>
      <c r="I2817" s="54"/>
      <c r="J2817" s="54"/>
      <c r="K2817" s="54"/>
      <c r="L2817" s="54"/>
      <c r="M2817" s="54"/>
      <c r="N2817" s="54"/>
      <c r="O2817" s="54"/>
      <c r="P2817" s="54"/>
      <c r="Q2817" s="54"/>
      <c r="R2817" s="723" t="s">
        <v>21</v>
      </c>
      <c r="S2817" s="588" t="s">
        <v>685</v>
      </c>
      <c r="T2817" s="7"/>
      <c r="U2817" s="7"/>
      <c r="V2817" s="5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</row>
    <row r="2818" spans="1:51" ht="7.5" customHeight="1">
      <c r="A2818" s="192"/>
      <c r="B2818" s="541"/>
      <c r="C2818" s="541"/>
      <c r="D2818" s="541"/>
      <c r="E2818" s="541"/>
      <c r="F2818" s="193"/>
      <c r="G2818" s="54"/>
      <c r="H2818" s="54"/>
      <c r="I2818" s="54"/>
      <c r="J2818" s="54"/>
      <c r="K2818" s="54"/>
      <c r="L2818" s="54"/>
      <c r="M2818" s="54"/>
      <c r="N2818" s="54"/>
      <c r="O2818" s="54"/>
      <c r="P2818" s="54"/>
      <c r="Q2818" s="54"/>
      <c r="R2818" s="541"/>
      <c r="S2818" s="541"/>
      <c r="T2818" s="7"/>
      <c r="U2818" s="7"/>
      <c r="V2818" s="5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</row>
    <row r="2819" spans="1:51" ht="7.5" customHeight="1">
      <c r="A2819" s="192"/>
      <c r="B2819" s="541"/>
      <c r="C2819" s="541"/>
      <c r="D2819" s="541"/>
      <c r="E2819" s="541"/>
      <c r="F2819" s="193"/>
      <c r="G2819" s="54"/>
      <c r="H2819" s="193"/>
      <c r="I2819" s="193"/>
      <c r="J2819" s="193"/>
      <c r="K2819" s="193"/>
      <c r="L2819" s="193"/>
      <c r="M2819" s="54"/>
      <c r="N2819" s="193"/>
      <c r="O2819" s="193"/>
      <c r="P2819" s="193"/>
      <c r="Q2819" s="193"/>
      <c r="R2819" s="196"/>
      <c r="S2819" s="541"/>
      <c r="T2819" s="7"/>
      <c r="U2819" s="7"/>
      <c r="V2819" s="5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</row>
    <row r="2820" spans="1:51" ht="7.5" customHeight="1">
      <c r="A2820" s="192"/>
      <c r="B2820" s="541"/>
      <c r="C2820" s="541"/>
      <c r="D2820" s="541"/>
      <c r="E2820" s="541"/>
      <c r="F2820" s="54"/>
      <c r="G2820" s="727" t="s">
        <v>686</v>
      </c>
      <c r="H2820" s="193"/>
      <c r="I2820" s="54"/>
      <c r="J2820" s="193"/>
      <c r="K2820" s="193"/>
      <c r="L2820" s="193"/>
      <c r="M2820" s="54"/>
      <c r="N2820" s="193"/>
      <c r="O2820" s="193"/>
      <c r="P2820" s="193"/>
      <c r="Q2820" s="193"/>
      <c r="S2820" s="541"/>
      <c r="T2820" s="7"/>
      <c r="U2820" s="7"/>
      <c r="V2820" s="5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</row>
    <row r="2821" spans="1:51" ht="7.5" customHeight="1">
      <c r="A2821" s="192"/>
      <c r="B2821" s="541"/>
      <c r="C2821" s="541"/>
      <c r="D2821" s="541"/>
      <c r="E2821" s="541"/>
      <c r="F2821" s="54"/>
      <c r="G2821" s="541"/>
      <c r="H2821" s="193"/>
      <c r="J2821" s="193"/>
      <c r="K2821" s="193"/>
      <c r="L2821" s="193"/>
      <c r="M2821" s="193"/>
      <c r="N2821" s="193"/>
      <c r="O2821" s="193"/>
      <c r="P2821" s="193"/>
      <c r="Q2821" s="193"/>
      <c r="S2821" s="541"/>
      <c r="T2821" s="7"/>
      <c r="U2821" s="7"/>
      <c r="V2821" s="5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</row>
    <row r="2822" spans="1:51" ht="7.5" customHeight="1">
      <c r="A2822" s="398"/>
      <c r="B2822" s="541"/>
      <c r="C2822" s="541"/>
      <c r="D2822" s="541"/>
      <c r="E2822" s="541"/>
      <c r="F2822" s="193"/>
      <c r="G2822" s="541"/>
      <c r="H2822" s="193"/>
      <c r="I2822" s="727" t="s">
        <v>687</v>
      </c>
      <c r="J2822" s="193"/>
      <c r="K2822" s="193"/>
      <c r="L2822" s="193"/>
      <c r="M2822" s="193"/>
      <c r="N2822" s="193"/>
      <c r="O2822" s="193"/>
      <c r="P2822" s="193"/>
      <c r="Q2822" s="193"/>
      <c r="R2822" s="723" t="s">
        <v>21</v>
      </c>
      <c r="S2822" s="588" t="s">
        <v>574</v>
      </c>
      <c r="T2822" s="7"/>
      <c r="U2822" s="7"/>
      <c r="V2822" s="5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</row>
    <row r="2823" spans="1:51" ht="7.5" customHeight="1">
      <c r="A2823" s="398"/>
      <c r="B2823" s="541"/>
      <c r="C2823" s="541"/>
      <c r="D2823" s="541"/>
      <c r="E2823" s="541"/>
      <c r="F2823" s="193"/>
      <c r="G2823" s="541"/>
      <c r="H2823" s="190"/>
      <c r="I2823" s="541"/>
      <c r="J2823" s="193"/>
      <c r="K2823" s="193"/>
      <c r="L2823" s="193"/>
      <c r="M2823" s="193"/>
      <c r="N2823" s="193"/>
      <c r="O2823" s="193"/>
      <c r="P2823" s="193"/>
      <c r="Q2823" s="193"/>
      <c r="R2823" s="541"/>
      <c r="S2823" s="541"/>
      <c r="T2823" s="7"/>
      <c r="U2823" s="7"/>
      <c r="V2823" s="5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7"/>
    </row>
    <row r="2824" spans="1:51" ht="7.5" customHeight="1">
      <c r="A2824" s="192"/>
      <c r="B2824" s="541"/>
      <c r="C2824" s="541"/>
      <c r="D2824" s="541"/>
      <c r="E2824" s="541"/>
      <c r="F2824" s="581">
        <v>1309.1199999999999</v>
      </c>
      <c r="G2824" s="582">
        <f>ROUND(F2824*mark_up,0)</f>
        <v>5747</v>
      </c>
      <c r="H2824" s="50"/>
      <c r="I2824" s="582">
        <f>ROUND(G2824*1.05364,0)</f>
        <v>6055</v>
      </c>
      <c r="J2824" s="722"/>
      <c r="K2824" s="722" t="s">
        <v>25</v>
      </c>
      <c r="L2824" s="722"/>
      <c r="M2824" s="722" t="s">
        <v>25</v>
      </c>
      <c r="N2824" s="722"/>
      <c r="O2824" s="722" t="s">
        <v>25</v>
      </c>
      <c r="P2824" s="722"/>
      <c r="Q2824" s="722" t="s">
        <v>25</v>
      </c>
      <c r="R2824" s="196"/>
      <c r="S2824" s="541"/>
      <c r="T2824" s="7"/>
      <c r="U2824" s="7"/>
      <c r="V2824" s="5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</row>
    <row r="2825" spans="1:51" ht="7.5" customHeight="1">
      <c r="A2825" s="192"/>
      <c r="B2825" s="541"/>
      <c r="C2825" s="541"/>
      <c r="D2825" s="541"/>
      <c r="E2825" s="541"/>
      <c r="F2825" s="562"/>
      <c r="G2825" s="562"/>
      <c r="H2825" s="74"/>
      <c r="I2825" s="562"/>
      <c r="J2825" s="562"/>
      <c r="K2825" s="562"/>
      <c r="L2825" s="562"/>
      <c r="M2825" s="562"/>
      <c r="N2825" s="562"/>
      <c r="O2825" s="562"/>
      <c r="P2825" s="562"/>
      <c r="Q2825" s="562"/>
      <c r="S2825" s="541"/>
      <c r="T2825" s="7"/>
      <c r="U2825" s="7"/>
      <c r="V2825" s="5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</row>
    <row r="2826" spans="1:51" ht="7.5" customHeight="1">
      <c r="A2826" s="192"/>
      <c r="B2826" s="541"/>
      <c r="C2826" s="541"/>
      <c r="D2826" s="541"/>
      <c r="E2826" s="541"/>
      <c r="S2826" s="541"/>
      <c r="T2826" s="7"/>
      <c r="U2826" s="7"/>
      <c r="V2826" s="5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7"/>
    </row>
    <row r="2827" spans="1:51" ht="7.5" customHeight="1">
      <c r="A2827" s="95"/>
      <c r="B2827" s="541"/>
      <c r="C2827" s="541"/>
      <c r="D2827" s="541"/>
      <c r="E2827" s="541"/>
      <c r="F2827" s="259"/>
      <c r="G2827" s="259"/>
      <c r="H2827" s="259"/>
      <c r="I2827" s="259"/>
      <c r="J2827" s="259"/>
      <c r="K2827" s="728"/>
      <c r="L2827" s="263"/>
      <c r="M2827" s="728"/>
      <c r="N2827" s="54"/>
      <c r="O2827" s="54"/>
      <c r="P2827" s="54"/>
      <c r="Q2827" s="54"/>
      <c r="R2827" s="723" t="s">
        <v>21</v>
      </c>
      <c r="S2827" s="588" t="s">
        <v>688</v>
      </c>
      <c r="T2827" s="7"/>
      <c r="U2827" s="7"/>
      <c r="V2827" s="5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</row>
    <row r="2828" spans="1:51" ht="7.5" customHeight="1">
      <c r="A2828" s="95"/>
      <c r="B2828" s="541"/>
      <c r="C2828" s="541"/>
      <c r="D2828" s="541"/>
      <c r="E2828" s="541"/>
      <c r="F2828" s="259"/>
      <c r="G2828" s="259"/>
      <c r="H2828" s="259"/>
      <c r="I2828" s="259"/>
      <c r="J2828" s="259"/>
      <c r="K2828" s="541"/>
      <c r="L2828" s="263"/>
      <c r="M2828" s="541"/>
      <c r="N2828" s="54"/>
      <c r="O2828" s="54"/>
      <c r="P2828" s="54"/>
      <c r="Q2828" s="54"/>
      <c r="R2828" s="541"/>
      <c r="S2828" s="541"/>
      <c r="T2828" s="7"/>
      <c r="U2828" s="7"/>
      <c r="V2828" s="5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</row>
    <row r="2829" spans="1:51" ht="7.5" customHeight="1">
      <c r="A2829" s="95"/>
      <c r="B2829" s="541"/>
      <c r="C2829" s="541"/>
      <c r="D2829" s="541"/>
      <c r="E2829" s="541"/>
      <c r="F2829" s="259"/>
      <c r="G2829" s="259"/>
      <c r="H2829" s="259"/>
      <c r="I2829" s="259"/>
      <c r="J2829" s="259"/>
      <c r="K2829" s="728"/>
      <c r="L2829" s="263"/>
      <c r="M2829" s="728"/>
      <c r="N2829" s="193"/>
      <c r="O2829" s="193"/>
      <c r="P2829" s="193"/>
      <c r="Q2829" s="193"/>
      <c r="R2829" s="723" t="s">
        <v>21</v>
      </c>
      <c r="S2829" s="588" t="s">
        <v>551</v>
      </c>
      <c r="T2829" s="7"/>
      <c r="U2829" s="7"/>
      <c r="V2829" s="5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7"/>
    </row>
    <row r="2830" spans="1:51" ht="7.5" customHeight="1">
      <c r="A2830" s="95"/>
      <c r="B2830" s="541"/>
      <c r="C2830" s="541"/>
      <c r="D2830" s="541"/>
      <c r="E2830" s="541"/>
      <c r="F2830" s="259"/>
      <c r="G2830" s="259"/>
      <c r="H2830" s="259"/>
      <c r="I2830" s="259"/>
      <c r="J2830" s="259"/>
      <c r="K2830" s="541"/>
      <c r="L2830" s="263"/>
      <c r="M2830" s="541"/>
      <c r="N2830" s="193"/>
      <c r="O2830" s="193"/>
      <c r="P2830" s="193"/>
      <c r="Q2830" s="193"/>
      <c r="R2830" s="541"/>
      <c r="S2830" s="541"/>
      <c r="T2830" s="7"/>
      <c r="U2830" s="7"/>
      <c r="V2830" s="5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7"/>
    </row>
    <row r="2831" spans="1:51" ht="7.5" customHeight="1">
      <c r="A2831" s="95"/>
      <c r="B2831" s="541"/>
      <c r="C2831" s="541"/>
      <c r="D2831" s="541"/>
      <c r="E2831" s="541"/>
      <c r="F2831" s="193"/>
      <c r="G2831" s="193"/>
      <c r="H2831" s="193"/>
      <c r="I2831" s="193"/>
      <c r="J2831" s="193"/>
      <c r="K2831" s="193"/>
      <c r="L2831" s="193"/>
      <c r="M2831" s="193"/>
      <c r="N2831" s="193"/>
      <c r="O2831" s="193"/>
      <c r="P2831" s="193"/>
      <c r="Q2831" s="193"/>
      <c r="R2831" s="87"/>
      <c r="S2831" s="541"/>
      <c r="T2831" s="7"/>
      <c r="U2831" s="7"/>
      <c r="V2831" s="5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</row>
    <row r="2832" spans="1:51" ht="7.5" customHeight="1">
      <c r="A2832" s="95"/>
      <c r="B2832" s="541"/>
      <c r="C2832" s="541"/>
      <c r="D2832" s="541"/>
      <c r="E2832" s="541"/>
      <c r="F2832" s="193"/>
      <c r="G2832" s="193"/>
      <c r="H2832" s="193"/>
      <c r="I2832" s="193"/>
      <c r="J2832" s="193"/>
      <c r="K2832" s="193"/>
      <c r="L2832" s="193"/>
      <c r="M2832" s="193"/>
      <c r="N2832" s="193"/>
      <c r="O2832" s="193"/>
      <c r="P2832" s="193"/>
      <c r="Q2832" s="193"/>
      <c r="R2832" s="723" t="s">
        <v>21</v>
      </c>
      <c r="S2832" s="588" t="s">
        <v>689</v>
      </c>
      <c r="T2832" s="7"/>
      <c r="U2832" s="7"/>
      <c r="V2832" s="5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7"/>
    </row>
    <row r="2833" spans="1:51" ht="7.5" customHeight="1">
      <c r="A2833" s="95"/>
      <c r="B2833" s="541"/>
      <c r="C2833" s="541"/>
      <c r="D2833" s="541"/>
      <c r="E2833" s="541"/>
      <c r="F2833" s="193"/>
      <c r="G2833" s="193"/>
      <c r="H2833" s="193"/>
      <c r="I2833" s="193"/>
      <c r="J2833" s="193"/>
      <c r="K2833" s="193"/>
      <c r="L2833" s="193"/>
      <c r="M2833" s="193"/>
      <c r="N2833" s="193"/>
      <c r="O2833" s="193"/>
      <c r="P2833" s="193"/>
      <c r="Q2833" s="193"/>
      <c r="R2833" s="541"/>
      <c r="S2833" s="541"/>
      <c r="T2833" s="7"/>
      <c r="U2833" s="7"/>
      <c r="V2833" s="5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</row>
    <row r="2834" spans="1:51" ht="7.5" customHeight="1">
      <c r="A2834" s="95"/>
      <c r="B2834" s="541"/>
      <c r="C2834" s="541"/>
      <c r="D2834" s="541"/>
      <c r="E2834" s="541"/>
      <c r="F2834" s="193"/>
      <c r="G2834" s="193"/>
      <c r="H2834" s="193"/>
      <c r="I2834" s="193"/>
      <c r="J2834" s="193"/>
      <c r="K2834" s="193"/>
      <c r="L2834" s="193"/>
      <c r="M2834" s="193"/>
      <c r="N2834" s="193"/>
      <c r="O2834" s="193"/>
      <c r="P2834" s="193"/>
      <c r="Q2834" s="193"/>
      <c r="R2834" s="275"/>
      <c r="S2834" s="541"/>
      <c r="T2834" s="7"/>
      <c r="U2834" s="7"/>
      <c r="V2834" s="5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</row>
    <row r="2835" spans="1:51" ht="7.5" customHeight="1">
      <c r="A2835" s="95"/>
      <c r="B2835" s="541"/>
      <c r="C2835" s="608" t="s">
        <v>690</v>
      </c>
      <c r="D2835" s="541"/>
      <c r="E2835" s="541"/>
      <c r="F2835" s="193"/>
      <c r="G2835" s="54"/>
      <c r="H2835" s="54"/>
      <c r="I2835" s="54"/>
      <c r="J2835" s="54"/>
      <c r="K2835" s="54"/>
      <c r="L2835" s="54"/>
      <c r="N2835" s="54"/>
      <c r="O2835" s="54"/>
      <c r="P2835" s="54"/>
      <c r="Q2835" s="54"/>
      <c r="R2835" s="723" t="s">
        <v>21</v>
      </c>
      <c r="S2835" s="588" t="s">
        <v>691</v>
      </c>
      <c r="T2835" s="7"/>
      <c r="U2835" s="7"/>
      <c r="V2835" s="5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</row>
    <row r="2836" spans="1:51" ht="7.5" customHeight="1">
      <c r="A2836" s="95"/>
      <c r="B2836" s="541"/>
      <c r="C2836" s="541"/>
      <c r="D2836" s="541"/>
      <c r="E2836" s="541"/>
      <c r="F2836" s="193"/>
      <c r="G2836" s="54"/>
      <c r="H2836" s="54"/>
      <c r="I2836" s="54"/>
      <c r="J2836" s="54"/>
      <c r="K2836" s="54"/>
      <c r="L2836" s="54"/>
      <c r="N2836" s="54"/>
      <c r="O2836" s="54"/>
      <c r="P2836" s="54"/>
      <c r="Q2836" s="54"/>
      <c r="R2836" s="541"/>
      <c r="S2836" s="541"/>
      <c r="T2836" s="7"/>
      <c r="U2836" s="7"/>
      <c r="V2836" s="5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</row>
    <row r="2837" spans="1:51" ht="7.5" customHeight="1">
      <c r="A2837" s="95"/>
      <c r="B2837" s="541"/>
      <c r="C2837" s="531"/>
      <c r="D2837" s="541"/>
      <c r="E2837" s="541"/>
      <c r="F2837" s="287"/>
      <c r="G2837" s="54"/>
      <c r="H2837" s="54"/>
      <c r="I2837" s="54"/>
      <c r="J2837" s="54"/>
      <c r="K2837" s="54"/>
      <c r="L2837" s="54"/>
      <c r="N2837" s="54"/>
      <c r="O2837" s="54"/>
      <c r="P2837" s="54"/>
      <c r="Q2837" s="54"/>
      <c r="R2837" s="275"/>
      <c r="S2837" s="541"/>
      <c r="T2837" s="7"/>
      <c r="U2837" s="7"/>
      <c r="V2837" s="5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7"/>
    </row>
    <row r="2838" spans="1:51" ht="7.5" customHeight="1">
      <c r="A2838" s="95"/>
      <c r="B2838" s="702" t="s">
        <v>18</v>
      </c>
      <c r="C2838" s="627" t="s">
        <v>692</v>
      </c>
      <c r="D2838" s="632" t="s">
        <v>682</v>
      </c>
      <c r="E2838" s="662" t="s">
        <v>25</v>
      </c>
      <c r="F2838" s="54"/>
      <c r="G2838" s="198"/>
      <c r="H2838" s="198"/>
      <c r="I2838" s="198"/>
      <c r="J2838" s="198"/>
      <c r="K2838" s="198"/>
      <c r="L2838" s="198"/>
      <c r="M2838" s="198"/>
      <c r="N2838" s="198"/>
      <c r="O2838" s="198"/>
      <c r="P2838" s="198"/>
      <c r="Q2838" s="198"/>
      <c r="R2838" s="724" t="s">
        <v>21</v>
      </c>
      <c r="S2838" s="577" t="s">
        <v>683</v>
      </c>
      <c r="T2838" s="7"/>
      <c r="U2838" s="7"/>
      <c r="V2838" s="5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</row>
    <row r="2839" spans="1:51" ht="7.5" customHeight="1">
      <c r="A2839" s="1"/>
      <c r="B2839" s="541"/>
      <c r="C2839" s="541"/>
      <c r="D2839" s="541"/>
      <c r="E2839" s="541"/>
      <c r="G2839" s="54"/>
      <c r="H2839" s="54"/>
      <c r="I2839" s="54"/>
      <c r="J2839" s="54"/>
      <c r="K2839" s="54"/>
      <c r="L2839" s="54"/>
      <c r="M2839" s="54"/>
      <c r="N2839" s="54"/>
      <c r="O2839" s="54"/>
      <c r="P2839" s="54"/>
      <c r="Q2839" s="54"/>
      <c r="R2839" s="541"/>
      <c r="S2839" s="541"/>
      <c r="T2839" s="7"/>
      <c r="U2839" s="7"/>
      <c r="V2839" s="5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7"/>
    </row>
    <row r="2840" spans="1:51" ht="7.5" customHeight="1">
      <c r="A2840" s="1"/>
      <c r="B2840" s="541"/>
      <c r="C2840" s="541"/>
      <c r="D2840" s="541"/>
      <c r="E2840" s="541"/>
      <c r="F2840" s="195"/>
      <c r="G2840" s="397"/>
      <c r="H2840" s="345"/>
      <c r="I2840" s="397"/>
      <c r="J2840" s="345"/>
      <c r="K2840" s="283"/>
      <c r="L2840" s="345"/>
      <c r="M2840" s="283"/>
      <c r="N2840" s="135"/>
      <c r="O2840" s="283"/>
      <c r="P2840" s="135"/>
      <c r="Q2840" s="283"/>
      <c r="R2840" s="54"/>
      <c r="S2840" s="541"/>
      <c r="T2840" s="7"/>
      <c r="U2840" s="7"/>
      <c r="V2840" s="5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</row>
    <row r="2841" spans="1:51" ht="7.5" customHeight="1">
      <c r="A2841" s="1"/>
      <c r="B2841" s="541"/>
      <c r="C2841" s="541"/>
      <c r="D2841" s="541"/>
      <c r="E2841" s="541"/>
      <c r="F2841" s="195"/>
      <c r="G2841" s="397"/>
      <c r="H2841" s="345"/>
      <c r="I2841" s="397"/>
      <c r="J2841" s="345"/>
      <c r="K2841" s="283"/>
      <c r="L2841" s="345"/>
      <c r="M2841" s="283"/>
      <c r="N2841" s="135"/>
      <c r="O2841" s="283"/>
      <c r="P2841" s="135"/>
      <c r="Q2841" s="283"/>
      <c r="R2841" s="723" t="s">
        <v>21</v>
      </c>
      <c r="S2841" s="588" t="s">
        <v>684</v>
      </c>
      <c r="T2841" s="7"/>
      <c r="U2841" s="7"/>
      <c r="V2841" s="5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7"/>
    </row>
    <row r="2842" spans="1:51" ht="7.5" customHeight="1">
      <c r="A2842" s="1"/>
      <c r="B2842" s="541"/>
      <c r="C2842" s="541"/>
      <c r="D2842" s="541"/>
      <c r="E2842" s="541"/>
      <c r="F2842" s="195"/>
      <c r="G2842" s="397"/>
      <c r="H2842" s="345"/>
      <c r="I2842" s="397"/>
      <c r="J2842" s="345"/>
      <c r="K2842" s="283"/>
      <c r="L2842" s="345"/>
      <c r="M2842" s="283"/>
      <c r="N2842" s="135"/>
      <c r="O2842" s="283"/>
      <c r="P2842" s="135"/>
      <c r="Q2842" s="283"/>
      <c r="R2842" s="541"/>
      <c r="S2842" s="541"/>
      <c r="T2842" s="7"/>
      <c r="U2842" s="7"/>
      <c r="V2842" s="5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</row>
    <row r="2843" spans="1:51" ht="7.5" customHeight="1">
      <c r="A2843" s="1"/>
      <c r="B2843" s="541"/>
      <c r="C2843" s="541"/>
      <c r="D2843" s="541"/>
      <c r="E2843" s="541"/>
      <c r="F2843" s="193"/>
      <c r="G2843" s="54"/>
      <c r="H2843" s="54"/>
      <c r="I2843" s="54"/>
      <c r="J2843" s="54"/>
      <c r="K2843" s="54"/>
      <c r="L2843" s="54"/>
      <c r="M2843" s="54"/>
      <c r="N2843" s="54"/>
      <c r="O2843" s="54"/>
      <c r="P2843" s="54"/>
      <c r="Q2843" s="54"/>
      <c r="R2843" s="723" t="s">
        <v>21</v>
      </c>
      <c r="S2843" s="588" t="s">
        <v>685</v>
      </c>
      <c r="T2843" s="7"/>
      <c r="U2843" s="7"/>
      <c r="V2843" s="5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7"/>
    </row>
    <row r="2844" spans="1:51" ht="7.5" customHeight="1">
      <c r="A2844" s="1"/>
      <c r="B2844" s="541"/>
      <c r="C2844" s="541"/>
      <c r="D2844" s="541"/>
      <c r="E2844" s="541"/>
      <c r="F2844" s="193"/>
      <c r="G2844" s="54"/>
      <c r="H2844" s="54"/>
      <c r="I2844" s="54"/>
      <c r="J2844" s="54"/>
      <c r="K2844" s="54"/>
      <c r="L2844" s="54"/>
      <c r="M2844" s="54"/>
      <c r="N2844" s="54"/>
      <c r="O2844" s="54"/>
      <c r="P2844" s="54"/>
      <c r="Q2844" s="54"/>
      <c r="R2844" s="541"/>
      <c r="S2844" s="541"/>
      <c r="T2844" s="7"/>
      <c r="U2844" s="7"/>
      <c r="V2844" s="5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</row>
    <row r="2845" spans="1:51" ht="7.5" customHeight="1">
      <c r="A2845" s="1"/>
      <c r="B2845" s="541"/>
      <c r="C2845" s="541"/>
      <c r="D2845" s="541"/>
      <c r="E2845" s="541"/>
      <c r="F2845" s="193"/>
      <c r="G2845" s="54"/>
      <c r="H2845" s="193"/>
      <c r="I2845" s="54"/>
      <c r="J2845" s="193"/>
      <c r="K2845" s="193"/>
      <c r="L2845" s="193"/>
      <c r="M2845" s="193"/>
      <c r="N2845" s="193"/>
      <c r="O2845" s="193"/>
      <c r="P2845" s="193"/>
      <c r="Q2845" s="193"/>
      <c r="R2845" s="196"/>
      <c r="S2845" s="541"/>
      <c r="T2845" s="7"/>
      <c r="U2845" s="7"/>
      <c r="V2845" s="5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</row>
    <row r="2846" spans="1:51" ht="7.5" customHeight="1">
      <c r="A2846" s="1"/>
      <c r="B2846" s="541"/>
      <c r="C2846" s="541"/>
      <c r="D2846" s="541"/>
      <c r="E2846" s="541"/>
      <c r="F2846" s="193"/>
      <c r="G2846" s="54"/>
      <c r="H2846" s="54"/>
      <c r="I2846" s="54"/>
      <c r="J2846" s="54"/>
      <c r="K2846" s="54"/>
      <c r="L2846" s="54"/>
      <c r="M2846" s="54"/>
      <c r="N2846" s="54"/>
      <c r="O2846" s="54"/>
      <c r="P2846" s="54"/>
      <c r="Q2846" s="54"/>
      <c r="S2846" s="541"/>
      <c r="T2846" s="7"/>
      <c r="U2846" s="7"/>
      <c r="V2846" s="5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7"/>
    </row>
    <row r="2847" spans="1:51" ht="7.5" customHeight="1">
      <c r="A2847" s="6"/>
      <c r="B2847" s="541"/>
      <c r="C2847" s="541"/>
      <c r="D2847" s="541"/>
      <c r="E2847" s="541"/>
      <c r="F2847" s="193"/>
      <c r="G2847" s="54"/>
      <c r="H2847" s="54"/>
      <c r="I2847" s="54"/>
      <c r="J2847" s="54"/>
      <c r="K2847" s="54"/>
      <c r="L2847" s="54"/>
      <c r="M2847" s="54"/>
      <c r="N2847" s="54"/>
      <c r="O2847" s="54"/>
      <c r="P2847" s="54"/>
      <c r="Q2847" s="54"/>
      <c r="S2847" s="541"/>
      <c r="T2847" s="7"/>
      <c r="U2847" s="7"/>
      <c r="V2847" s="5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7"/>
    </row>
    <row r="2848" spans="1:51" ht="7.5" customHeight="1">
      <c r="A2848" s="1"/>
      <c r="B2848" s="541"/>
      <c r="C2848" s="541"/>
      <c r="D2848" s="541"/>
      <c r="E2848" s="541"/>
      <c r="F2848" s="54"/>
      <c r="G2848" s="727" t="s">
        <v>686</v>
      </c>
      <c r="H2848" s="193"/>
      <c r="I2848" s="54"/>
      <c r="J2848" s="193"/>
      <c r="K2848" s="54"/>
      <c r="L2848" s="193"/>
      <c r="M2848" s="193"/>
      <c r="N2848" s="193"/>
      <c r="O2848" s="193"/>
      <c r="P2848" s="193"/>
      <c r="Q2848" s="193"/>
      <c r="R2848" s="723" t="s">
        <v>21</v>
      </c>
      <c r="S2848" s="588" t="s">
        <v>574</v>
      </c>
      <c r="T2848" s="7"/>
      <c r="U2848" s="7"/>
      <c r="V2848" s="5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</row>
    <row r="2849" spans="1:51" ht="7.5" customHeight="1">
      <c r="A2849" s="1"/>
      <c r="B2849" s="541"/>
      <c r="C2849" s="541"/>
      <c r="D2849" s="541"/>
      <c r="E2849" s="541"/>
      <c r="F2849" s="54"/>
      <c r="G2849" s="541"/>
      <c r="H2849" s="193"/>
      <c r="J2849" s="193"/>
      <c r="K2849" s="54"/>
      <c r="L2849" s="193"/>
      <c r="M2849" s="193"/>
      <c r="N2849" s="193"/>
      <c r="O2849" s="193"/>
      <c r="P2849" s="193"/>
      <c r="Q2849" s="193"/>
      <c r="R2849" s="541"/>
      <c r="S2849" s="541"/>
      <c r="T2849" s="7"/>
      <c r="U2849" s="7"/>
      <c r="V2849" s="5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</row>
    <row r="2850" spans="1:51" ht="7.5" customHeight="1">
      <c r="A2850" s="1"/>
      <c r="B2850" s="541"/>
      <c r="C2850" s="541"/>
      <c r="D2850" s="541"/>
      <c r="E2850" s="541"/>
      <c r="F2850" s="193"/>
      <c r="G2850" s="541"/>
      <c r="H2850" s="193"/>
      <c r="I2850" s="727" t="s">
        <v>687</v>
      </c>
      <c r="J2850" s="193"/>
      <c r="K2850" s="54"/>
      <c r="L2850" s="193"/>
      <c r="M2850" s="193"/>
      <c r="N2850" s="193"/>
      <c r="O2850" s="193"/>
      <c r="P2850" s="193"/>
      <c r="Q2850" s="193"/>
      <c r="S2850" s="541"/>
      <c r="T2850" s="7"/>
      <c r="U2850" s="7"/>
      <c r="V2850" s="5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</row>
    <row r="2851" spans="1:51" ht="7.5" customHeight="1">
      <c r="A2851" s="1"/>
      <c r="B2851" s="541"/>
      <c r="C2851" s="541"/>
      <c r="D2851" s="541"/>
      <c r="E2851" s="541"/>
      <c r="F2851" s="193"/>
      <c r="G2851" s="541"/>
      <c r="H2851" s="190"/>
      <c r="I2851" s="541"/>
      <c r="J2851" s="193"/>
      <c r="K2851" s="193"/>
      <c r="L2851" s="193"/>
      <c r="M2851" s="193"/>
      <c r="N2851" s="193"/>
      <c r="O2851" s="193"/>
      <c r="P2851" s="193"/>
      <c r="Q2851" s="193"/>
      <c r="S2851" s="541"/>
      <c r="T2851" s="7"/>
      <c r="U2851" s="7"/>
      <c r="V2851" s="5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</row>
    <row r="2852" spans="1:51" ht="7.5" customHeight="1">
      <c r="A2852" s="1"/>
      <c r="B2852" s="541"/>
      <c r="C2852" s="541"/>
      <c r="D2852" s="541"/>
      <c r="E2852" s="541"/>
      <c r="F2852" s="581">
        <v>1349.777</v>
      </c>
      <c r="G2852" s="582">
        <f>ROUND(F2852*mark_up,0)</f>
        <v>5926</v>
      </c>
      <c r="H2852" s="50"/>
      <c r="I2852" s="582">
        <f>ROUND(G2852*1.0535,0)</f>
        <v>6243</v>
      </c>
      <c r="J2852" s="722"/>
      <c r="K2852" s="722" t="s">
        <v>25</v>
      </c>
      <c r="L2852" s="722"/>
      <c r="M2852" s="722" t="s">
        <v>25</v>
      </c>
      <c r="N2852" s="722"/>
      <c r="O2852" s="722" t="s">
        <v>25</v>
      </c>
      <c r="P2852" s="722"/>
      <c r="Q2852" s="722" t="s">
        <v>25</v>
      </c>
      <c r="R2852" s="196"/>
      <c r="S2852" s="541"/>
      <c r="T2852" s="7"/>
      <c r="U2852" s="7"/>
      <c r="V2852" s="5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</row>
    <row r="2853" spans="1:51" ht="7.5" customHeight="1">
      <c r="A2853" s="1"/>
      <c r="B2853" s="541"/>
      <c r="C2853" s="541"/>
      <c r="D2853" s="541"/>
      <c r="E2853" s="541"/>
      <c r="F2853" s="562"/>
      <c r="G2853" s="562"/>
      <c r="H2853" s="74"/>
      <c r="I2853" s="562"/>
      <c r="J2853" s="562"/>
      <c r="K2853" s="562"/>
      <c r="L2853" s="562"/>
      <c r="M2853" s="562"/>
      <c r="N2853" s="562"/>
      <c r="O2853" s="562"/>
      <c r="P2853" s="562"/>
      <c r="Q2853" s="562"/>
      <c r="R2853" s="723" t="s">
        <v>21</v>
      </c>
      <c r="S2853" s="588" t="s">
        <v>688</v>
      </c>
      <c r="T2853" s="7"/>
      <c r="U2853" s="7"/>
      <c r="V2853" s="5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7"/>
    </row>
    <row r="2854" spans="1:51" ht="7.5" customHeight="1">
      <c r="A2854" s="1"/>
      <c r="B2854" s="541"/>
      <c r="C2854" s="541"/>
      <c r="D2854" s="541"/>
      <c r="E2854" s="541"/>
      <c r="R2854" s="541"/>
      <c r="S2854" s="541"/>
      <c r="T2854" s="7"/>
      <c r="U2854" s="7"/>
      <c r="V2854" s="5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</row>
    <row r="2855" spans="1:51" ht="7.5" customHeight="1">
      <c r="A2855" s="1"/>
      <c r="B2855" s="541"/>
      <c r="C2855" s="541"/>
      <c r="D2855" s="541"/>
      <c r="E2855" s="541"/>
      <c r="F2855" s="259"/>
      <c r="G2855" s="259"/>
      <c r="H2855" s="259"/>
      <c r="I2855" s="259"/>
      <c r="R2855" s="723" t="s">
        <v>21</v>
      </c>
      <c r="S2855" s="588" t="s">
        <v>551</v>
      </c>
      <c r="T2855" s="7"/>
      <c r="U2855" s="7"/>
      <c r="V2855" s="5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</row>
    <row r="2856" spans="1:51" ht="7.5" customHeight="1">
      <c r="A2856" s="1"/>
      <c r="B2856" s="541"/>
      <c r="C2856" s="541"/>
      <c r="D2856" s="541"/>
      <c r="E2856" s="541"/>
      <c r="F2856" s="259"/>
      <c r="G2856" s="259"/>
      <c r="H2856" s="259"/>
      <c r="I2856" s="259"/>
      <c r="J2856" s="54"/>
      <c r="K2856" s="54"/>
      <c r="L2856" s="54"/>
      <c r="M2856" s="54"/>
      <c r="N2856" s="54"/>
      <c r="O2856" s="54"/>
      <c r="P2856" s="54"/>
      <c r="Q2856" s="54"/>
      <c r="R2856" s="541"/>
      <c r="S2856" s="541"/>
      <c r="T2856" s="7"/>
      <c r="U2856" s="7"/>
      <c r="V2856" s="5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</row>
    <row r="2857" spans="1:51" ht="7.5" customHeight="1">
      <c r="A2857" s="1"/>
      <c r="B2857" s="541"/>
      <c r="C2857" s="541"/>
      <c r="D2857" s="541"/>
      <c r="E2857" s="541"/>
      <c r="F2857" s="259"/>
      <c r="G2857" s="259"/>
      <c r="H2857" s="259"/>
      <c r="I2857" s="259"/>
      <c r="J2857" s="54"/>
      <c r="K2857" s="54"/>
      <c r="L2857" s="54"/>
      <c r="M2857" s="54"/>
      <c r="N2857" s="54"/>
      <c r="O2857" s="54"/>
      <c r="P2857" s="54"/>
      <c r="Q2857" s="54"/>
      <c r="R2857" s="87"/>
      <c r="S2857" s="541"/>
      <c r="T2857" s="7"/>
      <c r="U2857" s="7"/>
      <c r="V2857" s="5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7"/>
    </row>
    <row r="2858" spans="1:51" ht="7.5" customHeight="1">
      <c r="A2858" s="1"/>
      <c r="B2858" s="541"/>
      <c r="C2858" s="541"/>
      <c r="D2858" s="541"/>
      <c r="E2858" s="541"/>
      <c r="F2858" s="259"/>
      <c r="G2858" s="259"/>
      <c r="H2858" s="259"/>
      <c r="I2858" s="259"/>
      <c r="J2858" s="54"/>
      <c r="K2858" s="54"/>
      <c r="L2858" s="54"/>
      <c r="M2858" s="54"/>
      <c r="N2858" s="54"/>
      <c r="O2858" s="54"/>
      <c r="P2858" s="54"/>
      <c r="Q2858" s="54"/>
      <c r="R2858" s="54"/>
      <c r="S2858" s="541"/>
      <c r="T2858" s="7"/>
      <c r="U2858" s="7"/>
      <c r="V2858" s="5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</row>
    <row r="2859" spans="1:51" ht="7.5" customHeight="1">
      <c r="A2859" s="1"/>
      <c r="B2859" s="541"/>
      <c r="C2859" s="541"/>
      <c r="D2859" s="541"/>
      <c r="E2859" s="541"/>
      <c r="F2859" s="259"/>
      <c r="G2859" s="259"/>
      <c r="H2859" s="259"/>
      <c r="I2859" s="259"/>
      <c r="J2859" s="54"/>
      <c r="K2859" s="54"/>
      <c r="L2859" s="54"/>
      <c r="M2859" s="54"/>
      <c r="N2859" s="54"/>
      <c r="O2859" s="54"/>
      <c r="P2859" s="54"/>
      <c r="Q2859" s="54"/>
      <c r="R2859" s="723" t="s">
        <v>21</v>
      </c>
      <c r="S2859" s="588" t="s">
        <v>689</v>
      </c>
      <c r="T2859" s="7"/>
      <c r="U2859" s="7"/>
      <c r="V2859" s="5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</row>
    <row r="2860" spans="1:51" ht="7.5" customHeight="1">
      <c r="A2860" s="95"/>
      <c r="B2860" s="541"/>
      <c r="C2860" s="541"/>
      <c r="D2860" s="541"/>
      <c r="E2860" s="541"/>
      <c r="F2860" s="54"/>
      <c r="G2860" s="54"/>
      <c r="H2860" s="54"/>
      <c r="I2860" s="54"/>
      <c r="J2860" s="54"/>
      <c r="K2860" s="54"/>
      <c r="L2860" s="54"/>
      <c r="M2860" s="54"/>
      <c r="N2860" s="54"/>
      <c r="O2860" s="54"/>
      <c r="P2860" s="54"/>
      <c r="Q2860" s="54"/>
      <c r="R2860" s="541"/>
      <c r="S2860" s="541"/>
      <c r="T2860" s="7"/>
      <c r="U2860" s="7"/>
      <c r="V2860" s="5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7"/>
    </row>
    <row r="2861" spans="1:51" ht="7.5" customHeight="1">
      <c r="A2861" s="1"/>
      <c r="B2861" s="541"/>
      <c r="C2861" s="541"/>
      <c r="D2861" s="541"/>
      <c r="E2861" s="541"/>
      <c r="F2861" s="54"/>
      <c r="G2861" s="54"/>
      <c r="H2861" s="54"/>
      <c r="I2861" s="54"/>
      <c r="J2861" s="54"/>
      <c r="K2861" s="54"/>
      <c r="L2861" s="54"/>
      <c r="M2861" s="54"/>
      <c r="N2861" s="54"/>
      <c r="O2861" s="54"/>
      <c r="P2861" s="54"/>
      <c r="Q2861" s="54"/>
      <c r="R2861" s="275"/>
      <c r="S2861" s="541"/>
      <c r="T2861" s="7"/>
      <c r="U2861" s="7"/>
      <c r="V2861" s="5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</row>
    <row r="2862" spans="1:51" ht="7.5" customHeight="1">
      <c r="A2862" s="1"/>
      <c r="B2862" s="541"/>
      <c r="C2862" s="541"/>
      <c r="D2862" s="541"/>
      <c r="E2862" s="541"/>
      <c r="F2862" s="54"/>
      <c r="G2862" s="54"/>
      <c r="H2862" s="54"/>
      <c r="I2862" s="54"/>
      <c r="J2862" s="54"/>
      <c r="K2862" s="54"/>
      <c r="L2862" s="54"/>
      <c r="M2862" s="54"/>
      <c r="N2862" s="54"/>
      <c r="O2862" s="54"/>
      <c r="P2862" s="54"/>
      <c r="Q2862" s="54"/>
      <c r="R2862" s="723" t="s">
        <v>21</v>
      </c>
      <c r="S2862" s="588" t="s">
        <v>693</v>
      </c>
      <c r="T2862" s="7"/>
      <c r="U2862" s="7"/>
      <c r="V2862" s="5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7"/>
    </row>
    <row r="2863" spans="1:51" ht="7.5" customHeight="1">
      <c r="A2863" s="1"/>
      <c r="B2863" s="541"/>
      <c r="C2863" s="541"/>
      <c r="D2863" s="541"/>
      <c r="E2863" s="541"/>
      <c r="F2863" s="54"/>
      <c r="G2863" s="54"/>
      <c r="H2863" s="54"/>
      <c r="I2863" s="54"/>
      <c r="J2863" s="54"/>
      <c r="K2863" s="54"/>
      <c r="L2863" s="54"/>
      <c r="M2863" s="54"/>
      <c r="N2863" s="54"/>
      <c r="O2863" s="54"/>
      <c r="P2863" s="54"/>
      <c r="Q2863" s="54"/>
      <c r="R2863" s="541"/>
      <c r="S2863" s="541"/>
      <c r="T2863" s="7"/>
      <c r="U2863" s="7"/>
      <c r="V2863" s="5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</row>
    <row r="2864" spans="1:51" ht="7.5" customHeight="1">
      <c r="A2864" s="1"/>
      <c r="B2864" s="541"/>
      <c r="C2864" s="541"/>
      <c r="D2864" s="541"/>
      <c r="E2864" s="541"/>
      <c r="F2864" s="54"/>
      <c r="G2864" s="54"/>
      <c r="H2864" s="54"/>
      <c r="I2864" s="54"/>
      <c r="J2864" s="54"/>
      <c r="K2864" s="54"/>
      <c r="L2864" s="54"/>
      <c r="M2864" s="54"/>
      <c r="N2864" s="54"/>
      <c r="O2864" s="54"/>
      <c r="P2864" s="54"/>
      <c r="Q2864" s="54"/>
      <c r="R2864" s="399"/>
      <c r="S2864" s="541"/>
      <c r="T2864" s="7"/>
      <c r="U2864" s="7"/>
      <c r="V2864" s="5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</row>
    <row r="2865" spans="1:51" ht="7.5" customHeight="1">
      <c r="A2865" s="1"/>
      <c r="B2865" s="541"/>
      <c r="C2865" s="608" t="s">
        <v>690</v>
      </c>
      <c r="D2865" s="541"/>
      <c r="E2865" s="541"/>
      <c r="F2865" s="54"/>
      <c r="G2865" s="54"/>
      <c r="H2865" s="54"/>
      <c r="I2865" s="54"/>
      <c r="J2865" s="54"/>
      <c r="K2865" s="54"/>
      <c r="L2865" s="54"/>
      <c r="M2865" s="54"/>
      <c r="N2865" s="54"/>
      <c r="O2865" s="54"/>
      <c r="P2865" s="54"/>
      <c r="Q2865" s="54"/>
      <c r="R2865" s="54"/>
      <c r="S2865" s="541"/>
      <c r="T2865" s="7"/>
      <c r="U2865" s="7"/>
      <c r="V2865" s="5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7"/>
    </row>
    <row r="2866" spans="1:51" ht="7.5" customHeight="1">
      <c r="A2866" s="1"/>
      <c r="B2866" s="541"/>
      <c r="C2866" s="541"/>
      <c r="D2866" s="541"/>
      <c r="E2866" s="541"/>
      <c r="F2866" s="54"/>
      <c r="G2866" s="54"/>
      <c r="H2866" s="54"/>
      <c r="I2866" s="54"/>
      <c r="J2866" s="54"/>
      <c r="K2866" s="54"/>
      <c r="L2866" s="54"/>
      <c r="M2866" s="54"/>
      <c r="N2866" s="54"/>
      <c r="O2866" s="54"/>
      <c r="P2866" s="54"/>
      <c r="Q2866" s="54"/>
      <c r="R2866" s="54"/>
      <c r="S2866" s="541"/>
      <c r="T2866" s="7"/>
      <c r="U2866" s="7"/>
      <c r="V2866" s="5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</row>
    <row r="2867" spans="1:51" ht="7.5" customHeight="1">
      <c r="A2867" s="1"/>
      <c r="B2867" s="531"/>
      <c r="C2867" s="531"/>
      <c r="D2867" s="531"/>
      <c r="E2867" s="531"/>
      <c r="F2867" s="54"/>
      <c r="G2867" s="54"/>
      <c r="H2867" s="54"/>
      <c r="I2867" s="54"/>
      <c r="J2867" s="54"/>
      <c r="K2867" s="54"/>
      <c r="L2867" s="54"/>
      <c r="M2867" s="54"/>
      <c r="N2867" s="54"/>
      <c r="O2867" s="54"/>
      <c r="P2867" s="54"/>
      <c r="Q2867" s="54"/>
      <c r="T2867" s="7"/>
      <c r="U2867" s="7"/>
      <c r="V2867" s="5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7"/>
    </row>
    <row r="2868" spans="1:51" ht="11.25" customHeight="1">
      <c r="A2868" s="1"/>
      <c r="B2868" s="674"/>
      <c r="C2868" s="545"/>
      <c r="D2868" s="545"/>
      <c r="E2868" s="545"/>
      <c r="F2868" s="545"/>
      <c r="G2868" s="545"/>
      <c r="H2868" s="545"/>
      <c r="I2868" s="545"/>
      <c r="J2868" s="545"/>
      <c r="K2868" s="545"/>
      <c r="L2868" s="545"/>
      <c r="M2868" s="545"/>
      <c r="N2868" s="545"/>
      <c r="O2868" s="545"/>
      <c r="P2868" s="545"/>
      <c r="Q2868" s="545"/>
      <c r="R2868" s="545"/>
      <c r="S2868" s="570" t="s">
        <v>43</v>
      </c>
      <c r="T2868" s="7"/>
      <c r="U2868" s="7"/>
      <c r="V2868" s="5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</row>
    <row r="2869" spans="1:51" ht="11.25" customHeight="1">
      <c r="A2869" s="1"/>
      <c r="B2869" s="28"/>
      <c r="C2869" s="64"/>
      <c r="D2869" s="28"/>
      <c r="E2869" s="28"/>
      <c r="F2869" s="28"/>
      <c r="G2869" s="28"/>
      <c r="H2869" s="28"/>
      <c r="I2869" s="28"/>
      <c r="J2869" s="28"/>
      <c r="K2869" s="28"/>
      <c r="L2869" s="28"/>
      <c r="M2869" s="28"/>
      <c r="N2869" s="28"/>
      <c r="O2869" s="28"/>
      <c r="P2869" s="28"/>
      <c r="Q2869" s="28"/>
      <c r="R2869" s="31"/>
      <c r="S2869" s="562"/>
      <c r="T2869" s="7"/>
      <c r="U2869" s="7"/>
      <c r="V2869" s="5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7"/>
    </row>
    <row r="2870" spans="1:51" ht="11.25" customHeight="1">
      <c r="A2870" s="1"/>
      <c r="B2870" s="675" t="s">
        <v>694</v>
      </c>
      <c r="C2870" s="587"/>
      <c r="D2870" s="587"/>
      <c r="E2870" s="587"/>
      <c r="F2870" s="587"/>
      <c r="G2870" s="587"/>
      <c r="H2870" s="587"/>
      <c r="I2870" s="587"/>
      <c r="J2870" s="587"/>
      <c r="K2870" s="587"/>
      <c r="L2870" s="587"/>
      <c r="M2870" s="587"/>
      <c r="N2870" s="587"/>
      <c r="O2870" s="587"/>
      <c r="P2870" s="587"/>
      <c r="Q2870" s="587"/>
      <c r="R2870" s="587"/>
      <c r="S2870" s="587"/>
      <c r="T2870" s="7"/>
      <c r="U2870" s="7"/>
      <c r="V2870" s="5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  <c r="AY2870" s="7"/>
    </row>
    <row r="2871" spans="1:51" ht="61.5" customHeight="1">
      <c r="A2871" s="1"/>
      <c r="B2871" s="572"/>
      <c r="C2871" s="531"/>
      <c r="D2871" s="531"/>
      <c r="E2871" s="35"/>
      <c r="F2871" s="35"/>
      <c r="G2871" s="35"/>
      <c r="H2871" s="35"/>
      <c r="I2871" s="35"/>
      <c r="J2871" s="35"/>
      <c r="K2871" s="35"/>
      <c r="L2871" s="35"/>
      <c r="M2871" s="35"/>
      <c r="N2871" s="328"/>
      <c r="O2871" s="573" t="s">
        <v>5</v>
      </c>
      <c r="P2871" s="531"/>
      <c r="Q2871" s="531"/>
      <c r="R2871" s="531"/>
      <c r="S2871" s="531"/>
      <c r="T2871" s="7"/>
      <c r="U2871" s="7"/>
      <c r="V2871" s="5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  <c r="AY2871" s="7"/>
    </row>
    <row r="2872" spans="1:51" ht="34.5" customHeight="1">
      <c r="A2872" s="1"/>
      <c r="B2872" s="279" t="s">
        <v>6</v>
      </c>
      <c r="C2872" s="279" t="s">
        <v>7</v>
      </c>
      <c r="D2872" s="279" t="s">
        <v>8</v>
      </c>
      <c r="E2872" s="279" t="s">
        <v>9</v>
      </c>
      <c r="F2872" s="388" t="s">
        <v>10</v>
      </c>
      <c r="G2872" s="389" t="s">
        <v>11</v>
      </c>
      <c r="H2872" s="388" t="s">
        <v>10</v>
      </c>
      <c r="I2872" s="389" t="s">
        <v>12</v>
      </c>
      <c r="J2872" s="388" t="s">
        <v>10</v>
      </c>
      <c r="K2872" s="389" t="s">
        <v>13</v>
      </c>
      <c r="L2872" s="388" t="s">
        <v>10</v>
      </c>
      <c r="M2872" s="389" t="s">
        <v>14</v>
      </c>
      <c r="N2872" s="388" t="s">
        <v>10</v>
      </c>
      <c r="O2872" s="389" t="s">
        <v>15</v>
      </c>
      <c r="P2872" s="388" t="s">
        <v>10</v>
      </c>
      <c r="Q2872" s="389" t="s">
        <v>16</v>
      </c>
      <c r="R2872" s="699" t="s">
        <v>17</v>
      </c>
      <c r="S2872" s="545"/>
      <c r="T2872" s="7"/>
      <c r="U2872" s="7"/>
      <c r="V2872" s="5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</row>
    <row r="2873" spans="1:51" ht="7.5" customHeight="1">
      <c r="A2873" s="95"/>
      <c r="B2873" s="703" t="s">
        <v>18</v>
      </c>
      <c r="C2873" s="627" t="s">
        <v>695</v>
      </c>
      <c r="D2873" s="719" t="s">
        <v>696</v>
      </c>
      <c r="E2873" s="400"/>
      <c r="F2873" s="401"/>
      <c r="G2873" s="401"/>
      <c r="H2873" s="401"/>
      <c r="I2873" s="401"/>
      <c r="J2873" s="400"/>
      <c r="K2873" s="400"/>
      <c r="L2873" s="400"/>
      <c r="M2873" s="400"/>
      <c r="N2873" s="400"/>
      <c r="O2873" s="400"/>
      <c r="P2873" s="400"/>
      <c r="Q2873" s="400"/>
      <c r="R2873" s="576" t="s">
        <v>21</v>
      </c>
      <c r="S2873" s="577" t="s">
        <v>432</v>
      </c>
      <c r="T2873" s="7"/>
      <c r="U2873" s="7"/>
      <c r="V2873" s="5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7"/>
    </row>
    <row r="2874" spans="1:51" ht="7.5" customHeight="1">
      <c r="A2874" s="95"/>
      <c r="B2874" s="541"/>
      <c r="C2874" s="541"/>
      <c r="D2874" s="541"/>
      <c r="E2874" s="92"/>
      <c r="F2874" s="349"/>
      <c r="G2874" s="349"/>
      <c r="H2874" s="349"/>
      <c r="I2874" s="349"/>
      <c r="J2874" s="92"/>
      <c r="K2874" s="92"/>
      <c r="L2874" s="92"/>
      <c r="M2874" s="92"/>
      <c r="N2874" s="92"/>
      <c r="O2874" s="92"/>
      <c r="P2874" s="92"/>
      <c r="Q2874" s="92"/>
      <c r="R2874" s="541"/>
      <c r="S2874" s="541"/>
      <c r="T2874" s="7"/>
      <c r="U2874" s="7"/>
      <c r="V2874" s="5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7"/>
    </row>
    <row r="2875" spans="1:51" ht="7.5" customHeight="1">
      <c r="A2875" s="95"/>
      <c r="B2875" s="541"/>
      <c r="C2875" s="541"/>
      <c r="D2875" s="541"/>
      <c r="E2875" s="92"/>
      <c r="F2875" s="349"/>
      <c r="G2875" s="349"/>
      <c r="H2875" s="349"/>
      <c r="I2875" s="349"/>
      <c r="J2875" s="92"/>
      <c r="K2875" s="92"/>
      <c r="L2875" s="92"/>
      <c r="M2875" s="92"/>
      <c r="N2875" s="92"/>
      <c r="O2875" s="92"/>
      <c r="P2875" s="92"/>
      <c r="Q2875" s="92"/>
      <c r="R2875" s="58"/>
      <c r="S2875" s="541"/>
      <c r="T2875" s="7"/>
      <c r="U2875" s="7"/>
      <c r="V2875" s="5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7"/>
    </row>
    <row r="2876" spans="1:51" ht="7.5" customHeight="1">
      <c r="A2876" s="95"/>
      <c r="B2876" s="541"/>
      <c r="C2876" s="541"/>
      <c r="D2876" s="541"/>
      <c r="E2876" s="58"/>
      <c r="F2876" s="116"/>
      <c r="G2876" s="116"/>
      <c r="H2876" s="116"/>
      <c r="I2876" s="116"/>
      <c r="J2876" s="58"/>
      <c r="K2876" s="58"/>
      <c r="L2876" s="58"/>
      <c r="M2876" s="58"/>
      <c r="N2876" s="58"/>
      <c r="O2876" s="58"/>
      <c r="P2876" s="58"/>
      <c r="Q2876" s="58"/>
      <c r="R2876" s="578" t="s">
        <v>21</v>
      </c>
      <c r="S2876" s="588" t="s">
        <v>651</v>
      </c>
      <c r="T2876" s="7"/>
      <c r="U2876" s="7"/>
      <c r="V2876" s="5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  <c r="AY2876" s="7"/>
    </row>
    <row r="2877" spans="1:51" ht="7.5" customHeight="1">
      <c r="A2877" s="95"/>
      <c r="B2877" s="541"/>
      <c r="C2877" s="541"/>
      <c r="D2877" s="541"/>
      <c r="E2877" s="58"/>
      <c r="F2877" s="116"/>
      <c r="G2877" s="116"/>
      <c r="H2877" s="116"/>
      <c r="I2877" s="116"/>
      <c r="J2877" s="58"/>
      <c r="K2877" s="58"/>
      <c r="L2877" s="58"/>
      <c r="M2877" s="58"/>
      <c r="N2877" s="58"/>
      <c r="O2877" s="58"/>
      <c r="P2877" s="58"/>
      <c r="Q2877" s="58"/>
      <c r="R2877" s="541"/>
      <c r="S2877" s="541"/>
      <c r="T2877" s="7"/>
      <c r="U2877" s="7"/>
      <c r="V2877" s="5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7"/>
    </row>
    <row r="2878" spans="1:51" ht="7.5" customHeight="1">
      <c r="A2878" s="95"/>
      <c r="B2878" s="541"/>
      <c r="C2878" s="541"/>
      <c r="D2878" s="541"/>
      <c r="E2878" s="58"/>
      <c r="F2878" s="116"/>
      <c r="G2878" s="116"/>
      <c r="H2878" s="116"/>
      <c r="I2878" s="116"/>
      <c r="J2878" s="58"/>
      <c r="K2878" s="58"/>
      <c r="L2878" s="58"/>
      <c r="M2878" s="58"/>
      <c r="N2878" s="58"/>
      <c r="O2878" s="58"/>
      <c r="P2878" s="58"/>
      <c r="Q2878" s="58"/>
      <c r="R2878" s="140"/>
      <c r="S2878" s="541"/>
      <c r="T2878" s="7"/>
      <c r="U2878" s="7"/>
      <c r="V2878" s="5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7"/>
    </row>
    <row r="2879" spans="1:51" ht="7.5" customHeight="1">
      <c r="A2879" s="95"/>
      <c r="B2879" s="541"/>
      <c r="C2879" s="541"/>
      <c r="D2879" s="541"/>
      <c r="E2879" s="653" t="s">
        <v>25</v>
      </c>
      <c r="F2879" s="581">
        <v>8085</v>
      </c>
      <c r="G2879" s="582">
        <f>ROUND(F2879*mark_up,0)</f>
        <v>35493</v>
      </c>
      <c r="H2879" s="50"/>
      <c r="I2879" s="582" t="s">
        <v>25</v>
      </c>
      <c r="J2879" s="652"/>
      <c r="K2879" s="653" t="s">
        <v>25</v>
      </c>
      <c r="L2879" s="194"/>
      <c r="M2879" s="653" t="s">
        <v>25</v>
      </c>
      <c r="N2879" s="194"/>
      <c r="O2879" s="653" t="s">
        <v>25</v>
      </c>
      <c r="P2879" s="194"/>
      <c r="Q2879" s="653" t="s">
        <v>25</v>
      </c>
      <c r="R2879" s="578" t="s">
        <v>21</v>
      </c>
      <c r="S2879" s="588" t="s">
        <v>433</v>
      </c>
      <c r="T2879" s="7"/>
      <c r="U2879" s="7"/>
      <c r="V2879" s="5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  <c r="AY2879" s="7"/>
    </row>
    <row r="2880" spans="1:51" ht="7.5" customHeight="1">
      <c r="A2880" s="95"/>
      <c r="B2880" s="541"/>
      <c r="C2880" s="541"/>
      <c r="D2880" s="541"/>
      <c r="E2880" s="562"/>
      <c r="F2880" s="562"/>
      <c r="G2880" s="562"/>
      <c r="H2880" s="74"/>
      <c r="I2880" s="562"/>
      <c r="J2880" s="562"/>
      <c r="K2880" s="562"/>
      <c r="L2880" s="276"/>
      <c r="M2880" s="562"/>
      <c r="N2880" s="276"/>
      <c r="O2880" s="562"/>
      <c r="P2880" s="276"/>
      <c r="Q2880" s="562"/>
      <c r="R2880" s="541"/>
      <c r="S2880" s="541"/>
      <c r="T2880" s="7"/>
      <c r="U2880" s="7"/>
      <c r="V2880" s="5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  <c r="AY2880" s="7"/>
    </row>
    <row r="2881" spans="1:51" ht="7.5" customHeight="1">
      <c r="A2881" s="95"/>
      <c r="B2881" s="541"/>
      <c r="C2881" s="541"/>
      <c r="D2881" s="541"/>
      <c r="E2881" s="100"/>
      <c r="F2881" s="349"/>
      <c r="G2881" s="349"/>
      <c r="H2881" s="349"/>
      <c r="I2881" s="349"/>
      <c r="J2881" s="100"/>
      <c r="K2881" s="100"/>
      <c r="L2881" s="100"/>
      <c r="M2881" s="100"/>
      <c r="N2881" s="100"/>
      <c r="O2881" s="100"/>
      <c r="P2881" s="100"/>
      <c r="Q2881" s="100"/>
      <c r="R2881" s="698" t="s">
        <v>21</v>
      </c>
      <c r="S2881" s="588" t="s">
        <v>434</v>
      </c>
      <c r="T2881" s="7"/>
      <c r="U2881" s="7"/>
      <c r="V2881" s="5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  <c r="AY2881" s="7"/>
    </row>
    <row r="2882" spans="1:51" ht="7.5" customHeight="1">
      <c r="A2882" s="398"/>
      <c r="B2882" s="541"/>
      <c r="C2882" s="541"/>
      <c r="D2882" s="541"/>
      <c r="E2882" s="92"/>
      <c r="F2882" s="120"/>
      <c r="G2882" s="120"/>
      <c r="H2882" s="729"/>
      <c r="I2882" s="730"/>
      <c r="J2882" s="92"/>
      <c r="K2882" s="92"/>
      <c r="L2882" s="92"/>
      <c r="M2882" s="92"/>
      <c r="N2882" s="92"/>
      <c r="O2882" s="92"/>
      <c r="P2882" s="92"/>
      <c r="Q2882" s="92"/>
      <c r="R2882" s="541"/>
      <c r="S2882" s="541"/>
      <c r="T2882" s="7"/>
      <c r="U2882" s="7"/>
      <c r="V2882" s="5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  <c r="AY2882" s="7"/>
    </row>
    <row r="2883" spans="1:51" ht="7.5" customHeight="1">
      <c r="A2883" s="110"/>
      <c r="B2883" s="541"/>
      <c r="C2883" s="541"/>
      <c r="D2883" s="541"/>
      <c r="E2883" s="100"/>
      <c r="F2883" s="120"/>
      <c r="G2883" s="120"/>
      <c r="H2883" s="541"/>
      <c r="I2883" s="541"/>
      <c r="J2883" s="100"/>
      <c r="K2883" s="100"/>
      <c r="L2883" s="100"/>
      <c r="M2883" s="100"/>
      <c r="N2883" s="100"/>
      <c r="O2883" s="100"/>
      <c r="P2883" s="100"/>
      <c r="Q2883" s="100"/>
      <c r="R2883" s="92"/>
      <c r="S2883" s="541"/>
      <c r="T2883" s="7"/>
      <c r="U2883" s="7"/>
      <c r="V2883" s="5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  <c r="AY2883" s="7"/>
    </row>
    <row r="2884" spans="1:51" ht="7.5" customHeight="1">
      <c r="A2884" s="110"/>
      <c r="B2884" s="541"/>
      <c r="C2884" s="541"/>
      <c r="D2884" s="541"/>
      <c r="E2884" s="100"/>
      <c r="F2884" s="120"/>
      <c r="G2884" s="120"/>
      <c r="H2884" s="729"/>
      <c r="I2884" s="730"/>
      <c r="J2884" s="100"/>
      <c r="K2884" s="100"/>
      <c r="L2884" s="100"/>
      <c r="M2884" s="100"/>
      <c r="N2884" s="100"/>
      <c r="O2884" s="100"/>
      <c r="P2884" s="100"/>
      <c r="Q2884" s="100"/>
      <c r="R2884" s="578" t="s">
        <v>21</v>
      </c>
      <c r="S2884" s="588" t="s">
        <v>646</v>
      </c>
      <c r="T2884" s="7"/>
      <c r="U2884" s="7"/>
      <c r="V2884" s="5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  <c r="AY2884" s="7"/>
    </row>
    <row r="2885" spans="1:51" ht="7.5" customHeight="1">
      <c r="A2885" s="95"/>
      <c r="B2885" s="541"/>
      <c r="C2885" s="608" t="s">
        <v>697</v>
      </c>
      <c r="D2885" s="541"/>
      <c r="E2885" s="92"/>
      <c r="F2885" s="120"/>
      <c r="G2885" s="120"/>
      <c r="H2885" s="541"/>
      <c r="I2885" s="541"/>
      <c r="J2885" s="92"/>
      <c r="K2885" s="92"/>
      <c r="L2885" s="92"/>
      <c r="M2885" s="92"/>
      <c r="N2885" s="92"/>
      <c r="O2885" s="92"/>
      <c r="P2885" s="92"/>
      <c r="Q2885" s="92"/>
      <c r="R2885" s="541"/>
      <c r="S2885" s="541"/>
      <c r="T2885" s="7"/>
      <c r="U2885" s="7"/>
      <c r="V2885" s="5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  <c r="AY2885" s="7"/>
    </row>
    <row r="2886" spans="1:51" ht="7.5" customHeight="1">
      <c r="A2886" s="95"/>
      <c r="B2886" s="541"/>
      <c r="C2886" s="541"/>
      <c r="D2886" s="541"/>
      <c r="E2886" s="92"/>
      <c r="F2886" s="349"/>
      <c r="G2886" s="349"/>
      <c r="H2886" s="349"/>
      <c r="I2886" s="349"/>
      <c r="J2886" s="92"/>
      <c r="K2886" s="92"/>
      <c r="L2886" s="92"/>
      <c r="M2886" s="92"/>
      <c r="N2886" s="92"/>
      <c r="O2886" s="92"/>
      <c r="P2886" s="92"/>
      <c r="Q2886" s="92"/>
      <c r="R2886" s="127"/>
      <c r="S2886" s="541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  <c r="AY2886" s="7"/>
    </row>
    <row r="2887" spans="1:51" ht="7.5" customHeight="1">
      <c r="A2887" s="95"/>
      <c r="B2887" s="531"/>
      <c r="C2887" s="531"/>
      <c r="D2887" s="531"/>
      <c r="E2887" s="351"/>
      <c r="F2887" s="350"/>
      <c r="G2887" s="350"/>
      <c r="H2887" s="350"/>
      <c r="I2887" s="350"/>
      <c r="J2887" s="351"/>
      <c r="K2887" s="351"/>
      <c r="L2887" s="351"/>
      <c r="M2887" s="351"/>
      <c r="N2887" s="351"/>
      <c r="O2887" s="351"/>
      <c r="P2887" s="351"/>
      <c r="Q2887" s="351"/>
      <c r="R2887" s="351"/>
      <c r="S2887" s="351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  <c r="AY2887" s="7"/>
    </row>
    <row r="2888" spans="1:51" ht="7.5" customHeight="1">
      <c r="A2888" s="95"/>
      <c r="B2888" s="704" t="s">
        <v>18</v>
      </c>
      <c r="C2888" s="627" t="s">
        <v>698</v>
      </c>
      <c r="D2888" s="719" t="s">
        <v>699</v>
      </c>
      <c r="E2888" s="125"/>
      <c r="F2888" s="352"/>
      <c r="G2888" s="352"/>
      <c r="H2888" s="352"/>
      <c r="I2888" s="352"/>
      <c r="J2888" s="126"/>
      <c r="K2888" s="126"/>
      <c r="L2888" s="126"/>
      <c r="M2888" s="126"/>
      <c r="N2888" s="126"/>
      <c r="O2888" s="126"/>
      <c r="P2888" s="126"/>
      <c r="Q2888" s="126"/>
      <c r="R2888" s="576" t="s">
        <v>21</v>
      </c>
      <c r="S2888" s="577" t="s">
        <v>432</v>
      </c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  <c r="AY2888" s="7"/>
    </row>
    <row r="2889" spans="1:51" ht="7.5" customHeight="1">
      <c r="A2889" s="95"/>
      <c r="B2889" s="541"/>
      <c r="C2889" s="541"/>
      <c r="D2889" s="541"/>
      <c r="E2889" s="127"/>
      <c r="F2889" s="226"/>
      <c r="G2889" s="226"/>
      <c r="H2889" s="226"/>
      <c r="I2889" s="226"/>
      <c r="J2889" s="128"/>
      <c r="K2889" s="128"/>
      <c r="L2889" s="128"/>
      <c r="M2889" s="128"/>
      <c r="N2889" s="128"/>
      <c r="O2889" s="128"/>
      <c r="P2889" s="128"/>
      <c r="Q2889" s="128"/>
      <c r="R2889" s="541"/>
      <c r="S2889" s="541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  <c r="AY2889" s="7"/>
    </row>
    <row r="2890" spans="1:51" ht="7.5" customHeight="1">
      <c r="A2890" s="95"/>
      <c r="B2890" s="541"/>
      <c r="C2890" s="541"/>
      <c r="D2890" s="541"/>
      <c r="E2890" s="127"/>
      <c r="F2890" s="226"/>
      <c r="G2890" s="226"/>
      <c r="H2890" s="226"/>
      <c r="I2890" s="226"/>
      <c r="J2890" s="128"/>
      <c r="K2890" s="128"/>
      <c r="L2890" s="128"/>
      <c r="M2890" s="128"/>
      <c r="N2890" s="128"/>
      <c r="O2890" s="128"/>
      <c r="P2890" s="128"/>
      <c r="Q2890" s="128"/>
      <c r="R2890" s="131"/>
      <c r="S2890" s="541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7"/>
    </row>
    <row r="2891" spans="1:51" ht="7.5" customHeight="1">
      <c r="A2891" s="95"/>
      <c r="B2891" s="541"/>
      <c r="C2891" s="541"/>
      <c r="D2891" s="541"/>
      <c r="E2891" s="127"/>
      <c r="F2891" s="226"/>
      <c r="G2891" s="226"/>
      <c r="H2891" s="226"/>
      <c r="I2891" s="226"/>
      <c r="J2891" s="128"/>
      <c r="K2891" s="128"/>
      <c r="L2891" s="128"/>
      <c r="M2891" s="128"/>
      <c r="N2891" s="128"/>
      <c r="O2891" s="128"/>
      <c r="P2891" s="128"/>
      <c r="Q2891" s="128"/>
      <c r="R2891" s="578" t="s">
        <v>21</v>
      </c>
      <c r="S2891" s="588" t="s">
        <v>651</v>
      </c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  <c r="AY2891" s="7"/>
    </row>
    <row r="2892" spans="1:51" ht="7.5" customHeight="1">
      <c r="A2892" s="95"/>
      <c r="B2892" s="541"/>
      <c r="C2892" s="541"/>
      <c r="D2892" s="541"/>
      <c r="E2892" s="127"/>
      <c r="F2892" s="226"/>
      <c r="G2892" s="226"/>
      <c r="H2892" s="226"/>
      <c r="I2892" s="226"/>
      <c r="J2892" s="128"/>
      <c r="K2892" s="128"/>
      <c r="L2892" s="128"/>
      <c r="M2892" s="128"/>
      <c r="N2892" s="128"/>
      <c r="O2892" s="128"/>
      <c r="P2892" s="128"/>
      <c r="Q2892" s="128"/>
      <c r="R2892" s="541"/>
      <c r="S2892" s="541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  <c r="AY2892" s="7"/>
    </row>
    <row r="2893" spans="1:51" ht="7.5" customHeight="1">
      <c r="A2893" s="95"/>
      <c r="B2893" s="541"/>
      <c r="C2893" s="541"/>
      <c r="D2893" s="541"/>
      <c r="E2893" s="127"/>
      <c r="F2893" s="226"/>
      <c r="G2893" s="226"/>
      <c r="H2893" s="226"/>
      <c r="I2893" s="226"/>
      <c r="J2893" s="128"/>
      <c r="K2893" s="128"/>
      <c r="L2893" s="128"/>
      <c r="M2893" s="128"/>
      <c r="N2893" s="128"/>
      <c r="O2893" s="128"/>
      <c r="P2893" s="128"/>
      <c r="Q2893" s="128"/>
      <c r="R2893" s="128"/>
      <c r="S2893" s="541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  <c r="AY2893" s="7"/>
    </row>
    <row r="2894" spans="1:51" ht="7.5" customHeight="1">
      <c r="A2894" s="95"/>
      <c r="B2894" s="541"/>
      <c r="C2894" s="541"/>
      <c r="D2894" s="541"/>
      <c r="E2894" s="127"/>
      <c r="F2894" s="226"/>
      <c r="G2894" s="226"/>
      <c r="H2894" s="226"/>
      <c r="I2894" s="226"/>
      <c r="J2894" s="128"/>
      <c r="K2894" s="128"/>
      <c r="L2894" s="128"/>
      <c r="M2894" s="128"/>
      <c r="N2894" s="128"/>
      <c r="O2894" s="128"/>
      <c r="P2894" s="128"/>
      <c r="Q2894" s="128"/>
      <c r="R2894" s="578" t="s">
        <v>21</v>
      </c>
      <c r="S2894" s="588" t="s">
        <v>433</v>
      </c>
      <c r="T2894" s="7"/>
      <c r="U2894" s="7"/>
      <c r="V2894" s="5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  <c r="AY2894" s="7"/>
    </row>
    <row r="2895" spans="1:51" ht="7.5" customHeight="1">
      <c r="A2895" s="95"/>
      <c r="B2895" s="541"/>
      <c r="C2895" s="541"/>
      <c r="D2895" s="541"/>
      <c r="E2895" s="653" t="s">
        <v>25</v>
      </c>
      <c r="F2895" s="731">
        <v>38547.599999999999</v>
      </c>
      <c r="G2895" s="582">
        <f>ROUND(F2895*mark_up,0)</f>
        <v>169224</v>
      </c>
      <c r="H2895" s="732"/>
      <c r="I2895" s="582" t="s">
        <v>25</v>
      </c>
      <c r="J2895" s="216"/>
      <c r="K2895" s="656" t="s">
        <v>25</v>
      </c>
      <c r="L2895" s="657"/>
      <c r="M2895" s="656" t="s">
        <v>25</v>
      </c>
      <c r="N2895" s="657"/>
      <c r="O2895" s="656" t="s">
        <v>25</v>
      </c>
      <c r="P2895" s="657"/>
      <c r="Q2895" s="656" t="s">
        <v>25</v>
      </c>
      <c r="R2895" s="541"/>
      <c r="S2895" s="541"/>
      <c r="T2895" s="7"/>
      <c r="U2895" s="7"/>
      <c r="V2895" s="5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  <c r="AY2895" s="7"/>
    </row>
    <row r="2896" spans="1:51" ht="7.5" customHeight="1">
      <c r="A2896" s="95"/>
      <c r="B2896" s="541"/>
      <c r="C2896" s="541"/>
      <c r="D2896" s="541"/>
      <c r="E2896" s="562"/>
      <c r="F2896" s="562"/>
      <c r="G2896" s="562"/>
      <c r="H2896" s="562"/>
      <c r="I2896" s="562"/>
      <c r="J2896" s="138"/>
      <c r="K2896" s="562"/>
      <c r="L2896" s="562"/>
      <c r="M2896" s="562"/>
      <c r="N2896" s="562"/>
      <c r="O2896" s="562"/>
      <c r="P2896" s="562"/>
      <c r="Q2896" s="562"/>
      <c r="R2896" s="578" t="s">
        <v>21</v>
      </c>
      <c r="S2896" s="588" t="s">
        <v>700</v>
      </c>
      <c r="T2896" s="7"/>
      <c r="U2896" s="7"/>
      <c r="V2896" s="5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  <c r="AY2896" s="7"/>
    </row>
    <row r="2897" spans="1:51" ht="7.5" customHeight="1">
      <c r="A2897" s="95"/>
      <c r="B2897" s="541"/>
      <c r="C2897" s="541"/>
      <c r="D2897" s="541"/>
      <c r="R2897" s="541"/>
      <c r="S2897" s="541"/>
      <c r="T2897" s="7"/>
      <c r="U2897" s="7"/>
      <c r="V2897" s="72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  <c r="AY2897" s="7"/>
    </row>
    <row r="2898" spans="1:51" ht="7.5" customHeight="1">
      <c r="A2898" s="95"/>
      <c r="B2898" s="541"/>
      <c r="C2898" s="541"/>
      <c r="D2898" s="541"/>
      <c r="E2898" s="127"/>
      <c r="F2898" s="127"/>
      <c r="G2898" s="127"/>
      <c r="H2898" s="128"/>
      <c r="I2898" s="128"/>
      <c r="J2898" s="128"/>
      <c r="K2898" s="128"/>
      <c r="L2898" s="128"/>
      <c r="M2898" s="128"/>
      <c r="N2898" s="128"/>
      <c r="O2898" s="128"/>
      <c r="P2898" s="128"/>
      <c r="Q2898" s="128"/>
      <c r="R2898" s="128"/>
      <c r="S2898" s="541"/>
      <c r="T2898" s="7"/>
      <c r="U2898" s="7"/>
      <c r="V2898" s="72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7"/>
    </row>
    <row r="2899" spans="1:51" ht="7.5" customHeight="1">
      <c r="A2899" s="95"/>
      <c r="B2899" s="541"/>
      <c r="C2899" s="541"/>
      <c r="D2899" s="541"/>
      <c r="E2899" s="100"/>
      <c r="F2899" s="100"/>
      <c r="G2899" s="100"/>
      <c r="H2899" s="100"/>
      <c r="I2899" s="100"/>
      <c r="J2899" s="100"/>
      <c r="K2899" s="100"/>
      <c r="L2899" s="100"/>
      <c r="M2899" s="100"/>
      <c r="N2899" s="100"/>
      <c r="O2899" s="100"/>
      <c r="P2899" s="100"/>
      <c r="Q2899" s="100"/>
      <c r="R2899" s="725" t="s">
        <v>21</v>
      </c>
      <c r="S2899" s="588" t="s">
        <v>646</v>
      </c>
      <c r="T2899" s="7"/>
      <c r="U2899" s="7"/>
      <c r="V2899" s="72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  <c r="AY2899" s="7"/>
    </row>
    <row r="2900" spans="1:51" ht="7.5" customHeight="1">
      <c r="A2900" s="95"/>
      <c r="B2900" s="541"/>
      <c r="C2900" s="541"/>
      <c r="D2900" s="541"/>
      <c r="E2900" s="100"/>
      <c r="F2900" s="100"/>
      <c r="G2900" s="100"/>
      <c r="H2900" s="100"/>
      <c r="I2900" s="100"/>
      <c r="J2900" s="100"/>
      <c r="K2900" s="100"/>
      <c r="L2900" s="100"/>
      <c r="M2900" s="100"/>
      <c r="N2900" s="100"/>
      <c r="O2900" s="100"/>
      <c r="P2900" s="100"/>
      <c r="Q2900" s="100"/>
      <c r="R2900" s="541"/>
      <c r="S2900" s="541"/>
      <c r="T2900" s="7"/>
      <c r="U2900" s="7"/>
      <c r="V2900" s="72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  <c r="AY2900" s="7"/>
    </row>
    <row r="2901" spans="1:51" ht="7.5" customHeight="1">
      <c r="A2901" s="95"/>
      <c r="B2901" s="541"/>
      <c r="C2901" s="541"/>
      <c r="D2901" s="541"/>
      <c r="E2901" s="127"/>
      <c r="F2901" s="127"/>
      <c r="G2901" s="127"/>
      <c r="H2901" s="128"/>
      <c r="I2901" s="128"/>
      <c r="J2901" s="128"/>
      <c r="K2901" s="128"/>
      <c r="L2901" s="128"/>
      <c r="M2901" s="128"/>
      <c r="N2901" s="128"/>
      <c r="O2901" s="128"/>
      <c r="P2901" s="128"/>
      <c r="Q2901" s="128"/>
      <c r="R2901" s="128"/>
      <c r="S2901" s="541"/>
      <c r="T2901" s="7"/>
      <c r="U2901" s="7"/>
      <c r="V2901" s="72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  <c r="AY2901" s="7"/>
    </row>
    <row r="2902" spans="1:51" ht="7.5" customHeight="1">
      <c r="A2902" s="13"/>
      <c r="B2902" s="541"/>
      <c r="C2902" s="638" t="s">
        <v>701</v>
      </c>
      <c r="D2902" s="541"/>
      <c r="E2902" s="127"/>
      <c r="F2902" s="127"/>
      <c r="G2902" s="127"/>
      <c r="H2902" s="128"/>
      <c r="I2902" s="128"/>
      <c r="J2902" s="128"/>
      <c r="K2902" s="128"/>
      <c r="L2902" s="128"/>
      <c r="M2902" s="128"/>
      <c r="N2902" s="128"/>
      <c r="O2902" s="128"/>
      <c r="P2902" s="128"/>
      <c r="Q2902" s="128"/>
      <c r="R2902" s="128"/>
      <c r="S2902" s="128"/>
      <c r="T2902" s="7"/>
      <c r="U2902" s="7"/>
      <c r="V2902" s="5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7"/>
    </row>
    <row r="2903" spans="1:51" ht="7.5" customHeight="1">
      <c r="A2903" s="13"/>
      <c r="B2903" s="541"/>
      <c r="C2903" s="541"/>
      <c r="D2903" s="541"/>
      <c r="E2903" s="127"/>
      <c r="F2903" s="127"/>
      <c r="G2903" s="127"/>
      <c r="H2903" s="128"/>
      <c r="I2903" s="128"/>
      <c r="J2903" s="128"/>
      <c r="K2903" s="128"/>
      <c r="L2903" s="128"/>
      <c r="M2903" s="128"/>
      <c r="N2903" s="128"/>
      <c r="O2903" s="128"/>
      <c r="P2903" s="128"/>
      <c r="Q2903" s="128"/>
      <c r="R2903" s="129"/>
      <c r="S2903" s="128"/>
      <c r="T2903" s="7"/>
      <c r="U2903" s="7"/>
      <c r="V2903" s="5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  <c r="AY2903" s="7"/>
    </row>
    <row r="2904" spans="1:51" ht="7.5" customHeight="1">
      <c r="A2904" s="13"/>
      <c r="B2904" s="531"/>
      <c r="C2904" s="531"/>
      <c r="D2904" s="531"/>
      <c r="E2904" s="351"/>
      <c r="F2904" s="351"/>
      <c r="G2904" s="351"/>
      <c r="H2904" s="351"/>
      <c r="I2904" s="351"/>
      <c r="J2904" s="351"/>
      <c r="K2904" s="351"/>
      <c r="L2904" s="351"/>
      <c r="M2904" s="351"/>
      <c r="N2904" s="351"/>
      <c r="O2904" s="351"/>
      <c r="P2904" s="351"/>
      <c r="Q2904" s="351"/>
      <c r="R2904" s="351"/>
      <c r="S2904" s="351"/>
      <c r="T2904" s="7"/>
      <c r="U2904" s="7"/>
      <c r="V2904" s="5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</row>
    <row r="2905" spans="1:51" ht="7.5" customHeight="1">
      <c r="A2905" s="1"/>
      <c r="T2905" s="7"/>
      <c r="U2905" s="7"/>
      <c r="V2905" s="5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  <c r="AY2905" s="7"/>
    </row>
    <row r="2906" spans="1:51" ht="7.5" customHeight="1">
      <c r="A2906" s="1"/>
      <c r="T2906" s="7"/>
      <c r="U2906" s="7"/>
      <c r="V2906" s="5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  <c r="AY2906" s="7"/>
    </row>
    <row r="2907" spans="1:51" ht="7.5" customHeight="1">
      <c r="A2907" s="1"/>
      <c r="T2907" s="7"/>
      <c r="U2907" s="7"/>
      <c r="V2907" s="5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  <c r="AY2907" s="7"/>
    </row>
    <row r="2908" spans="1:51" ht="7.5" customHeight="1">
      <c r="A2908" s="1"/>
      <c r="T2908" s="7"/>
      <c r="U2908" s="7"/>
      <c r="V2908" s="5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  <c r="AY2908" s="7"/>
    </row>
    <row r="2909" spans="1:51" ht="7.5" customHeight="1">
      <c r="A2909" s="1"/>
      <c r="T2909" s="7"/>
      <c r="U2909" s="7"/>
      <c r="V2909" s="5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  <c r="AY2909" s="7"/>
    </row>
    <row r="2910" spans="1:51" ht="7.5" customHeight="1">
      <c r="A2910" s="1"/>
      <c r="T2910" s="7"/>
      <c r="U2910" s="7"/>
      <c r="V2910" s="5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  <c r="AY2910" s="7"/>
    </row>
    <row r="2911" spans="1:51" ht="7.5" customHeight="1">
      <c r="A2911" s="1"/>
      <c r="T2911" s="7"/>
      <c r="U2911" s="7"/>
      <c r="V2911" s="5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  <c r="AY2911" s="7"/>
    </row>
    <row r="2912" spans="1:51" ht="7.5" customHeight="1">
      <c r="A2912" s="1"/>
      <c r="T2912" s="7"/>
      <c r="U2912" s="7"/>
      <c r="V2912" s="5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  <c r="AY2912" s="7"/>
    </row>
    <row r="2913" spans="1:51" ht="7.5" customHeight="1">
      <c r="A2913" s="1"/>
      <c r="T2913" s="7"/>
      <c r="U2913" s="7"/>
      <c r="V2913" s="5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  <c r="AY2913" s="7"/>
    </row>
    <row r="2914" spans="1:51" ht="7.5" customHeight="1">
      <c r="A2914" s="95"/>
      <c r="T2914" s="7"/>
      <c r="U2914" s="7"/>
      <c r="V2914" s="72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  <c r="AY2914" s="7"/>
    </row>
    <row r="2915" spans="1:51" ht="7.5" customHeight="1">
      <c r="A2915" s="95"/>
      <c r="T2915" s="7"/>
      <c r="U2915" s="7"/>
      <c r="V2915" s="72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  <c r="AY2915" s="7"/>
    </row>
    <row r="2916" spans="1:51" ht="7.5" customHeight="1">
      <c r="A2916" s="95"/>
      <c r="T2916" s="7"/>
      <c r="U2916" s="7"/>
      <c r="V2916" s="72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  <c r="AY2916" s="7"/>
    </row>
    <row r="2917" spans="1:51" ht="7.5" customHeight="1">
      <c r="A2917" s="95"/>
      <c r="T2917" s="7"/>
      <c r="U2917" s="7"/>
      <c r="V2917" s="72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  <c r="AY2917" s="7"/>
    </row>
    <row r="2918" spans="1:51" ht="7.5" customHeight="1">
      <c r="A2918" s="95"/>
      <c r="T2918" s="7"/>
      <c r="U2918" s="7"/>
      <c r="V2918" s="72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  <c r="AY2918" s="7"/>
    </row>
    <row r="2919" spans="1:51" ht="7.5" customHeight="1">
      <c r="A2919" s="95"/>
      <c r="T2919" s="7"/>
      <c r="U2919" s="7"/>
      <c r="V2919" s="72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  <c r="AY2919" s="7"/>
    </row>
    <row r="2920" spans="1:51" ht="7.5" customHeight="1">
      <c r="A2920" s="95"/>
      <c r="T2920" s="7"/>
      <c r="U2920" s="7"/>
      <c r="V2920" s="72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  <c r="AY2920" s="7"/>
    </row>
    <row r="2921" spans="1:51" ht="7.5" customHeight="1">
      <c r="A2921" s="95"/>
      <c r="T2921" s="7"/>
      <c r="U2921" s="7"/>
      <c r="V2921" s="72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  <c r="AY2921" s="7"/>
    </row>
    <row r="2922" spans="1:51" ht="7.5" customHeight="1">
      <c r="A2922" s="110"/>
      <c r="T2922" s="7"/>
      <c r="U2922" s="7"/>
      <c r="V2922" s="72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  <c r="AY2922" s="7"/>
    </row>
    <row r="2923" spans="1:51" ht="7.5" customHeight="1">
      <c r="A2923" s="110"/>
      <c r="T2923" s="7"/>
      <c r="U2923" s="7"/>
      <c r="V2923" s="72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  <c r="AY2923" s="7"/>
    </row>
    <row r="2924" spans="1:51" ht="7.5" customHeight="1">
      <c r="A2924" s="13"/>
      <c r="T2924" s="7"/>
      <c r="U2924" s="7"/>
      <c r="V2924" s="5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  <c r="AY2924" s="7"/>
    </row>
    <row r="2925" spans="1:51" ht="7.5" customHeight="1">
      <c r="A2925" s="1"/>
      <c r="T2925" s="7"/>
      <c r="U2925" s="7"/>
      <c r="V2925" s="5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  <c r="AY2925" s="7"/>
    </row>
    <row r="2926" spans="1:51" ht="7.5" customHeight="1">
      <c r="A2926" s="1"/>
      <c r="T2926" s="7"/>
      <c r="U2926" s="7"/>
      <c r="V2926" s="5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  <c r="AY2926" s="7"/>
    </row>
    <row r="2927" spans="1:51" ht="7.5" customHeight="1">
      <c r="A2927" s="1"/>
      <c r="T2927" s="7"/>
      <c r="U2927" s="7"/>
      <c r="V2927" s="5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  <c r="AY2927" s="7"/>
    </row>
    <row r="2928" spans="1:51" ht="7.5" customHeight="1">
      <c r="A2928" s="1"/>
      <c r="T2928" s="7"/>
      <c r="U2928" s="7"/>
      <c r="V2928" s="5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  <c r="AY2928" s="7"/>
    </row>
    <row r="2929" spans="1:51" ht="11.25" customHeight="1">
      <c r="A2929" s="1"/>
      <c r="B2929" s="674"/>
      <c r="C2929" s="545"/>
      <c r="D2929" s="545"/>
      <c r="E2929" s="545"/>
      <c r="F2929" s="545"/>
      <c r="G2929" s="545"/>
      <c r="H2929" s="545"/>
      <c r="I2929" s="545"/>
      <c r="J2929" s="545"/>
      <c r="K2929" s="545"/>
      <c r="L2929" s="545"/>
      <c r="M2929" s="545"/>
      <c r="N2929" s="545"/>
      <c r="O2929" s="545"/>
      <c r="P2929" s="545"/>
      <c r="Q2929" s="545"/>
      <c r="R2929" s="545"/>
      <c r="S2929" s="570" t="s">
        <v>43</v>
      </c>
      <c r="T2929" s="7"/>
      <c r="U2929" s="7"/>
      <c r="V2929" s="5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  <c r="AY2929" s="7"/>
    </row>
    <row r="2930" spans="1:51" ht="11.25" customHeight="1">
      <c r="A2930" s="1"/>
      <c r="B2930" s="28"/>
      <c r="C2930" s="64"/>
      <c r="D2930" s="28"/>
      <c r="E2930" s="28"/>
      <c r="F2930" s="28"/>
      <c r="G2930" s="28"/>
      <c r="H2930" s="28"/>
      <c r="I2930" s="28"/>
      <c r="J2930" s="28"/>
      <c r="K2930" s="28"/>
      <c r="L2930" s="28"/>
      <c r="M2930" s="28"/>
      <c r="N2930" s="28"/>
      <c r="O2930" s="28"/>
      <c r="P2930" s="28"/>
      <c r="Q2930" s="28"/>
      <c r="R2930" s="31"/>
      <c r="S2930" s="562"/>
      <c r="T2930" s="7"/>
      <c r="U2930" s="7"/>
      <c r="V2930" s="5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  <c r="AY2930" s="7"/>
    </row>
    <row r="2931" spans="1:51" ht="11.25" customHeight="1">
      <c r="A2931" s="1"/>
      <c r="B2931" s="675" t="s">
        <v>702</v>
      </c>
      <c r="C2931" s="587"/>
      <c r="D2931" s="587"/>
      <c r="E2931" s="587"/>
      <c r="F2931" s="587"/>
      <c r="G2931" s="587"/>
      <c r="H2931" s="587"/>
      <c r="I2931" s="587"/>
      <c r="J2931" s="587"/>
      <c r="K2931" s="587"/>
      <c r="L2931" s="587"/>
      <c r="M2931" s="587"/>
      <c r="N2931" s="587"/>
      <c r="O2931" s="587"/>
      <c r="P2931" s="587"/>
      <c r="Q2931" s="587"/>
      <c r="R2931" s="587"/>
      <c r="S2931" s="587"/>
      <c r="T2931" s="7"/>
      <c r="U2931" s="7"/>
      <c r="V2931" s="5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  <c r="AY2931" s="7"/>
    </row>
    <row r="2932" spans="1:51" ht="61.5" customHeight="1">
      <c r="A2932" s="1"/>
      <c r="B2932" s="572"/>
      <c r="C2932" s="531"/>
      <c r="D2932" s="531"/>
      <c r="E2932" s="35"/>
      <c r="F2932" s="35"/>
      <c r="G2932" s="35"/>
      <c r="H2932" s="35"/>
      <c r="I2932" s="35"/>
      <c r="J2932" s="35"/>
      <c r="K2932" s="35"/>
      <c r="L2932" s="35"/>
      <c r="M2932" s="35"/>
      <c r="N2932" s="328"/>
      <c r="O2932" s="573" t="s">
        <v>5</v>
      </c>
      <c r="P2932" s="531"/>
      <c r="Q2932" s="531"/>
      <c r="R2932" s="531"/>
      <c r="S2932" s="531"/>
      <c r="T2932" s="7"/>
      <c r="U2932" s="7"/>
      <c r="V2932" s="5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  <c r="AY2932" s="7"/>
    </row>
    <row r="2933" spans="1:51" ht="34.5" customHeight="1">
      <c r="A2933" s="1"/>
      <c r="B2933" s="253" t="s">
        <v>6</v>
      </c>
      <c r="C2933" s="253" t="s">
        <v>7</v>
      </c>
      <c r="D2933" s="253" t="s">
        <v>8</v>
      </c>
      <c r="E2933" s="253" t="s">
        <v>9</v>
      </c>
      <c r="F2933" s="254" t="s">
        <v>10</v>
      </c>
      <c r="G2933" s="255" t="s">
        <v>11</v>
      </c>
      <c r="H2933" s="254" t="s">
        <v>10</v>
      </c>
      <c r="I2933" s="255" t="s">
        <v>12</v>
      </c>
      <c r="J2933" s="254" t="s">
        <v>10</v>
      </c>
      <c r="K2933" s="255" t="s">
        <v>13</v>
      </c>
      <c r="L2933" s="254" t="s">
        <v>10</v>
      </c>
      <c r="M2933" s="255" t="s">
        <v>14</v>
      </c>
      <c r="N2933" s="254" t="s">
        <v>10</v>
      </c>
      <c r="O2933" s="255" t="s">
        <v>15</v>
      </c>
      <c r="P2933" s="254" t="s">
        <v>10</v>
      </c>
      <c r="Q2933" s="255" t="s">
        <v>16</v>
      </c>
      <c r="R2933" s="676" t="s">
        <v>17</v>
      </c>
      <c r="S2933" s="575"/>
      <c r="T2933" s="7"/>
      <c r="U2933" s="7"/>
      <c r="V2933" s="5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  <c r="AY2933" s="7"/>
    </row>
    <row r="2934" spans="1:51" ht="7.5" customHeight="1">
      <c r="A2934" s="1"/>
      <c r="B2934" s="716" t="s">
        <v>18</v>
      </c>
      <c r="C2934" s="717" t="s">
        <v>703</v>
      </c>
      <c r="D2934" s="633" t="s">
        <v>25</v>
      </c>
      <c r="E2934" s="242"/>
      <c r="F2934" s="233"/>
      <c r="G2934" s="243"/>
      <c r="H2934" s="234"/>
      <c r="I2934" s="241"/>
      <c r="J2934" s="234"/>
      <c r="K2934" s="234"/>
      <c r="L2934" s="234"/>
      <c r="M2934" s="241"/>
      <c r="N2934" s="215"/>
      <c r="O2934" s="241"/>
      <c r="P2934" s="137"/>
      <c r="Q2934" s="137"/>
      <c r="R2934" s="733" t="s">
        <v>21</v>
      </c>
      <c r="S2934" s="686" t="s">
        <v>704</v>
      </c>
      <c r="T2934" s="7"/>
      <c r="U2934" s="7"/>
      <c r="V2934" s="5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  <c r="AY2934" s="7"/>
    </row>
    <row r="2935" spans="1:51" ht="7.5" customHeight="1">
      <c r="A2935" s="1"/>
      <c r="B2935" s="541"/>
      <c r="C2935" s="541"/>
      <c r="D2935" s="541"/>
      <c r="E2935" s="721"/>
      <c r="F2935" s="233"/>
      <c r="G2935" s="734"/>
      <c r="H2935" s="234"/>
      <c r="I2935" s="567"/>
      <c r="J2935" s="234"/>
      <c r="K2935" s="234"/>
      <c r="L2935" s="234"/>
      <c r="M2935" s="567"/>
      <c r="N2935" s="137"/>
      <c r="O2935" s="567"/>
      <c r="P2935" s="137"/>
      <c r="Q2935" s="567"/>
      <c r="R2935" s="541"/>
      <c r="S2935" s="541"/>
      <c r="T2935" s="7"/>
      <c r="U2935" s="7"/>
      <c r="V2935" s="5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  <c r="AY2935" s="7"/>
    </row>
    <row r="2936" spans="1:51" ht="7.5" customHeight="1">
      <c r="A2936" s="1"/>
      <c r="B2936" s="541"/>
      <c r="C2936" s="541"/>
      <c r="D2936" s="541"/>
      <c r="E2936" s="541"/>
      <c r="F2936" s="233"/>
      <c r="G2936" s="541"/>
      <c r="H2936" s="234"/>
      <c r="I2936" s="541"/>
      <c r="J2936" s="234"/>
      <c r="K2936" s="234"/>
      <c r="L2936" s="234"/>
      <c r="M2936" s="541"/>
      <c r="N2936" s="137"/>
      <c r="O2936" s="541"/>
      <c r="P2936" s="137"/>
      <c r="Q2936" s="541"/>
      <c r="R2936" s="402"/>
      <c r="S2936" s="308"/>
      <c r="T2936" s="7"/>
      <c r="U2936" s="7"/>
      <c r="V2936" s="5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  <c r="AY2936" s="7"/>
    </row>
    <row r="2937" spans="1:51" ht="7.5" customHeight="1">
      <c r="A2937" s="1"/>
      <c r="B2937" s="541"/>
      <c r="C2937" s="541"/>
      <c r="D2937" s="541"/>
      <c r="E2937" s="272"/>
      <c r="F2937" s="272"/>
      <c r="G2937" s="272"/>
      <c r="H2937" s="272"/>
      <c r="I2937" s="272"/>
      <c r="J2937" s="272"/>
      <c r="K2937" s="272"/>
      <c r="L2937" s="272"/>
      <c r="M2937" s="272"/>
      <c r="N2937" s="272"/>
      <c r="O2937" s="272"/>
      <c r="P2937" s="272"/>
      <c r="Q2937" s="272"/>
      <c r="R2937" s="402"/>
      <c r="S2937" s="308"/>
      <c r="T2937" s="7"/>
      <c r="U2937" s="7"/>
      <c r="V2937" s="5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  <c r="AY2937" s="7"/>
    </row>
    <row r="2938" spans="1:51" ht="7.5" customHeight="1">
      <c r="A2938" s="1"/>
      <c r="B2938" s="541"/>
      <c r="C2938" s="541"/>
      <c r="D2938" s="541"/>
      <c r="E2938" s="272"/>
      <c r="F2938" s="272"/>
      <c r="G2938" s="272"/>
      <c r="H2938" s="272"/>
      <c r="I2938" s="272"/>
      <c r="J2938" s="272"/>
      <c r="K2938" s="272"/>
      <c r="L2938" s="272"/>
      <c r="M2938" s="272"/>
      <c r="N2938" s="272"/>
      <c r="O2938" s="272"/>
      <c r="P2938" s="272"/>
      <c r="Q2938" s="272"/>
      <c r="R2938" s="402"/>
      <c r="S2938" s="308"/>
      <c r="T2938" s="7"/>
      <c r="U2938" s="7"/>
      <c r="V2938" s="5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  <c r="AY2938" s="7"/>
    </row>
    <row r="2939" spans="1:51" ht="7.5" customHeight="1">
      <c r="A2939" s="1"/>
      <c r="B2939" s="541"/>
      <c r="C2939" s="541"/>
      <c r="D2939" s="541"/>
      <c r="E2939" s="567" t="s">
        <v>25</v>
      </c>
      <c r="F2939" s="237"/>
      <c r="G2939" s="237"/>
      <c r="H2939" s="237"/>
      <c r="I2939" s="237"/>
      <c r="J2939" s="237"/>
      <c r="K2939" s="237"/>
      <c r="L2939" s="237"/>
      <c r="M2939" s="237"/>
      <c r="N2939" s="237"/>
      <c r="O2939" s="237"/>
      <c r="P2939" s="237"/>
      <c r="Q2939" s="237"/>
      <c r="R2939" s="402"/>
      <c r="S2939" s="308"/>
      <c r="T2939" s="7"/>
      <c r="U2939" s="7"/>
      <c r="V2939" s="5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  <c r="AY2939" s="7"/>
    </row>
    <row r="2940" spans="1:51" ht="7.5" customHeight="1">
      <c r="A2940" s="1"/>
      <c r="B2940" s="541"/>
      <c r="C2940" s="541"/>
      <c r="D2940" s="541"/>
      <c r="E2940" s="541"/>
      <c r="F2940" s="581">
        <v>78.75</v>
      </c>
      <c r="G2940" s="582">
        <f>ROUND(F2940*mark_up,0)</f>
        <v>346</v>
      </c>
      <c r="H2940" s="50"/>
      <c r="I2940" s="582" t="s">
        <v>25</v>
      </c>
      <c r="J2940" s="671"/>
      <c r="K2940" s="656" t="s">
        <v>25</v>
      </c>
      <c r="L2940" s="671"/>
      <c r="M2940" s="656" t="s">
        <v>25</v>
      </c>
      <c r="N2940" s="671"/>
      <c r="O2940" s="656" t="s">
        <v>25</v>
      </c>
      <c r="P2940" s="671"/>
      <c r="Q2940" s="656" t="s">
        <v>25</v>
      </c>
      <c r="R2940" s="402"/>
      <c r="S2940" s="308"/>
      <c r="T2940" s="7"/>
      <c r="U2940" s="7"/>
      <c r="V2940" s="5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  <c r="AY2940" s="7"/>
    </row>
    <row r="2941" spans="1:51" ht="7.5" customHeight="1">
      <c r="A2941" s="11"/>
      <c r="B2941" s="541"/>
      <c r="C2941" s="541"/>
      <c r="D2941" s="541"/>
      <c r="E2941" s="541"/>
      <c r="F2941" s="562"/>
      <c r="G2941" s="562"/>
      <c r="H2941" s="74"/>
      <c r="I2941" s="562"/>
      <c r="J2941" s="562"/>
      <c r="K2941" s="562"/>
      <c r="L2941" s="562"/>
      <c r="M2941" s="562"/>
      <c r="N2941" s="562"/>
      <c r="O2941" s="562"/>
      <c r="P2941" s="562"/>
      <c r="Q2941" s="562"/>
      <c r="R2941" s="402"/>
      <c r="S2941" s="308"/>
      <c r="T2941" s="7"/>
      <c r="U2941" s="7"/>
      <c r="V2941" s="5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  <c r="AY2941" s="7"/>
    </row>
    <row r="2942" spans="1:51" ht="7.5" customHeight="1">
      <c r="A2942" s="11"/>
      <c r="B2942" s="541"/>
      <c r="C2942" s="541"/>
      <c r="D2942" s="541"/>
      <c r="E2942" s="541"/>
      <c r="F2942" s="90"/>
      <c r="G2942" s="90"/>
      <c r="H2942" s="90"/>
      <c r="I2942" s="90"/>
      <c r="J2942" s="237"/>
      <c r="K2942" s="237"/>
      <c r="L2942" s="237"/>
      <c r="M2942" s="237"/>
      <c r="N2942" s="237"/>
      <c r="O2942" s="237"/>
      <c r="P2942" s="237"/>
      <c r="Q2942" s="237"/>
      <c r="R2942" s="402"/>
      <c r="S2942" s="308"/>
      <c r="T2942" s="7"/>
      <c r="U2942" s="7"/>
      <c r="V2942" s="5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  <c r="AY2942" s="7"/>
    </row>
    <row r="2943" spans="1:51" ht="7.5" customHeight="1">
      <c r="A2943" s="13"/>
      <c r="B2943" s="541"/>
      <c r="C2943" s="541"/>
      <c r="D2943" s="541"/>
      <c r="E2943" s="272"/>
      <c r="F2943" s="116"/>
      <c r="G2943" s="116"/>
      <c r="H2943" s="116"/>
      <c r="I2943" s="116"/>
      <c r="J2943" s="272"/>
      <c r="K2943" s="272"/>
      <c r="L2943" s="272"/>
      <c r="M2943" s="272"/>
      <c r="N2943" s="272"/>
      <c r="O2943" s="272"/>
      <c r="P2943" s="272"/>
      <c r="Q2943" s="272"/>
      <c r="R2943" s="402"/>
      <c r="S2943" s="308"/>
      <c r="T2943" s="7"/>
      <c r="U2943" s="7"/>
      <c r="V2943" s="5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  <c r="AY2943" s="7"/>
    </row>
    <row r="2944" spans="1:51" ht="7.5" customHeight="1">
      <c r="A2944" s="1"/>
      <c r="B2944" s="541"/>
      <c r="C2944" s="608" t="s">
        <v>705</v>
      </c>
      <c r="D2944" s="541"/>
      <c r="E2944" s="272"/>
      <c r="F2944" s="116"/>
      <c r="G2944" s="116"/>
      <c r="H2944" s="116"/>
      <c r="I2944" s="116"/>
      <c r="J2944" s="272"/>
      <c r="K2944" s="272"/>
      <c r="L2944" s="272"/>
      <c r="M2944" s="272"/>
      <c r="N2944" s="272"/>
      <c r="O2944" s="272"/>
      <c r="P2944" s="272"/>
      <c r="Q2944" s="272"/>
      <c r="R2944" s="402"/>
      <c r="S2944" s="308"/>
      <c r="T2944" s="7"/>
      <c r="U2944" s="7"/>
      <c r="V2944" s="5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  <c r="AY2944" s="7"/>
    </row>
    <row r="2945" spans="1:51" ht="7.5" customHeight="1">
      <c r="A2945" s="1"/>
      <c r="B2945" s="541"/>
      <c r="C2945" s="541"/>
      <c r="D2945" s="541"/>
      <c r="E2945" s="272"/>
      <c r="F2945" s="116"/>
      <c r="G2945" s="116"/>
      <c r="H2945" s="116"/>
      <c r="I2945" s="116"/>
      <c r="J2945" s="272"/>
      <c r="K2945" s="272"/>
      <c r="L2945" s="272"/>
      <c r="M2945" s="272"/>
      <c r="N2945" s="272"/>
      <c r="O2945" s="272"/>
      <c r="P2945" s="272"/>
      <c r="Q2945" s="272"/>
      <c r="R2945" s="402"/>
      <c r="S2945" s="308"/>
      <c r="T2945" s="7"/>
      <c r="U2945" s="7"/>
      <c r="V2945" s="5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  <c r="AY2945" s="7"/>
    </row>
    <row r="2946" spans="1:51" ht="7.5" customHeight="1">
      <c r="A2946" s="1"/>
      <c r="B2946" s="531"/>
      <c r="C2946" s="531"/>
      <c r="D2946" s="531"/>
      <c r="E2946" s="403"/>
      <c r="F2946" s="269"/>
      <c r="G2946" s="60"/>
      <c r="H2946" s="60"/>
      <c r="I2946" s="60"/>
      <c r="J2946" s="270"/>
      <c r="K2946" s="270"/>
      <c r="L2946" s="270"/>
      <c r="M2946" s="271"/>
      <c r="N2946" s="271"/>
      <c r="O2946" s="271"/>
      <c r="P2946" s="271"/>
      <c r="Q2946" s="271"/>
      <c r="R2946" s="404"/>
      <c r="S2946" s="405"/>
      <c r="T2946" s="7"/>
      <c r="U2946" s="7"/>
      <c r="V2946" s="5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  <c r="AY2946" s="7"/>
    </row>
    <row r="2947" spans="1:51" ht="7.5" customHeight="1">
      <c r="A2947" s="1"/>
      <c r="B2947" s="716" t="s">
        <v>18</v>
      </c>
      <c r="C2947" s="717" t="s">
        <v>706</v>
      </c>
      <c r="D2947" s="633" t="s">
        <v>25</v>
      </c>
      <c r="E2947" s="720"/>
      <c r="F2947" s="52"/>
      <c r="G2947" s="745"/>
      <c r="H2947" s="123"/>
      <c r="I2947" s="614"/>
      <c r="J2947" s="234"/>
      <c r="K2947" s="234"/>
      <c r="L2947" s="234"/>
      <c r="M2947" s="685"/>
      <c r="N2947" s="215"/>
      <c r="O2947" s="685"/>
      <c r="P2947" s="137"/>
      <c r="Q2947" s="685"/>
      <c r="R2947" s="733" t="s">
        <v>21</v>
      </c>
      <c r="S2947" s="686" t="s">
        <v>704</v>
      </c>
      <c r="T2947" s="7"/>
      <c r="U2947" s="7"/>
      <c r="V2947" s="5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  <c r="AY2947" s="7"/>
    </row>
    <row r="2948" spans="1:51" ht="7.5" customHeight="1">
      <c r="A2948" s="1"/>
      <c r="B2948" s="541"/>
      <c r="C2948" s="541"/>
      <c r="D2948" s="541"/>
      <c r="E2948" s="541"/>
      <c r="F2948" s="52"/>
      <c r="G2948" s="541"/>
      <c r="H2948" s="123"/>
      <c r="I2948" s="541"/>
      <c r="J2948" s="234"/>
      <c r="K2948" s="234"/>
      <c r="L2948" s="234"/>
      <c r="M2948" s="541"/>
      <c r="N2948" s="137"/>
      <c r="O2948" s="541"/>
      <c r="P2948" s="137"/>
      <c r="Q2948" s="541"/>
      <c r="R2948" s="541"/>
      <c r="S2948" s="541"/>
      <c r="T2948" s="7"/>
      <c r="U2948" s="7"/>
      <c r="V2948" s="5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  <c r="AY2948" s="7"/>
    </row>
    <row r="2949" spans="1:51" ht="7.5" customHeight="1">
      <c r="A2949" s="1"/>
      <c r="B2949" s="541"/>
      <c r="C2949" s="541"/>
      <c r="D2949" s="541"/>
      <c r="E2949" s="233"/>
      <c r="F2949" s="52"/>
      <c r="G2949" s="349"/>
      <c r="H2949" s="349"/>
      <c r="I2949" s="349"/>
      <c r="J2949" s="100"/>
      <c r="K2949" s="100"/>
      <c r="L2949" s="100"/>
      <c r="M2949" s="100"/>
      <c r="N2949" s="100"/>
      <c r="O2949" s="100"/>
      <c r="P2949" s="100"/>
      <c r="Q2949" s="100"/>
      <c r="R2949" s="402"/>
      <c r="S2949" s="308"/>
      <c r="T2949" s="7"/>
      <c r="U2949" s="7"/>
      <c r="V2949" s="5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  <c r="AY2949" s="7"/>
    </row>
    <row r="2950" spans="1:51" ht="7.5" customHeight="1">
      <c r="A2950" s="1"/>
      <c r="B2950" s="541"/>
      <c r="C2950" s="541"/>
      <c r="D2950" s="541"/>
      <c r="E2950" s="272"/>
      <c r="F2950" s="116"/>
      <c r="G2950" s="349"/>
      <c r="H2950" s="349"/>
      <c r="I2950" s="349"/>
      <c r="J2950" s="100"/>
      <c r="K2950" s="100"/>
      <c r="L2950" s="100"/>
      <c r="M2950" s="100"/>
      <c r="N2950" s="100"/>
      <c r="O2950" s="100"/>
      <c r="P2950" s="100"/>
      <c r="Q2950" s="100"/>
      <c r="R2950" s="402"/>
      <c r="S2950" s="308"/>
      <c r="T2950" s="7"/>
      <c r="U2950" s="7"/>
      <c r="V2950" s="5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  <c r="AY2950" s="7"/>
    </row>
    <row r="2951" spans="1:51" ht="7.5" customHeight="1">
      <c r="A2951" s="1"/>
      <c r="B2951" s="541"/>
      <c r="C2951" s="541"/>
      <c r="D2951" s="541"/>
      <c r="E2951" s="236"/>
      <c r="F2951" s="90"/>
      <c r="G2951" s="43"/>
      <c r="H2951" s="49"/>
      <c r="I2951" s="43"/>
      <c r="J2951" s="236"/>
      <c r="K2951" s="137"/>
      <c r="L2951" s="137"/>
      <c r="M2951" s="236"/>
      <c r="N2951" s="236"/>
      <c r="O2951" s="236"/>
      <c r="P2951" s="236"/>
      <c r="Q2951" s="236"/>
      <c r="R2951" s="402"/>
      <c r="S2951" s="308"/>
      <c r="T2951" s="7"/>
      <c r="U2951" s="7"/>
      <c r="V2951" s="5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  <c r="AY2951" s="7"/>
    </row>
    <row r="2952" spans="1:51" ht="7.5" customHeight="1">
      <c r="A2952" s="1"/>
      <c r="B2952" s="541"/>
      <c r="C2952" s="541"/>
      <c r="D2952" s="541"/>
      <c r="E2952" s="567" t="s">
        <v>25</v>
      </c>
      <c r="F2952" s="90"/>
      <c r="G2952" s="90"/>
      <c r="H2952" s="90"/>
      <c r="I2952" s="90"/>
      <c r="J2952" s="237"/>
      <c r="K2952" s="237"/>
      <c r="L2952" s="237"/>
      <c r="M2952" s="237"/>
      <c r="N2952" s="237"/>
      <c r="O2952" s="237"/>
      <c r="P2952" s="237"/>
      <c r="Q2952" s="237"/>
      <c r="R2952" s="567"/>
      <c r="S2952" s="308"/>
      <c r="T2952" s="7"/>
      <c r="U2952" s="7"/>
      <c r="V2952" s="5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  <c r="AY2952" s="7"/>
    </row>
    <row r="2953" spans="1:51" ht="7.5" customHeight="1">
      <c r="A2953" s="1"/>
      <c r="B2953" s="541"/>
      <c r="C2953" s="541"/>
      <c r="D2953" s="541"/>
      <c r="E2953" s="541"/>
      <c r="F2953" s="581">
        <v>102.9</v>
      </c>
      <c r="G2953" s="582">
        <f>ROUND(F2953*mark_up,0)</f>
        <v>452</v>
      </c>
      <c r="H2953" s="50"/>
      <c r="I2953" s="582" t="s">
        <v>25</v>
      </c>
      <c r="J2953" s="671"/>
      <c r="K2953" s="656" t="s">
        <v>25</v>
      </c>
      <c r="L2953" s="671"/>
      <c r="M2953" s="656" t="s">
        <v>25</v>
      </c>
      <c r="N2953" s="671"/>
      <c r="O2953" s="656" t="s">
        <v>25</v>
      </c>
      <c r="P2953" s="671"/>
      <c r="Q2953" s="656" t="s">
        <v>25</v>
      </c>
      <c r="R2953" s="541"/>
      <c r="S2953" s="308"/>
      <c r="T2953" s="7"/>
      <c r="U2953" s="7"/>
      <c r="V2953" s="5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  <c r="AY2953" s="7"/>
    </row>
    <row r="2954" spans="1:51" ht="7.5" customHeight="1">
      <c r="A2954" s="1"/>
      <c r="B2954" s="541"/>
      <c r="C2954" s="541"/>
      <c r="D2954" s="541"/>
      <c r="E2954" s="541"/>
      <c r="F2954" s="562"/>
      <c r="G2954" s="562"/>
      <c r="H2954" s="74"/>
      <c r="I2954" s="562"/>
      <c r="J2954" s="562"/>
      <c r="K2954" s="562"/>
      <c r="L2954" s="562"/>
      <c r="M2954" s="562"/>
      <c r="N2954" s="562"/>
      <c r="O2954" s="562"/>
      <c r="P2954" s="562"/>
      <c r="Q2954" s="562"/>
      <c r="R2954" s="541"/>
      <c r="S2954" s="308"/>
      <c r="T2954" s="7"/>
      <c r="U2954" s="7"/>
      <c r="V2954" s="5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  <c r="AY2954" s="7"/>
    </row>
    <row r="2955" spans="1:51" ht="7.5" customHeight="1">
      <c r="A2955" s="1"/>
      <c r="B2955" s="541"/>
      <c r="C2955" s="541"/>
      <c r="D2955" s="541"/>
      <c r="E2955" s="541"/>
      <c r="F2955" s="90"/>
      <c r="G2955" s="90"/>
      <c r="H2955" s="90"/>
      <c r="I2955" s="90"/>
      <c r="J2955" s="237"/>
      <c r="K2955" s="237"/>
      <c r="L2955" s="237"/>
      <c r="M2955" s="237"/>
      <c r="N2955" s="237"/>
      <c r="O2955" s="237"/>
      <c r="P2955" s="237"/>
      <c r="Q2955" s="237"/>
      <c r="R2955" s="541"/>
      <c r="S2955" s="308"/>
      <c r="T2955" s="7"/>
      <c r="U2955" s="7"/>
      <c r="V2955" s="5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  <c r="AY2955" s="7"/>
    </row>
    <row r="2956" spans="1:51" ht="7.5" customHeight="1">
      <c r="A2956" s="1"/>
      <c r="B2956" s="541"/>
      <c r="C2956" s="718" t="s">
        <v>707</v>
      </c>
      <c r="D2956" s="541"/>
      <c r="E2956" s="236"/>
      <c r="F2956" s="116"/>
      <c r="G2956" s="116"/>
      <c r="H2956" s="116"/>
      <c r="I2956" s="116"/>
      <c r="J2956" s="272"/>
      <c r="K2956" s="272"/>
      <c r="L2956" s="272"/>
      <c r="M2956" s="272"/>
      <c r="N2956" s="272"/>
      <c r="O2956" s="272"/>
      <c r="P2956" s="272"/>
      <c r="Q2956" s="272"/>
      <c r="R2956" s="402"/>
      <c r="S2956" s="308"/>
      <c r="T2956" s="7"/>
      <c r="U2956" s="7"/>
      <c r="V2956" s="5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  <c r="AY2956" s="7"/>
    </row>
    <row r="2957" spans="1:51" ht="7.5" customHeight="1">
      <c r="A2957" s="1"/>
      <c r="B2957" s="541"/>
      <c r="C2957" s="541"/>
      <c r="D2957" s="541"/>
      <c r="E2957" s="233"/>
      <c r="F2957" s="52"/>
      <c r="G2957" s="53"/>
      <c r="H2957" s="53"/>
      <c r="I2957" s="53"/>
      <c r="J2957" s="268"/>
      <c r="K2957" s="268"/>
      <c r="L2957" s="268"/>
      <c r="M2957" s="137"/>
      <c r="N2957" s="137"/>
      <c r="O2957" s="137"/>
      <c r="P2957" s="137"/>
      <c r="Q2957" s="137"/>
      <c r="R2957" s="725"/>
      <c r="S2957" s="756"/>
      <c r="T2957" s="7"/>
      <c r="U2957" s="7"/>
      <c r="V2957" s="5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  <c r="AY2957" s="7"/>
    </row>
    <row r="2958" spans="1:51" ht="7.5" customHeight="1">
      <c r="A2958" s="13"/>
      <c r="B2958" s="531"/>
      <c r="C2958" s="531"/>
      <c r="D2958" s="531"/>
      <c r="E2958" s="403"/>
      <c r="F2958" s="269"/>
      <c r="G2958" s="60"/>
      <c r="H2958" s="60"/>
      <c r="I2958" s="60"/>
      <c r="J2958" s="270"/>
      <c r="K2958" s="270"/>
      <c r="L2958" s="270"/>
      <c r="M2958" s="271"/>
      <c r="N2958" s="271"/>
      <c r="O2958" s="271"/>
      <c r="P2958" s="271"/>
      <c r="Q2958" s="271"/>
      <c r="R2958" s="531"/>
      <c r="S2958" s="531"/>
      <c r="T2958" s="7"/>
      <c r="U2958" s="7"/>
      <c r="V2958" s="5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  <c r="AY2958" s="7"/>
    </row>
    <row r="2959" spans="1:51" ht="7.5" customHeight="1">
      <c r="A2959" s="13"/>
      <c r="B2959" s="716" t="s">
        <v>18</v>
      </c>
      <c r="C2959" s="717" t="s">
        <v>708</v>
      </c>
      <c r="D2959" s="633" t="s">
        <v>25</v>
      </c>
      <c r="E2959" s="721"/>
      <c r="F2959" s="52"/>
      <c r="G2959" s="743"/>
      <c r="H2959" s="123"/>
      <c r="I2959" s="582"/>
      <c r="J2959" s="234"/>
      <c r="K2959" s="234"/>
      <c r="L2959" s="234"/>
      <c r="M2959" s="656"/>
      <c r="N2959" s="215"/>
      <c r="O2959" s="656"/>
      <c r="P2959" s="137"/>
      <c r="Q2959" s="567"/>
      <c r="R2959" s="733" t="s">
        <v>21</v>
      </c>
      <c r="S2959" s="686" t="s">
        <v>709</v>
      </c>
      <c r="T2959" s="7"/>
      <c r="U2959" s="7"/>
      <c r="V2959" s="5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  <c r="AY2959" s="7"/>
    </row>
    <row r="2960" spans="1:51" ht="7.5" customHeight="1">
      <c r="A2960" s="13"/>
      <c r="B2960" s="541"/>
      <c r="C2960" s="541"/>
      <c r="D2960" s="541"/>
      <c r="E2960" s="541"/>
      <c r="F2960" s="52"/>
      <c r="G2960" s="541"/>
      <c r="H2960" s="123"/>
      <c r="I2960" s="541"/>
      <c r="J2960" s="234"/>
      <c r="K2960" s="234"/>
      <c r="L2960" s="234"/>
      <c r="M2960" s="541"/>
      <c r="N2960" s="137"/>
      <c r="O2960" s="541"/>
      <c r="P2960" s="137"/>
      <c r="Q2960" s="541"/>
      <c r="R2960" s="541"/>
      <c r="S2960" s="541"/>
      <c r="T2960" s="7"/>
      <c r="U2960" s="7"/>
      <c r="V2960" s="5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  <c r="AY2960" s="7"/>
    </row>
    <row r="2961" spans="1:51" ht="7.5" customHeight="1">
      <c r="A2961" s="1"/>
      <c r="B2961" s="541"/>
      <c r="C2961" s="541"/>
      <c r="D2961" s="541"/>
      <c r="E2961" s="233"/>
      <c r="F2961" s="52"/>
      <c r="G2961" s="349"/>
      <c r="H2961" s="349"/>
      <c r="I2961" s="349"/>
      <c r="J2961" s="100"/>
      <c r="K2961" s="100"/>
      <c r="L2961" s="100"/>
      <c r="M2961" s="100"/>
      <c r="N2961" s="100"/>
      <c r="O2961" s="100"/>
      <c r="P2961" s="100"/>
      <c r="Q2961" s="100"/>
      <c r="R2961" s="725" t="s">
        <v>21</v>
      </c>
      <c r="S2961" s="672" t="s">
        <v>710</v>
      </c>
      <c r="T2961" s="7"/>
      <c r="U2961" s="7"/>
      <c r="V2961" s="5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  <c r="AY2961" s="7"/>
    </row>
    <row r="2962" spans="1:51" ht="7.5" customHeight="1">
      <c r="A2962" s="1"/>
      <c r="B2962" s="541"/>
      <c r="C2962" s="541"/>
      <c r="D2962" s="541"/>
      <c r="E2962" s="272"/>
      <c r="F2962" s="116"/>
      <c r="G2962" s="349"/>
      <c r="H2962" s="349"/>
      <c r="I2962" s="349"/>
      <c r="J2962" s="100"/>
      <c r="K2962" s="100"/>
      <c r="L2962" s="100"/>
      <c r="M2962" s="100"/>
      <c r="N2962" s="100"/>
      <c r="O2962" s="100"/>
      <c r="P2962" s="100"/>
      <c r="Q2962" s="100"/>
      <c r="R2962" s="541"/>
      <c r="S2962" s="541"/>
      <c r="T2962" s="7"/>
      <c r="U2962" s="7"/>
      <c r="V2962" s="5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  <c r="AY2962" s="7"/>
    </row>
    <row r="2963" spans="1:51" ht="7.5" customHeight="1">
      <c r="A2963" s="1"/>
      <c r="B2963" s="541"/>
      <c r="C2963" s="541"/>
      <c r="D2963" s="541"/>
      <c r="E2963" s="236"/>
      <c r="F2963" s="90"/>
      <c r="G2963" s="566" t="s">
        <v>711</v>
      </c>
      <c r="H2963" s="49"/>
      <c r="I2963" s="566" t="s">
        <v>712</v>
      </c>
      <c r="J2963" s="236"/>
      <c r="K2963" s="137"/>
      <c r="L2963" s="137"/>
      <c r="M2963" s="236"/>
      <c r="N2963" s="236"/>
      <c r="O2963" s="236"/>
      <c r="P2963" s="236"/>
      <c r="Q2963" s="236"/>
      <c r="R2963" s="402"/>
      <c r="S2963" s="541"/>
      <c r="T2963" s="7"/>
      <c r="U2963" s="7"/>
      <c r="V2963" s="5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  <c r="AY2963" s="7"/>
    </row>
    <row r="2964" spans="1:51" ht="7.5" customHeight="1">
      <c r="A2964" s="1"/>
      <c r="B2964" s="541"/>
      <c r="C2964" s="541"/>
      <c r="D2964" s="541"/>
      <c r="E2964" s="567" t="s">
        <v>25</v>
      </c>
      <c r="F2964" s="90"/>
      <c r="G2964" s="562"/>
      <c r="H2964" s="90"/>
      <c r="I2964" s="562"/>
      <c r="J2964" s="237"/>
      <c r="K2964" s="237"/>
      <c r="L2964" s="237"/>
      <c r="M2964" s="237"/>
      <c r="N2964" s="237"/>
      <c r="O2964" s="237"/>
      <c r="P2964" s="237"/>
      <c r="Q2964" s="237"/>
      <c r="R2964" s="402"/>
      <c r="S2964" s="239"/>
      <c r="T2964" s="7"/>
      <c r="U2964" s="7"/>
      <c r="V2964" s="5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  <c r="AY2964" s="7"/>
    </row>
    <row r="2965" spans="1:51" ht="7.5" customHeight="1">
      <c r="A2965" s="1"/>
      <c r="B2965" s="541"/>
      <c r="C2965" s="541"/>
      <c r="D2965" s="541"/>
      <c r="E2965" s="541"/>
      <c r="F2965" s="581">
        <v>129.15</v>
      </c>
      <c r="G2965" s="582">
        <f>ROUND(F2965*mark_up,0)</f>
        <v>567</v>
      </c>
      <c r="H2965" s="50"/>
      <c r="I2965" s="582">
        <f>ROUND(G2965*1,0)</f>
        <v>567</v>
      </c>
      <c r="J2965" s="671"/>
      <c r="K2965" s="656" t="s">
        <v>25</v>
      </c>
      <c r="L2965" s="671"/>
      <c r="M2965" s="656" t="s">
        <v>25</v>
      </c>
      <c r="N2965" s="671"/>
      <c r="O2965" s="656" t="s">
        <v>25</v>
      </c>
      <c r="P2965" s="671"/>
      <c r="Q2965" s="656" t="s">
        <v>25</v>
      </c>
      <c r="R2965" s="402"/>
      <c r="S2965" s="308"/>
      <c r="T2965" s="7"/>
      <c r="U2965" s="7"/>
      <c r="V2965" s="5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  <c r="AY2965" s="7"/>
    </row>
    <row r="2966" spans="1:51" ht="7.5" customHeight="1">
      <c r="A2966" s="1"/>
      <c r="B2966" s="541"/>
      <c r="C2966" s="541"/>
      <c r="D2966" s="541"/>
      <c r="E2966" s="541"/>
      <c r="F2966" s="562"/>
      <c r="G2966" s="562"/>
      <c r="H2966" s="74"/>
      <c r="I2966" s="562"/>
      <c r="J2966" s="562"/>
      <c r="K2966" s="562"/>
      <c r="L2966" s="562"/>
      <c r="M2966" s="562"/>
      <c r="N2966" s="562"/>
      <c r="O2966" s="562"/>
      <c r="P2966" s="562"/>
      <c r="Q2966" s="562"/>
      <c r="R2966" s="402"/>
      <c r="S2966" s="308"/>
      <c r="T2966" s="7"/>
      <c r="U2966" s="7"/>
      <c r="V2966" s="5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  <c r="AY2966" s="7"/>
    </row>
    <row r="2967" spans="1:51" ht="7.5" customHeight="1">
      <c r="A2967" s="1"/>
      <c r="B2967" s="541"/>
      <c r="C2967" s="541"/>
      <c r="D2967" s="541"/>
      <c r="E2967" s="541"/>
      <c r="F2967" s="90"/>
      <c r="G2967" s="90"/>
      <c r="H2967" s="90"/>
      <c r="I2967" s="90"/>
      <c r="J2967" s="237"/>
      <c r="K2967" s="237"/>
      <c r="L2967" s="237"/>
      <c r="M2967" s="237"/>
      <c r="N2967" s="237"/>
      <c r="O2967" s="237"/>
      <c r="P2967" s="237"/>
      <c r="Q2967" s="237"/>
      <c r="R2967" s="402"/>
      <c r="S2967" s="308"/>
      <c r="T2967" s="7"/>
      <c r="U2967" s="7"/>
      <c r="V2967" s="5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  <c r="AY2967" s="7"/>
    </row>
    <row r="2968" spans="1:51" ht="7.5" customHeight="1">
      <c r="A2968" s="1"/>
      <c r="B2968" s="541"/>
      <c r="C2968" s="541"/>
      <c r="D2968" s="541"/>
      <c r="E2968" s="236"/>
      <c r="F2968" s="90"/>
      <c r="G2968" s="43"/>
      <c r="H2968" s="49"/>
      <c r="I2968" s="43"/>
      <c r="J2968" s="236"/>
      <c r="K2968" s="137"/>
      <c r="L2968" s="137"/>
      <c r="M2968" s="236"/>
      <c r="N2968" s="236"/>
      <c r="O2968" s="236"/>
      <c r="P2968" s="236"/>
      <c r="Q2968" s="236"/>
      <c r="R2968" s="402"/>
      <c r="S2968" s="308"/>
      <c r="T2968" s="7"/>
      <c r="U2968" s="7"/>
      <c r="V2968" s="5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  <c r="AY2968" s="7"/>
    </row>
    <row r="2969" spans="1:51" ht="7.5" customHeight="1">
      <c r="A2969" s="13"/>
      <c r="B2969" s="541"/>
      <c r="C2969" s="608" t="s">
        <v>713</v>
      </c>
      <c r="D2969" s="541"/>
      <c r="E2969" s="236"/>
      <c r="F2969" s="116"/>
      <c r="G2969" s="116"/>
      <c r="H2969" s="116"/>
      <c r="I2969" s="116"/>
      <c r="J2969" s="272"/>
      <c r="K2969" s="272"/>
      <c r="L2969" s="272"/>
      <c r="M2969" s="272"/>
      <c r="N2969" s="272"/>
      <c r="O2969" s="272"/>
      <c r="P2969" s="272"/>
      <c r="Q2969" s="272"/>
      <c r="R2969" s="402"/>
      <c r="S2969" s="308"/>
      <c r="T2969" s="7"/>
      <c r="U2969" s="7"/>
      <c r="V2969" s="5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  <c r="AY2969" s="7"/>
    </row>
    <row r="2970" spans="1:51" ht="7.5" customHeight="1">
      <c r="A2970" s="13"/>
      <c r="B2970" s="541"/>
      <c r="C2970" s="541"/>
      <c r="D2970" s="541"/>
      <c r="E2970" s="233"/>
      <c r="F2970" s="52"/>
      <c r="G2970" s="53"/>
      <c r="H2970" s="53"/>
      <c r="I2970" s="53"/>
      <c r="J2970" s="268"/>
      <c r="K2970" s="268"/>
      <c r="L2970" s="268"/>
      <c r="M2970" s="137"/>
      <c r="N2970" s="137"/>
      <c r="O2970" s="137"/>
      <c r="P2970" s="137"/>
      <c r="Q2970" s="137"/>
      <c r="R2970" s="725"/>
      <c r="S2970" s="756"/>
      <c r="T2970" s="7"/>
      <c r="U2970" s="7"/>
      <c r="V2970" s="5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  <c r="AY2970" s="7"/>
    </row>
    <row r="2971" spans="1:51" ht="7.5" customHeight="1">
      <c r="A2971" s="13"/>
      <c r="B2971" s="531"/>
      <c r="C2971" s="531"/>
      <c r="D2971" s="531"/>
      <c r="E2971" s="403"/>
      <c r="F2971" s="269"/>
      <c r="G2971" s="60"/>
      <c r="H2971" s="60"/>
      <c r="I2971" s="60"/>
      <c r="J2971" s="270"/>
      <c r="K2971" s="270"/>
      <c r="L2971" s="270"/>
      <c r="M2971" s="271"/>
      <c r="N2971" s="271"/>
      <c r="O2971" s="271"/>
      <c r="P2971" s="271"/>
      <c r="Q2971" s="271"/>
      <c r="R2971" s="531"/>
      <c r="S2971" s="531"/>
      <c r="T2971" s="7"/>
      <c r="U2971" s="7"/>
      <c r="V2971" s="5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  <c r="AY2971" s="7"/>
    </row>
    <row r="2972" spans="1:51" ht="7.5" customHeight="1">
      <c r="A2972" s="1"/>
      <c r="B2972" s="663" t="s">
        <v>18</v>
      </c>
      <c r="C2972" s="717" t="s">
        <v>714</v>
      </c>
      <c r="D2972" s="626" t="s">
        <v>25</v>
      </c>
      <c r="E2972" s="720"/>
      <c r="F2972" s="153"/>
      <c r="G2972" s="745"/>
      <c r="H2972" s="171"/>
      <c r="I2972" s="614"/>
      <c r="J2972" s="243"/>
      <c r="K2972" s="243"/>
      <c r="L2972" s="243"/>
      <c r="M2972" s="685"/>
      <c r="N2972" s="241"/>
      <c r="O2972" s="685"/>
      <c r="P2972" s="241"/>
      <c r="Q2972" s="685"/>
      <c r="R2972" s="733" t="s">
        <v>21</v>
      </c>
      <c r="S2972" s="686" t="s">
        <v>715</v>
      </c>
      <c r="T2972" s="7"/>
      <c r="U2972" s="7"/>
      <c r="V2972" s="5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  <c r="AY2972" s="7"/>
    </row>
    <row r="2973" spans="1:51" ht="7.5" customHeight="1">
      <c r="A2973" s="1"/>
      <c r="B2973" s="541"/>
      <c r="C2973" s="541"/>
      <c r="D2973" s="541"/>
      <c r="E2973" s="541"/>
      <c r="F2973" s="52"/>
      <c r="G2973" s="541"/>
      <c r="H2973" s="123"/>
      <c r="I2973" s="541"/>
      <c r="J2973" s="234"/>
      <c r="K2973" s="234"/>
      <c r="L2973" s="234"/>
      <c r="M2973" s="541"/>
      <c r="N2973" s="137"/>
      <c r="O2973" s="541"/>
      <c r="P2973" s="137"/>
      <c r="Q2973" s="541"/>
      <c r="R2973" s="541"/>
      <c r="S2973" s="541"/>
      <c r="T2973" s="7"/>
      <c r="U2973" s="7"/>
      <c r="V2973" s="5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  <c r="AY2973" s="7"/>
    </row>
    <row r="2974" spans="1:51" ht="7.5" customHeight="1">
      <c r="A2974" s="1"/>
      <c r="B2974" s="541"/>
      <c r="C2974" s="541"/>
      <c r="D2974" s="541"/>
      <c r="E2974" s="233"/>
      <c r="F2974" s="52"/>
      <c r="G2974" s="226"/>
      <c r="H2974" s="226"/>
      <c r="I2974" s="226"/>
      <c r="J2974" s="128"/>
      <c r="K2974" s="128"/>
      <c r="L2974" s="128"/>
      <c r="M2974" s="128"/>
      <c r="N2974" s="128"/>
      <c r="O2974" s="128"/>
      <c r="P2974" s="128"/>
      <c r="Q2974" s="128"/>
      <c r="R2974" s="407"/>
      <c r="S2974" s="128"/>
      <c r="T2974" s="7"/>
      <c r="U2974" s="7"/>
      <c r="V2974" s="5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  <c r="AY2974" s="7"/>
    </row>
    <row r="2975" spans="1:51" ht="7.5" customHeight="1">
      <c r="A2975" s="1"/>
      <c r="B2975" s="541"/>
      <c r="C2975" s="541"/>
      <c r="D2975" s="541"/>
      <c r="E2975" s="272"/>
      <c r="F2975" s="116"/>
      <c r="G2975" s="226"/>
      <c r="H2975" s="226"/>
      <c r="I2975" s="226"/>
      <c r="J2975" s="128"/>
      <c r="K2975" s="128"/>
      <c r="L2975" s="128"/>
      <c r="M2975" s="128"/>
      <c r="N2975" s="128"/>
      <c r="O2975" s="128"/>
      <c r="P2975" s="128"/>
      <c r="Q2975" s="128"/>
      <c r="R2975" s="407"/>
      <c r="S2975" s="128"/>
      <c r="T2975" s="7"/>
      <c r="U2975" s="7"/>
      <c r="V2975" s="5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  <c r="AY2975" s="7"/>
    </row>
    <row r="2976" spans="1:51" ht="7.5" customHeight="1">
      <c r="A2976" s="1"/>
      <c r="B2976" s="541"/>
      <c r="C2976" s="541"/>
      <c r="D2976" s="541"/>
      <c r="E2976" s="236"/>
      <c r="F2976" s="90"/>
      <c r="G2976" s="43"/>
      <c r="H2976" s="49"/>
      <c r="I2976" s="43"/>
      <c r="J2976" s="236"/>
      <c r="K2976" s="137"/>
      <c r="L2976" s="137"/>
      <c r="M2976" s="236"/>
      <c r="N2976" s="236"/>
      <c r="O2976" s="236"/>
      <c r="P2976" s="236"/>
      <c r="Q2976" s="236"/>
      <c r="R2976" s="407"/>
      <c r="S2976" s="128"/>
      <c r="T2976" s="7"/>
      <c r="U2976" s="7"/>
      <c r="V2976" s="5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  <c r="AY2976" s="7"/>
    </row>
    <row r="2977" spans="1:51" ht="7.5" customHeight="1">
      <c r="A2977" s="1"/>
      <c r="B2977" s="541"/>
      <c r="C2977" s="541"/>
      <c r="D2977" s="541"/>
      <c r="F2977" s="70"/>
      <c r="G2977" s="70"/>
      <c r="H2977" s="70"/>
      <c r="I2977" s="70"/>
      <c r="R2977" s="407"/>
      <c r="S2977" s="128"/>
      <c r="T2977" s="7"/>
      <c r="U2977" s="7"/>
      <c r="V2977" s="5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  <c r="AY2977" s="7"/>
    </row>
    <row r="2978" spans="1:51" ht="7.5" customHeight="1">
      <c r="A2978" s="1"/>
      <c r="B2978" s="541"/>
      <c r="C2978" s="541"/>
      <c r="D2978" s="541"/>
      <c r="F2978" s="70"/>
      <c r="G2978" s="70"/>
      <c r="H2978" s="70"/>
      <c r="I2978" s="70"/>
      <c r="R2978" s="407"/>
      <c r="S2978" s="128"/>
      <c r="T2978" s="7"/>
      <c r="U2978" s="7"/>
      <c r="V2978" s="5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  <c r="AY2978" s="7"/>
    </row>
    <row r="2979" spans="1:51" ht="7.5" customHeight="1">
      <c r="A2979" s="1"/>
      <c r="B2979" s="541"/>
      <c r="C2979" s="541"/>
      <c r="D2979" s="541"/>
      <c r="E2979" s="567" t="s">
        <v>25</v>
      </c>
      <c r="F2979" s="90"/>
      <c r="G2979" s="90"/>
      <c r="H2979" s="90"/>
      <c r="I2979" s="90"/>
      <c r="J2979" s="237"/>
      <c r="K2979" s="237"/>
      <c r="L2979" s="237"/>
      <c r="M2979" s="237"/>
      <c r="N2979" s="237"/>
      <c r="O2979" s="237"/>
      <c r="P2979" s="237"/>
      <c r="Q2979" s="237"/>
      <c r="R2979" s="407"/>
      <c r="S2979" s="128"/>
      <c r="T2979" s="7"/>
      <c r="U2979" s="7"/>
      <c r="V2979" s="5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  <c r="AY2979" s="7"/>
    </row>
    <row r="2980" spans="1:51" ht="7.5" customHeight="1">
      <c r="A2980" s="1"/>
      <c r="B2980" s="541"/>
      <c r="C2980" s="541"/>
      <c r="D2980" s="541"/>
      <c r="E2980" s="541"/>
      <c r="F2980" s="581">
        <v>129.15</v>
      </c>
      <c r="G2980" s="582">
        <f>ROUND(F2980*mark_up,0)</f>
        <v>567</v>
      </c>
      <c r="H2980" s="50"/>
      <c r="I2980" s="582" t="s">
        <v>25</v>
      </c>
      <c r="J2980" s="671"/>
      <c r="K2980" s="656" t="s">
        <v>25</v>
      </c>
      <c r="L2980" s="671"/>
      <c r="M2980" s="656" t="s">
        <v>25</v>
      </c>
      <c r="N2980" s="671"/>
      <c r="O2980" s="656" t="s">
        <v>25</v>
      </c>
      <c r="P2980" s="671"/>
      <c r="Q2980" s="656" t="s">
        <v>25</v>
      </c>
      <c r="R2980" s="407"/>
      <c r="S2980" s="128"/>
      <c r="T2980" s="7"/>
      <c r="U2980" s="7"/>
      <c r="V2980" s="5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  <c r="AY2980" s="7"/>
    </row>
    <row r="2981" spans="1:51" ht="7.5" customHeight="1">
      <c r="A2981" s="1"/>
      <c r="B2981" s="541"/>
      <c r="C2981" s="541"/>
      <c r="D2981" s="541"/>
      <c r="E2981" s="541"/>
      <c r="F2981" s="562"/>
      <c r="G2981" s="562"/>
      <c r="H2981" s="74"/>
      <c r="I2981" s="562"/>
      <c r="J2981" s="562"/>
      <c r="K2981" s="562"/>
      <c r="L2981" s="562"/>
      <c r="M2981" s="562"/>
      <c r="N2981" s="562"/>
      <c r="O2981" s="562"/>
      <c r="P2981" s="562"/>
      <c r="Q2981" s="562"/>
      <c r="R2981" s="407"/>
      <c r="S2981" s="128"/>
      <c r="T2981" s="7"/>
      <c r="U2981" s="7"/>
      <c r="V2981" s="5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  <c r="AY2981" s="7"/>
    </row>
    <row r="2982" spans="1:51" ht="7.5" customHeight="1">
      <c r="A2982" s="1"/>
      <c r="B2982" s="541"/>
      <c r="C2982" s="541"/>
      <c r="D2982" s="541"/>
      <c r="E2982" s="541"/>
      <c r="F2982" s="237"/>
      <c r="G2982" s="237"/>
      <c r="H2982" s="237"/>
      <c r="I2982" s="237"/>
      <c r="J2982" s="237"/>
      <c r="K2982" s="237"/>
      <c r="L2982" s="237"/>
      <c r="M2982" s="237"/>
      <c r="N2982" s="237"/>
      <c r="O2982" s="237"/>
      <c r="P2982" s="237"/>
      <c r="Q2982" s="237"/>
      <c r="R2982" s="407"/>
      <c r="S2982" s="128"/>
      <c r="T2982" s="7"/>
      <c r="U2982" s="7"/>
      <c r="V2982" s="5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  <c r="AY2982" s="7"/>
    </row>
    <row r="2983" spans="1:51" ht="7.5" customHeight="1">
      <c r="A2983" s="13"/>
      <c r="B2983" s="541"/>
      <c r="C2983" s="541"/>
      <c r="D2983" s="541"/>
      <c r="E2983" s="233"/>
      <c r="F2983" s="272"/>
      <c r="G2983" s="272"/>
      <c r="H2983" s="272"/>
      <c r="I2983" s="272"/>
      <c r="J2983" s="272"/>
      <c r="K2983" s="272"/>
      <c r="L2983" s="272"/>
      <c r="M2983" s="272"/>
      <c r="N2983" s="272"/>
      <c r="O2983" s="272"/>
      <c r="P2983" s="272"/>
      <c r="Q2983" s="272"/>
      <c r="R2983" s="407"/>
      <c r="S2983" s="128"/>
      <c r="T2983" s="7"/>
      <c r="U2983" s="7"/>
      <c r="V2983" s="5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  <c r="AY2983" s="7"/>
    </row>
    <row r="2984" spans="1:51" ht="7.5" customHeight="1">
      <c r="A2984" s="13"/>
      <c r="B2984" s="541"/>
      <c r="C2984" s="541"/>
      <c r="D2984" s="541"/>
      <c r="R2984" s="407"/>
      <c r="S2984" s="128"/>
      <c r="T2984" s="7"/>
      <c r="U2984" s="7"/>
      <c r="V2984" s="5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  <c r="AY2984" s="7"/>
    </row>
    <row r="2985" spans="1:51" ht="7.5" customHeight="1">
      <c r="A2985" s="13"/>
      <c r="B2985" s="541"/>
      <c r="C2985" s="541"/>
      <c r="D2985" s="541"/>
      <c r="R2985" s="386"/>
      <c r="S2985" s="406"/>
      <c r="T2985" s="7"/>
      <c r="U2985" s="7"/>
      <c r="V2985" s="5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  <c r="AY2985" s="7"/>
    </row>
    <row r="2986" spans="1:51" ht="7.5" customHeight="1">
      <c r="A2986" s="1"/>
      <c r="B2986" s="541"/>
      <c r="C2986" s="541"/>
      <c r="D2986" s="541"/>
      <c r="R2986" s="346"/>
      <c r="S2986" s="272"/>
      <c r="T2986" s="7"/>
      <c r="U2986" s="7"/>
      <c r="V2986" s="5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  <c r="AY2986" s="7"/>
    </row>
    <row r="2987" spans="1:51" ht="7.5" customHeight="1">
      <c r="A2987" s="1"/>
      <c r="B2987" s="541"/>
      <c r="C2987" s="608" t="s">
        <v>716</v>
      </c>
      <c r="D2987" s="541"/>
      <c r="R2987" s="346"/>
      <c r="S2987" s="272"/>
      <c r="T2987" s="7"/>
      <c r="U2987" s="7"/>
      <c r="V2987" s="5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  <c r="AY2987" s="7"/>
    </row>
    <row r="2988" spans="1:51" ht="7.5" customHeight="1">
      <c r="A2988" s="1"/>
      <c r="B2988" s="541"/>
      <c r="C2988" s="541"/>
      <c r="D2988" s="541"/>
      <c r="E2988" s="272"/>
      <c r="F2988" s="272"/>
      <c r="G2988" s="272"/>
      <c r="H2988" s="272"/>
      <c r="I2988" s="272"/>
      <c r="J2988" s="272"/>
      <c r="K2988" s="272"/>
      <c r="L2988" s="272"/>
      <c r="M2988" s="272"/>
      <c r="N2988" s="272"/>
      <c r="O2988" s="272"/>
      <c r="P2988" s="272"/>
      <c r="Q2988" s="272"/>
      <c r="R2988" s="346"/>
      <c r="S2988" s="272"/>
      <c r="T2988" s="7"/>
      <c r="U2988" s="7"/>
      <c r="V2988" s="5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  <c r="AY2988" s="7"/>
    </row>
    <row r="2989" spans="1:51" ht="7.5" customHeight="1">
      <c r="A2989" s="1"/>
      <c r="B2989" s="531"/>
      <c r="C2989" s="531"/>
      <c r="D2989" s="541"/>
      <c r="E2989" s="272"/>
      <c r="F2989" s="272"/>
      <c r="G2989" s="272"/>
      <c r="H2989" s="272"/>
      <c r="I2989" s="272"/>
      <c r="J2989" s="272"/>
      <c r="K2989" s="272"/>
      <c r="L2989" s="272"/>
      <c r="M2989" s="272"/>
      <c r="N2989" s="272"/>
      <c r="O2989" s="272"/>
      <c r="P2989" s="272"/>
      <c r="Q2989" s="272"/>
      <c r="R2989" s="346"/>
      <c r="S2989" s="272"/>
      <c r="T2989" s="7"/>
      <c r="U2989" s="7"/>
      <c r="V2989" s="5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  <c r="AY2989" s="7"/>
    </row>
    <row r="2990" spans="1:51" ht="11.25" customHeight="1">
      <c r="A2990" s="1"/>
      <c r="B2990" s="674"/>
      <c r="C2990" s="545"/>
      <c r="D2990" s="545"/>
      <c r="E2990" s="545"/>
      <c r="F2990" s="545"/>
      <c r="G2990" s="545"/>
      <c r="H2990" s="545"/>
      <c r="I2990" s="545"/>
      <c r="J2990" s="545"/>
      <c r="K2990" s="545"/>
      <c r="L2990" s="545"/>
      <c r="M2990" s="545"/>
      <c r="N2990" s="545"/>
      <c r="O2990" s="545"/>
      <c r="P2990" s="545"/>
      <c r="Q2990" s="545"/>
      <c r="R2990" s="545"/>
      <c r="S2990" s="570" t="s">
        <v>43</v>
      </c>
      <c r="T2990" s="7"/>
      <c r="U2990" s="7"/>
      <c r="V2990" s="5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  <c r="AY2990" s="7"/>
    </row>
    <row r="2991" spans="1:51" ht="11.25" customHeight="1">
      <c r="A2991" s="1"/>
      <c r="B2991" s="28"/>
      <c r="C2991" s="28"/>
      <c r="D2991" s="28"/>
      <c r="E2991" s="28"/>
      <c r="F2991" s="28"/>
      <c r="G2991" s="28"/>
      <c r="H2991" s="28"/>
      <c r="I2991" s="28"/>
      <c r="J2991" s="28"/>
      <c r="K2991" s="28"/>
      <c r="L2991" s="28"/>
      <c r="M2991" s="28"/>
      <c r="N2991" s="28"/>
      <c r="O2991" s="28"/>
      <c r="P2991" s="28"/>
      <c r="Q2991" s="28"/>
      <c r="R2991" s="31"/>
      <c r="S2991" s="562"/>
      <c r="T2991" s="7"/>
      <c r="U2991" s="7"/>
      <c r="V2991" s="5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  <c r="AY2991" s="7"/>
    </row>
    <row r="2992" spans="1:51" ht="11.25" customHeight="1">
      <c r="A2992" s="1"/>
      <c r="B2992" s="675" t="s">
        <v>717</v>
      </c>
      <c r="C2992" s="587"/>
      <c r="D2992" s="587"/>
      <c r="E2992" s="587"/>
      <c r="F2992" s="587"/>
      <c r="G2992" s="587"/>
      <c r="H2992" s="587"/>
      <c r="I2992" s="587"/>
      <c r="J2992" s="587"/>
      <c r="K2992" s="587"/>
      <c r="L2992" s="587"/>
      <c r="M2992" s="587"/>
      <c r="N2992" s="587"/>
      <c r="O2992" s="587"/>
      <c r="P2992" s="587"/>
      <c r="Q2992" s="587"/>
      <c r="R2992" s="587"/>
      <c r="S2992" s="587"/>
      <c r="T2992" s="7"/>
      <c r="U2992" s="7"/>
      <c r="V2992" s="5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  <c r="AY2992" s="7"/>
    </row>
    <row r="2993" spans="1:51" ht="61.5" customHeight="1">
      <c r="A2993" s="1"/>
      <c r="B2993" s="572"/>
      <c r="C2993" s="531"/>
      <c r="D2993" s="531"/>
      <c r="E2993" s="35"/>
      <c r="F2993" s="35"/>
      <c r="G2993" s="35"/>
      <c r="H2993" s="35"/>
      <c r="I2993" s="35"/>
      <c r="J2993" s="35"/>
      <c r="K2993" s="35"/>
      <c r="L2993" s="35"/>
      <c r="M2993" s="35"/>
      <c r="N2993" s="328"/>
      <c r="O2993" s="735" t="s">
        <v>718</v>
      </c>
      <c r="P2993" s="531"/>
      <c r="Q2993" s="531"/>
      <c r="R2993" s="531"/>
      <c r="S2993" s="531"/>
      <c r="T2993" s="7"/>
      <c r="U2993" s="7"/>
      <c r="V2993" s="5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  <c r="AY2993" s="7"/>
    </row>
    <row r="2994" spans="1:51" ht="34.5" customHeight="1">
      <c r="A2994" s="1"/>
      <c r="B2994" s="253" t="s">
        <v>6</v>
      </c>
      <c r="C2994" s="253" t="s">
        <v>7</v>
      </c>
      <c r="D2994" s="253" t="s">
        <v>8</v>
      </c>
      <c r="E2994" s="253" t="s">
        <v>9</v>
      </c>
      <c r="F2994" s="254" t="s">
        <v>10</v>
      </c>
      <c r="G2994" s="255" t="s">
        <v>11</v>
      </c>
      <c r="H2994" s="254" t="s">
        <v>10</v>
      </c>
      <c r="I2994" s="255" t="s">
        <v>12</v>
      </c>
      <c r="J2994" s="254" t="s">
        <v>10</v>
      </c>
      <c r="K2994" s="255" t="s">
        <v>13</v>
      </c>
      <c r="L2994" s="254" t="s">
        <v>10</v>
      </c>
      <c r="M2994" s="255" t="s">
        <v>14</v>
      </c>
      <c r="N2994" s="254" t="s">
        <v>10</v>
      </c>
      <c r="O2994" s="255" t="s">
        <v>15</v>
      </c>
      <c r="P2994" s="254" t="s">
        <v>10</v>
      </c>
      <c r="Q2994" s="255" t="s">
        <v>16</v>
      </c>
      <c r="R2994" s="736" t="s">
        <v>17</v>
      </c>
      <c r="S2994" s="575"/>
      <c r="T2994" s="7"/>
      <c r="U2994" s="7"/>
      <c r="V2994" s="5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  <c r="AY2994" s="7"/>
    </row>
    <row r="2995" spans="1:51" ht="7.5" customHeight="1">
      <c r="A2995" s="1"/>
      <c r="B2995" s="716" t="s">
        <v>18</v>
      </c>
      <c r="C2995" s="717" t="s">
        <v>719</v>
      </c>
      <c r="D2995" s="626" t="s">
        <v>720</v>
      </c>
      <c r="E2995" s="236"/>
      <c r="F2995" s="137"/>
      <c r="G2995" s="236"/>
      <c r="H2995" s="137"/>
      <c r="I2995" s="137"/>
      <c r="J2995" s="137"/>
      <c r="K2995" s="236"/>
      <c r="L2995" s="137"/>
      <c r="M2995" s="236"/>
      <c r="N2995" s="137"/>
      <c r="O2995" s="236"/>
      <c r="P2995" s="137"/>
      <c r="Q2995" s="236"/>
      <c r="R2995" s="687" t="s">
        <v>21</v>
      </c>
      <c r="S2995" s="672" t="s">
        <v>721</v>
      </c>
      <c r="T2995" s="7"/>
      <c r="U2995" s="7"/>
      <c r="V2995" s="5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  <c r="AY2995" s="7"/>
    </row>
    <row r="2996" spans="1:51" ht="7.5" customHeight="1">
      <c r="A2996" s="1"/>
      <c r="B2996" s="541"/>
      <c r="C2996" s="541"/>
      <c r="D2996" s="541"/>
      <c r="E2996" s="236"/>
      <c r="F2996" s="137"/>
      <c r="G2996" s="236"/>
      <c r="H2996" s="137"/>
      <c r="I2996" s="137"/>
      <c r="J2996" s="137"/>
      <c r="K2996" s="236"/>
      <c r="L2996" s="137"/>
      <c r="M2996" s="236"/>
      <c r="N2996" s="137"/>
      <c r="O2996" s="236"/>
      <c r="P2996" s="137"/>
      <c r="Q2996" s="236"/>
      <c r="R2996" s="541"/>
      <c r="S2996" s="541"/>
      <c r="T2996" s="7"/>
      <c r="U2996" s="7"/>
      <c r="V2996" s="5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  <c r="AY2996" s="7"/>
    </row>
    <row r="2997" spans="1:51" ht="7.5" customHeight="1">
      <c r="A2997" s="1"/>
      <c r="B2997" s="541"/>
      <c r="C2997" s="541"/>
      <c r="D2997" s="541"/>
      <c r="E2997" s="236"/>
      <c r="F2997" s="137"/>
      <c r="G2997" s="236"/>
      <c r="H2997" s="137"/>
      <c r="I2997" s="137"/>
      <c r="J2997" s="137"/>
      <c r="K2997" s="236"/>
      <c r="L2997" s="137"/>
      <c r="M2997" s="26"/>
      <c r="N2997" s="137"/>
      <c r="O2997" s="236"/>
      <c r="P2997" s="137"/>
      <c r="Q2997" s="236"/>
      <c r="R2997" s="687" t="s">
        <v>21</v>
      </c>
      <c r="S2997" s="672" t="s">
        <v>722</v>
      </c>
      <c r="T2997" s="7"/>
      <c r="U2997" s="7"/>
      <c r="V2997" s="5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  <c r="AY2997" s="7"/>
    </row>
    <row r="2998" spans="1:51" ht="7.5" customHeight="1">
      <c r="A2998" s="1"/>
      <c r="B2998" s="541"/>
      <c r="C2998" s="541"/>
      <c r="D2998" s="541"/>
      <c r="E2998" s="236"/>
      <c r="F2998" s="137"/>
      <c r="G2998" s="236"/>
      <c r="H2998" s="137"/>
      <c r="I2998" s="137"/>
      <c r="J2998" s="137"/>
      <c r="K2998" s="236"/>
      <c r="L2998" s="137"/>
      <c r="M2998" s="265"/>
      <c r="N2998" s="137"/>
      <c r="O2998" s="236"/>
      <c r="P2998" s="137"/>
      <c r="Q2998" s="236"/>
      <c r="R2998" s="541"/>
      <c r="S2998" s="541"/>
      <c r="T2998" s="7"/>
      <c r="U2998" s="7"/>
      <c r="V2998" s="5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  <c r="AY2998" s="7"/>
    </row>
    <row r="2999" spans="1:51" ht="7.5" customHeight="1">
      <c r="A2999" s="13"/>
      <c r="B2999" s="541"/>
      <c r="C2999" s="541"/>
      <c r="D2999" s="541"/>
      <c r="E2999" s="236"/>
      <c r="F2999" s="137"/>
      <c r="G2999" s="567"/>
      <c r="H2999" s="137"/>
      <c r="I2999" s="137"/>
      <c r="J2999" s="137"/>
      <c r="K2999" s="567"/>
      <c r="L2999" s="137"/>
      <c r="M2999" s="567" t="s">
        <v>423</v>
      </c>
      <c r="N2999" s="137"/>
      <c r="O2999" s="567"/>
      <c r="P2999" s="137"/>
      <c r="Q2999" s="567"/>
      <c r="R2999" s="687" t="s">
        <v>21</v>
      </c>
      <c r="S2999" s="672" t="s">
        <v>723</v>
      </c>
      <c r="T2999" s="7"/>
      <c r="U2999" s="7"/>
      <c r="V2999" s="5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  <c r="AY2999" s="7"/>
    </row>
    <row r="3000" spans="1:51" ht="7.5" customHeight="1">
      <c r="A3000" s="13"/>
      <c r="B3000" s="541"/>
      <c r="C3000" s="541"/>
      <c r="D3000" s="541"/>
      <c r="E3000" s="236"/>
      <c r="F3000" s="137"/>
      <c r="G3000" s="562"/>
      <c r="H3000" s="238"/>
      <c r="I3000" s="238"/>
      <c r="J3000" s="238"/>
      <c r="K3000" s="562"/>
      <c r="L3000" s="238"/>
      <c r="M3000" s="562"/>
      <c r="N3000" s="238"/>
      <c r="O3000" s="562"/>
      <c r="P3000" s="238"/>
      <c r="Q3000" s="562"/>
      <c r="R3000" s="541"/>
      <c r="S3000" s="541"/>
      <c r="T3000" s="7"/>
      <c r="U3000" s="7"/>
      <c r="V3000" s="5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  <c r="AY3000" s="7"/>
    </row>
    <row r="3001" spans="1:51" ht="7.5" customHeight="1">
      <c r="A3001" s="13"/>
      <c r="B3001" s="541"/>
      <c r="C3001" s="541"/>
      <c r="D3001" s="541"/>
      <c r="E3001" s="567" t="s">
        <v>25</v>
      </c>
      <c r="F3001" s="671"/>
      <c r="G3001" s="656" t="s">
        <v>25</v>
      </c>
      <c r="H3001" s="215"/>
      <c r="I3001" s="656" t="s">
        <v>25</v>
      </c>
      <c r="J3001" s="656"/>
      <c r="K3001" s="656" t="s">
        <v>25</v>
      </c>
      <c r="L3001" s="581">
        <v>59.85</v>
      </c>
      <c r="M3001" s="582">
        <f>ROUND(L3001*mark_up,0)</f>
        <v>263</v>
      </c>
      <c r="N3001" s="656"/>
      <c r="O3001" s="656" t="s">
        <v>25</v>
      </c>
      <c r="P3001" s="215"/>
      <c r="Q3001" s="656" t="s">
        <v>25</v>
      </c>
      <c r="R3001" s="166"/>
      <c r="S3001" s="408"/>
      <c r="T3001" s="7"/>
      <c r="U3001" s="7"/>
      <c r="V3001" s="5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  <c r="AY3001" s="7"/>
    </row>
    <row r="3002" spans="1:51" ht="7.5" customHeight="1">
      <c r="A3002" s="1"/>
      <c r="B3002" s="541"/>
      <c r="C3002" s="541"/>
      <c r="D3002" s="541"/>
      <c r="E3002" s="541"/>
      <c r="F3002" s="562"/>
      <c r="G3002" s="562"/>
      <c r="H3002" s="238"/>
      <c r="I3002" s="562"/>
      <c r="J3002" s="562"/>
      <c r="K3002" s="562"/>
      <c r="L3002" s="562"/>
      <c r="M3002" s="562"/>
      <c r="N3002" s="562"/>
      <c r="O3002" s="562"/>
      <c r="P3002" s="238"/>
      <c r="Q3002" s="562"/>
      <c r="R3002" s="166"/>
      <c r="S3002" s="408"/>
      <c r="T3002" s="7"/>
      <c r="U3002" s="7"/>
      <c r="V3002" s="5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  <c r="AY3002" s="7"/>
    </row>
    <row r="3003" spans="1:51" ht="7.5" customHeight="1">
      <c r="A3003" s="1"/>
      <c r="B3003" s="541"/>
      <c r="C3003" s="541"/>
      <c r="D3003" s="541"/>
      <c r="E3003" s="236"/>
      <c r="F3003" s="137"/>
      <c r="G3003" s="409"/>
      <c r="H3003" s="215"/>
      <c r="I3003" s="215"/>
      <c r="J3003" s="215"/>
      <c r="K3003" s="409"/>
      <c r="L3003" s="215"/>
      <c r="M3003" s="409"/>
      <c r="N3003" s="215"/>
      <c r="O3003" s="409"/>
      <c r="P3003" s="215"/>
      <c r="Q3003" s="409"/>
      <c r="R3003" s="55"/>
      <c r="S3003" s="111"/>
      <c r="T3003" s="7"/>
      <c r="U3003" s="7"/>
      <c r="V3003" s="5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  <c r="AY3003" s="7"/>
    </row>
    <row r="3004" spans="1:51" ht="7.5" customHeight="1">
      <c r="A3004" s="1"/>
      <c r="B3004" s="541"/>
      <c r="C3004" s="541"/>
      <c r="D3004" s="541"/>
      <c r="E3004" s="236"/>
      <c r="F3004" s="137"/>
      <c r="G3004" s="236"/>
      <c r="H3004" s="137"/>
      <c r="I3004" s="137"/>
      <c r="J3004" s="137"/>
      <c r="K3004" s="236"/>
      <c r="L3004" s="137"/>
      <c r="M3004" s="236"/>
      <c r="N3004" s="137"/>
      <c r="O3004" s="236"/>
      <c r="P3004" s="137"/>
      <c r="Q3004" s="236"/>
      <c r="R3004" s="55"/>
      <c r="S3004" s="111"/>
      <c r="T3004" s="7"/>
      <c r="U3004" s="7"/>
      <c r="V3004" s="5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  <c r="AY3004" s="7"/>
    </row>
    <row r="3005" spans="1:51" ht="7.5" customHeight="1">
      <c r="A3005" s="1"/>
      <c r="B3005" s="541"/>
      <c r="C3005" s="608" t="s">
        <v>724</v>
      </c>
      <c r="D3005" s="541"/>
      <c r="E3005" s="137"/>
      <c r="F3005" s="137"/>
      <c r="G3005" s="137"/>
      <c r="H3005" s="137"/>
      <c r="I3005" s="137"/>
      <c r="J3005" s="137"/>
      <c r="K3005" s="137"/>
      <c r="L3005" s="137"/>
      <c r="M3005" s="137"/>
      <c r="N3005" s="137"/>
      <c r="O3005" s="137"/>
      <c r="P3005" s="137"/>
      <c r="Q3005" s="137"/>
      <c r="R3005" s="55"/>
      <c r="S3005" s="111"/>
      <c r="T3005" s="7"/>
      <c r="U3005" s="7"/>
      <c r="V3005" s="5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  <c r="AY3005" s="7"/>
    </row>
    <row r="3006" spans="1:51" ht="7.5" customHeight="1">
      <c r="A3006" s="1"/>
      <c r="B3006" s="541"/>
      <c r="C3006" s="541"/>
      <c r="D3006" s="541"/>
      <c r="E3006" s="236"/>
      <c r="F3006" s="137"/>
      <c r="G3006" s="236"/>
      <c r="H3006" s="137"/>
      <c r="I3006" s="137"/>
      <c r="J3006" s="137"/>
      <c r="K3006" s="236"/>
      <c r="L3006" s="137"/>
      <c r="M3006" s="236"/>
      <c r="N3006" s="137"/>
      <c r="O3006" s="236"/>
      <c r="P3006" s="137"/>
      <c r="Q3006" s="236"/>
      <c r="R3006" s="55"/>
      <c r="S3006" s="111"/>
      <c r="T3006" s="7"/>
      <c r="U3006" s="7"/>
      <c r="V3006" s="5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  <c r="AY3006" s="7"/>
    </row>
    <row r="3007" spans="1:51" ht="7.5" customHeight="1">
      <c r="A3007" s="1"/>
      <c r="B3007" s="531"/>
      <c r="C3007" s="531"/>
      <c r="D3007" s="531"/>
      <c r="E3007" s="335"/>
      <c r="F3007" s="271"/>
      <c r="G3007" s="335"/>
      <c r="H3007" s="271"/>
      <c r="I3007" s="271"/>
      <c r="J3007" s="271"/>
      <c r="K3007" s="335"/>
      <c r="L3007" s="271"/>
      <c r="M3007" s="335"/>
      <c r="N3007" s="271"/>
      <c r="O3007" s="335"/>
      <c r="P3007" s="271"/>
      <c r="Q3007" s="335"/>
      <c r="R3007" s="410"/>
      <c r="S3007" s="411"/>
      <c r="T3007" s="7"/>
      <c r="U3007" s="7"/>
      <c r="V3007" s="5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  <c r="AY3007" s="7"/>
    </row>
    <row r="3008" spans="1:51" ht="7.5" customHeight="1">
      <c r="A3008" s="1"/>
      <c r="B3008" s="28"/>
      <c r="C3008" s="28"/>
      <c r="D3008" s="28"/>
      <c r="E3008" s="28"/>
      <c r="F3008" s="28"/>
      <c r="G3008" s="28"/>
      <c r="H3008" s="28"/>
      <c r="I3008" s="28"/>
      <c r="J3008" s="28"/>
      <c r="K3008" s="28"/>
      <c r="L3008" s="28"/>
      <c r="M3008" s="28"/>
      <c r="N3008" s="28"/>
      <c r="O3008" s="28"/>
      <c r="P3008" s="28"/>
      <c r="Q3008" s="28"/>
      <c r="R3008" s="31"/>
      <c r="S3008" s="330"/>
      <c r="T3008" s="7"/>
      <c r="U3008" s="7"/>
      <c r="V3008" s="5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  <c r="AY3008" s="7"/>
    </row>
    <row r="3009" spans="1:51" ht="7.5" customHeight="1">
      <c r="A3009" s="1"/>
      <c r="B3009" s="26"/>
      <c r="C3009" s="26"/>
      <c r="D3009" s="26"/>
      <c r="E3009" s="26"/>
      <c r="F3009" s="26"/>
      <c r="G3009" s="26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166"/>
      <c r="S3009" s="272"/>
      <c r="T3009" s="7"/>
      <c r="U3009" s="7"/>
      <c r="V3009" s="5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  <c r="AY3009" s="7"/>
    </row>
    <row r="3010" spans="1:51" ht="7.5" customHeight="1">
      <c r="A3010" s="1"/>
      <c r="B3010" s="26"/>
      <c r="C3010" s="26"/>
      <c r="D3010" s="26"/>
      <c r="E3010" s="26"/>
      <c r="F3010" s="26"/>
      <c r="G3010" s="26"/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166"/>
      <c r="S3010" s="272"/>
      <c r="T3010" s="7"/>
      <c r="U3010" s="7"/>
      <c r="V3010" s="5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  <c r="AY3010" s="7"/>
    </row>
    <row r="3011" spans="1:51" ht="7.5" customHeight="1">
      <c r="A3011" s="1"/>
      <c r="B3011" s="26"/>
      <c r="C3011" s="26"/>
      <c r="D3011" s="26"/>
      <c r="E3011" s="26"/>
      <c r="F3011" s="26"/>
      <c r="G3011" s="26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166"/>
      <c r="S3011" s="272"/>
      <c r="T3011" s="7"/>
      <c r="U3011" s="7"/>
      <c r="V3011" s="5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  <c r="AY3011" s="7"/>
    </row>
    <row r="3012" spans="1:51" ht="7.5" customHeight="1">
      <c r="A3012" s="1"/>
      <c r="B3012" s="26"/>
      <c r="C3012" s="26"/>
      <c r="D3012" s="26"/>
      <c r="E3012" s="26"/>
      <c r="F3012" s="26"/>
      <c r="G3012" s="26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166"/>
      <c r="S3012" s="272"/>
      <c r="T3012" s="7"/>
      <c r="U3012" s="7"/>
      <c r="V3012" s="5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  <c r="AY3012" s="7"/>
    </row>
    <row r="3013" spans="1:51" ht="7.5" customHeight="1">
      <c r="A3013" s="1"/>
      <c r="B3013" s="26"/>
      <c r="C3013" s="26"/>
      <c r="D3013" s="26"/>
      <c r="E3013" s="26"/>
      <c r="F3013" s="26"/>
      <c r="G3013" s="26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166"/>
      <c r="S3013" s="272"/>
      <c r="T3013" s="7"/>
      <c r="U3013" s="7"/>
      <c r="V3013" s="5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  <c r="AY3013" s="7"/>
    </row>
    <row r="3014" spans="1:51" ht="7.5" customHeight="1">
      <c r="A3014" s="1"/>
      <c r="B3014" s="26"/>
      <c r="C3014" s="26"/>
      <c r="D3014" s="26"/>
      <c r="E3014" s="26"/>
      <c r="F3014" s="26"/>
      <c r="G3014" s="26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166"/>
      <c r="S3014" s="272"/>
      <c r="T3014" s="7"/>
      <c r="U3014" s="7"/>
      <c r="V3014" s="5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  <c r="AY3014" s="7"/>
    </row>
    <row r="3015" spans="1:51" ht="7.5" customHeight="1">
      <c r="A3015" s="13"/>
      <c r="B3015" s="26"/>
      <c r="C3015" s="26"/>
      <c r="D3015" s="26"/>
      <c r="E3015" s="26"/>
      <c r="F3015" s="26"/>
      <c r="G3015" s="26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166"/>
      <c r="S3015" s="272"/>
      <c r="T3015" s="7"/>
      <c r="U3015" s="7"/>
      <c r="V3015" s="5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  <c r="AY3015" s="7"/>
    </row>
    <row r="3016" spans="1:51" ht="7.5" customHeight="1">
      <c r="A3016" s="13"/>
      <c r="B3016" s="26"/>
      <c r="C3016" s="26"/>
      <c r="D3016" s="26"/>
      <c r="E3016" s="26"/>
      <c r="F3016" s="26"/>
      <c r="G3016" s="26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166"/>
      <c r="S3016" s="272"/>
      <c r="T3016" s="7"/>
      <c r="U3016" s="7"/>
      <c r="V3016" s="5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  <c r="AY3016" s="7"/>
    </row>
    <row r="3017" spans="1:51" ht="7.5" customHeight="1">
      <c r="A3017" s="13"/>
      <c r="B3017" s="26"/>
      <c r="C3017" s="26"/>
      <c r="D3017" s="26"/>
      <c r="E3017" s="26"/>
      <c r="F3017" s="26"/>
      <c r="G3017" s="26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166"/>
      <c r="S3017" s="272"/>
      <c r="T3017" s="7"/>
      <c r="U3017" s="7"/>
      <c r="V3017" s="5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  <c r="AY3017" s="7"/>
    </row>
    <row r="3018" spans="1:51" ht="7.5" customHeight="1">
      <c r="A3018" s="1"/>
      <c r="B3018" s="26"/>
      <c r="C3018" s="26"/>
      <c r="D3018" s="26"/>
      <c r="E3018" s="26"/>
      <c r="F3018" s="26"/>
      <c r="G3018" s="26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166"/>
      <c r="S3018" s="272"/>
      <c r="T3018" s="7"/>
      <c r="U3018" s="7"/>
      <c r="V3018" s="5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  <c r="AY3018" s="7"/>
    </row>
    <row r="3019" spans="1:51" ht="7.5" customHeight="1">
      <c r="A3019" s="1"/>
      <c r="B3019" s="26"/>
      <c r="C3019" s="26"/>
      <c r="D3019" s="26"/>
      <c r="E3019" s="26"/>
      <c r="F3019" s="26"/>
      <c r="G3019" s="26"/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166"/>
      <c r="S3019" s="272"/>
      <c r="T3019" s="7"/>
      <c r="U3019" s="7"/>
      <c r="V3019" s="5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  <c r="AY3019" s="7"/>
    </row>
    <row r="3020" spans="1:51" ht="7.5" customHeight="1">
      <c r="A3020" s="1"/>
      <c r="B3020" s="26"/>
      <c r="C3020" s="26"/>
      <c r="D3020" s="26"/>
      <c r="E3020" s="26"/>
      <c r="F3020" s="26"/>
      <c r="G3020" s="26"/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166"/>
      <c r="S3020" s="272"/>
      <c r="T3020" s="7"/>
      <c r="U3020" s="7"/>
      <c r="V3020" s="5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  <c r="AY3020" s="7"/>
    </row>
    <row r="3021" spans="1:51" ht="7.5" customHeight="1">
      <c r="A3021" s="1"/>
      <c r="B3021" s="26"/>
      <c r="C3021" s="26"/>
      <c r="D3021" s="26"/>
      <c r="E3021" s="26"/>
      <c r="F3021" s="26"/>
      <c r="G3021" s="26"/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166"/>
      <c r="S3021" s="272"/>
      <c r="T3021" s="7"/>
      <c r="U3021" s="7"/>
      <c r="V3021" s="5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  <c r="AY3021" s="7"/>
    </row>
    <row r="3022" spans="1:51" ht="7.5" customHeight="1">
      <c r="A3022" s="1"/>
      <c r="B3022" s="26"/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166"/>
      <c r="S3022" s="272"/>
      <c r="T3022" s="7"/>
      <c r="U3022" s="7"/>
      <c r="V3022" s="5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  <c r="AY3022" s="7"/>
    </row>
    <row r="3023" spans="1:51" ht="7.5" customHeight="1">
      <c r="A3023" s="1"/>
      <c r="B3023" s="26"/>
      <c r="C3023" s="26"/>
      <c r="D3023" s="26"/>
      <c r="E3023" s="26"/>
      <c r="F3023" s="26"/>
      <c r="G3023" s="26"/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166"/>
      <c r="S3023" s="272"/>
      <c r="T3023" s="7"/>
      <c r="U3023" s="7"/>
      <c r="V3023" s="5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  <c r="AY3023" s="7"/>
    </row>
    <row r="3024" spans="1:51" ht="7.5" customHeight="1">
      <c r="A3024" s="1"/>
      <c r="B3024" s="26"/>
      <c r="C3024" s="26"/>
      <c r="D3024" s="26"/>
      <c r="E3024" s="26"/>
      <c r="F3024" s="26"/>
      <c r="G3024" s="26"/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166"/>
      <c r="S3024" s="272"/>
      <c r="T3024" s="7"/>
      <c r="U3024" s="7"/>
      <c r="V3024" s="5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  <c r="AY3024" s="7"/>
    </row>
    <row r="3025" spans="1:51" ht="7.5" customHeight="1">
      <c r="A3025" s="1"/>
      <c r="B3025" s="26"/>
      <c r="C3025" s="26"/>
      <c r="D3025" s="26"/>
      <c r="E3025" s="26"/>
      <c r="F3025" s="26"/>
      <c r="G3025" s="26"/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166"/>
      <c r="S3025" s="272"/>
      <c r="T3025" s="7"/>
      <c r="U3025" s="7"/>
      <c r="V3025" s="5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  <c r="AY3025" s="7"/>
    </row>
    <row r="3026" spans="1:51" ht="7.5" customHeight="1">
      <c r="A3026" s="1"/>
      <c r="B3026" s="737" t="s">
        <v>725</v>
      </c>
      <c r="C3026" s="552"/>
      <c r="D3026" s="552"/>
      <c r="E3026" s="552"/>
      <c r="F3026" s="552"/>
      <c r="G3026" s="552"/>
      <c r="H3026" s="552"/>
      <c r="I3026" s="552"/>
      <c r="J3026" s="552"/>
      <c r="K3026" s="552"/>
      <c r="L3026" s="552"/>
      <c r="M3026" s="552"/>
      <c r="N3026" s="552"/>
      <c r="O3026" s="552"/>
      <c r="P3026" s="552"/>
      <c r="Q3026" s="552"/>
      <c r="R3026" s="552"/>
      <c r="S3026" s="552"/>
      <c r="T3026" s="7"/>
      <c r="U3026" s="7"/>
      <c r="V3026" s="5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  <c r="AY3026" s="7"/>
    </row>
    <row r="3027" spans="1:51" ht="7.5" customHeight="1">
      <c r="A3027" s="1"/>
      <c r="B3027" s="593"/>
      <c r="C3027" s="541"/>
      <c r="D3027" s="541"/>
      <c r="E3027" s="541"/>
      <c r="F3027" s="541"/>
      <c r="G3027" s="541"/>
      <c r="H3027" s="541"/>
      <c r="I3027" s="541"/>
      <c r="J3027" s="541"/>
      <c r="K3027" s="541"/>
      <c r="L3027" s="541"/>
      <c r="M3027" s="541"/>
      <c r="N3027" s="541"/>
      <c r="O3027" s="541"/>
      <c r="P3027" s="541"/>
      <c r="Q3027" s="541"/>
      <c r="R3027" s="541"/>
      <c r="S3027" s="541"/>
      <c r="T3027" s="7"/>
      <c r="U3027" s="7"/>
      <c r="V3027" s="5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  <c r="AY3027" s="7"/>
    </row>
    <row r="3028" spans="1:51" ht="7.5" customHeight="1">
      <c r="A3028" s="1"/>
      <c r="B3028" s="593"/>
      <c r="C3028" s="541"/>
      <c r="D3028" s="541"/>
      <c r="E3028" s="541"/>
      <c r="F3028" s="541"/>
      <c r="G3028" s="541"/>
      <c r="H3028" s="541"/>
      <c r="I3028" s="541"/>
      <c r="J3028" s="541"/>
      <c r="K3028" s="541"/>
      <c r="L3028" s="541"/>
      <c r="M3028" s="541"/>
      <c r="N3028" s="541"/>
      <c r="O3028" s="541"/>
      <c r="P3028" s="541"/>
      <c r="Q3028" s="541"/>
      <c r="R3028" s="541"/>
      <c r="S3028" s="541"/>
      <c r="T3028" s="7"/>
      <c r="U3028" s="7"/>
      <c r="V3028" s="5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  <c r="AY3028" s="7"/>
    </row>
    <row r="3029" spans="1:51" ht="7.5" customHeight="1">
      <c r="A3029" s="1"/>
      <c r="B3029" s="593"/>
      <c r="C3029" s="541"/>
      <c r="D3029" s="541"/>
      <c r="E3029" s="541"/>
      <c r="F3029" s="541"/>
      <c r="G3029" s="541"/>
      <c r="H3029" s="541"/>
      <c r="I3029" s="541"/>
      <c r="J3029" s="541"/>
      <c r="K3029" s="541"/>
      <c r="L3029" s="541"/>
      <c r="M3029" s="541"/>
      <c r="N3029" s="541"/>
      <c r="O3029" s="541"/>
      <c r="P3029" s="541"/>
      <c r="Q3029" s="541"/>
      <c r="R3029" s="541"/>
      <c r="S3029" s="541"/>
      <c r="T3029" s="7"/>
      <c r="U3029" s="7"/>
      <c r="V3029" s="5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  <c r="AY3029" s="7"/>
    </row>
    <row r="3030" spans="1:51" ht="7.5" customHeight="1">
      <c r="A3030" s="1"/>
      <c r="B3030" s="593"/>
      <c r="C3030" s="541"/>
      <c r="D3030" s="541"/>
      <c r="E3030" s="541"/>
      <c r="F3030" s="541"/>
      <c r="G3030" s="541"/>
      <c r="H3030" s="541"/>
      <c r="I3030" s="541"/>
      <c r="J3030" s="541"/>
      <c r="K3030" s="541"/>
      <c r="L3030" s="541"/>
      <c r="M3030" s="541"/>
      <c r="N3030" s="541"/>
      <c r="O3030" s="541"/>
      <c r="P3030" s="541"/>
      <c r="Q3030" s="541"/>
      <c r="R3030" s="541"/>
      <c r="S3030" s="541"/>
      <c r="T3030" s="7"/>
      <c r="U3030" s="7"/>
      <c r="V3030" s="5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  <c r="AY3030" s="7"/>
    </row>
    <row r="3031" spans="1:51" ht="7.5" customHeight="1">
      <c r="A3031" s="1"/>
      <c r="B3031" s="593"/>
      <c r="C3031" s="541"/>
      <c r="D3031" s="541"/>
      <c r="E3031" s="541"/>
      <c r="F3031" s="541"/>
      <c r="G3031" s="541"/>
      <c r="H3031" s="541"/>
      <c r="I3031" s="541"/>
      <c r="J3031" s="541"/>
      <c r="K3031" s="541"/>
      <c r="L3031" s="541"/>
      <c r="M3031" s="541"/>
      <c r="N3031" s="541"/>
      <c r="O3031" s="541"/>
      <c r="P3031" s="541"/>
      <c r="Q3031" s="541"/>
      <c r="R3031" s="541"/>
      <c r="S3031" s="541"/>
      <c r="T3031" s="7"/>
      <c r="U3031" s="7"/>
      <c r="V3031" s="5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  <c r="AY3031" s="7"/>
    </row>
    <row r="3032" spans="1:51" ht="7.5" customHeight="1">
      <c r="A3032" s="1"/>
      <c r="B3032" s="593"/>
      <c r="C3032" s="541"/>
      <c r="D3032" s="541"/>
      <c r="E3032" s="541"/>
      <c r="F3032" s="541"/>
      <c r="G3032" s="541"/>
      <c r="H3032" s="541"/>
      <c r="I3032" s="541"/>
      <c r="J3032" s="541"/>
      <c r="K3032" s="541"/>
      <c r="L3032" s="541"/>
      <c r="M3032" s="541"/>
      <c r="N3032" s="541"/>
      <c r="O3032" s="541"/>
      <c r="P3032" s="541"/>
      <c r="Q3032" s="541"/>
      <c r="R3032" s="541"/>
      <c r="S3032" s="541"/>
      <c r="T3032" s="7"/>
      <c r="U3032" s="7"/>
      <c r="V3032" s="5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  <c r="AY3032" s="7"/>
    </row>
    <row r="3033" spans="1:51" ht="7.5" customHeight="1">
      <c r="A3033" s="1"/>
      <c r="B3033" s="593"/>
      <c r="C3033" s="541"/>
      <c r="D3033" s="541"/>
      <c r="E3033" s="541"/>
      <c r="F3033" s="541"/>
      <c r="G3033" s="541"/>
      <c r="H3033" s="541"/>
      <c r="I3033" s="541"/>
      <c r="J3033" s="541"/>
      <c r="K3033" s="541"/>
      <c r="L3033" s="541"/>
      <c r="M3033" s="541"/>
      <c r="N3033" s="541"/>
      <c r="O3033" s="541"/>
      <c r="P3033" s="541"/>
      <c r="Q3033" s="541"/>
      <c r="R3033" s="541"/>
      <c r="S3033" s="541"/>
      <c r="T3033" s="7"/>
      <c r="U3033" s="7"/>
      <c r="V3033" s="5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  <c r="AY3033" s="7"/>
    </row>
    <row r="3034" spans="1:51" ht="7.5" customHeight="1">
      <c r="A3034" s="1"/>
      <c r="B3034" s="593"/>
      <c r="C3034" s="541"/>
      <c r="D3034" s="541"/>
      <c r="E3034" s="541"/>
      <c r="F3034" s="541"/>
      <c r="G3034" s="541"/>
      <c r="H3034" s="541"/>
      <c r="I3034" s="541"/>
      <c r="J3034" s="541"/>
      <c r="K3034" s="541"/>
      <c r="L3034" s="541"/>
      <c r="M3034" s="541"/>
      <c r="N3034" s="541"/>
      <c r="O3034" s="541"/>
      <c r="P3034" s="541"/>
      <c r="Q3034" s="541"/>
      <c r="R3034" s="541"/>
      <c r="S3034" s="541"/>
      <c r="T3034" s="7"/>
      <c r="U3034" s="7"/>
      <c r="V3034" s="5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  <c r="AY3034" s="7"/>
    </row>
    <row r="3035" spans="1:51" ht="7.5" customHeight="1">
      <c r="A3035" s="1"/>
      <c r="B3035" s="593"/>
      <c r="C3035" s="541"/>
      <c r="D3035" s="541"/>
      <c r="E3035" s="541"/>
      <c r="F3035" s="541"/>
      <c r="G3035" s="541"/>
      <c r="H3035" s="541"/>
      <c r="I3035" s="541"/>
      <c r="J3035" s="541"/>
      <c r="K3035" s="541"/>
      <c r="L3035" s="541"/>
      <c r="M3035" s="541"/>
      <c r="N3035" s="541"/>
      <c r="O3035" s="541"/>
      <c r="P3035" s="541"/>
      <c r="Q3035" s="541"/>
      <c r="R3035" s="541"/>
      <c r="S3035" s="541"/>
      <c r="T3035" s="7"/>
      <c r="U3035" s="7"/>
      <c r="V3035" s="5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  <c r="AY3035" s="7"/>
    </row>
    <row r="3036" spans="1:51" ht="7.5" customHeight="1">
      <c r="A3036" s="1"/>
      <c r="B3036" s="593"/>
      <c r="C3036" s="541"/>
      <c r="D3036" s="541"/>
      <c r="E3036" s="541"/>
      <c r="F3036" s="541"/>
      <c r="G3036" s="541"/>
      <c r="H3036" s="541"/>
      <c r="I3036" s="541"/>
      <c r="J3036" s="541"/>
      <c r="K3036" s="541"/>
      <c r="L3036" s="541"/>
      <c r="M3036" s="541"/>
      <c r="N3036" s="541"/>
      <c r="O3036" s="541"/>
      <c r="P3036" s="541"/>
      <c r="Q3036" s="541"/>
      <c r="R3036" s="541"/>
      <c r="S3036" s="541"/>
      <c r="T3036" s="7"/>
      <c r="U3036" s="7"/>
      <c r="V3036" s="5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  <c r="AY3036" s="7"/>
    </row>
    <row r="3037" spans="1:51" ht="7.5" customHeight="1">
      <c r="A3037" s="1"/>
      <c r="B3037" s="593"/>
      <c r="C3037" s="541"/>
      <c r="D3037" s="541"/>
      <c r="E3037" s="541"/>
      <c r="F3037" s="541"/>
      <c r="G3037" s="541"/>
      <c r="H3037" s="541"/>
      <c r="I3037" s="541"/>
      <c r="J3037" s="541"/>
      <c r="K3037" s="541"/>
      <c r="L3037" s="541"/>
      <c r="M3037" s="541"/>
      <c r="N3037" s="541"/>
      <c r="O3037" s="541"/>
      <c r="P3037" s="541"/>
      <c r="Q3037" s="541"/>
      <c r="R3037" s="541"/>
      <c r="S3037" s="541"/>
      <c r="T3037" s="7"/>
      <c r="U3037" s="7"/>
      <c r="V3037" s="5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  <c r="AY3037" s="7"/>
    </row>
    <row r="3038" spans="1:51" ht="7.5" customHeight="1">
      <c r="A3038" s="1"/>
      <c r="B3038" s="593"/>
      <c r="C3038" s="541"/>
      <c r="D3038" s="541"/>
      <c r="E3038" s="541"/>
      <c r="F3038" s="541"/>
      <c r="G3038" s="541"/>
      <c r="H3038" s="541"/>
      <c r="I3038" s="541"/>
      <c r="J3038" s="541"/>
      <c r="K3038" s="541"/>
      <c r="L3038" s="541"/>
      <c r="M3038" s="541"/>
      <c r="N3038" s="541"/>
      <c r="O3038" s="541"/>
      <c r="P3038" s="541"/>
      <c r="Q3038" s="541"/>
      <c r="R3038" s="541"/>
      <c r="S3038" s="541"/>
      <c r="T3038" s="7"/>
      <c r="U3038" s="7"/>
      <c r="V3038" s="5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  <c r="AY3038" s="7"/>
    </row>
    <row r="3039" spans="1:51" ht="7.5" customHeight="1">
      <c r="A3039" s="1"/>
      <c r="B3039" s="593"/>
      <c r="C3039" s="541"/>
      <c r="D3039" s="541"/>
      <c r="E3039" s="541"/>
      <c r="F3039" s="541"/>
      <c r="G3039" s="541"/>
      <c r="H3039" s="541"/>
      <c r="I3039" s="541"/>
      <c r="J3039" s="541"/>
      <c r="K3039" s="541"/>
      <c r="L3039" s="541"/>
      <c r="M3039" s="541"/>
      <c r="N3039" s="541"/>
      <c r="O3039" s="541"/>
      <c r="P3039" s="541"/>
      <c r="Q3039" s="541"/>
      <c r="R3039" s="541"/>
      <c r="S3039" s="541"/>
      <c r="T3039" s="7"/>
      <c r="U3039" s="7"/>
      <c r="V3039" s="5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  <c r="AY3039" s="7"/>
    </row>
    <row r="3040" spans="1:51" ht="7.5" customHeight="1">
      <c r="A3040" s="1"/>
      <c r="B3040" s="593"/>
      <c r="C3040" s="541"/>
      <c r="D3040" s="541"/>
      <c r="E3040" s="541"/>
      <c r="F3040" s="541"/>
      <c r="G3040" s="541"/>
      <c r="H3040" s="541"/>
      <c r="I3040" s="541"/>
      <c r="J3040" s="541"/>
      <c r="K3040" s="541"/>
      <c r="L3040" s="541"/>
      <c r="M3040" s="541"/>
      <c r="N3040" s="541"/>
      <c r="O3040" s="541"/>
      <c r="P3040" s="541"/>
      <c r="Q3040" s="541"/>
      <c r="R3040" s="541"/>
      <c r="S3040" s="541"/>
      <c r="T3040" s="7"/>
      <c r="U3040" s="7"/>
      <c r="V3040" s="5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  <c r="AY3040" s="7"/>
    </row>
    <row r="3041" spans="1:51" ht="7.5" customHeight="1">
      <c r="A3041" s="1"/>
      <c r="B3041" s="593"/>
      <c r="C3041" s="541"/>
      <c r="D3041" s="541"/>
      <c r="E3041" s="541"/>
      <c r="F3041" s="541"/>
      <c r="G3041" s="541"/>
      <c r="H3041" s="541"/>
      <c r="I3041" s="541"/>
      <c r="J3041" s="541"/>
      <c r="K3041" s="541"/>
      <c r="L3041" s="541"/>
      <c r="M3041" s="541"/>
      <c r="N3041" s="541"/>
      <c r="O3041" s="541"/>
      <c r="P3041" s="541"/>
      <c r="Q3041" s="541"/>
      <c r="R3041" s="541"/>
      <c r="S3041" s="541"/>
      <c r="T3041" s="7"/>
      <c r="U3041" s="7"/>
      <c r="V3041" s="5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  <c r="AY3041" s="7"/>
    </row>
    <row r="3042" spans="1:51" ht="7.5" customHeight="1">
      <c r="A3042" s="1"/>
      <c r="B3042" s="593"/>
      <c r="C3042" s="541"/>
      <c r="D3042" s="541"/>
      <c r="E3042" s="541"/>
      <c r="F3042" s="541"/>
      <c r="G3042" s="541"/>
      <c r="H3042" s="541"/>
      <c r="I3042" s="541"/>
      <c r="J3042" s="541"/>
      <c r="K3042" s="541"/>
      <c r="L3042" s="541"/>
      <c r="M3042" s="541"/>
      <c r="N3042" s="541"/>
      <c r="O3042" s="541"/>
      <c r="P3042" s="541"/>
      <c r="Q3042" s="541"/>
      <c r="R3042" s="541"/>
      <c r="S3042" s="541"/>
      <c r="T3042" s="7"/>
      <c r="U3042" s="7"/>
      <c r="V3042" s="5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  <c r="AY3042" s="7"/>
    </row>
    <row r="3043" spans="1:51" ht="7.5" customHeight="1">
      <c r="A3043" s="1"/>
      <c r="B3043" s="593"/>
      <c r="C3043" s="541"/>
      <c r="D3043" s="541"/>
      <c r="E3043" s="541"/>
      <c r="F3043" s="541"/>
      <c r="G3043" s="541"/>
      <c r="H3043" s="541"/>
      <c r="I3043" s="541"/>
      <c r="J3043" s="541"/>
      <c r="K3043" s="541"/>
      <c r="L3043" s="541"/>
      <c r="M3043" s="541"/>
      <c r="N3043" s="541"/>
      <c r="O3043" s="541"/>
      <c r="P3043" s="541"/>
      <c r="Q3043" s="541"/>
      <c r="R3043" s="541"/>
      <c r="S3043" s="541"/>
      <c r="T3043" s="7"/>
      <c r="U3043" s="7"/>
      <c r="V3043" s="5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  <c r="AY3043" s="7"/>
    </row>
    <row r="3044" spans="1:51" ht="7.5" customHeight="1">
      <c r="A3044" s="1"/>
      <c r="B3044" s="593"/>
      <c r="C3044" s="541"/>
      <c r="D3044" s="541"/>
      <c r="E3044" s="541"/>
      <c r="F3044" s="541"/>
      <c r="G3044" s="541"/>
      <c r="H3044" s="541"/>
      <c r="I3044" s="541"/>
      <c r="J3044" s="541"/>
      <c r="K3044" s="541"/>
      <c r="L3044" s="541"/>
      <c r="M3044" s="541"/>
      <c r="N3044" s="541"/>
      <c r="O3044" s="541"/>
      <c r="P3044" s="541"/>
      <c r="Q3044" s="541"/>
      <c r="R3044" s="541"/>
      <c r="S3044" s="541"/>
      <c r="T3044" s="7"/>
      <c r="U3044" s="7"/>
      <c r="V3044" s="5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  <c r="AY3044" s="7"/>
    </row>
    <row r="3045" spans="1:51" ht="7.5" customHeight="1">
      <c r="A3045" s="1"/>
      <c r="B3045" s="593"/>
      <c r="C3045" s="541"/>
      <c r="D3045" s="541"/>
      <c r="E3045" s="541"/>
      <c r="F3045" s="541"/>
      <c r="G3045" s="541"/>
      <c r="H3045" s="541"/>
      <c r="I3045" s="541"/>
      <c r="J3045" s="541"/>
      <c r="K3045" s="541"/>
      <c r="L3045" s="541"/>
      <c r="M3045" s="541"/>
      <c r="N3045" s="541"/>
      <c r="O3045" s="541"/>
      <c r="P3045" s="541"/>
      <c r="Q3045" s="541"/>
      <c r="R3045" s="541"/>
      <c r="S3045" s="541"/>
      <c r="T3045" s="7"/>
      <c r="U3045" s="7"/>
      <c r="V3045" s="5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  <c r="AY3045" s="7"/>
    </row>
    <row r="3046" spans="1:51" ht="7.5" customHeight="1">
      <c r="A3046" s="1"/>
      <c r="B3046" s="593"/>
      <c r="C3046" s="541"/>
      <c r="D3046" s="541"/>
      <c r="E3046" s="541"/>
      <c r="F3046" s="541"/>
      <c r="G3046" s="541"/>
      <c r="H3046" s="541"/>
      <c r="I3046" s="541"/>
      <c r="J3046" s="541"/>
      <c r="K3046" s="541"/>
      <c r="L3046" s="541"/>
      <c r="M3046" s="541"/>
      <c r="N3046" s="541"/>
      <c r="O3046" s="541"/>
      <c r="P3046" s="541"/>
      <c r="Q3046" s="541"/>
      <c r="R3046" s="541"/>
      <c r="S3046" s="541"/>
      <c r="T3046" s="7"/>
      <c r="U3046" s="7"/>
      <c r="V3046" s="5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  <c r="AY3046" s="7"/>
    </row>
    <row r="3047" spans="1:51" ht="7.5" customHeight="1">
      <c r="A3047" s="1"/>
      <c r="B3047" s="593"/>
      <c r="C3047" s="541"/>
      <c r="D3047" s="541"/>
      <c r="E3047" s="541"/>
      <c r="F3047" s="541"/>
      <c r="G3047" s="541"/>
      <c r="H3047" s="541"/>
      <c r="I3047" s="541"/>
      <c r="J3047" s="541"/>
      <c r="K3047" s="541"/>
      <c r="L3047" s="541"/>
      <c r="M3047" s="541"/>
      <c r="N3047" s="541"/>
      <c r="O3047" s="541"/>
      <c r="P3047" s="541"/>
      <c r="Q3047" s="541"/>
      <c r="R3047" s="541"/>
      <c r="S3047" s="541"/>
      <c r="T3047" s="7"/>
      <c r="U3047" s="7"/>
      <c r="V3047" s="5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  <c r="AY3047" s="7"/>
    </row>
    <row r="3048" spans="1:51" ht="7.5" customHeight="1">
      <c r="A3048" s="1"/>
      <c r="B3048" s="593"/>
      <c r="C3048" s="541"/>
      <c r="D3048" s="541"/>
      <c r="E3048" s="541"/>
      <c r="F3048" s="541"/>
      <c r="G3048" s="541"/>
      <c r="H3048" s="541"/>
      <c r="I3048" s="541"/>
      <c r="J3048" s="541"/>
      <c r="K3048" s="541"/>
      <c r="L3048" s="541"/>
      <c r="M3048" s="541"/>
      <c r="N3048" s="541"/>
      <c r="O3048" s="541"/>
      <c r="P3048" s="541"/>
      <c r="Q3048" s="541"/>
      <c r="R3048" s="541"/>
      <c r="S3048" s="541"/>
      <c r="T3048" s="7"/>
      <c r="U3048" s="7"/>
      <c r="V3048" s="5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  <c r="AY3048" s="7"/>
    </row>
    <row r="3049" spans="1:51" ht="7.5" customHeight="1">
      <c r="A3049" s="1"/>
      <c r="B3049" s="593"/>
      <c r="C3049" s="541"/>
      <c r="D3049" s="541"/>
      <c r="E3049" s="541"/>
      <c r="F3049" s="541"/>
      <c r="G3049" s="541"/>
      <c r="H3049" s="541"/>
      <c r="I3049" s="541"/>
      <c r="J3049" s="541"/>
      <c r="K3049" s="541"/>
      <c r="L3049" s="541"/>
      <c r="M3049" s="541"/>
      <c r="N3049" s="541"/>
      <c r="O3049" s="541"/>
      <c r="P3049" s="541"/>
      <c r="Q3049" s="541"/>
      <c r="R3049" s="541"/>
      <c r="S3049" s="541"/>
      <c r="T3049" s="7"/>
      <c r="U3049" s="7"/>
      <c r="V3049" s="5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  <c r="AY3049" s="7"/>
    </row>
    <row r="3050" spans="1:51" ht="7.5" customHeight="1">
      <c r="A3050" s="1"/>
      <c r="B3050" s="593"/>
      <c r="C3050" s="541"/>
      <c r="D3050" s="541"/>
      <c r="E3050" s="541"/>
      <c r="F3050" s="541"/>
      <c r="G3050" s="541"/>
      <c r="H3050" s="541"/>
      <c r="I3050" s="541"/>
      <c r="J3050" s="541"/>
      <c r="K3050" s="541"/>
      <c r="L3050" s="541"/>
      <c r="M3050" s="541"/>
      <c r="N3050" s="541"/>
      <c r="O3050" s="541"/>
      <c r="P3050" s="541"/>
      <c r="Q3050" s="541"/>
      <c r="R3050" s="541"/>
      <c r="S3050" s="541"/>
      <c r="T3050" s="7"/>
      <c r="U3050" s="7"/>
      <c r="V3050" s="5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  <c r="AY3050" s="7"/>
    </row>
    <row r="3051" spans="1:51" ht="11.25" customHeight="1">
      <c r="A3051" s="1"/>
      <c r="B3051" s="674"/>
      <c r="C3051" s="545"/>
      <c r="D3051" s="545"/>
      <c r="E3051" s="545"/>
      <c r="F3051" s="545"/>
      <c r="G3051" s="545"/>
      <c r="H3051" s="545"/>
      <c r="I3051" s="545"/>
      <c r="J3051" s="545"/>
      <c r="K3051" s="545"/>
      <c r="L3051" s="545"/>
      <c r="M3051" s="545"/>
      <c r="N3051" s="545"/>
      <c r="O3051" s="545"/>
      <c r="P3051" s="545"/>
      <c r="Q3051" s="545"/>
      <c r="R3051" s="545"/>
      <c r="S3051" s="570" t="s">
        <v>43</v>
      </c>
      <c r="T3051" s="7"/>
      <c r="U3051" s="7"/>
      <c r="V3051" s="5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  <c r="AY3051" s="7"/>
    </row>
    <row r="3052" spans="1:51" ht="11.25" customHeight="1">
      <c r="A3052" s="1"/>
      <c r="B3052" s="28"/>
      <c r="C3052" s="28"/>
      <c r="D3052" s="28"/>
      <c r="E3052" s="28"/>
      <c r="F3052" s="28"/>
      <c r="G3052" s="28"/>
      <c r="H3052" s="28"/>
      <c r="I3052" s="28"/>
      <c r="J3052" s="28"/>
      <c r="K3052" s="28"/>
      <c r="L3052" s="28"/>
      <c r="M3052" s="28"/>
      <c r="N3052" s="28"/>
      <c r="O3052" s="28"/>
      <c r="P3052" s="28"/>
      <c r="Q3052" s="28"/>
      <c r="R3052" s="31"/>
      <c r="S3052" s="562"/>
      <c r="T3052" s="7"/>
      <c r="U3052" s="7"/>
      <c r="V3052" s="5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  <c r="AY3052" s="7"/>
    </row>
    <row r="3053" spans="1:51" ht="11.25" customHeight="1">
      <c r="A3053" s="1"/>
      <c r="B3053" s="675" t="s">
        <v>726</v>
      </c>
      <c r="C3053" s="587"/>
      <c r="D3053" s="587"/>
      <c r="E3053" s="587"/>
      <c r="F3053" s="587"/>
      <c r="G3053" s="587"/>
      <c r="H3053" s="587"/>
      <c r="I3053" s="587"/>
      <c r="J3053" s="587"/>
      <c r="K3053" s="587"/>
      <c r="L3053" s="587"/>
      <c r="M3053" s="587"/>
      <c r="N3053" s="587"/>
      <c r="O3053" s="587"/>
      <c r="P3053" s="587"/>
      <c r="Q3053" s="587"/>
      <c r="R3053" s="587"/>
      <c r="S3053" s="587"/>
      <c r="T3053" s="7"/>
      <c r="U3053" s="7"/>
      <c r="V3053" s="5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  <c r="AY3053" s="7"/>
    </row>
  </sheetData>
  <sheetProtection algorithmName="SHA-512" hashValue="rkTCiearD7kwW4v8xTnFprMJd8UlCxSp7xgb8LGQ/hiowTedWojcOpP/kdxuceTDlO6pj/BX1rVxlaHJoMbDdw==" saltValue="t51YcEYPRoM1gHkq+Jm22g==" spinCount="100000" sheet="1" objects="1" scenarios="1"/>
  <mergeCells count="3568">
    <mergeCell ref="G2972:G2973"/>
    <mergeCell ref="I2972:I2973"/>
    <mergeCell ref="M2972:M2973"/>
    <mergeCell ref="O2972:O2973"/>
    <mergeCell ref="Q2972:Q2973"/>
    <mergeCell ref="R2972:R2973"/>
    <mergeCell ref="S2972:S2973"/>
    <mergeCell ref="R2961:R2962"/>
    <mergeCell ref="S2961:S2963"/>
    <mergeCell ref="R2970:R2971"/>
    <mergeCell ref="S2970:S2971"/>
    <mergeCell ref="N2940:N2941"/>
    <mergeCell ref="O2940:O2941"/>
    <mergeCell ref="P2940:P2941"/>
    <mergeCell ref="Q2940:Q2941"/>
    <mergeCell ref="R2952:R2955"/>
    <mergeCell ref="N2953:N2954"/>
    <mergeCell ref="O2953:O2954"/>
    <mergeCell ref="F2953:F2954"/>
    <mergeCell ref="G2953:G2954"/>
    <mergeCell ref="I2953:I2954"/>
    <mergeCell ref="J2953:J2954"/>
    <mergeCell ref="K2953:K2954"/>
    <mergeCell ref="L2953:L2954"/>
    <mergeCell ref="M2953:M2954"/>
    <mergeCell ref="G2959:G2960"/>
    <mergeCell ref="I2959:I2960"/>
    <mergeCell ref="M2959:M2960"/>
    <mergeCell ref="O2959:O2960"/>
    <mergeCell ref="Q2959:Q2960"/>
    <mergeCell ref="R2959:R2960"/>
    <mergeCell ref="S2959:S2960"/>
    <mergeCell ref="G2940:G2941"/>
    <mergeCell ref="I2940:I2941"/>
    <mergeCell ref="J2940:J2941"/>
    <mergeCell ref="K2940:K2941"/>
    <mergeCell ref="L2940:L2941"/>
    <mergeCell ref="M2940:M2941"/>
    <mergeCell ref="G2947:G2948"/>
    <mergeCell ref="I2947:I2948"/>
    <mergeCell ref="M2947:M2948"/>
    <mergeCell ref="O2947:O2948"/>
    <mergeCell ref="Q2947:Q2948"/>
    <mergeCell ref="R2947:R2948"/>
    <mergeCell ref="S2947:S2948"/>
    <mergeCell ref="P2953:P2954"/>
    <mergeCell ref="Q2953:Q2954"/>
    <mergeCell ref="R2957:R2958"/>
    <mergeCell ref="S2957:S2958"/>
    <mergeCell ref="O2426:O2427"/>
    <mergeCell ref="P2426:P2427"/>
    <mergeCell ref="Q2426:Q2427"/>
    <mergeCell ref="R2385:R2386"/>
    <mergeCell ref="S2385:S2389"/>
    <mergeCell ref="R2390:R2391"/>
    <mergeCell ref="S2390:S2392"/>
    <mergeCell ref="R2393:R2394"/>
    <mergeCell ref="O2397:O2398"/>
    <mergeCell ref="R2398:R2399"/>
    <mergeCell ref="R2423:R2424"/>
    <mergeCell ref="R2428:R2429"/>
    <mergeCell ref="R2431:R2432"/>
    <mergeCell ref="S2428:S2430"/>
    <mergeCell ref="S2431:S2437"/>
    <mergeCell ref="S2393:S2397"/>
    <mergeCell ref="S2398:S2400"/>
    <mergeCell ref="R2413:R2414"/>
    <mergeCell ref="S2413:S2417"/>
    <mergeCell ref="R2418:R2419"/>
    <mergeCell ref="S2418:S2422"/>
    <mergeCell ref="S2423:S2427"/>
    <mergeCell ref="Q2247:Q2248"/>
    <mergeCell ref="R2248:R2249"/>
    <mergeCell ref="R2335:R2336"/>
    <mergeCell ref="R2338:R2339"/>
    <mergeCell ref="S2338:S2340"/>
    <mergeCell ref="R2342:R2343"/>
    <mergeCell ref="S2342:S2343"/>
    <mergeCell ref="R2344:R2345"/>
    <mergeCell ref="R2347:R2348"/>
    <mergeCell ref="S2350:S2352"/>
    <mergeCell ref="S2353:S2355"/>
    <mergeCell ref="R2358:R2359"/>
    <mergeCell ref="S2358:S2362"/>
    <mergeCell ref="R2360:R2361"/>
    <mergeCell ref="R2363:R2364"/>
    <mergeCell ref="S2369:S2373"/>
    <mergeCell ref="P2397:P2398"/>
    <mergeCell ref="Q2397:Q2398"/>
    <mergeCell ref="Q2210:Q2211"/>
    <mergeCell ref="S2220:S2221"/>
    <mergeCell ref="S2222:S2226"/>
    <mergeCell ref="R2209:R2210"/>
    <mergeCell ref="R2212:R2213"/>
    <mergeCell ref="S2212:S2214"/>
    <mergeCell ref="R2215:R2216"/>
    <mergeCell ref="S2215:S2216"/>
    <mergeCell ref="R2220:R2221"/>
    <mergeCell ref="R2222:R2223"/>
    <mergeCell ref="R2227:R2228"/>
    <mergeCell ref="S2227:S2229"/>
    <mergeCell ref="Q2228:Q2229"/>
    <mergeCell ref="R2230:R2231"/>
    <mergeCell ref="S2230:S2232"/>
    <mergeCell ref="R2233:R2234"/>
    <mergeCell ref="S2233:S2234"/>
    <mergeCell ref="R2309:R2310"/>
    <mergeCell ref="S2309:S2311"/>
    <mergeCell ref="S2319:S2320"/>
    <mergeCell ref="R2323:S2323"/>
    <mergeCell ref="R2274:R2275"/>
    <mergeCell ref="R2279:R2280"/>
    <mergeCell ref="S2279:S2281"/>
    <mergeCell ref="R2290:R2291"/>
    <mergeCell ref="S2290:S2294"/>
    <mergeCell ref="R2295:R2296"/>
    <mergeCell ref="S2303:S2308"/>
    <mergeCell ref="R2171:R2172"/>
    <mergeCell ref="R2173:R2174"/>
    <mergeCell ref="R2176:R2177"/>
    <mergeCell ref="R2179:R2180"/>
    <mergeCell ref="R2183:R2184"/>
    <mergeCell ref="R2185:R2186"/>
    <mergeCell ref="R2188:R2189"/>
    <mergeCell ref="R2190:R2191"/>
    <mergeCell ref="R2202:R2203"/>
    <mergeCell ref="S2202:S2203"/>
    <mergeCell ref="R2204:R2205"/>
    <mergeCell ref="S2204:S2208"/>
    <mergeCell ref="S2209:S2211"/>
    <mergeCell ref="S2245:S2247"/>
    <mergeCell ref="S2248:S2250"/>
    <mergeCell ref="S2258:S2259"/>
    <mergeCell ref="R2238:R2239"/>
    <mergeCell ref="S2238:S2239"/>
    <mergeCell ref="R2240:R2241"/>
    <mergeCell ref="S2240:S2244"/>
    <mergeCell ref="R2245:R2246"/>
    <mergeCell ref="S2266:S2270"/>
    <mergeCell ref="S2271:S2273"/>
    <mergeCell ref="S2274:S2278"/>
    <mergeCell ref="O2275:O2276"/>
    <mergeCell ref="P2275:P2276"/>
    <mergeCell ref="Q2275:Q2276"/>
    <mergeCell ref="R2251:R2252"/>
    <mergeCell ref="S2251:S2253"/>
    <mergeCell ref="R2262:S2262"/>
    <mergeCell ref="R2263:R2264"/>
    <mergeCell ref="S2263:S2265"/>
    <mergeCell ref="R2266:R2267"/>
    <mergeCell ref="R2271:R2272"/>
    <mergeCell ref="S2295:S2299"/>
    <mergeCell ref="S2300:S2302"/>
    <mergeCell ref="O2303:O2304"/>
    <mergeCell ref="P2303:P2304"/>
    <mergeCell ref="Q2303:Q2304"/>
    <mergeCell ref="R2303:R2304"/>
    <mergeCell ref="R2300:R2301"/>
    <mergeCell ref="M2220:M2222"/>
    <mergeCell ref="P2220:P2222"/>
    <mergeCell ref="G2223:G2224"/>
    <mergeCell ref="I2223:I2224"/>
    <mergeCell ref="M2223:M2224"/>
    <mergeCell ref="P2223:P2224"/>
    <mergeCell ref="I2228:I2229"/>
    <mergeCell ref="I2238:I2240"/>
    <mergeCell ref="K2238:K2240"/>
    <mergeCell ref="M2238:M2240"/>
    <mergeCell ref="I2241:I2242"/>
    <mergeCell ref="K2241:K2242"/>
    <mergeCell ref="M2241:M2242"/>
    <mergeCell ref="K2220:K2222"/>
    <mergeCell ref="K2223:K2224"/>
    <mergeCell ref="J2228:J2229"/>
    <mergeCell ref="K2228:K2229"/>
    <mergeCell ref="L2228:L2229"/>
    <mergeCell ref="M2228:M2229"/>
    <mergeCell ref="N2228:N2229"/>
    <mergeCell ref="B2258:R2258"/>
    <mergeCell ref="B2260:S2260"/>
    <mergeCell ref="B2261:D2261"/>
    <mergeCell ref="O2261:S2261"/>
    <mergeCell ref="F2247:F2248"/>
    <mergeCell ref="G2247:G2248"/>
    <mergeCell ref="I2247:I2248"/>
    <mergeCell ref="J2247:J2248"/>
    <mergeCell ref="K2247:K2248"/>
    <mergeCell ref="L2247:L2248"/>
    <mergeCell ref="M2247:M2248"/>
    <mergeCell ref="D2141:D2157"/>
    <mergeCell ref="E2141:E2157"/>
    <mergeCell ref="C2158:C2167"/>
    <mergeCell ref="D2158:D2170"/>
    <mergeCell ref="E2163:E2164"/>
    <mergeCell ref="F2163:F2164"/>
    <mergeCell ref="C2168:C2170"/>
    <mergeCell ref="B2158:B2170"/>
    <mergeCell ref="C2171:C2179"/>
    <mergeCell ref="D2171:D2182"/>
    <mergeCell ref="E2171:E2182"/>
    <mergeCell ref="F2176:F2177"/>
    <mergeCell ref="G2176:G2177"/>
    <mergeCell ref="C2180:C2182"/>
    <mergeCell ref="J2210:J2211"/>
    <mergeCell ref="K2210:K2211"/>
    <mergeCell ref="L2210:L2211"/>
    <mergeCell ref="M2210:M2211"/>
    <mergeCell ref="N2210:N2211"/>
    <mergeCell ref="O2210:O2211"/>
    <mergeCell ref="P2210:P2211"/>
    <mergeCell ref="B2199:S2199"/>
    <mergeCell ref="B2200:D2200"/>
    <mergeCell ref="O2200:S2200"/>
    <mergeCell ref="R2201:S2201"/>
    <mergeCell ref="B2171:B2182"/>
    <mergeCell ref="B2183:B2196"/>
    <mergeCell ref="C2183:C2193"/>
    <mergeCell ref="D2183:D2196"/>
    <mergeCell ref="E2183:E2196"/>
    <mergeCell ref="F2189:F2190"/>
    <mergeCell ref="G2189:G2190"/>
    <mergeCell ref="B2220:B2237"/>
    <mergeCell ref="B2238:B2257"/>
    <mergeCell ref="C2238:C2254"/>
    <mergeCell ref="D2238:D2257"/>
    <mergeCell ref="E2238:E2257"/>
    <mergeCell ref="G2238:G2240"/>
    <mergeCell ref="G2241:G2242"/>
    <mergeCell ref="C2255:C2257"/>
    <mergeCell ref="N2247:N2248"/>
    <mergeCell ref="O2247:O2248"/>
    <mergeCell ref="P2247:P2248"/>
    <mergeCell ref="O2220:O2222"/>
    <mergeCell ref="O2223:O2224"/>
    <mergeCell ref="O2228:O2229"/>
    <mergeCell ref="P2228:P2229"/>
    <mergeCell ref="O2238:O2240"/>
    <mergeCell ref="P2238:P2240"/>
    <mergeCell ref="O2241:O2242"/>
    <mergeCell ref="P2241:P2242"/>
    <mergeCell ref="G2220:G2222"/>
    <mergeCell ref="I2220:I2222"/>
    <mergeCell ref="C2141:C2154"/>
    <mergeCell ref="C2155:C2157"/>
    <mergeCell ref="G2163:G2164"/>
    <mergeCell ref="I2163:I2164"/>
    <mergeCell ref="J2163:J2164"/>
    <mergeCell ref="K2163:K2164"/>
    <mergeCell ref="M2163:M2164"/>
    <mergeCell ref="O2163:O2164"/>
    <mergeCell ref="Q2163:Q2164"/>
    <mergeCell ref="S2173:S2175"/>
    <mergeCell ref="S2176:S2178"/>
    <mergeCell ref="S2179:S2181"/>
    <mergeCell ref="S2183:S2184"/>
    <mergeCell ref="S2185:S2187"/>
    <mergeCell ref="S2188:S2189"/>
    <mergeCell ref="S2190:S2196"/>
    <mergeCell ref="S2197:S2198"/>
    <mergeCell ref="R2163:R2164"/>
    <mergeCell ref="S2163:S2164"/>
    <mergeCell ref="R2165:R2166"/>
    <mergeCell ref="S2165:S2167"/>
    <mergeCell ref="R2168:R2169"/>
    <mergeCell ref="S2168:S2170"/>
    <mergeCell ref="S2171:S2172"/>
    <mergeCell ref="C2194:C2196"/>
    <mergeCell ref="B2197:R2197"/>
    <mergeCell ref="R2151:R2152"/>
    <mergeCell ref="S2151:S2153"/>
    <mergeCell ref="R2154:R2155"/>
    <mergeCell ref="S2154:S2156"/>
    <mergeCell ref="P2176:P2177"/>
    <mergeCell ref="Q2176:Q2177"/>
    <mergeCell ref="I2176:I2177"/>
    <mergeCell ref="J2176:J2177"/>
    <mergeCell ref="K2176:K2177"/>
    <mergeCell ref="L2176:L2177"/>
    <mergeCell ref="M2176:M2177"/>
    <mergeCell ref="N2176:N2177"/>
    <mergeCell ref="O2176:O2177"/>
    <mergeCell ref="P2189:P2190"/>
    <mergeCell ref="Q2189:Q2190"/>
    <mergeCell ref="I2189:I2190"/>
    <mergeCell ref="J2189:J2190"/>
    <mergeCell ref="K2189:K2190"/>
    <mergeCell ref="L2189:L2190"/>
    <mergeCell ref="M2189:M2190"/>
    <mergeCell ref="N2189:N2190"/>
    <mergeCell ref="O2189:O2190"/>
    <mergeCell ref="R2158:R2159"/>
    <mergeCell ref="S2158:S2159"/>
    <mergeCell ref="R2160:R2161"/>
    <mergeCell ref="S2160:S2162"/>
    <mergeCell ref="K2023:Q2024"/>
    <mergeCell ref="R2023:S2024"/>
    <mergeCell ref="S2075:S2076"/>
    <mergeCell ref="B2077:S2077"/>
    <mergeCell ref="B2078:D2078"/>
    <mergeCell ref="O2078:S2078"/>
    <mergeCell ref="B2079:S2079"/>
    <mergeCell ref="B2084:D2085"/>
    <mergeCell ref="E2084:K2085"/>
    <mergeCell ref="M2084:S2085"/>
    <mergeCell ref="R2141:R2142"/>
    <mergeCell ref="S2141:S2143"/>
    <mergeCell ref="R2144:R2145"/>
    <mergeCell ref="S2144:S2145"/>
    <mergeCell ref="R2146:R2147"/>
    <mergeCell ref="S2146:S2148"/>
    <mergeCell ref="F2149:F2150"/>
    <mergeCell ref="G2149:G2150"/>
    <mergeCell ref="H2149:H2150"/>
    <mergeCell ref="I2149:I2150"/>
    <mergeCell ref="K2149:K2150"/>
    <mergeCell ref="M2149:M2150"/>
    <mergeCell ref="O2149:O2150"/>
    <mergeCell ref="Q2149:Q2150"/>
    <mergeCell ref="R2149:R2150"/>
    <mergeCell ref="S2149:S2150"/>
    <mergeCell ref="R2140:S2140"/>
    <mergeCell ref="S2136:S2137"/>
    <mergeCell ref="B2138:S2138"/>
    <mergeCell ref="B2139:D2139"/>
    <mergeCell ref="O2139:S2139"/>
    <mergeCell ref="B2141:B2157"/>
    <mergeCell ref="S1953:S1954"/>
    <mergeCell ref="B1955:S1955"/>
    <mergeCell ref="O1956:S1956"/>
    <mergeCell ref="R1957:S1957"/>
    <mergeCell ref="R1958:R1959"/>
    <mergeCell ref="S1958:S1960"/>
    <mergeCell ref="R1961:R1962"/>
    <mergeCell ref="S1961:S1965"/>
    <mergeCell ref="S1966:S1970"/>
    <mergeCell ref="R1967:R1968"/>
    <mergeCell ref="S1971:S1977"/>
    <mergeCell ref="S1978:S1980"/>
    <mergeCell ref="S2014:S2015"/>
    <mergeCell ref="B2016:S2016"/>
    <mergeCell ref="B2017:D2017"/>
    <mergeCell ref="O2017:S2017"/>
    <mergeCell ref="B2018:S2018"/>
    <mergeCell ref="R1971:R1972"/>
    <mergeCell ref="R1978:R1979"/>
    <mergeCell ref="R1897:R1898"/>
    <mergeCell ref="R1900:R1901"/>
    <mergeCell ref="R1905:R1906"/>
    <mergeCell ref="Q1910:Q1911"/>
    <mergeCell ref="R1910:R1911"/>
    <mergeCell ref="R1925:R1926"/>
    <mergeCell ref="R1928:R1929"/>
    <mergeCell ref="P1983:P1984"/>
    <mergeCell ref="Q1983:Q1984"/>
    <mergeCell ref="I1983:I1984"/>
    <mergeCell ref="J1983:J1984"/>
    <mergeCell ref="K1983:K1984"/>
    <mergeCell ref="L1983:L1984"/>
    <mergeCell ref="M1983:M1984"/>
    <mergeCell ref="N1983:N1984"/>
    <mergeCell ref="O1983:O1984"/>
    <mergeCell ref="O1849:O1850"/>
    <mergeCell ref="P1849:P1850"/>
    <mergeCell ref="B1791:B1810"/>
    <mergeCell ref="B1811:B1830"/>
    <mergeCell ref="C1811:C1827"/>
    <mergeCell ref="D1811:D1830"/>
    <mergeCell ref="E1811:E1830"/>
    <mergeCell ref="C1828:C1830"/>
    <mergeCell ref="E1836:E1862"/>
    <mergeCell ref="C1836:C1859"/>
    <mergeCell ref="D1836:D1862"/>
    <mergeCell ref="G1846:G1848"/>
    <mergeCell ref="F1849:F1850"/>
    <mergeCell ref="G1849:G1850"/>
    <mergeCell ref="I1849:I1850"/>
    <mergeCell ref="J1849:J1850"/>
    <mergeCell ref="R1933:R1934"/>
    <mergeCell ref="B1956:D1956"/>
    <mergeCell ref="B1958:B1985"/>
    <mergeCell ref="C2011:C2013"/>
    <mergeCell ref="B2023:D2024"/>
    <mergeCell ref="C1950:C1952"/>
    <mergeCell ref="C1958:C2010"/>
    <mergeCell ref="D1958:D2010"/>
    <mergeCell ref="E1958:E2009"/>
    <mergeCell ref="G1980:G1982"/>
    <mergeCell ref="F1983:F1984"/>
    <mergeCell ref="G1983:G1984"/>
    <mergeCell ref="D1775:D1790"/>
    <mergeCell ref="E1775:E1790"/>
    <mergeCell ref="C1791:C1807"/>
    <mergeCell ref="D1791:D1810"/>
    <mergeCell ref="E1791:E1810"/>
    <mergeCell ref="G1797:G1799"/>
    <mergeCell ref="C1808:C1810"/>
    <mergeCell ref="G1820:G1821"/>
    <mergeCell ref="E2023:I2024"/>
    <mergeCell ref="G1934:G1936"/>
    <mergeCell ref="F1937:F1938"/>
    <mergeCell ref="G1937:G1938"/>
    <mergeCell ref="I1937:I1938"/>
    <mergeCell ref="J1937:J1938"/>
    <mergeCell ref="K1937:K1938"/>
    <mergeCell ref="L1937:L1938"/>
    <mergeCell ref="M1937:M1938"/>
    <mergeCell ref="N1937:N1938"/>
    <mergeCell ref="O1937:O1938"/>
    <mergeCell ref="P1937:P1938"/>
    <mergeCell ref="Q1937:Q1938"/>
    <mergeCell ref="R1938:R1939"/>
    <mergeCell ref="S1938:S1943"/>
    <mergeCell ref="B1897:B1924"/>
    <mergeCell ref="B1925:B1952"/>
    <mergeCell ref="C1925:C1949"/>
    <mergeCell ref="D1925:D1952"/>
    <mergeCell ref="E1925:E1952"/>
    <mergeCell ref="R1791:R1792"/>
    <mergeCell ref="S1791:S1793"/>
    <mergeCell ref="R1794:R1795"/>
    <mergeCell ref="S1794:S1798"/>
    <mergeCell ref="S1799:S1804"/>
    <mergeCell ref="N1820:N1821"/>
    <mergeCell ref="O1820:O1821"/>
    <mergeCell ref="P1820:P1821"/>
    <mergeCell ref="Q1820:Q1821"/>
    <mergeCell ref="B1833:S1833"/>
    <mergeCell ref="B1834:D1834"/>
    <mergeCell ref="O1834:S1834"/>
    <mergeCell ref="G1817:G1819"/>
    <mergeCell ref="F1820:F1821"/>
    <mergeCell ref="I1820:I1821"/>
    <mergeCell ref="J1820:J1821"/>
    <mergeCell ref="K1820:K1821"/>
    <mergeCell ref="L1820:L1821"/>
    <mergeCell ref="M1820:M1821"/>
    <mergeCell ref="J1910:J1911"/>
    <mergeCell ref="K1910:K1911"/>
    <mergeCell ref="L1910:L1911"/>
    <mergeCell ref="M1910:M1911"/>
    <mergeCell ref="N1910:N1911"/>
    <mergeCell ref="B1836:B1862"/>
    <mergeCell ref="C1860:C1862"/>
    <mergeCell ref="C1863:C1888"/>
    <mergeCell ref="D1863:D1888"/>
    <mergeCell ref="E1863:E1888"/>
    <mergeCell ref="C1889:C1891"/>
    <mergeCell ref="B1895:D1895"/>
    <mergeCell ref="B1863:B1891"/>
    <mergeCell ref="C1897:C1921"/>
    <mergeCell ref="D1897:D1924"/>
    <mergeCell ref="E1897:E1924"/>
    <mergeCell ref="G1907:G1909"/>
    <mergeCell ref="F1910:F1911"/>
    <mergeCell ref="C1922:C1924"/>
    <mergeCell ref="K1849:K1850"/>
    <mergeCell ref="L1849:L1850"/>
    <mergeCell ref="M1849:M1850"/>
    <mergeCell ref="N1849:N1850"/>
    <mergeCell ref="S1892:S1893"/>
    <mergeCell ref="S1900:S1904"/>
    <mergeCell ref="S1905:S1909"/>
    <mergeCell ref="S1910:S1915"/>
    <mergeCell ref="S1925:S1927"/>
    <mergeCell ref="S1928:S1932"/>
    <mergeCell ref="S1933:S1937"/>
    <mergeCell ref="S1863:S1865"/>
    <mergeCell ref="S1866:S1870"/>
    <mergeCell ref="S1871:S1875"/>
    <mergeCell ref="Q1875:Q1876"/>
    <mergeCell ref="R1876:R1877"/>
    <mergeCell ref="S1876:S1881"/>
    <mergeCell ref="R1896:S1896"/>
    <mergeCell ref="G1872:G1874"/>
    <mergeCell ref="F1875:F1876"/>
    <mergeCell ref="G1875:G1876"/>
    <mergeCell ref="I1875:I1876"/>
    <mergeCell ref="J1875:J1876"/>
    <mergeCell ref="K1875:K1876"/>
    <mergeCell ref="L1875:L1876"/>
    <mergeCell ref="M1875:M1876"/>
    <mergeCell ref="N1875:N1876"/>
    <mergeCell ref="O1875:O1876"/>
    <mergeCell ref="P1875:P1876"/>
    <mergeCell ref="B1894:S1894"/>
    <mergeCell ref="O1895:S1895"/>
    <mergeCell ref="S1897:S1899"/>
    <mergeCell ref="O1910:O1911"/>
    <mergeCell ref="P1910:P1911"/>
    <mergeCell ref="G1910:G1911"/>
    <mergeCell ref="I1910:I1911"/>
    <mergeCell ref="S1824:S1829"/>
    <mergeCell ref="S1831:S1832"/>
    <mergeCell ref="S1805:S1810"/>
    <mergeCell ref="R1811:R1812"/>
    <mergeCell ref="S1811:S1813"/>
    <mergeCell ref="R1814:R1815"/>
    <mergeCell ref="S1814:S1818"/>
    <mergeCell ref="R1819:R1820"/>
    <mergeCell ref="R1824:R1825"/>
    <mergeCell ref="Q1849:Q1850"/>
    <mergeCell ref="R1850:R1851"/>
    <mergeCell ref="R1844:R1845"/>
    <mergeCell ref="R1863:R1864"/>
    <mergeCell ref="R1866:R1867"/>
    <mergeCell ref="R1871:R1872"/>
    <mergeCell ref="R1835:S1835"/>
    <mergeCell ref="R1836:R1837"/>
    <mergeCell ref="S1836:S1838"/>
    <mergeCell ref="R1839:R1840"/>
    <mergeCell ref="S1839:S1843"/>
    <mergeCell ref="S1844:S1849"/>
    <mergeCell ref="S1850:S1855"/>
    <mergeCell ref="R1805:R1806"/>
    <mergeCell ref="F1782:F1783"/>
    <mergeCell ref="G1782:G1783"/>
    <mergeCell ref="I1782:I1783"/>
    <mergeCell ref="J1782:J1783"/>
    <mergeCell ref="K1782:K1783"/>
    <mergeCell ref="L1782:L1783"/>
    <mergeCell ref="M1782:M1783"/>
    <mergeCell ref="N1782:N1783"/>
    <mergeCell ref="O1782:O1783"/>
    <mergeCell ref="P1782:P1783"/>
    <mergeCell ref="Q1782:Q1783"/>
    <mergeCell ref="R1783:R1784"/>
    <mergeCell ref="S1783:S1784"/>
    <mergeCell ref="R1785:R1786"/>
    <mergeCell ref="C1775:C1787"/>
    <mergeCell ref="C1788:C1790"/>
    <mergeCell ref="S1819:S1823"/>
    <mergeCell ref="R1788:R1789"/>
    <mergeCell ref="N1800:N1801"/>
    <mergeCell ref="O1800:O1801"/>
    <mergeCell ref="P1800:P1801"/>
    <mergeCell ref="Q1800:Q1801"/>
    <mergeCell ref="F1800:F1801"/>
    <mergeCell ref="G1800:G1801"/>
    <mergeCell ref="I1800:I1801"/>
    <mergeCell ref="J1800:J1801"/>
    <mergeCell ref="K1800:K1801"/>
    <mergeCell ref="L1800:L1801"/>
    <mergeCell ref="M1800:M1801"/>
    <mergeCell ref="R1799:R1800"/>
    <mergeCell ref="S1785:S1787"/>
    <mergeCell ref="S1788:S1790"/>
    <mergeCell ref="Q1737:Q1738"/>
    <mergeCell ref="Q1739:Q1740"/>
    <mergeCell ref="Q1741:Q1742"/>
    <mergeCell ref="P1750:P1752"/>
    <mergeCell ref="G1775:G1777"/>
    <mergeCell ref="I1775:I1777"/>
    <mergeCell ref="K1775:K1777"/>
    <mergeCell ref="M1775:M1777"/>
    <mergeCell ref="O1775:O1777"/>
    <mergeCell ref="P1775:P1777"/>
    <mergeCell ref="R1775:R1776"/>
    <mergeCell ref="S1775:S1777"/>
    <mergeCell ref="R1778:R1779"/>
    <mergeCell ref="S1778:S1779"/>
    <mergeCell ref="G1779:G1781"/>
    <mergeCell ref="M1779:M1781"/>
    <mergeCell ref="R1780:R1781"/>
    <mergeCell ref="S1780:S1782"/>
    <mergeCell ref="R1750:R1751"/>
    <mergeCell ref="S1750:S1752"/>
    <mergeCell ref="B1772:S1772"/>
    <mergeCell ref="B1773:D1773"/>
    <mergeCell ref="O1773:S1773"/>
    <mergeCell ref="B1775:B1790"/>
    <mergeCell ref="P1759:P1760"/>
    <mergeCell ref="Q1759:Q1760"/>
    <mergeCell ref="S1760:S1761"/>
    <mergeCell ref="E1692:E1693"/>
    <mergeCell ref="G1692:G1694"/>
    <mergeCell ref="I1692:I1694"/>
    <mergeCell ref="K1692:K1693"/>
    <mergeCell ref="M1692:M1693"/>
    <mergeCell ref="O1692:O1693"/>
    <mergeCell ref="D1694:D1695"/>
    <mergeCell ref="E1694:E1697"/>
    <mergeCell ref="D1696:D1697"/>
    <mergeCell ref="F1695:F1696"/>
    <mergeCell ref="G1695:G1696"/>
    <mergeCell ref="I1695:I1696"/>
    <mergeCell ref="J1695:J1696"/>
    <mergeCell ref="K1695:K1696"/>
    <mergeCell ref="L1695:L1696"/>
    <mergeCell ref="O1695:O1696"/>
    <mergeCell ref="B1709:R1709"/>
    <mergeCell ref="S1709:S1710"/>
    <mergeCell ref="B1711:S1711"/>
    <mergeCell ref="B1712:D1712"/>
    <mergeCell ref="O1712:S1712"/>
    <mergeCell ref="R1713:S1713"/>
    <mergeCell ref="S1714:S1716"/>
    <mergeCell ref="R1714:R1715"/>
    <mergeCell ref="R1717:R1718"/>
    <mergeCell ref="S1717:S1719"/>
    <mergeCell ref="R1720:R1721"/>
    <mergeCell ref="S1720:S1722"/>
    <mergeCell ref="P1723:P1724"/>
    <mergeCell ref="S1738:S1742"/>
    <mergeCell ref="S1743:S1745"/>
    <mergeCell ref="R1726:R1727"/>
    <mergeCell ref="R1734:R1735"/>
    <mergeCell ref="S1734:S1735"/>
    <mergeCell ref="R1736:R1737"/>
    <mergeCell ref="S1736:S1737"/>
    <mergeCell ref="R1738:R1739"/>
    <mergeCell ref="R1743:R1744"/>
    <mergeCell ref="R1760:R1761"/>
    <mergeCell ref="R1762:R1763"/>
    <mergeCell ref="S1762:S1764"/>
    <mergeCell ref="R1765:R1766"/>
    <mergeCell ref="S1765:S1767"/>
    <mergeCell ref="S1770:S1771"/>
    <mergeCell ref="R1774:S1774"/>
    <mergeCell ref="R1753:R1754"/>
    <mergeCell ref="S1753:S1754"/>
    <mergeCell ref="R1755:R1756"/>
    <mergeCell ref="S1755:S1759"/>
    <mergeCell ref="I1495:I1496"/>
    <mergeCell ref="I1511:I1512"/>
    <mergeCell ref="G1539:G1540"/>
    <mergeCell ref="G1541:G1542"/>
    <mergeCell ref="G1543:G1544"/>
    <mergeCell ref="I1543:I1544"/>
    <mergeCell ref="I1558:I1560"/>
    <mergeCell ref="C1555:C1557"/>
    <mergeCell ref="C1558:C1582"/>
    <mergeCell ref="S1658:S1665"/>
    <mergeCell ref="R1666:R1667"/>
    <mergeCell ref="S1666:S1668"/>
    <mergeCell ref="P1667:P1668"/>
    <mergeCell ref="Q1667:Q1668"/>
    <mergeCell ref="R1669:R1670"/>
    <mergeCell ref="R1677:R1678"/>
    <mergeCell ref="R1689:R1690"/>
    <mergeCell ref="S1669:S1676"/>
    <mergeCell ref="S1677:S1681"/>
    <mergeCell ref="R1683:R1684"/>
    <mergeCell ref="S1683:S1685"/>
    <mergeCell ref="R1686:R1687"/>
    <mergeCell ref="S1686:S1688"/>
    <mergeCell ref="S1689:S1691"/>
    <mergeCell ref="I1416:I1417"/>
    <mergeCell ref="C1422:C1424"/>
    <mergeCell ref="B1408:B1424"/>
    <mergeCell ref="C1425:C1439"/>
    <mergeCell ref="D1425:D1442"/>
    <mergeCell ref="E1425:E1442"/>
    <mergeCell ref="G1433:G1434"/>
    <mergeCell ref="I1433:I1434"/>
    <mergeCell ref="C1440:C1442"/>
    <mergeCell ref="G1471:G1473"/>
    <mergeCell ref="I1471:I1473"/>
    <mergeCell ref="G1474:G1475"/>
    <mergeCell ref="I1474:I1475"/>
    <mergeCell ref="F1477:F1478"/>
    <mergeCell ref="G1477:G1478"/>
    <mergeCell ref="I1477:I1478"/>
    <mergeCell ref="B1425:B1442"/>
    <mergeCell ref="B1443:B1463"/>
    <mergeCell ref="D1443:D1463"/>
    <mergeCell ref="E1443:E1463"/>
    <mergeCell ref="F1452:F1453"/>
    <mergeCell ref="G1452:G1453"/>
    <mergeCell ref="I1452:I1453"/>
    <mergeCell ref="C1488:C1500"/>
    <mergeCell ref="D1488:D1503"/>
    <mergeCell ref="E1488:E1503"/>
    <mergeCell ref="F1495:F1496"/>
    <mergeCell ref="C1501:C1503"/>
    <mergeCell ref="D1347:D1367"/>
    <mergeCell ref="E1357:E1358"/>
    <mergeCell ref="C1368:C1384"/>
    <mergeCell ref="D1368:D1388"/>
    <mergeCell ref="E1368:E1388"/>
    <mergeCell ref="F1377:F1378"/>
    <mergeCell ref="C1386:C1388"/>
    <mergeCell ref="B1368:B1388"/>
    <mergeCell ref="C1408:C1421"/>
    <mergeCell ref="D1408:D1424"/>
    <mergeCell ref="E1408:E1424"/>
    <mergeCell ref="G1416:G1417"/>
    <mergeCell ref="G1495:G1496"/>
    <mergeCell ref="S1464:S1465"/>
    <mergeCell ref="S1472:S1476"/>
    <mergeCell ref="R1443:R1444"/>
    <mergeCell ref="R1446:R1447"/>
    <mergeCell ref="S1446:S1447"/>
    <mergeCell ref="R1448:R1449"/>
    <mergeCell ref="S1448:S1449"/>
    <mergeCell ref="R1450:R1451"/>
    <mergeCell ref="R1453:R1454"/>
    <mergeCell ref="R1458:R1459"/>
    <mergeCell ref="S1458:S1460"/>
    <mergeCell ref="R1461:R1462"/>
    <mergeCell ref="S1461:S1463"/>
    <mergeCell ref="B1464:R1464"/>
    <mergeCell ref="B1466:S1466"/>
    <mergeCell ref="B1467:D1467"/>
    <mergeCell ref="C1443:C1460"/>
    <mergeCell ref="C1461:C1463"/>
    <mergeCell ref="B1469:B1487"/>
    <mergeCell ref="D1469:D1487"/>
    <mergeCell ref="E1471:E1473"/>
    <mergeCell ref="E1474:E1475"/>
    <mergeCell ref="E1476:E1479"/>
    <mergeCell ref="C1469:C1484"/>
    <mergeCell ref="C1485:C1487"/>
    <mergeCell ref="S1428:S1429"/>
    <mergeCell ref="R1430:R1431"/>
    <mergeCell ref="S1430:S1434"/>
    <mergeCell ref="J1433:J1434"/>
    <mergeCell ref="Q1433:Q1434"/>
    <mergeCell ref="O1433:O1434"/>
    <mergeCell ref="P1433:P1434"/>
    <mergeCell ref="R1435:R1436"/>
    <mergeCell ref="S1435:S1437"/>
    <mergeCell ref="R1438:R1439"/>
    <mergeCell ref="S1438:S1440"/>
    <mergeCell ref="S1443:S1445"/>
    <mergeCell ref="J1452:J1453"/>
    <mergeCell ref="K1452:K1453"/>
    <mergeCell ref="L1452:L1453"/>
    <mergeCell ref="M1452:M1453"/>
    <mergeCell ref="N1452:N1453"/>
    <mergeCell ref="O1452:O1453"/>
    <mergeCell ref="P1452:P1453"/>
    <mergeCell ref="Q1452:Q1453"/>
    <mergeCell ref="S1450:S1452"/>
    <mergeCell ref="S1453:S1457"/>
    <mergeCell ref="B1405:S1405"/>
    <mergeCell ref="B1406:D1406"/>
    <mergeCell ref="O1406:S1406"/>
    <mergeCell ref="R1407:S1407"/>
    <mergeCell ref="K1416:K1417"/>
    <mergeCell ref="L1416:L1417"/>
    <mergeCell ref="M1416:M1417"/>
    <mergeCell ref="N1416:N1417"/>
    <mergeCell ref="O1416:O1417"/>
    <mergeCell ref="P1416:P1417"/>
    <mergeCell ref="Q1416:Q1417"/>
    <mergeCell ref="R1416:R1417"/>
    <mergeCell ref="K1433:K1434"/>
    <mergeCell ref="L1433:L1434"/>
    <mergeCell ref="K1471:K1473"/>
    <mergeCell ref="K1474:K1475"/>
    <mergeCell ref="M1474:M1475"/>
    <mergeCell ref="O1474:O1475"/>
    <mergeCell ref="Q1474:Q1475"/>
    <mergeCell ref="R1474:R1475"/>
    <mergeCell ref="O1467:S1467"/>
    <mergeCell ref="R1468:S1468"/>
    <mergeCell ref="R1469:R1470"/>
    <mergeCell ref="S1469:S1471"/>
    <mergeCell ref="M1471:M1473"/>
    <mergeCell ref="O1471:O1473"/>
    <mergeCell ref="Q1471:Q1473"/>
    <mergeCell ref="M1433:M1434"/>
    <mergeCell ref="N1433:N1434"/>
    <mergeCell ref="R1425:R1426"/>
    <mergeCell ref="S1425:S1427"/>
    <mergeCell ref="R1428:R1429"/>
    <mergeCell ref="O1737:O1738"/>
    <mergeCell ref="C1653:C1679"/>
    <mergeCell ref="C1680:C1682"/>
    <mergeCell ref="B1683:B1708"/>
    <mergeCell ref="C1683:C1705"/>
    <mergeCell ref="C1706:C1708"/>
    <mergeCell ref="B1714:B1733"/>
    <mergeCell ref="C1714:C1730"/>
    <mergeCell ref="C1731:C1733"/>
    <mergeCell ref="P1357:P1358"/>
    <mergeCell ref="Q1357:Q1358"/>
    <mergeCell ref="B1342:R1342"/>
    <mergeCell ref="B1344:S1344"/>
    <mergeCell ref="B1345:D1345"/>
    <mergeCell ref="O1345:S1345"/>
    <mergeCell ref="B1347:B1367"/>
    <mergeCell ref="C1347:C1364"/>
    <mergeCell ref="R1357:R1358"/>
    <mergeCell ref="C1365:C1367"/>
    <mergeCell ref="O1377:O1378"/>
    <mergeCell ref="P1377:P1378"/>
    <mergeCell ref="Q1377:Q1378"/>
    <mergeCell ref="G1377:G1378"/>
    <mergeCell ref="I1377:I1378"/>
    <mergeCell ref="J1377:J1378"/>
    <mergeCell ref="K1377:K1378"/>
    <mergeCell ref="L1377:L1378"/>
    <mergeCell ref="M1377:M1378"/>
    <mergeCell ref="N1377:N1378"/>
    <mergeCell ref="R1378:R1379"/>
    <mergeCell ref="R1381:R1382"/>
    <mergeCell ref="B1403:R1403"/>
    <mergeCell ref="K1750:K1752"/>
    <mergeCell ref="G1756:G1758"/>
    <mergeCell ref="F1759:F1760"/>
    <mergeCell ref="D1609:D1627"/>
    <mergeCell ref="D1628:D1647"/>
    <mergeCell ref="B1592:B1608"/>
    <mergeCell ref="B1609:B1627"/>
    <mergeCell ref="C1609:C1624"/>
    <mergeCell ref="E1609:E1627"/>
    <mergeCell ref="C1625:C1627"/>
    <mergeCell ref="B1628:B1647"/>
    <mergeCell ref="C1628:C1644"/>
    <mergeCell ref="N1667:N1668"/>
    <mergeCell ref="O1667:O1668"/>
    <mergeCell ref="G1664:G1666"/>
    <mergeCell ref="F1667:F1668"/>
    <mergeCell ref="G1667:G1668"/>
    <mergeCell ref="J1667:J1668"/>
    <mergeCell ref="K1667:K1668"/>
    <mergeCell ref="L1667:L1668"/>
    <mergeCell ref="M1667:M1668"/>
    <mergeCell ref="C1645:C1647"/>
    <mergeCell ref="B1651:D1651"/>
    <mergeCell ref="B1653:B1682"/>
    <mergeCell ref="D1653:D1682"/>
    <mergeCell ref="E1653:E1682"/>
    <mergeCell ref="I1664:I1666"/>
    <mergeCell ref="I1667:I1668"/>
    <mergeCell ref="M1695:M1696"/>
    <mergeCell ref="N1695:N1696"/>
    <mergeCell ref="L1723:L1724"/>
    <mergeCell ref="M1723:M1724"/>
    <mergeCell ref="M1741:M1742"/>
    <mergeCell ref="N1741:N1742"/>
    <mergeCell ref="O1741:O1742"/>
    <mergeCell ref="M1750:M1752"/>
    <mergeCell ref="O1750:O1752"/>
    <mergeCell ref="G1737:G1738"/>
    <mergeCell ref="G1739:G1740"/>
    <mergeCell ref="F1741:F1742"/>
    <mergeCell ref="G1741:G1742"/>
    <mergeCell ref="I1741:I1742"/>
    <mergeCell ref="K1741:K1742"/>
    <mergeCell ref="L1741:L1742"/>
    <mergeCell ref="B1734:B1749"/>
    <mergeCell ref="C1734:C1746"/>
    <mergeCell ref="D1734:D1749"/>
    <mergeCell ref="E1734:E1749"/>
    <mergeCell ref="C1747:C1749"/>
    <mergeCell ref="B1750:B1769"/>
    <mergeCell ref="C1750:C1766"/>
    <mergeCell ref="C1767:C1769"/>
    <mergeCell ref="G1759:G1760"/>
    <mergeCell ref="I1759:I1760"/>
    <mergeCell ref="J1759:J1760"/>
    <mergeCell ref="K1759:K1760"/>
    <mergeCell ref="L1759:L1760"/>
    <mergeCell ref="M1759:M1760"/>
    <mergeCell ref="N1759:N1760"/>
    <mergeCell ref="O1759:O1760"/>
    <mergeCell ref="D1750:D1769"/>
    <mergeCell ref="E1750:E1769"/>
    <mergeCell ref="G1750:G1752"/>
    <mergeCell ref="I1750:I1752"/>
    <mergeCell ref="R1658:R1659"/>
    <mergeCell ref="R1639:R1640"/>
    <mergeCell ref="S1639:S1641"/>
    <mergeCell ref="S1648:S1649"/>
    <mergeCell ref="R1652:S1652"/>
    <mergeCell ref="R1653:R1654"/>
    <mergeCell ref="S1653:S1655"/>
    <mergeCell ref="S1656:S1657"/>
    <mergeCell ref="J1723:J1724"/>
    <mergeCell ref="K1723:K1724"/>
    <mergeCell ref="D1714:D1733"/>
    <mergeCell ref="E1714:E1733"/>
    <mergeCell ref="G1720:G1722"/>
    <mergeCell ref="I1720:I1722"/>
    <mergeCell ref="F1723:F1724"/>
    <mergeCell ref="G1723:G1724"/>
    <mergeCell ref="I1723:I1724"/>
    <mergeCell ref="N1723:N1724"/>
    <mergeCell ref="O1723:O1724"/>
    <mergeCell ref="P1692:P1693"/>
    <mergeCell ref="R1692:R1693"/>
    <mergeCell ref="P1695:P1696"/>
    <mergeCell ref="Q1695:Q1696"/>
    <mergeCell ref="S1692:S1693"/>
    <mergeCell ref="R1694:R1695"/>
    <mergeCell ref="S1694:S1695"/>
    <mergeCell ref="Q1723:Q1724"/>
    <mergeCell ref="S1609:S1617"/>
    <mergeCell ref="R1611:R1612"/>
    <mergeCell ref="R1615:R1616"/>
    <mergeCell ref="R1618:R1619"/>
    <mergeCell ref="S1618:S1620"/>
    <mergeCell ref="S1621:S1623"/>
    <mergeCell ref="S1633:S1635"/>
    <mergeCell ref="S1636:S1638"/>
    <mergeCell ref="Q1637:Q1638"/>
    <mergeCell ref="R1621:R1622"/>
    <mergeCell ref="R1628:R1629"/>
    <mergeCell ref="S1628:S1630"/>
    <mergeCell ref="R1631:R1632"/>
    <mergeCell ref="S1631:S1632"/>
    <mergeCell ref="R1633:R1634"/>
    <mergeCell ref="R1636:R1637"/>
    <mergeCell ref="R1656:R1657"/>
    <mergeCell ref="K1617:K1618"/>
    <mergeCell ref="L1617:L1618"/>
    <mergeCell ref="M1617:M1618"/>
    <mergeCell ref="N1617:N1618"/>
    <mergeCell ref="O1617:O1618"/>
    <mergeCell ref="F1599:F1600"/>
    <mergeCell ref="G1599:G1600"/>
    <mergeCell ref="G1615:G1616"/>
    <mergeCell ref="F1617:F1618"/>
    <mergeCell ref="G1617:G1618"/>
    <mergeCell ref="I1617:I1618"/>
    <mergeCell ref="J1617:J1618"/>
    <mergeCell ref="O1637:O1638"/>
    <mergeCell ref="B1648:R1648"/>
    <mergeCell ref="B1650:S1650"/>
    <mergeCell ref="O1651:S1651"/>
    <mergeCell ref="E1637:E1638"/>
    <mergeCell ref="F1637:F1638"/>
    <mergeCell ref="G1637:G1638"/>
    <mergeCell ref="I1637:I1638"/>
    <mergeCell ref="J1637:J1638"/>
    <mergeCell ref="K1637:K1638"/>
    <mergeCell ref="M1637:M1638"/>
    <mergeCell ref="S1592:S1600"/>
    <mergeCell ref="S1601:S1603"/>
    <mergeCell ref="S1604:S1608"/>
    <mergeCell ref="P1609:P1611"/>
    <mergeCell ref="R1609:R1610"/>
    <mergeCell ref="P1617:P1618"/>
    <mergeCell ref="Q1617:Q1618"/>
    <mergeCell ref="R1601:R1602"/>
    <mergeCell ref="R1604:R1605"/>
    <mergeCell ref="B3026:S3050"/>
    <mergeCell ref="B3051:R3051"/>
    <mergeCell ref="S3051:S3052"/>
    <mergeCell ref="B3053:S3053"/>
    <mergeCell ref="F3001:F3002"/>
    <mergeCell ref="G3001:G3002"/>
    <mergeCell ref="I3001:I3002"/>
    <mergeCell ref="J3001:J3002"/>
    <mergeCell ref="K3001:K3002"/>
    <mergeCell ref="L3001:L3002"/>
    <mergeCell ref="M3001:M3002"/>
    <mergeCell ref="B1488:B1503"/>
    <mergeCell ref="C1504:C1521"/>
    <mergeCell ref="D1504:D1520"/>
    <mergeCell ref="E1504:E1520"/>
    <mergeCell ref="F1511:F1512"/>
    <mergeCell ref="G1511:G1512"/>
    <mergeCell ref="C1522:C1524"/>
    <mergeCell ref="D1558:D1585"/>
    <mergeCell ref="E1558:E1585"/>
    <mergeCell ref="G1558:G1560"/>
    <mergeCell ref="B1504:B1524"/>
    <mergeCell ref="B1530:B1557"/>
    <mergeCell ref="C1530:C1554"/>
    <mergeCell ref="D1530:D1557"/>
    <mergeCell ref="E1530:E1557"/>
    <mergeCell ref="F1543:F1544"/>
    <mergeCell ref="B1558:B1585"/>
    <mergeCell ref="C1583:C1585"/>
    <mergeCell ref="B1590:D1590"/>
    <mergeCell ref="C1592:C1605"/>
    <mergeCell ref="D1592:D1608"/>
    <mergeCell ref="B2990:R2990"/>
    <mergeCell ref="S2990:S2991"/>
    <mergeCell ref="B2992:S2992"/>
    <mergeCell ref="O2993:S2993"/>
    <mergeCell ref="R2994:S2994"/>
    <mergeCell ref="R2995:R2996"/>
    <mergeCell ref="S2995:S2996"/>
    <mergeCell ref="R2999:R3000"/>
    <mergeCell ref="S2999:S3000"/>
    <mergeCell ref="R2997:R2998"/>
    <mergeCell ref="S2997:S2998"/>
    <mergeCell ref="G2999:G3000"/>
    <mergeCell ref="K2999:K3000"/>
    <mergeCell ref="M2999:M3000"/>
    <mergeCell ref="O2999:O3000"/>
    <mergeCell ref="Q2999:Q3000"/>
    <mergeCell ref="N3001:N3002"/>
    <mergeCell ref="O3001:O3002"/>
    <mergeCell ref="Q3001:Q3002"/>
    <mergeCell ref="R2934:R2935"/>
    <mergeCell ref="S2934:S2935"/>
    <mergeCell ref="G2935:G2936"/>
    <mergeCell ref="I2935:I2936"/>
    <mergeCell ref="M2935:M2936"/>
    <mergeCell ref="O2935:O2936"/>
    <mergeCell ref="Q2935:Q2936"/>
    <mergeCell ref="N2980:N2981"/>
    <mergeCell ref="O2980:O2981"/>
    <mergeCell ref="P2980:P2981"/>
    <mergeCell ref="Q2980:Q2981"/>
    <mergeCell ref="F2980:F2981"/>
    <mergeCell ref="G2980:G2981"/>
    <mergeCell ref="I2980:I2981"/>
    <mergeCell ref="J2980:J2981"/>
    <mergeCell ref="K2980:K2981"/>
    <mergeCell ref="L2980:L2981"/>
    <mergeCell ref="M2980:M2981"/>
    <mergeCell ref="L2965:L2966"/>
    <mergeCell ref="M2965:M2966"/>
    <mergeCell ref="N2965:N2966"/>
    <mergeCell ref="O2965:O2966"/>
    <mergeCell ref="P2965:P2966"/>
    <mergeCell ref="Q2965:Q2966"/>
    <mergeCell ref="G2963:G2964"/>
    <mergeCell ref="I2963:I2964"/>
    <mergeCell ref="F2965:F2966"/>
    <mergeCell ref="G2965:G2966"/>
    <mergeCell ref="I2965:I2966"/>
    <mergeCell ref="J2965:J2966"/>
    <mergeCell ref="K2965:K2966"/>
    <mergeCell ref="F2940:F2941"/>
    <mergeCell ref="K2827:K2828"/>
    <mergeCell ref="M2827:M2828"/>
    <mergeCell ref="K2829:K2830"/>
    <mergeCell ref="M2829:M2830"/>
    <mergeCell ref="M2852:M2853"/>
    <mergeCell ref="B2868:R2868"/>
    <mergeCell ref="B2870:S2870"/>
    <mergeCell ref="G2820:G2823"/>
    <mergeCell ref="G2848:G2851"/>
    <mergeCell ref="I2850:I2851"/>
    <mergeCell ref="F2852:F2853"/>
    <mergeCell ref="G2852:G2853"/>
    <mergeCell ref="I2852:I2853"/>
    <mergeCell ref="J2852:J2853"/>
    <mergeCell ref="Q2879:Q2880"/>
    <mergeCell ref="R2879:R2880"/>
    <mergeCell ref="S2879:S2880"/>
    <mergeCell ref="F2879:F2880"/>
    <mergeCell ref="G2879:G2880"/>
    <mergeCell ref="I2879:I2880"/>
    <mergeCell ref="J2879:J2880"/>
    <mergeCell ref="K2879:K2880"/>
    <mergeCell ref="M2879:M2880"/>
    <mergeCell ref="O2879:O2880"/>
    <mergeCell ref="K2852:K2853"/>
    <mergeCell ref="L2852:L2853"/>
    <mergeCell ref="N2852:N2853"/>
    <mergeCell ref="I2895:I2896"/>
    <mergeCell ref="K2895:K2896"/>
    <mergeCell ref="L2895:L2896"/>
    <mergeCell ref="M2895:M2896"/>
    <mergeCell ref="N2895:N2896"/>
    <mergeCell ref="O2895:O2896"/>
    <mergeCell ref="P2895:P2896"/>
    <mergeCell ref="Q2895:Q2896"/>
    <mergeCell ref="B2929:R2929"/>
    <mergeCell ref="S2929:S2930"/>
    <mergeCell ref="B2931:S2931"/>
    <mergeCell ref="B2932:D2932"/>
    <mergeCell ref="O2932:S2932"/>
    <mergeCell ref="R2933:S2933"/>
    <mergeCell ref="R2884:R2885"/>
    <mergeCell ref="H2882:H2883"/>
    <mergeCell ref="I2882:I2883"/>
    <mergeCell ref="H2884:H2885"/>
    <mergeCell ref="I2884:I2885"/>
    <mergeCell ref="F2895:F2896"/>
    <mergeCell ref="G2895:G2896"/>
    <mergeCell ref="H2895:H2896"/>
    <mergeCell ref="B2629:B2684"/>
    <mergeCell ref="D2629:D2681"/>
    <mergeCell ref="E2629:E2681"/>
    <mergeCell ref="G2649:I2650"/>
    <mergeCell ref="K2649:M2650"/>
    <mergeCell ref="M2651:M2653"/>
    <mergeCell ref="M2654:M2655"/>
    <mergeCell ref="I2654:I2655"/>
    <mergeCell ref="J2654:J2655"/>
    <mergeCell ref="G2712:I2713"/>
    <mergeCell ref="K2712:M2713"/>
    <mergeCell ref="I2714:I2716"/>
    <mergeCell ref="K2714:K2716"/>
    <mergeCell ref="M2714:M2716"/>
    <mergeCell ref="H2778:H2779"/>
    <mergeCell ref="I2778:I2779"/>
    <mergeCell ref="J2778:J2779"/>
    <mergeCell ref="K2778:K2779"/>
    <mergeCell ref="M2778:M2779"/>
    <mergeCell ref="G2651:G2653"/>
    <mergeCell ref="F2654:F2655"/>
    <mergeCell ref="G2654:G2655"/>
    <mergeCell ref="G2776:G2777"/>
    <mergeCell ref="I2776:I2777"/>
    <mergeCell ref="F2778:F2779"/>
    <mergeCell ref="G2778:G2779"/>
    <mergeCell ref="P2824:P2825"/>
    <mergeCell ref="Q2824:Q2825"/>
    <mergeCell ref="F2824:F2825"/>
    <mergeCell ref="G2824:G2825"/>
    <mergeCell ref="I2824:I2825"/>
    <mergeCell ref="J2824:J2825"/>
    <mergeCell ref="K2824:K2825"/>
    <mergeCell ref="L2824:L2825"/>
    <mergeCell ref="M2824:M2825"/>
    <mergeCell ref="S2764:S2765"/>
    <mergeCell ref="S2766:S2772"/>
    <mergeCell ref="S2807:S2808"/>
    <mergeCell ref="S2812:S2814"/>
    <mergeCell ref="S2817:S2821"/>
    <mergeCell ref="R2822:R2823"/>
    <mergeCell ref="S2822:S2826"/>
    <mergeCell ref="I2651:I2653"/>
    <mergeCell ref="K2651:K2653"/>
    <mergeCell ref="K2654:K2655"/>
    <mergeCell ref="L2654:L2655"/>
    <mergeCell ref="N2654:N2655"/>
    <mergeCell ref="I2822:I2823"/>
    <mergeCell ref="R2894:R2895"/>
    <mergeCell ref="R2896:R2897"/>
    <mergeCell ref="R2899:R2900"/>
    <mergeCell ref="S2894:S2895"/>
    <mergeCell ref="S2896:S2898"/>
    <mergeCell ref="S2899:S2901"/>
    <mergeCell ref="R2876:R2877"/>
    <mergeCell ref="R2881:R2882"/>
    <mergeCell ref="S2881:S2883"/>
    <mergeCell ref="S2884:S2886"/>
    <mergeCell ref="R2888:R2889"/>
    <mergeCell ref="S2888:S2890"/>
    <mergeCell ref="S2891:S2893"/>
    <mergeCell ref="F2720:F2721"/>
    <mergeCell ref="G2720:G2721"/>
    <mergeCell ref="B2746:R2746"/>
    <mergeCell ref="S2746:S2747"/>
    <mergeCell ref="B2748:S2748"/>
    <mergeCell ref="O2749:S2749"/>
    <mergeCell ref="R2750:S2750"/>
    <mergeCell ref="R2751:R2752"/>
    <mergeCell ref="S2751:S2755"/>
    <mergeCell ref="R2756:R2757"/>
    <mergeCell ref="S2756:S2758"/>
    <mergeCell ref="R2759:R2760"/>
    <mergeCell ref="S2759:S2760"/>
    <mergeCell ref="S2761:S2763"/>
    <mergeCell ref="R2761:R2762"/>
    <mergeCell ref="R2764:R2765"/>
    <mergeCell ref="R2766:R2767"/>
    <mergeCell ref="O2778:O2779"/>
    <mergeCell ref="Q2778:Q2779"/>
    <mergeCell ref="O2852:O2853"/>
    <mergeCell ref="P2852:P2853"/>
    <mergeCell ref="S2838:S2840"/>
    <mergeCell ref="S2841:S2842"/>
    <mergeCell ref="S2843:S2847"/>
    <mergeCell ref="S2848:S2852"/>
    <mergeCell ref="S2853:S2854"/>
    <mergeCell ref="S2855:S2858"/>
    <mergeCell ref="S2859:S2861"/>
    <mergeCell ref="S2862:S2866"/>
    <mergeCell ref="S2868:S2869"/>
    <mergeCell ref="O2871:S2871"/>
    <mergeCell ref="R2872:S2872"/>
    <mergeCell ref="R2873:R2874"/>
    <mergeCell ref="S2873:S2875"/>
    <mergeCell ref="S2876:S2878"/>
    <mergeCell ref="R2891:R2892"/>
    <mergeCell ref="R2827:R2828"/>
    <mergeCell ref="S2827:S2828"/>
    <mergeCell ref="R2829:R2830"/>
    <mergeCell ref="S2829:S2831"/>
    <mergeCell ref="R2832:R2833"/>
    <mergeCell ref="S2832:S2834"/>
    <mergeCell ref="S2835:S2837"/>
    <mergeCell ref="Q2852:Q2853"/>
    <mergeCell ref="R2853:R2854"/>
    <mergeCell ref="R2855:R2856"/>
    <mergeCell ref="R2859:R2860"/>
    <mergeCell ref="R2862:R2863"/>
    <mergeCell ref="R2835:R2836"/>
    <mergeCell ref="R2838:R2839"/>
    <mergeCell ref="R2841:R2842"/>
    <mergeCell ref="R2843:R2844"/>
    <mergeCell ref="R2848:R2849"/>
    <mergeCell ref="E2964:E2967"/>
    <mergeCell ref="E2972:E2973"/>
    <mergeCell ref="E2979:E2982"/>
    <mergeCell ref="E3001:E3002"/>
    <mergeCell ref="E2879:E2880"/>
    <mergeCell ref="E2895:E2896"/>
    <mergeCell ref="E2935:E2936"/>
    <mergeCell ref="E2939:E2942"/>
    <mergeCell ref="E2947:E2948"/>
    <mergeCell ref="E2952:E2955"/>
    <mergeCell ref="E2959:E2960"/>
    <mergeCell ref="L2717:L2718"/>
    <mergeCell ref="M2717:M2718"/>
    <mergeCell ref="N2717:N2718"/>
    <mergeCell ref="G2714:G2716"/>
    <mergeCell ref="F2717:F2718"/>
    <mergeCell ref="G2717:G2718"/>
    <mergeCell ref="H2717:H2718"/>
    <mergeCell ref="I2717:I2718"/>
    <mergeCell ref="J2717:J2718"/>
    <mergeCell ref="K2717:K2718"/>
    <mergeCell ref="B2807:R2807"/>
    <mergeCell ref="B2809:S2809"/>
    <mergeCell ref="B2810:D2810"/>
    <mergeCell ref="O2810:S2810"/>
    <mergeCell ref="R2811:S2811"/>
    <mergeCell ref="R2812:R2813"/>
    <mergeCell ref="R2815:R2816"/>
    <mergeCell ref="S2815:S2816"/>
    <mergeCell ref="R2817:R2818"/>
    <mergeCell ref="N2824:N2825"/>
    <mergeCell ref="O2824:O2825"/>
    <mergeCell ref="E2778:E2779"/>
    <mergeCell ref="C2804:C2806"/>
    <mergeCell ref="E2812:E2837"/>
    <mergeCell ref="B2812:B2837"/>
    <mergeCell ref="C2835:C2837"/>
    <mergeCell ref="C2838:C2864"/>
    <mergeCell ref="D2838:D2867"/>
    <mergeCell ref="E2838:E2867"/>
    <mergeCell ref="C2865:C2867"/>
    <mergeCell ref="B2871:D2871"/>
    <mergeCell ref="B2838:B2867"/>
    <mergeCell ref="B2873:B2887"/>
    <mergeCell ref="C2873:C2884"/>
    <mergeCell ref="D2873:D2887"/>
    <mergeCell ref="C2885:C2887"/>
    <mergeCell ref="B2888:B2904"/>
    <mergeCell ref="D2888:D2904"/>
    <mergeCell ref="C2812:C2834"/>
    <mergeCell ref="D2812:D2837"/>
    <mergeCell ref="B2947:B2958"/>
    <mergeCell ref="B2959:B2971"/>
    <mergeCell ref="B2972:B2989"/>
    <mergeCell ref="C2972:C2986"/>
    <mergeCell ref="C2987:C2989"/>
    <mergeCell ref="B2995:B3007"/>
    <mergeCell ref="C2995:C3004"/>
    <mergeCell ref="C3005:C3007"/>
    <mergeCell ref="C2888:C2901"/>
    <mergeCell ref="C2902:C2904"/>
    <mergeCell ref="B2934:B2946"/>
    <mergeCell ref="C2934:C2943"/>
    <mergeCell ref="C2944:C2946"/>
    <mergeCell ref="C2947:C2955"/>
    <mergeCell ref="C2956:C2958"/>
    <mergeCell ref="C2629:C2681"/>
    <mergeCell ref="C2682:C2684"/>
    <mergeCell ref="C2690:C2742"/>
    <mergeCell ref="C2743:C2745"/>
    <mergeCell ref="B2749:D2749"/>
    <mergeCell ref="B2690:B2745"/>
    <mergeCell ref="B2751:B2806"/>
    <mergeCell ref="C2751:C2803"/>
    <mergeCell ref="D2751:D2806"/>
    <mergeCell ref="D2934:D2946"/>
    <mergeCell ref="D2947:D2958"/>
    <mergeCell ref="D2959:D2971"/>
    <mergeCell ref="D2972:D2989"/>
    <mergeCell ref="D2995:D3007"/>
    <mergeCell ref="C2959:C2968"/>
    <mergeCell ref="C2969:C2971"/>
    <mergeCell ref="B2993:D2993"/>
    <mergeCell ref="N2475:N2476"/>
    <mergeCell ref="M2491:M2492"/>
    <mergeCell ref="N2491:N2492"/>
    <mergeCell ref="E2483:E2501"/>
    <mergeCell ref="F2491:F2492"/>
    <mergeCell ref="G2491:G2492"/>
    <mergeCell ref="I2491:I2492"/>
    <mergeCell ref="J2491:J2492"/>
    <mergeCell ref="K2491:K2492"/>
    <mergeCell ref="L2491:L2492"/>
    <mergeCell ref="B2446:B2470"/>
    <mergeCell ref="B2471:B2482"/>
    <mergeCell ref="C2471:C2479"/>
    <mergeCell ref="E2471:E2482"/>
    <mergeCell ref="C2480:C2482"/>
    <mergeCell ref="C2483:C2498"/>
    <mergeCell ref="C2499:C2501"/>
    <mergeCell ref="B2483:B2501"/>
    <mergeCell ref="D2471:D2482"/>
    <mergeCell ref="D2483:D2501"/>
    <mergeCell ref="D2507:D2559"/>
    <mergeCell ref="E2507:E2560"/>
    <mergeCell ref="G2529:G2531"/>
    <mergeCell ref="F2532:F2533"/>
    <mergeCell ref="G2532:G2533"/>
    <mergeCell ref="H2594:H2595"/>
    <mergeCell ref="I2594:I2595"/>
    <mergeCell ref="J2594:J2595"/>
    <mergeCell ref="K2594:K2595"/>
    <mergeCell ref="L2594:L2595"/>
    <mergeCell ref="M2594:M2595"/>
    <mergeCell ref="G2589:I2590"/>
    <mergeCell ref="G2591:G2593"/>
    <mergeCell ref="I2591:I2593"/>
    <mergeCell ref="K2591:K2593"/>
    <mergeCell ref="M2591:M2593"/>
    <mergeCell ref="D2594:D2595"/>
    <mergeCell ref="E2594:E2595"/>
    <mergeCell ref="F2475:F2476"/>
    <mergeCell ref="G2475:G2476"/>
    <mergeCell ref="I2475:I2476"/>
    <mergeCell ref="J2475:J2476"/>
    <mergeCell ref="K2475:K2476"/>
    <mergeCell ref="L2475:L2476"/>
    <mergeCell ref="M2475:M2476"/>
    <mergeCell ref="I2529:I2531"/>
    <mergeCell ref="I2532:I2533"/>
    <mergeCell ref="J2532:J2533"/>
    <mergeCell ref="K2532:K2533"/>
    <mergeCell ref="L2532:L2533"/>
    <mergeCell ref="C2377:C2379"/>
    <mergeCell ref="G2394:G2396"/>
    <mergeCell ref="F2397:F2398"/>
    <mergeCell ref="G2397:G2398"/>
    <mergeCell ref="J2397:J2398"/>
    <mergeCell ref="K2397:K2398"/>
    <mergeCell ref="L2397:L2398"/>
    <mergeCell ref="M2397:M2398"/>
    <mergeCell ref="N2397:N2398"/>
    <mergeCell ref="L2426:L2427"/>
    <mergeCell ref="M2426:M2427"/>
    <mergeCell ref="N2426:N2427"/>
    <mergeCell ref="G2423:G2425"/>
    <mergeCell ref="I2423:I2425"/>
    <mergeCell ref="F2426:F2427"/>
    <mergeCell ref="G2426:G2427"/>
    <mergeCell ref="I2426:I2427"/>
    <mergeCell ref="J2426:J2427"/>
    <mergeCell ref="K2426:K2427"/>
    <mergeCell ref="D2371:D2372"/>
    <mergeCell ref="B2385:B2412"/>
    <mergeCell ref="D2385:D2412"/>
    <mergeCell ref="E2385:E2412"/>
    <mergeCell ref="I2394:I2396"/>
    <mergeCell ref="I2397:I2398"/>
    <mergeCell ref="C2385:C2409"/>
    <mergeCell ref="C2410:C2412"/>
    <mergeCell ref="B2413:B2440"/>
    <mergeCell ref="C2413:C2437"/>
    <mergeCell ref="D2413:D2440"/>
    <mergeCell ref="E2413:E2440"/>
    <mergeCell ref="C2438:C2440"/>
    <mergeCell ref="B2263:B2289"/>
    <mergeCell ref="C2290:C2315"/>
    <mergeCell ref="D2290:D2318"/>
    <mergeCell ref="E2303:E2304"/>
    <mergeCell ref="F2303:F2304"/>
    <mergeCell ref="G2303:G2304"/>
    <mergeCell ref="C2316:C2318"/>
    <mergeCell ref="B2290:B2318"/>
    <mergeCell ref="C2324:C2338"/>
    <mergeCell ref="D2324:D2341"/>
    <mergeCell ref="E2324:E2341"/>
    <mergeCell ref="F2332:F2333"/>
    <mergeCell ref="G2332:G2333"/>
    <mergeCell ref="C2339:C2341"/>
    <mergeCell ref="B2358:B2379"/>
    <mergeCell ref="C2358:C2376"/>
    <mergeCell ref="E2358:E2379"/>
    <mergeCell ref="D2365:D2366"/>
    <mergeCell ref="D2367:D2368"/>
    <mergeCell ref="K2303:K2304"/>
    <mergeCell ref="L2303:L2304"/>
    <mergeCell ref="M2303:M2304"/>
    <mergeCell ref="N2303:N2304"/>
    <mergeCell ref="B2324:B2341"/>
    <mergeCell ref="B2342:B2357"/>
    <mergeCell ref="C2342:C2354"/>
    <mergeCell ref="D2342:D2357"/>
    <mergeCell ref="E2342:E2357"/>
    <mergeCell ref="F2349:F2350"/>
    <mergeCell ref="G2349:G2350"/>
    <mergeCell ref="C2355:C2357"/>
    <mergeCell ref="I2368:I2369"/>
    <mergeCell ref="J2368:J2369"/>
    <mergeCell ref="K2368:K2369"/>
    <mergeCell ref="L2368:L2369"/>
    <mergeCell ref="M2368:M2369"/>
    <mergeCell ref="N2368:N2369"/>
    <mergeCell ref="D2369:D2370"/>
    <mergeCell ref="F2368:F2369"/>
    <mergeCell ref="G2368:G2369"/>
    <mergeCell ref="M2349:M2350"/>
    <mergeCell ref="N2349:N2350"/>
    <mergeCell ref="C2202:C2216"/>
    <mergeCell ref="D2202:D2219"/>
    <mergeCell ref="E2202:E2219"/>
    <mergeCell ref="F2210:F2211"/>
    <mergeCell ref="G2210:G2211"/>
    <mergeCell ref="I2210:I2211"/>
    <mergeCell ref="C2217:C2219"/>
    <mergeCell ref="B2202:B2219"/>
    <mergeCell ref="C2220:C2231"/>
    <mergeCell ref="D2220:D2237"/>
    <mergeCell ref="E2220:E2237"/>
    <mergeCell ref="F2228:F2229"/>
    <mergeCell ref="G2228:G2229"/>
    <mergeCell ref="C2235:C2237"/>
    <mergeCell ref="I2275:I2276"/>
    <mergeCell ref="J2275:J2276"/>
    <mergeCell ref="K2275:K2276"/>
    <mergeCell ref="L2275:L2276"/>
    <mergeCell ref="M2275:M2276"/>
    <mergeCell ref="N2275:N2276"/>
    <mergeCell ref="C2263:C2286"/>
    <mergeCell ref="D2263:D2289"/>
    <mergeCell ref="E2263:E2289"/>
    <mergeCell ref="G2267:G2268"/>
    <mergeCell ref="F2275:F2276"/>
    <mergeCell ref="G2275:G2276"/>
    <mergeCell ref="C2287:C2289"/>
    <mergeCell ref="H2303:H2304"/>
    <mergeCell ref="I2303:I2304"/>
    <mergeCell ref="J2303:J2304"/>
    <mergeCell ref="O2627:S2627"/>
    <mergeCell ref="R2628:S2628"/>
    <mergeCell ref="S2518:S2522"/>
    <mergeCell ref="S2523:S2527"/>
    <mergeCell ref="S2563:S2564"/>
    <mergeCell ref="S2568:S2572"/>
    <mergeCell ref="S2573:S2577"/>
    <mergeCell ref="S2578:S2580"/>
    <mergeCell ref="S2583:S2589"/>
    <mergeCell ref="M2720:M2721"/>
    <mergeCell ref="M2722:M2723"/>
    <mergeCell ref="B2688:D2688"/>
    <mergeCell ref="I2720:I2721"/>
    <mergeCell ref="K2720:K2721"/>
    <mergeCell ref="F2722:F2723"/>
    <mergeCell ref="G2722:G2723"/>
    <mergeCell ref="I2722:I2723"/>
    <mergeCell ref="K2722:K2723"/>
    <mergeCell ref="M2532:M2533"/>
    <mergeCell ref="N2532:N2533"/>
    <mergeCell ref="K2589:M2590"/>
    <mergeCell ref="F2594:F2595"/>
    <mergeCell ref="G2594:G2595"/>
    <mergeCell ref="N2594:N2595"/>
    <mergeCell ref="B2507:B2562"/>
    <mergeCell ref="C2507:C2559"/>
    <mergeCell ref="C2560:C2562"/>
    <mergeCell ref="B2568:B2623"/>
    <mergeCell ref="C2568:C2620"/>
    <mergeCell ref="C2621:C2623"/>
    <mergeCell ref="D2690:D2745"/>
    <mergeCell ref="E2690:E2745"/>
    <mergeCell ref="O2717:O2718"/>
    <mergeCell ref="R2718:R2719"/>
    <mergeCell ref="S2629:S2633"/>
    <mergeCell ref="S2634:S2638"/>
    <mergeCell ref="S2639:S2640"/>
    <mergeCell ref="S2641:S2643"/>
    <mergeCell ref="S2644:S2646"/>
    <mergeCell ref="S2647:S2649"/>
    <mergeCell ref="O2649:Q2650"/>
    <mergeCell ref="O2651:O2653"/>
    <mergeCell ref="Q2651:Q2653"/>
    <mergeCell ref="O2654:O2655"/>
    <mergeCell ref="P2654:P2655"/>
    <mergeCell ref="Q2654:Q2655"/>
    <mergeCell ref="B2687:S2687"/>
    <mergeCell ref="O2688:S2688"/>
    <mergeCell ref="R2506:S2506"/>
    <mergeCell ref="R2507:R2508"/>
    <mergeCell ref="S2507:S2511"/>
    <mergeCell ref="R2512:R2513"/>
    <mergeCell ref="S2512:S2517"/>
    <mergeCell ref="R2518:R2519"/>
    <mergeCell ref="R2523:R2524"/>
    <mergeCell ref="R2528:R2529"/>
    <mergeCell ref="S2528:S2530"/>
    <mergeCell ref="O2532:O2533"/>
    <mergeCell ref="P2532:P2533"/>
    <mergeCell ref="Q2532:Q2533"/>
    <mergeCell ref="B2565:S2565"/>
    <mergeCell ref="B2566:D2566"/>
    <mergeCell ref="O2566:S2566"/>
    <mergeCell ref="R2567:S2567"/>
    <mergeCell ref="R2657:R2658"/>
    <mergeCell ref="R2660:R2661"/>
    <mergeCell ref="S2700:S2702"/>
    <mergeCell ref="S2703:S2704"/>
    <mergeCell ref="S2705:S2711"/>
    <mergeCell ref="S2712:S2714"/>
    <mergeCell ref="S2715:S2717"/>
    <mergeCell ref="S2718:S2724"/>
    <mergeCell ref="S2657:S2659"/>
    <mergeCell ref="S2660:S2666"/>
    <mergeCell ref="S2685:S2686"/>
    <mergeCell ref="R2689:S2689"/>
    <mergeCell ref="R2690:R2691"/>
    <mergeCell ref="S2690:S2694"/>
    <mergeCell ref="S2695:S2699"/>
    <mergeCell ref="P2717:P2718"/>
    <mergeCell ref="Q2717:Q2718"/>
    <mergeCell ref="R2695:R2696"/>
    <mergeCell ref="R2700:R2701"/>
    <mergeCell ref="R2703:R2704"/>
    <mergeCell ref="R2705:R2706"/>
    <mergeCell ref="R2712:R2713"/>
    <mergeCell ref="R2715:R2716"/>
    <mergeCell ref="O2475:O2476"/>
    <mergeCell ref="B2502:R2502"/>
    <mergeCell ref="S2502:S2503"/>
    <mergeCell ref="B2504:S2504"/>
    <mergeCell ref="B2505:D2505"/>
    <mergeCell ref="O2505:S2505"/>
    <mergeCell ref="R2583:R2584"/>
    <mergeCell ref="R2590:R2591"/>
    <mergeCell ref="R2593:R2594"/>
    <mergeCell ref="R2596:R2597"/>
    <mergeCell ref="R2629:R2630"/>
    <mergeCell ref="R2634:R2635"/>
    <mergeCell ref="R2639:R2640"/>
    <mergeCell ref="R2641:R2642"/>
    <mergeCell ref="R2644:R2645"/>
    <mergeCell ref="R2647:R2648"/>
    <mergeCell ref="R2650:R2651"/>
    <mergeCell ref="S2650:S2656"/>
    <mergeCell ref="R2568:R2569"/>
    <mergeCell ref="R2573:R2574"/>
    <mergeCell ref="R2578:R2579"/>
    <mergeCell ref="R2581:R2582"/>
    <mergeCell ref="S2581:S2582"/>
    <mergeCell ref="S2590:S2592"/>
    <mergeCell ref="S2593:S2595"/>
    <mergeCell ref="O2594:O2595"/>
    <mergeCell ref="P2594:P2595"/>
    <mergeCell ref="Q2594:Q2595"/>
    <mergeCell ref="S2596:S2601"/>
    <mergeCell ref="S2624:S2625"/>
    <mergeCell ref="B2626:S2626"/>
    <mergeCell ref="B2627:D2627"/>
    <mergeCell ref="O2491:O2492"/>
    <mergeCell ref="P2491:P2492"/>
    <mergeCell ref="Q2491:Q2492"/>
    <mergeCell ref="R2491:R2492"/>
    <mergeCell ref="B2322:D2322"/>
    <mergeCell ref="G2329:G2331"/>
    <mergeCell ref="B2319:R2319"/>
    <mergeCell ref="B2321:S2321"/>
    <mergeCell ref="O2322:S2322"/>
    <mergeCell ref="R2324:R2325"/>
    <mergeCell ref="S2324:S2326"/>
    <mergeCell ref="S2327:S2331"/>
    <mergeCell ref="I2329:I2331"/>
    <mergeCell ref="R2327:R2328"/>
    <mergeCell ref="O2332:O2333"/>
    <mergeCell ref="P2332:P2333"/>
    <mergeCell ref="Q2332:Q2333"/>
    <mergeCell ref="R2332:R2333"/>
    <mergeCell ref="S2332:S2334"/>
    <mergeCell ref="S2335:S2337"/>
    <mergeCell ref="S2344:S2346"/>
    <mergeCell ref="S2347:S2349"/>
    <mergeCell ref="O2349:O2350"/>
    <mergeCell ref="P2349:P2350"/>
    <mergeCell ref="Q2349:Q2350"/>
    <mergeCell ref="R2350:R2351"/>
    <mergeCell ref="R2353:R2354"/>
    <mergeCell ref="S2363:S2365"/>
    <mergeCell ref="S2366:S2368"/>
    <mergeCell ref="O2368:O2369"/>
    <mergeCell ref="P2368:P2369"/>
    <mergeCell ref="Q2368:Q2369"/>
    <mergeCell ref="R2461:R2462"/>
    <mergeCell ref="P2475:P2476"/>
    <mergeCell ref="Q2475:Q2476"/>
    <mergeCell ref="S2474:S2478"/>
    <mergeCell ref="S2479:S2481"/>
    <mergeCell ref="S2456:S2460"/>
    <mergeCell ref="S2461:S2463"/>
    <mergeCell ref="R2464:R2465"/>
    <mergeCell ref="S2464:S2470"/>
    <mergeCell ref="R2471:R2472"/>
    <mergeCell ref="S2471:S2473"/>
    <mergeCell ref="R2479:R2480"/>
    <mergeCell ref="S2486:S2490"/>
    <mergeCell ref="S2491:S2493"/>
    <mergeCell ref="R2483:R2484"/>
    <mergeCell ref="S2483:S2485"/>
    <mergeCell ref="R2486:R2487"/>
    <mergeCell ref="R2474:R2475"/>
    <mergeCell ref="B2382:S2382"/>
    <mergeCell ref="B2383:D2383"/>
    <mergeCell ref="O2383:S2383"/>
    <mergeCell ref="S2441:S2442"/>
    <mergeCell ref="B2441:R2441"/>
    <mergeCell ref="B2443:S2443"/>
    <mergeCell ref="B2444:D2444"/>
    <mergeCell ref="O2444:S2444"/>
    <mergeCell ref="R2445:S2445"/>
    <mergeCell ref="R2446:R2447"/>
    <mergeCell ref="R2451:R2452"/>
    <mergeCell ref="S2446:S2450"/>
    <mergeCell ref="S2451:S2455"/>
    <mergeCell ref="R2456:R2457"/>
    <mergeCell ref="O2457:O2458"/>
    <mergeCell ref="P2457:P2458"/>
    <mergeCell ref="Q2457:Q2458"/>
    <mergeCell ref="R2384:S2384"/>
    <mergeCell ref="I2454:I2456"/>
    <mergeCell ref="I2457:I2458"/>
    <mergeCell ref="J2457:J2458"/>
    <mergeCell ref="K2457:K2458"/>
    <mergeCell ref="L2457:L2458"/>
    <mergeCell ref="M2457:M2458"/>
    <mergeCell ref="N2457:N2458"/>
    <mergeCell ref="C2446:C2467"/>
    <mergeCell ref="D2446:D2470"/>
    <mergeCell ref="E2446:E2470"/>
    <mergeCell ref="G2454:G2456"/>
    <mergeCell ref="F2457:F2458"/>
    <mergeCell ref="G2457:G2458"/>
    <mergeCell ref="C2468:C2470"/>
    <mergeCell ref="R1499:R1500"/>
    <mergeCell ref="S1499:S1501"/>
    <mergeCell ref="S1502:S1503"/>
    <mergeCell ref="M1495:M1496"/>
    <mergeCell ref="N1495:N1496"/>
    <mergeCell ref="M1508:M1510"/>
    <mergeCell ref="O1508:O1510"/>
    <mergeCell ref="K1511:K1512"/>
    <mergeCell ref="L1511:L1512"/>
    <mergeCell ref="M1511:M1512"/>
    <mergeCell ref="K1592:K1594"/>
    <mergeCell ref="M1592:M1594"/>
    <mergeCell ref="R1594:R1595"/>
    <mergeCell ref="R1597:R1598"/>
    <mergeCell ref="R2365:R2367"/>
    <mergeCell ref="R2374:R2375"/>
    <mergeCell ref="B2380:R2380"/>
    <mergeCell ref="R2369:R2370"/>
    <mergeCell ref="S2374:S2375"/>
    <mergeCell ref="S2380:S2381"/>
    <mergeCell ref="H2332:H2333"/>
    <mergeCell ref="I2332:I2333"/>
    <mergeCell ref="J2332:J2333"/>
    <mergeCell ref="K2332:K2333"/>
    <mergeCell ref="L2332:L2333"/>
    <mergeCell ref="M2332:M2333"/>
    <mergeCell ref="N2332:N2333"/>
    <mergeCell ref="H2349:H2350"/>
    <mergeCell ref="I2349:I2350"/>
    <mergeCell ref="J2349:J2350"/>
    <mergeCell ref="K2349:K2350"/>
    <mergeCell ref="L2349:L2350"/>
    <mergeCell ref="N1477:N1478"/>
    <mergeCell ref="O1477:O1478"/>
    <mergeCell ref="P1477:P1478"/>
    <mergeCell ref="Q1477:Q1478"/>
    <mergeCell ref="R1477:R1478"/>
    <mergeCell ref="S1477:S1478"/>
    <mergeCell ref="R1479:R1480"/>
    <mergeCell ref="S1479:S1481"/>
    <mergeCell ref="R1482:R1483"/>
    <mergeCell ref="R1485:R1486"/>
    <mergeCell ref="R1488:R1489"/>
    <mergeCell ref="S1488:S1490"/>
    <mergeCell ref="R1491:R1492"/>
    <mergeCell ref="S1491:S1495"/>
    <mergeCell ref="J1495:J1496"/>
    <mergeCell ref="K1495:K1496"/>
    <mergeCell ref="L1495:L1496"/>
    <mergeCell ref="Q1495:Q1496"/>
    <mergeCell ref="O1495:O1496"/>
    <mergeCell ref="P1495:P1496"/>
    <mergeCell ref="R1496:R1497"/>
    <mergeCell ref="S1496:S1498"/>
    <mergeCell ref="S1482:S1484"/>
    <mergeCell ref="S1485:S1487"/>
    <mergeCell ref="T1563:W1565"/>
    <mergeCell ref="R1565:R1566"/>
    <mergeCell ref="N1511:N1512"/>
    <mergeCell ref="O1511:O1512"/>
    <mergeCell ref="Q1511:Q1512"/>
    <mergeCell ref="B1586:R1586"/>
    <mergeCell ref="B1588:S1588"/>
    <mergeCell ref="O1590:S1590"/>
    <mergeCell ref="I1592:I1594"/>
    <mergeCell ref="N1599:N1600"/>
    <mergeCell ref="O1599:O1600"/>
    <mergeCell ref="P1599:P1600"/>
    <mergeCell ref="Q1599:Q1600"/>
    <mergeCell ref="O1592:O1594"/>
    <mergeCell ref="R1592:R1593"/>
    <mergeCell ref="I1599:I1600"/>
    <mergeCell ref="J1599:J1600"/>
    <mergeCell ref="K1599:K1600"/>
    <mergeCell ref="L1599:L1600"/>
    <mergeCell ref="M1599:M1600"/>
    <mergeCell ref="E1592:E1608"/>
    <mergeCell ref="G1597:G1598"/>
    <mergeCell ref="C1606:C1608"/>
    <mergeCell ref="R1573:R1574"/>
    <mergeCell ref="S1573:S1575"/>
    <mergeCell ref="S1586:S1587"/>
    <mergeCell ref="R1591:S1591"/>
    <mergeCell ref="T1551:W1553"/>
    <mergeCell ref="S1512:S1514"/>
    <mergeCell ref="S1515:S1517"/>
    <mergeCell ref="S1525:S1526"/>
    <mergeCell ref="R1530:R1531"/>
    <mergeCell ref="S1530:S1533"/>
    <mergeCell ref="R1534:R1535"/>
    <mergeCell ref="S1534:S1538"/>
    <mergeCell ref="K1543:K1544"/>
    <mergeCell ref="L1543:L1544"/>
    <mergeCell ref="M1543:M1544"/>
    <mergeCell ref="N1543:N1544"/>
    <mergeCell ref="O1543:O1544"/>
    <mergeCell ref="Q1543:Q1544"/>
    <mergeCell ref="K1558:K1560"/>
    <mergeCell ref="Q1558:Q1560"/>
    <mergeCell ref="M1558:M1560"/>
    <mergeCell ref="O1558:O1560"/>
    <mergeCell ref="R1558:R1559"/>
    <mergeCell ref="S1558:S1562"/>
    <mergeCell ref="F1571:F1572"/>
    <mergeCell ref="G1571:G1572"/>
    <mergeCell ref="I1571:I1572"/>
    <mergeCell ref="R1518:R1519"/>
    <mergeCell ref="S1518:S1520"/>
    <mergeCell ref="B1525:R1525"/>
    <mergeCell ref="B1527:S1527"/>
    <mergeCell ref="B1528:D1528"/>
    <mergeCell ref="O1528:S1528"/>
    <mergeCell ref="R1529:S1529"/>
    <mergeCell ref="R1502:R1503"/>
    <mergeCell ref="R1504:R1505"/>
    <mergeCell ref="S1504:S1508"/>
    <mergeCell ref="R1509:R1510"/>
    <mergeCell ref="S1509:S1511"/>
    <mergeCell ref="R1512:R1513"/>
    <mergeCell ref="R1515:R1516"/>
    <mergeCell ref="Q1539:Q1540"/>
    <mergeCell ref="R1539:R1540"/>
    <mergeCell ref="S1539:S1541"/>
    <mergeCell ref="M1540:M1542"/>
    <mergeCell ref="O1541:O1542"/>
    <mergeCell ref="Q1541:Q1542"/>
    <mergeCell ref="R1542:R1543"/>
    <mergeCell ref="S1542:S1546"/>
    <mergeCell ref="R1547:R1548"/>
    <mergeCell ref="S1547:S1549"/>
    <mergeCell ref="R1550:R1551"/>
    <mergeCell ref="S1550:S1552"/>
    <mergeCell ref="R1563:R1564"/>
    <mergeCell ref="R1360:R1361"/>
    <mergeCell ref="S1360:S1362"/>
    <mergeCell ref="R1368:R1369"/>
    <mergeCell ref="S1368:S1372"/>
    <mergeCell ref="R1373:R1374"/>
    <mergeCell ref="S1373:S1377"/>
    <mergeCell ref="S1378:S1380"/>
    <mergeCell ref="S1416:S1418"/>
    <mergeCell ref="S1419:S1421"/>
    <mergeCell ref="S1381:S1383"/>
    <mergeCell ref="S1403:S1404"/>
    <mergeCell ref="R1408:R1409"/>
    <mergeCell ref="S1408:S1410"/>
    <mergeCell ref="R1411:R1412"/>
    <mergeCell ref="S1411:S1415"/>
    <mergeCell ref="R1419:R1420"/>
    <mergeCell ref="J1571:J1572"/>
    <mergeCell ref="K1571:K1572"/>
    <mergeCell ref="L1571:L1572"/>
    <mergeCell ref="M1571:M1572"/>
    <mergeCell ref="N1571:N1572"/>
    <mergeCell ref="O1571:O1572"/>
    <mergeCell ref="P1571:P1572"/>
    <mergeCell ref="Q1571:Q1572"/>
    <mergeCell ref="S1563:S1564"/>
    <mergeCell ref="S1565:S1569"/>
    <mergeCell ref="R1570:R1571"/>
    <mergeCell ref="S1570:S1572"/>
    <mergeCell ref="J1477:J1478"/>
    <mergeCell ref="K1477:K1478"/>
    <mergeCell ref="L1477:L1478"/>
    <mergeCell ref="M1477:M1478"/>
    <mergeCell ref="F1318:F1319"/>
    <mergeCell ref="G1318:G1319"/>
    <mergeCell ref="I1318:I1319"/>
    <mergeCell ref="J1318:J1319"/>
    <mergeCell ref="K1318:K1319"/>
    <mergeCell ref="L1318:L1319"/>
    <mergeCell ref="M1318:M1319"/>
    <mergeCell ref="R1346:S1346"/>
    <mergeCell ref="R1347:R1348"/>
    <mergeCell ref="S1347:S1351"/>
    <mergeCell ref="R1352:R1353"/>
    <mergeCell ref="F1357:F1358"/>
    <mergeCell ref="G1357:G1358"/>
    <mergeCell ref="H1357:H1358"/>
    <mergeCell ref="I1357:I1358"/>
    <mergeCell ref="J1357:J1358"/>
    <mergeCell ref="K1357:K1358"/>
    <mergeCell ref="L1357:L1358"/>
    <mergeCell ref="M1357:M1358"/>
    <mergeCell ref="N1357:N1358"/>
    <mergeCell ref="O1357:O1358"/>
    <mergeCell ref="S1352:S1356"/>
    <mergeCell ref="S1357:S1359"/>
    <mergeCell ref="R1300:R1301"/>
    <mergeCell ref="S1300:S1301"/>
    <mergeCell ref="R1302:R1303"/>
    <mergeCell ref="S1302:S1304"/>
    <mergeCell ref="S1305:S1306"/>
    <mergeCell ref="N1318:N1319"/>
    <mergeCell ref="O1318:O1319"/>
    <mergeCell ref="P1318:P1319"/>
    <mergeCell ref="Q1318:Q1319"/>
    <mergeCell ref="S1317:S1319"/>
    <mergeCell ref="S1320:S1322"/>
    <mergeCell ref="S1342:S1343"/>
    <mergeCell ref="R1305:R1306"/>
    <mergeCell ref="R1311:R1312"/>
    <mergeCell ref="S1311:S1313"/>
    <mergeCell ref="R1314:R1315"/>
    <mergeCell ref="S1314:S1316"/>
    <mergeCell ref="R1317:R1318"/>
    <mergeCell ref="R1320:R1321"/>
    <mergeCell ref="B1283:S1283"/>
    <mergeCell ref="B1284:D1284"/>
    <mergeCell ref="O1284:S1284"/>
    <mergeCell ref="R1285:S1285"/>
    <mergeCell ref="R1286:R1287"/>
    <mergeCell ref="S1286:S1288"/>
    <mergeCell ref="R1289:R1290"/>
    <mergeCell ref="S1289:S1291"/>
    <mergeCell ref="S1292:S1294"/>
    <mergeCell ref="I1298:I1299"/>
    <mergeCell ref="J1298:J1299"/>
    <mergeCell ref="K1298:K1299"/>
    <mergeCell ref="L1298:L1299"/>
    <mergeCell ref="M1298:M1299"/>
    <mergeCell ref="N1298:N1299"/>
    <mergeCell ref="R1292:R1293"/>
    <mergeCell ref="R1295:R1296"/>
    <mergeCell ref="S1295:S1296"/>
    <mergeCell ref="R1297:R1298"/>
    <mergeCell ref="S1297:S1299"/>
    <mergeCell ref="F1298:F1299"/>
    <mergeCell ref="G1298:G1299"/>
    <mergeCell ref="Q1298:Q1299"/>
    <mergeCell ref="O1298:O1299"/>
    <mergeCell ref="P1298:P1299"/>
    <mergeCell ref="R1258:R1259"/>
    <mergeCell ref="S1258:S1260"/>
    <mergeCell ref="N1261:N1262"/>
    <mergeCell ref="O1261:O1262"/>
    <mergeCell ref="P1261:P1262"/>
    <mergeCell ref="S1261:S1262"/>
    <mergeCell ref="Q1261:Q1262"/>
    <mergeCell ref="R1261:R1262"/>
    <mergeCell ref="R1263:R1264"/>
    <mergeCell ref="S1263:S1265"/>
    <mergeCell ref="R1266:R1267"/>
    <mergeCell ref="S1266:S1267"/>
    <mergeCell ref="S1268:S1269"/>
    <mergeCell ref="R1268:R1269"/>
    <mergeCell ref="R1270:R1271"/>
    <mergeCell ref="S1270:S1271"/>
    <mergeCell ref="B1281:R1281"/>
    <mergeCell ref="S1281:S1282"/>
    <mergeCell ref="I1206:I1207"/>
    <mergeCell ref="J1206:J1207"/>
    <mergeCell ref="K1206:K1207"/>
    <mergeCell ref="L1206:L1207"/>
    <mergeCell ref="M1206:M1207"/>
    <mergeCell ref="R1206:R1207"/>
    <mergeCell ref="P1206:P1207"/>
    <mergeCell ref="Q1206:Q1207"/>
    <mergeCell ref="S1206:S1207"/>
    <mergeCell ref="R1208:R1209"/>
    <mergeCell ref="S1208:S1210"/>
    <mergeCell ref="R1211:R1212"/>
    <mergeCell ref="R1214:R1215"/>
    <mergeCell ref="S1228:S1229"/>
    <mergeCell ref="S1230:S1232"/>
    <mergeCell ref="R1233:R1234"/>
    <mergeCell ref="S1233:S1235"/>
    <mergeCell ref="R1172:R1173"/>
    <mergeCell ref="R1175:R1176"/>
    <mergeCell ref="R1177:R1178"/>
    <mergeCell ref="R1180:R1181"/>
    <mergeCell ref="S1180:S1182"/>
    <mergeCell ref="R1183:R1184"/>
    <mergeCell ref="R1186:R1187"/>
    <mergeCell ref="R1192:R1193"/>
    <mergeCell ref="S1192:S1194"/>
    <mergeCell ref="R1195:R1196"/>
    <mergeCell ref="S1195:S1197"/>
    <mergeCell ref="R1198:R1199"/>
    <mergeCell ref="S1198:S1199"/>
    <mergeCell ref="S1200:S1202"/>
    <mergeCell ref="S1203:S1205"/>
    <mergeCell ref="N1206:N1207"/>
    <mergeCell ref="O1206:O1207"/>
    <mergeCell ref="R1200:R1201"/>
    <mergeCell ref="R1203:R1204"/>
    <mergeCell ref="C1250:C1271"/>
    <mergeCell ref="D1250:D1274"/>
    <mergeCell ref="E1250:E1274"/>
    <mergeCell ref="F1261:F1262"/>
    <mergeCell ref="G1261:G1262"/>
    <mergeCell ref="C1272:C1274"/>
    <mergeCell ref="S1211:S1213"/>
    <mergeCell ref="S1214:S1216"/>
    <mergeCell ref="R1217:R1218"/>
    <mergeCell ref="S1217:S1219"/>
    <mergeCell ref="B1220:R1220"/>
    <mergeCell ref="S1220:S1221"/>
    <mergeCell ref="B1222:S1222"/>
    <mergeCell ref="B1223:D1223"/>
    <mergeCell ref="O1223:S1223"/>
    <mergeCell ref="R1224:S1224"/>
    <mergeCell ref="R1225:R1226"/>
    <mergeCell ref="S1225:S1227"/>
    <mergeCell ref="R1228:R1229"/>
    <mergeCell ref="R1230:R1231"/>
    <mergeCell ref="N1236:N1237"/>
    <mergeCell ref="O1236:O1237"/>
    <mergeCell ref="P1236:P1237"/>
    <mergeCell ref="Q1236:Q1237"/>
    <mergeCell ref="R1236:R1237"/>
    <mergeCell ref="S1236:S1238"/>
    <mergeCell ref="R1250:R1251"/>
    <mergeCell ref="S1250:S1252"/>
    <mergeCell ref="R1253:R1254"/>
    <mergeCell ref="S1253:S1255"/>
    <mergeCell ref="R1256:R1257"/>
    <mergeCell ref="S1256:S1257"/>
    <mergeCell ref="B1250:B1274"/>
    <mergeCell ref="B1286:B1310"/>
    <mergeCell ref="B1311:B1326"/>
    <mergeCell ref="B979:B1006"/>
    <mergeCell ref="B1007:B1034"/>
    <mergeCell ref="B1040:B1067"/>
    <mergeCell ref="B1068:B1095"/>
    <mergeCell ref="B1102:B1129"/>
    <mergeCell ref="B1130:B1157"/>
    <mergeCell ref="B1164:B1191"/>
    <mergeCell ref="L1236:L1237"/>
    <mergeCell ref="M1236:M1237"/>
    <mergeCell ref="I1261:I1262"/>
    <mergeCell ref="J1261:J1262"/>
    <mergeCell ref="K1261:K1262"/>
    <mergeCell ref="L1261:L1262"/>
    <mergeCell ref="M1261:M1262"/>
    <mergeCell ref="D1225:D1249"/>
    <mergeCell ref="E1225:E1249"/>
    <mergeCell ref="F1236:F1237"/>
    <mergeCell ref="G1236:G1237"/>
    <mergeCell ref="I1236:I1237"/>
    <mergeCell ref="J1236:J1237"/>
    <mergeCell ref="K1236:K1237"/>
    <mergeCell ref="C1286:C1307"/>
    <mergeCell ref="D1286:D1310"/>
    <mergeCell ref="E1286:E1310"/>
    <mergeCell ref="C1308:C1310"/>
    <mergeCell ref="C1311:C1323"/>
    <mergeCell ref="D1311:D1326"/>
    <mergeCell ref="E1311:E1326"/>
    <mergeCell ref="C1324:C1326"/>
    <mergeCell ref="C812:C814"/>
    <mergeCell ref="C815:C829"/>
    <mergeCell ref="F823:F824"/>
    <mergeCell ref="F841:F842"/>
    <mergeCell ref="E745:E746"/>
    <mergeCell ref="E747:E748"/>
    <mergeCell ref="E762:E763"/>
    <mergeCell ref="F762:F763"/>
    <mergeCell ref="E772:E790"/>
    <mergeCell ref="F780:F781"/>
    <mergeCell ref="F805:F806"/>
    <mergeCell ref="L994:L995"/>
    <mergeCell ref="M994:M995"/>
    <mergeCell ref="D994:D995"/>
    <mergeCell ref="E994:E995"/>
    <mergeCell ref="F994:F995"/>
    <mergeCell ref="G994:G995"/>
    <mergeCell ref="I994:I995"/>
    <mergeCell ref="J994:J995"/>
    <mergeCell ref="K994:K995"/>
    <mergeCell ref="F640:F641"/>
    <mergeCell ref="G640:G641"/>
    <mergeCell ref="E735:E736"/>
    <mergeCell ref="G735:G736"/>
    <mergeCell ref="B694:B711"/>
    <mergeCell ref="C712:C726"/>
    <mergeCell ref="D712:D729"/>
    <mergeCell ref="E719:E720"/>
    <mergeCell ref="F719:F720"/>
    <mergeCell ref="G719:G720"/>
    <mergeCell ref="C727:C729"/>
    <mergeCell ref="B712:B729"/>
    <mergeCell ref="C735:C750"/>
    <mergeCell ref="D735:D753"/>
    <mergeCell ref="E737:E738"/>
    <mergeCell ref="E739:E740"/>
    <mergeCell ref="E743:E744"/>
    <mergeCell ref="C751:C753"/>
    <mergeCell ref="B735:B753"/>
    <mergeCell ref="G737:G738"/>
    <mergeCell ref="G739:G740"/>
    <mergeCell ref="G743:G744"/>
    <mergeCell ref="G747:G748"/>
    <mergeCell ref="G383:G384"/>
    <mergeCell ref="D396:D399"/>
    <mergeCell ref="D381:D382"/>
    <mergeCell ref="D383:D384"/>
    <mergeCell ref="D409:D410"/>
    <mergeCell ref="E409:E410"/>
    <mergeCell ref="F409:F410"/>
    <mergeCell ref="G409:G410"/>
    <mergeCell ref="D411:D412"/>
    <mergeCell ref="G411:G412"/>
    <mergeCell ref="E411:E412"/>
    <mergeCell ref="F411:F412"/>
    <mergeCell ref="D421:D424"/>
    <mergeCell ref="D440:D441"/>
    <mergeCell ref="E440:E441"/>
    <mergeCell ref="F440:F441"/>
    <mergeCell ref="G440:G441"/>
    <mergeCell ref="G1202:G1205"/>
    <mergeCell ref="F1206:F1207"/>
    <mergeCell ref="G1206:G1207"/>
    <mergeCell ref="C1155:C1157"/>
    <mergeCell ref="B1162:D1162"/>
    <mergeCell ref="D1164:D1191"/>
    <mergeCell ref="E1164:E1191"/>
    <mergeCell ref="G1175:G1177"/>
    <mergeCell ref="F1178:F1179"/>
    <mergeCell ref="G1178:G1179"/>
    <mergeCell ref="C1164:C1188"/>
    <mergeCell ref="C1189:C1191"/>
    <mergeCell ref="C1192:C1216"/>
    <mergeCell ref="D1192:D1219"/>
    <mergeCell ref="E1192:E1219"/>
    <mergeCell ref="C1217:C1219"/>
    <mergeCell ref="C1225:C1246"/>
    <mergeCell ref="B1192:B1219"/>
    <mergeCell ref="B1225:B1249"/>
    <mergeCell ref="C1247:C1249"/>
    <mergeCell ref="C1004:C1006"/>
    <mergeCell ref="C1032:C1034"/>
    <mergeCell ref="C1040:C1064"/>
    <mergeCell ref="D1040:D1067"/>
    <mergeCell ref="E1040:E1067"/>
    <mergeCell ref="C1065:C1067"/>
    <mergeCell ref="D1068:D1095"/>
    <mergeCell ref="E1068:E1095"/>
    <mergeCell ref="C1068:C1092"/>
    <mergeCell ref="C1093:C1095"/>
    <mergeCell ref="B1100:D1100"/>
    <mergeCell ref="D1102:D1129"/>
    <mergeCell ref="E1102:E1129"/>
    <mergeCell ref="F1115:F1116"/>
    <mergeCell ref="G1115:G1116"/>
    <mergeCell ref="C1102:C1126"/>
    <mergeCell ref="C1127:C1129"/>
    <mergeCell ref="B815:B832"/>
    <mergeCell ref="B833:B850"/>
    <mergeCell ref="C833:C848"/>
    <mergeCell ref="C849:C851"/>
    <mergeCell ref="B857:B875"/>
    <mergeCell ref="C857:C872"/>
    <mergeCell ref="B876:B894"/>
    <mergeCell ref="C934:C936"/>
    <mergeCell ref="C937:C951"/>
    <mergeCell ref="G942:G944"/>
    <mergeCell ref="F945:F946"/>
    <mergeCell ref="B937:B954"/>
    <mergeCell ref="C952:C954"/>
    <mergeCell ref="B955:B972"/>
    <mergeCell ref="C955:C970"/>
    <mergeCell ref="C971:C973"/>
    <mergeCell ref="C979:C1003"/>
    <mergeCell ref="G823:G824"/>
    <mergeCell ref="G841:G842"/>
    <mergeCell ref="S1183:S1185"/>
    <mergeCell ref="S1186:S1188"/>
    <mergeCell ref="R1189:R1190"/>
    <mergeCell ref="S1189:S1191"/>
    <mergeCell ref="D815:D832"/>
    <mergeCell ref="E815:E832"/>
    <mergeCell ref="D833:D851"/>
    <mergeCell ref="E833:E850"/>
    <mergeCell ref="D857:D875"/>
    <mergeCell ref="E857:E875"/>
    <mergeCell ref="F865:F866"/>
    <mergeCell ref="G865:G866"/>
    <mergeCell ref="C772:C787"/>
    <mergeCell ref="C788:C790"/>
    <mergeCell ref="B796:B814"/>
    <mergeCell ref="C796:C811"/>
    <mergeCell ref="D796:D814"/>
    <mergeCell ref="E796:E814"/>
    <mergeCell ref="C830:C832"/>
    <mergeCell ref="C873:C875"/>
    <mergeCell ref="C876:C891"/>
    <mergeCell ref="D876:D894"/>
    <mergeCell ref="E876:E894"/>
    <mergeCell ref="F884:F885"/>
    <mergeCell ref="G884:G885"/>
    <mergeCell ref="C892:C894"/>
    <mergeCell ref="B895:B912"/>
    <mergeCell ref="C895:C909"/>
    <mergeCell ref="D895:D912"/>
    <mergeCell ref="E895:E912"/>
    <mergeCell ref="F899:F900"/>
    <mergeCell ref="F903:F904"/>
    <mergeCell ref="I1143:I1144"/>
    <mergeCell ref="S1143:S1144"/>
    <mergeCell ref="Q1143:Q1144"/>
    <mergeCell ref="R1143:R1144"/>
    <mergeCell ref="B1158:R1158"/>
    <mergeCell ref="S1158:S1159"/>
    <mergeCell ref="B1160:S1160"/>
    <mergeCell ref="O1162:S1162"/>
    <mergeCell ref="R1163:S1163"/>
    <mergeCell ref="N1178:N1179"/>
    <mergeCell ref="O1178:O1179"/>
    <mergeCell ref="P1178:P1179"/>
    <mergeCell ref="Q1178:Q1179"/>
    <mergeCell ref="S1175:S1176"/>
    <mergeCell ref="S1177:S1179"/>
    <mergeCell ref="I1178:I1179"/>
    <mergeCell ref="J1178:J1179"/>
    <mergeCell ref="K1178:K1179"/>
    <mergeCell ref="L1178:L1179"/>
    <mergeCell ref="M1178:M1179"/>
    <mergeCell ref="C1130:C1154"/>
    <mergeCell ref="D1130:D1157"/>
    <mergeCell ref="E1130:E1157"/>
    <mergeCell ref="F1143:F1144"/>
    <mergeCell ref="G1143:G1144"/>
    <mergeCell ref="R1164:R1165"/>
    <mergeCell ref="S1164:S1166"/>
    <mergeCell ref="R1167:R1168"/>
    <mergeCell ref="S1167:S1169"/>
    <mergeCell ref="R1170:R1171"/>
    <mergeCell ref="S1170:S1171"/>
    <mergeCell ref="S1172:S1174"/>
    <mergeCell ref="S1120:S1122"/>
    <mergeCell ref="S1130:S1132"/>
    <mergeCell ref="S1133:S1135"/>
    <mergeCell ref="R1120:R1121"/>
    <mergeCell ref="R1123:R1124"/>
    <mergeCell ref="S1123:S1125"/>
    <mergeCell ref="R1126:R1127"/>
    <mergeCell ref="S1126:S1128"/>
    <mergeCell ref="R1130:R1131"/>
    <mergeCell ref="R1133:R1134"/>
    <mergeCell ref="K1143:K1144"/>
    <mergeCell ref="L1143:L1144"/>
    <mergeCell ref="M1143:M1144"/>
    <mergeCell ref="N1143:N1144"/>
    <mergeCell ref="R1151:R1152"/>
    <mergeCell ref="R1154:R1155"/>
    <mergeCell ref="S1154:S1156"/>
    <mergeCell ref="O1143:O1144"/>
    <mergeCell ref="P1143:P1144"/>
    <mergeCell ref="R1145:R1146"/>
    <mergeCell ref="S1145:S1147"/>
    <mergeCell ref="R1148:R1149"/>
    <mergeCell ref="S1148:S1150"/>
    <mergeCell ref="S1151:S1153"/>
    <mergeCell ref="R1136:R1137"/>
    <mergeCell ref="S1136:S1138"/>
    <mergeCell ref="R1139:R1140"/>
    <mergeCell ref="S1139:S1140"/>
    <mergeCell ref="R1141:R1142"/>
    <mergeCell ref="S1141:S1142"/>
    <mergeCell ref="R1040:R1041"/>
    <mergeCell ref="S1040:S1042"/>
    <mergeCell ref="R1043:R1044"/>
    <mergeCell ref="S1043:S1045"/>
    <mergeCell ref="I1115:I1116"/>
    <mergeCell ref="J1115:J1116"/>
    <mergeCell ref="K1115:K1116"/>
    <mergeCell ref="L1115:L1116"/>
    <mergeCell ref="M1115:M1116"/>
    <mergeCell ref="N1115:N1116"/>
    <mergeCell ref="O1115:O1116"/>
    <mergeCell ref="P1115:P1116"/>
    <mergeCell ref="Q1115:Q1116"/>
    <mergeCell ref="R1115:R1116"/>
    <mergeCell ref="S1115:S1116"/>
    <mergeCell ref="R1117:R1118"/>
    <mergeCell ref="S1117:S1119"/>
    <mergeCell ref="G959:G960"/>
    <mergeCell ref="D962:D963"/>
    <mergeCell ref="G962:G963"/>
    <mergeCell ref="O991:O992"/>
    <mergeCell ref="P991:P992"/>
    <mergeCell ref="N994:N995"/>
    <mergeCell ref="O994:O995"/>
    <mergeCell ref="P994:P995"/>
    <mergeCell ref="G991:G992"/>
    <mergeCell ref="I991:I992"/>
    <mergeCell ref="J991:J992"/>
    <mergeCell ref="K991:K992"/>
    <mergeCell ref="L991:L992"/>
    <mergeCell ref="M991:M992"/>
    <mergeCell ref="N991:N992"/>
    <mergeCell ref="D988:D989"/>
    <mergeCell ref="E988:E989"/>
    <mergeCell ref="F988:F989"/>
    <mergeCell ref="G988:G989"/>
    <mergeCell ref="D991:D992"/>
    <mergeCell ref="E991:E992"/>
    <mergeCell ref="F991:F992"/>
    <mergeCell ref="C1007:C1031"/>
    <mergeCell ref="D1007:D1031"/>
    <mergeCell ref="E1007:E1031"/>
    <mergeCell ref="F1019:F1020"/>
    <mergeCell ref="G1019:G1020"/>
    <mergeCell ref="I1019:I1020"/>
    <mergeCell ref="J1019:J1020"/>
    <mergeCell ref="K1019:K1020"/>
    <mergeCell ref="L1019:L1020"/>
    <mergeCell ref="M1019:M1020"/>
    <mergeCell ref="N1019:N1020"/>
    <mergeCell ref="O1019:O1020"/>
    <mergeCell ref="P1019:P1020"/>
    <mergeCell ref="B1035:R1035"/>
    <mergeCell ref="B918:B936"/>
    <mergeCell ref="C918:C933"/>
    <mergeCell ref="D918:D936"/>
    <mergeCell ref="E918:E936"/>
    <mergeCell ref="F926:F927"/>
    <mergeCell ref="G926:G927"/>
    <mergeCell ref="G945:G946"/>
    <mergeCell ref="E962:E963"/>
    <mergeCell ref="F962:F963"/>
    <mergeCell ref="D965:D966"/>
    <mergeCell ref="E965:E966"/>
    <mergeCell ref="F965:F966"/>
    <mergeCell ref="G965:G966"/>
    <mergeCell ref="D937:D954"/>
    <mergeCell ref="E937:E954"/>
    <mergeCell ref="D959:D960"/>
    <mergeCell ref="E959:E960"/>
    <mergeCell ref="F959:F960"/>
    <mergeCell ref="M1081:M1082"/>
    <mergeCell ref="N1081:N1082"/>
    <mergeCell ref="O1081:O1082"/>
    <mergeCell ref="P1081:P1082"/>
    <mergeCell ref="Q1081:Q1082"/>
    <mergeCell ref="B1096:R1096"/>
    <mergeCell ref="B1098:S1098"/>
    <mergeCell ref="O1100:S1100"/>
    <mergeCell ref="R1082:R1083"/>
    <mergeCell ref="S1082:S1083"/>
    <mergeCell ref="G1077:G1080"/>
    <mergeCell ref="F1081:F1082"/>
    <mergeCell ref="G1081:G1082"/>
    <mergeCell ref="I1081:I1082"/>
    <mergeCell ref="J1081:J1082"/>
    <mergeCell ref="K1081:K1082"/>
    <mergeCell ref="L1081:L1082"/>
    <mergeCell ref="G1050:G1052"/>
    <mergeCell ref="R1051:R1052"/>
    <mergeCell ref="S1051:S1052"/>
    <mergeCell ref="F1053:F1054"/>
    <mergeCell ref="G1053:G1054"/>
    <mergeCell ref="I1053:I1054"/>
    <mergeCell ref="J1053:J1054"/>
    <mergeCell ref="K1053:K1054"/>
    <mergeCell ref="L1053:L1054"/>
    <mergeCell ref="M1053:M1054"/>
    <mergeCell ref="N1053:N1054"/>
    <mergeCell ref="O1053:O1054"/>
    <mergeCell ref="P1053:P1054"/>
    <mergeCell ref="Q1053:Q1054"/>
    <mergeCell ref="R1053:R1054"/>
    <mergeCell ref="S1053:S1055"/>
    <mergeCell ref="S1056:S1058"/>
    <mergeCell ref="R1056:R1057"/>
    <mergeCell ref="R1084:R1085"/>
    <mergeCell ref="S1084:S1086"/>
    <mergeCell ref="R1087:R1088"/>
    <mergeCell ref="S1087:S1089"/>
    <mergeCell ref="R1090:R1091"/>
    <mergeCell ref="S1090:S1092"/>
    <mergeCell ref="R1093:R1094"/>
    <mergeCell ref="S1105:S1107"/>
    <mergeCell ref="S1108:S1110"/>
    <mergeCell ref="R1111:R1112"/>
    <mergeCell ref="S1111:S1112"/>
    <mergeCell ref="R1113:R1114"/>
    <mergeCell ref="S1113:S1114"/>
    <mergeCell ref="S1093:S1095"/>
    <mergeCell ref="S1096:S1097"/>
    <mergeCell ref="R1101:S1101"/>
    <mergeCell ref="R1102:R1103"/>
    <mergeCell ref="S1102:S1104"/>
    <mergeCell ref="R1105:R1106"/>
    <mergeCell ref="R1108:R1109"/>
    <mergeCell ref="S1022:S1024"/>
    <mergeCell ref="R1039:S1039"/>
    <mergeCell ref="R1007:R1008"/>
    <mergeCell ref="R1010:R1011"/>
    <mergeCell ref="R1013:R1014"/>
    <mergeCell ref="R1016:R1017"/>
    <mergeCell ref="Q1019:Q1020"/>
    <mergeCell ref="R1019:R1020"/>
    <mergeCell ref="R1022:R1023"/>
    <mergeCell ref="S1065:S1067"/>
    <mergeCell ref="S1068:S1070"/>
    <mergeCell ref="S1079:S1081"/>
    <mergeCell ref="R1071:R1072"/>
    <mergeCell ref="S1071:S1073"/>
    <mergeCell ref="R1074:R1075"/>
    <mergeCell ref="S1074:S1075"/>
    <mergeCell ref="R1076:R1077"/>
    <mergeCell ref="S1076:S1078"/>
    <mergeCell ref="R1079:R1080"/>
    <mergeCell ref="R1046:R1047"/>
    <mergeCell ref="S1046:S1047"/>
    <mergeCell ref="R1048:R1049"/>
    <mergeCell ref="S1048:S1050"/>
    <mergeCell ref="R1059:R1060"/>
    <mergeCell ref="S1059:S1061"/>
    <mergeCell ref="R1062:R1063"/>
    <mergeCell ref="S1062:S1064"/>
    <mergeCell ref="R1065:R1066"/>
    <mergeCell ref="R1068:R1069"/>
    <mergeCell ref="B1037:S1037"/>
    <mergeCell ref="B1038:D1038"/>
    <mergeCell ref="O1038:S1038"/>
    <mergeCell ref="S961:S963"/>
    <mergeCell ref="S964:S966"/>
    <mergeCell ref="S967:S969"/>
    <mergeCell ref="S970:S972"/>
    <mergeCell ref="S974:S975"/>
    <mergeCell ref="R978:S978"/>
    <mergeCell ref="R979:R980"/>
    <mergeCell ref="S979:S980"/>
    <mergeCell ref="S981:S982"/>
    <mergeCell ref="R981:R982"/>
    <mergeCell ref="R983:R984"/>
    <mergeCell ref="R985:R986"/>
    <mergeCell ref="Q991:Q992"/>
    <mergeCell ref="R991:R992"/>
    <mergeCell ref="Q994:Q995"/>
    <mergeCell ref="R994:R995"/>
    <mergeCell ref="S1019:S1021"/>
    <mergeCell ref="S1013:S1015"/>
    <mergeCell ref="S1016:S1018"/>
    <mergeCell ref="S1035:S1036"/>
    <mergeCell ref="S983:S984"/>
    <mergeCell ref="S985:S987"/>
    <mergeCell ref="S988:S990"/>
    <mergeCell ref="S991:S993"/>
    <mergeCell ref="S994:S996"/>
    <mergeCell ref="S1007:S1009"/>
    <mergeCell ref="S1010:S1012"/>
    <mergeCell ref="S922:S923"/>
    <mergeCell ref="S924:S926"/>
    <mergeCell ref="R927:R928"/>
    <mergeCell ref="S927:S931"/>
    <mergeCell ref="R937:R938"/>
    <mergeCell ref="S937:S938"/>
    <mergeCell ref="S939:S940"/>
    <mergeCell ref="R939:R940"/>
    <mergeCell ref="R941:R942"/>
    <mergeCell ref="R944:R945"/>
    <mergeCell ref="R946:R947"/>
    <mergeCell ref="S946:S948"/>
    <mergeCell ref="R949:R950"/>
    <mergeCell ref="S949:S951"/>
    <mergeCell ref="R964:R965"/>
    <mergeCell ref="R967:R968"/>
    <mergeCell ref="R970:R971"/>
    <mergeCell ref="R955:R956"/>
    <mergeCell ref="S955:S956"/>
    <mergeCell ref="R957:R958"/>
    <mergeCell ref="S957:S958"/>
    <mergeCell ref="R961:R962"/>
    <mergeCell ref="S861:S863"/>
    <mergeCell ref="R864:R865"/>
    <mergeCell ref="S864:S865"/>
    <mergeCell ref="S866:S868"/>
    <mergeCell ref="R883:R884"/>
    <mergeCell ref="R885:R886"/>
    <mergeCell ref="R888:R889"/>
    <mergeCell ref="S869:S871"/>
    <mergeCell ref="S876:S877"/>
    <mergeCell ref="R878:R879"/>
    <mergeCell ref="S878:S879"/>
    <mergeCell ref="R880:R881"/>
    <mergeCell ref="S880:S882"/>
    <mergeCell ref="S883:S884"/>
    <mergeCell ref="R899:R900"/>
    <mergeCell ref="R901:R902"/>
    <mergeCell ref="R904:R905"/>
    <mergeCell ref="S885:S887"/>
    <mergeCell ref="S888:S890"/>
    <mergeCell ref="R895:R896"/>
    <mergeCell ref="S895:S896"/>
    <mergeCell ref="R897:R898"/>
    <mergeCell ref="S897:S898"/>
    <mergeCell ref="S899:S900"/>
    <mergeCell ref="S901:S903"/>
    <mergeCell ref="S904:S906"/>
    <mergeCell ref="R429:S429"/>
    <mergeCell ref="R430:R431"/>
    <mergeCell ref="S430:S432"/>
    <mergeCell ref="S433:S434"/>
    <mergeCell ref="S466:S468"/>
    <mergeCell ref="S469:S471"/>
    <mergeCell ref="S435:S437"/>
    <mergeCell ref="S438:S442"/>
    <mergeCell ref="S443:S445"/>
    <mergeCell ref="S446:S448"/>
    <mergeCell ref="S458:S460"/>
    <mergeCell ref="S461:S462"/>
    <mergeCell ref="S463:S465"/>
    <mergeCell ref="R837:R838"/>
    <mergeCell ref="R839:R840"/>
    <mergeCell ref="R844:R845"/>
    <mergeCell ref="S839:S840"/>
    <mergeCell ref="S841:S843"/>
    <mergeCell ref="S844:S846"/>
    <mergeCell ref="R807:R808"/>
    <mergeCell ref="S807:S809"/>
    <mergeCell ref="R815:R816"/>
    <mergeCell ref="S815:S817"/>
    <mergeCell ref="R818:R819"/>
    <mergeCell ref="S818:S822"/>
    <mergeCell ref="S823:S825"/>
    <mergeCell ref="R833:R834"/>
    <mergeCell ref="S833:S834"/>
    <mergeCell ref="R835:R836"/>
    <mergeCell ref="S835:S836"/>
    <mergeCell ref="S837:S838"/>
    <mergeCell ref="S941:S943"/>
    <mergeCell ref="S944:S945"/>
    <mergeCell ref="R369:R370"/>
    <mergeCell ref="S369:S371"/>
    <mergeCell ref="R372:R373"/>
    <mergeCell ref="S372:S373"/>
    <mergeCell ref="R374:R375"/>
    <mergeCell ref="S374:S376"/>
    <mergeCell ref="S377:S379"/>
    <mergeCell ref="S390:S392"/>
    <mergeCell ref="S393:S397"/>
    <mergeCell ref="S380:S384"/>
    <mergeCell ref="R385:R386"/>
    <mergeCell ref="S385:S386"/>
    <mergeCell ref="R387:R388"/>
    <mergeCell ref="S387:S389"/>
    <mergeCell ref="R390:R391"/>
    <mergeCell ref="R393:R394"/>
    <mergeCell ref="R408:R409"/>
    <mergeCell ref="R410:R411"/>
    <mergeCell ref="R740:R741"/>
    <mergeCell ref="R754:R755"/>
    <mergeCell ref="R759:R760"/>
    <mergeCell ref="R764:R765"/>
    <mergeCell ref="R772:R773"/>
    <mergeCell ref="R783:R784"/>
    <mergeCell ref="R786:R787"/>
    <mergeCell ref="S694:S698"/>
    <mergeCell ref="S699:S703"/>
    <mergeCell ref="S704:S706"/>
    <mergeCell ref="S712:S716"/>
    <mergeCell ref="S717:S721"/>
    <mergeCell ref="S722:S724"/>
    <mergeCell ref="R734:S734"/>
    <mergeCell ref="S730:S731"/>
    <mergeCell ref="S735:S739"/>
    <mergeCell ref="S740:S744"/>
    <mergeCell ref="S745:S747"/>
    <mergeCell ref="S754:S758"/>
    <mergeCell ref="S759:S763"/>
    <mergeCell ref="S764:S766"/>
    <mergeCell ref="S772:S774"/>
    <mergeCell ref="S780:S782"/>
    <mergeCell ref="S783:S785"/>
    <mergeCell ref="S786:S787"/>
    <mergeCell ref="R704:R705"/>
    <mergeCell ref="R712:R713"/>
    <mergeCell ref="R717:R718"/>
    <mergeCell ref="R722:R723"/>
    <mergeCell ref="R560:R561"/>
    <mergeCell ref="R562:R563"/>
    <mergeCell ref="R565:R566"/>
    <mergeCell ref="R568:R569"/>
    <mergeCell ref="R573:R574"/>
    <mergeCell ref="R580:R581"/>
    <mergeCell ref="R639:R640"/>
    <mergeCell ref="S562:S564"/>
    <mergeCell ref="S565:S567"/>
    <mergeCell ref="S568:S575"/>
    <mergeCell ref="S580:S586"/>
    <mergeCell ref="S629:S636"/>
    <mergeCell ref="S639:S640"/>
    <mergeCell ref="S641:S647"/>
    <mergeCell ref="B730:R730"/>
    <mergeCell ref="B732:S732"/>
    <mergeCell ref="B733:D733"/>
    <mergeCell ref="O733:S733"/>
    <mergeCell ref="K735:K736"/>
    <mergeCell ref="M735:M736"/>
    <mergeCell ref="O735:O736"/>
    <mergeCell ref="R433:R434"/>
    <mergeCell ref="R435:R436"/>
    <mergeCell ref="R438:R439"/>
    <mergeCell ref="R443:R444"/>
    <mergeCell ref="R446:R447"/>
    <mergeCell ref="R458:R459"/>
    <mergeCell ref="R461:R462"/>
    <mergeCell ref="S524:S526"/>
    <mergeCell ref="S527:S529"/>
    <mergeCell ref="S530:S532"/>
    <mergeCell ref="R463:R464"/>
    <mergeCell ref="R466:R467"/>
    <mergeCell ref="R469:R470"/>
    <mergeCell ref="R519:R520"/>
    <mergeCell ref="S519:S523"/>
    <mergeCell ref="R524:R525"/>
    <mergeCell ref="R527:R528"/>
    <mergeCell ref="R533:R534"/>
    <mergeCell ref="S533:S535"/>
    <mergeCell ref="R552:R553"/>
    <mergeCell ref="S552:S556"/>
    <mergeCell ref="R557:R558"/>
    <mergeCell ref="S557:S559"/>
    <mergeCell ref="S560:S561"/>
    <mergeCell ref="R641:R642"/>
    <mergeCell ref="S679:S681"/>
    <mergeCell ref="S682:S684"/>
    <mergeCell ref="I683:I684"/>
    <mergeCell ref="J683:J684"/>
    <mergeCell ref="K683:K684"/>
    <mergeCell ref="L683:L684"/>
    <mergeCell ref="M683:M684"/>
    <mergeCell ref="R685:R686"/>
    <mergeCell ref="S685:S686"/>
    <mergeCell ref="R673:S673"/>
    <mergeCell ref="R674:R675"/>
    <mergeCell ref="S674:S676"/>
    <mergeCell ref="R677:R678"/>
    <mergeCell ref="S677:S678"/>
    <mergeCell ref="R679:R680"/>
    <mergeCell ref="R682:R683"/>
    <mergeCell ref="N702:N703"/>
    <mergeCell ref="O702:O703"/>
    <mergeCell ref="P702:P703"/>
    <mergeCell ref="Q702:Q703"/>
    <mergeCell ref="N683:N684"/>
    <mergeCell ref="O683:O684"/>
    <mergeCell ref="I702:I703"/>
    <mergeCell ref="J702:J703"/>
    <mergeCell ref="K702:K703"/>
    <mergeCell ref="L702:L703"/>
    <mergeCell ref="M702:M703"/>
    <mergeCell ref="R694:R695"/>
    <mergeCell ref="R699:R700"/>
    <mergeCell ref="C694:C708"/>
    <mergeCell ref="D694:D711"/>
    <mergeCell ref="E702:E703"/>
    <mergeCell ref="F702:F703"/>
    <mergeCell ref="G702:G703"/>
    <mergeCell ref="C709:C711"/>
    <mergeCell ref="P719:P720"/>
    <mergeCell ref="Q719:Q720"/>
    <mergeCell ref="I719:I720"/>
    <mergeCell ref="J719:J720"/>
    <mergeCell ref="K719:K720"/>
    <mergeCell ref="L719:L720"/>
    <mergeCell ref="M719:M720"/>
    <mergeCell ref="N719:N720"/>
    <mergeCell ref="O719:O720"/>
    <mergeCell ref="P683:P684"/>
    <mergeCell ref="Q683:Q684"/>
    <mergeCell ref="E503:E504"/>
    <mergeCell ref="F503:F504"/>
    <mergeCell ref="G503:G504"/>
    <mergeCell ref="C613:C665"/>
    <mergeCell ref="D613:D668"/>
    <mergeCell ref="C666:C668"/>
    <mergeCell ref="B519:B546"/>
    <mergeCell ref="B552:B607"/>
    <mergeCell ref="C552:C604"/>
    <mergeCell ref="D552:D607"/>
    <mergeCell ref="E552:E607"/>
    <mergeCell ref="C605:C607"/>
    <mergeCell ref="E613:E668"/>
    <mergeCell ref="B613:B668"/>
    <mergeCell ref="C674:C690"/>
    <mergeCell ref="D674:D693"/>
    <mergeCell ref="E674:E693"/>
    <mergeCell ref="F683:F684"/>
    <mergeCell ref="G683:G684"/>
    <mergeCell ref="C691:C693"/>
    <mergeCell ref="B674:B693"/>
    <mergeCell ref="B491:B518"/>
    <mergeCell ref="C519:C543"/>
    <mergeCell ref="D532:D533"/>
    <mergeCell ref="E532:E533"/>
    <mergeCell ref="C544:C546"/>
    <mergeCell ref="F532:F533"/>
    <mergeCell ref="G532:G533"/>
    <mergeCell ref="G575:G577"/>
    <mergeCell ref="F578:F579"/>
    <mergeCell ref="G578:G579"/>
    <mergeCell ref="G637:G639"/>
    <mergeCell ref="B247:B267"/>
    <mergeCell ref="C247:C267"/>
    <mergeCell ref="C268:C271"/>
    <mergeCell ref="B272:B302"/>
    <mergeCell ref="C272:C298"/>
    <mergeCell ref="C299:C302"/>
    <mergeCell ref="E334:E335"/>
    <mergeCell ref="F334:F335"/>
    <mergeCell ref="E470:E471"/>
    <mergeCell ref="F470:F471"/>
    <mergeCell ref="D442:D443"/>
    <mergeCell ref="E442:E443"/>
    <mergeCell ref="F442:F443"/>
    <mergeCell ref="G442:G443"/>
    <mergeCell ref="D454:D457"/>
    <mergeCell ref="D458:D482"/>
    <mergeCell ref="G467:G469"/>
    <mergeCell ref="G470:G471"/>
    <mergeCell ref="C458:C482"/>
    <mergeCell ref="C369:C395"/>
    <mergeCell ref="C396:C399"/>
    <mergeCell ref="B400:B424"/>
    <mergeCell ref="C400:C420"/>
    <mergeCell ref="C421:C424"/>
    <mergeCell ref="C430:C453"/>
    <mergeCell ref="C454:C457"/>
    <mergeCell ref="B430:B457"/>
    <mergeCell ref="B458:B485"/>
    <mergeCell ref="B308:B363"/>
    <mergeCell ref="D332:D333"/>
    <mergeCell ref="E332:E333"/>
    <mergeCell ref="F332:F333"/>
    <mergeCell ref="D256:D257"/>
    <mergeCell ref="E256:E257"/>
    <mergeCell ref="F256:F257"/>
    <mergeCell ref="G256:G257"/>
    <mergeCell ref="D258:D259"/>
    <mergeCell ref="G258:G259"/>
    <mergeCell ref="D285:D286"/>
    <mergeCell ref="E285:E286"/>
    <mergeCell ref="F285:F286"/>
    <mergeCell ref="G285:G286"/>
    <mergeCell ref="D299:D302"/>
    <mergeCell ref="E258:E259"/>
    <mergeCell ref="F258:F259"/>
    <mergeCell ref="D268:D271"/>
    <mergeCell ref="D283:D284"/>
    <mergeCell ref="E283:E284"/>
    <mergeCell ref="F283:F284"/>
    <mergeCell ref="G283:G284"/>
    <mergeCell ref="E164:E180"/>
    <mergeCell ref="F172:F173"/>
    <mergeCell ref="G172:G173"/>
    <mergeCell ref="C178:C180"/>
    <mergeCell ref="C211:C213"/>
    <mergeCell ref="C214:C238"/>
    <mergeCell ref="F226:F227"/>
    <mergeCell ref="G226:G227"/>
    <mergeCell ref="B186:B213"/>
    <mergeCell ref="C186:C210"/>
    <mergeCell ref="D186:D213"/>
    <mergeCell ref="E186:E213"/>
    <mergeCell ref="F199:F200"/>
    <mergeCell ref="G199:G200"/>
    <mergeCell ref="C239:C241"/>
    <mergeCell ref="D214:D241"/>
    <mergeCell ref="E214:E241"/>
    <mergeCell ref="B214:B241"/>
    <mergeCell ref="C21:C36"/>
    <mergeCell ref="D21:D39"/>
    <mergeCell ref="E21:E39"/>
    <mergeCell ref="F30:F31"/>
    <mergeCell ref="C37:C39"/>
    <mergeCell ref="B21:B39"/>
    <mergeCell ref="B40:B58"/>
    <mergeCell ref="C40:C55"/>
    <mergeCell ref="D40:D58"/>
    <mergeCell ref="E49:E50"/>
    <mergeCell ref="F49:F50"/>
    <mergeCell ref="C56:C58"/>
    <mergeCell ref="E83:E101"/>
    <mergeCell ref="F92:F93"/>
    <mergeCell ref="E102:E119"/>
    <mergeCell ref="F110:F111"/>
    <mergeCell ref="E125:E146"/>
    <mergeCell ref="F135:F136"/>
    <mergeCell ref="B64:B82"/>
    <mergeCell ref="C64:C79"/>
    <mergeCell ref="E64:E82"/>
    <mergeCell ref="F72:F73"/>
    <mergeCell ref="C80:C82"/>
    <mergeCell ref="C83:C98"/>
    <mergeCell ref="C99:C101"/>
    <mergeCell ref="C144:C146"/>
    <mergeCell ref="R626:R627"/>
    <mergeCell ref="R629:R630"/>
    <mergeCell ref="M637:M639"/>
    <mergeCell ref="O637:O639"/>
    <mergeCell ref="Q637:Q639"/>
    <mergeCell ref="R637:R638"/>
    <mergeCell ref="O640:O641"/>
    <mergeCell ref="P640:P641"/>
    <mergeCell ref="B669:R669"/>
    <mergeCell ref="S669:S670"/>
    <mergeCell ref="B671:S671"/>
    <mergeCell ref="B672:D672"/>
    <mergeCell ref="O672:S672"/>
    <mergeCell ref="D64:D82"/>
    <mergeCell ref="D83:D101"/>
    <mergeCell ref="D102:D119"/>
    <mergeCell ref="D125:D146"/>
    <mergeCell ref="D147:D163"/>
    <mergeCell ref="B83:B101"/>
    <mergeCell ref="B102:B119"/>
    <mergeCell ref="C102:C116"/>
    <mergeCell ref="C117:C119"/>
    <mergeCell ref="B125:B146"/>
    <mergeCell ref="C125:C143"/>
    <mergeCell ref="B147:B163"/>
    <mergeCell ref="G135:G136"/>
    <mergeCell ref="C147:C160"/>
    <mergeCell ref="E147:E163"/>
    <mergeCell ref="F154:F155"/>
    <mergeCell ref="G154:G155"/>
    <mergeCell ref="C161:C163"/>
    <mergeCell ref="B164:B180"/>
    <mergeCell ref="I640:I641"/>
    <mergeCell ref="J640:J641"/>
    <mergeCell ref="K640:K641"/>
    <mergeCell ref="L640:L641"/>
    <mergeCell ref="M640:M641"/>
    <mergeCell ref="N640:N641"/>
    <mergeCell ref="Q640:Q641"/>
    <mergeCell ref="O578:O579"/>
    <mergeCell ref="P578:P579"/>
    <mergeCell ref="Q578:Q579"/>
    <mergeCell ref="R578:R579"/>
    <mergeCell ref="S578:S579"/>
    <mergeCell ref="H578:H579"/>
    <mergeCell ref="I578:I579"/>
    <mergeCell ref="J578:J579"/>
    <mergeCell ref="K578:K579"/>
    <mergeCell ref="L578:L579"/>
    <mergeCell ref="M578:M579"/>
    <mergeCell ref="N578:N579"/>
    <mergeCell ref="B608:R608"/>
    <mergeCell ref="S608:S609"/>
    <mergeCell ref="B610:S610"/>
    <mergeCell ref="B611:D611"/>
    <mergeCell ref="O611:S611"/>
    <mergeCell ref="R612:S612"/>
    <mergeCell ref="S613:S617"/>
    <mergeCell ref="R613:R614"/>
    <mergeCell ref="R618:R619"/>
    <mergeCell ref="S618:S620"/>
    <mergeCell ref="R621:R622"/>
    <mergeCell ref="S621:S622"/>
    <mergeCell ref="R623:R624"/>
    <mergeCell ref="R159:R160"/>
    <mergeCell ref="S159:S160"/>
    <mergeCell ref="R161:R162"/>
    <mergeCell ref="S161:S163"/>
    <mergeCell ref="R164:R165"/>
    <mergeCell ref="S164:S166"/>
    <mergeCell ref="S167:S169"/>
    <mergeCell ref="S170:S172"/>
    <mergeCell ref="S181:S182"/>
    <mergeCell ref="R186:R187"/>
    <mergeCell ref="S186:S188"/>
    <mergeCell ref="R189:R190"/>
    <mergeCell ref="S189:S190"/>
    <mergeCell ref="S191:S195"/>
    <mergeCell ref="R219:R220"/>
    <mergeCell ref="R224:R225"/>
    <mergeCell ref="R202:R203"/>
    <mergeCell ref="S202:S204"/>
    <mergeCell ref="R214:R215"/>
    <mergeCell ref="S214:S216"/>
    <mergeCell ref="R217:R218"/>
    <mergeCell ref="S217:S218"/>
    <mergeCell ref="S219:S223"/>
    <mergeCell ref="S224:S225"/>
    <mergeCell ref="S141:S143"/>
    <mergeCell ref="O154:O155"/>
    <mergeCell ref="P154:P155"/>
    <mergeCell ref="Q154:Q155"/>
    <mergeCell ref="N135:N136"/>
    <mergeCell ref="O135:O136"/>
    <mergeCell ref="I152:I153"/>
    <mergeCell ref="I154:I155"/>
    <mergeCell ref="K154:K155"/>
    <mergeCell ref="M154:M155"/>
    <mergeCell ref="N154:N155"/>
    <mergeCell ref="S150:S155"/>
    <mergeCell ref="S156:S158"/>
    <mergeCell ref="R141:R142"/>
    <mergeCell ref="R144:R145"/>
    <mergeCell ref="S144:S146"/>
    <mergeCell ref="R147:R148"/>
    <mergeCell ref="S147:S149"/>
    <mergeCell ref="R150:R151"/>
    <mergeCell ref="R156:R157"/>
    <mergeCell ref="R124:S124"/>
    <mergeCell ref="R125:R126"/>
    <mergeCell ref="S125:S127"/>
    <mergeCell ref="R128:R129"/>
    <mergeCell ref="S128:S130"/>
    <mergeCell ref="R131:R132"/>
    <mergeCell ref="S131:S132"/>
    <mergeCell ref="R133:R134"/>
    <mergeCell ref="S133:S135"/>
    <mergeCell ref="I135:I136"/>
    <mergeCell ref="K135:K136"/>
    <mergeCell ref="M135:M136"/>
    <mergeCell ref="P135:P136"/>
    <mergeCell ref="Q135:Q136"/>
    <mergeCell ref="R136:R137"/>
    <mergeCell ref="S136:S137"/>
    <mergeCell ref="R138:R139"/>
    <mergeCell ref="S138:S140"/>
    <mergeCell ref="R115:R116"/>
    <mergeCell ref="R99:R100"/>
    <mergeCell ref="R102:R103"/>
    <mergeCell ref="S102:S103"/>
    <mergeCell ref="R104:R105"/>
    <mergeCell ref="S104:S106"/>
    <mergeCell ref="S107:S109"/>
    <mergeCell ref="S110:S114"/>
    <mergeCell ref="B120:R120"/>
    <mergeCell ref="B122:S122"/>
    <mergeCell ref="B123:D123"/>
    <mergeCell ref="O123:S123"/>
    <mergeCell ref="G110:G111"/>
    <mergeCell ref="I110:I111"/>
    <mergeCell ref="J110:J111"/>
    <mergeCell ref="K110:K111"/>
    <mergeCell ref="L110:L111"/>
    <mergeCell ref="M110:M111"/>
    <mergeCell ref="N110:N111"/>
    <mergeCell ref="S115:S117"/>
    <mergeCell ref="S120:S121"/>
    <mergeCell ref="G92:G93"/>
    <mergeCell ref="I92:I93"/>
    <mergeCell ref="K92:K93"/>
    <mergeCell ref="M92:M93"/>
    <mergeCell ref="R92:R93"/>
    <mergeCell ref="P92:P93"/>
    <mergeCell ref="Q92:Q93"/>
    <mergeCell ref="R94:R95"/>
    <mergeCell ref="S94:S96"/>
    <mergeCell ref="R97:R98"/>
    <mergeCell ref="S97:S98"/>
    <mergeCell ref="S99:S101"/>
    <mergeCell ref="O110:O111"/>
    <mergeCell ref="P110:P111"/>
    <mergeCell ref="Q110:Q111"/>
    <mergeCell ref="R110:R111"/>
    <mergeCell ref="R107:R108"/>
    <mergeCell ref="R73:R74"/>
    <mergeCell ref="S73:S74"/>
    <mergeCell ref="R75:R76"/>
    <mergeCell ref="S75:S76"/>
    <mergeCell ref="S77:S78"/>
    <mergeCell ref="M83:M84"/>
    <mergeCell ref="M85:M88"/>
    <mergeCell ref="Q83:Q84"/>
    <mergeCell ref="Q85:Q86"/>
    <mergeCell ref="S83:S85"/>
    <mergeCell ref="S86:S88"/>
    <mergeCell ref="S89:S91"/>
    <mergeCell ref="S92:S93"/>
    <mergeCell ref="R77:R78"/>
    <mergeCell ref="R79:R80"/>
    <mergeCell ref="S79:S81"/>
    <mergeCell ref="O83:O84"/>
    <mergeCell ref="R83:R84"/>
    <mergeCell ref="O85:O86"/>
    <mergeCell ref="R86:R87"/>
    <mergeCell ref="N92:N93"/>
    <mergeCell ref="O92:O93"/>
    <mergeCell ref="O87:O88"/>
    <mergeCell ref="Q87:Q88"/>
    <mergeCell ref="R89:R90"/>
    <mergeCell ref="R52:R53"/>
    <mergeCell ref="S52:S54"/>
    <mergeCell ref="R55:R56"/>
    <mergeCell ref="S55:S56"/>
    <mergeCell ref="B59:R59"/>
    <mergeCell ref="S59:S60"/>
    <mergeCell ref="B61:S61"/>
    <mergeCell ref="B62:D62"/>
    <mergeCell ref="O62:S62"/>
    <mergeCell ref="Q64:Q65"/>
    <mergeCell ref="Q66:Q67"/>
    <mergeCell ref="S64:S66"/>
    <mergeCell ref="S67:S69"/>
    <mergeCell ref="S70:S72"/>
    <mergeCell ref="R63:S63"/>
    <mergeCell ref="M64:M65"/>
    <mergeCell ref="O64:O65"/>
    <mergeCell ref="R64:R65"/>
    <mergeCell ref="M66:M69"/>
    <mergeCell ref="O66:O67"/>
    <mergeCell ref="R66:R68"/>
    <mergeCell ref="N72:N73"/>
    <mergeCell ref="O72:O73"/>
    <mergeCell ref="O68:O69"/>
    <mergeCell ref="Q68:Q69"/>
    <mergeCell ref="R70:R71"/>
    <mergeCell ref="G72:G73"/>
    <mergeCell ref="I72:I73"/>
    <mergeCell ref="K72:K73"/>
    <mergeCell ref="M72:M73"/>
    <mergeCell ref="P72:P73"/>
    <mergeCell ref="Q72:Q73"/>
    <mergeCell ref="R21:R22"/>
    <mergeCell ref="S21:S23"/>
    <mergeCell ref="R24:R25"/>
    <mergeCell ref="S24:S25"/>
    <mergeCell ref="S26:S27"/>
    <mergeCell ref="G30:G31"/>
    <mergeCell ref="H30:H31"/>
    <mergeCell ref="I30:I31"/>
    <mergeCell ref="J30:J31"/>
    <mergeCell ref="K30:K31"/>
    <mergeCell ref="L30:L31"/>
    <mergeCell ref="M30:M31"/>
    <mergeCell ref="G49:G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1"/>
    <mergeCell ref="R26:R27"/>
    <mergeCell ref="R28:R29"/>
    <mergeCell ref="R33:R34"/>
    <mergeCell ref="R36:R37"/>
    <mergeCell ref="R40:R41"/>
    <mergeCell ref="R43:R44"/>
    <mergeCell ref="R45:R46"/>
    <mergeCell ref="R47:R48"/>
    <mergeCell ref="N30:N31"/>
    <mergeCell ref="O30:O31"/>
    <mergeCell ref="P30:P31"/>
    <mergeCell ref="Q30:Q31"/>
    <mergeCell ref="R30:R31"/>
    <mergeCell ref="S28:S29"/>
    <mergeCell ref="S30:S32"/>
    <mergeCell ref="S33:S35"/>
    <mergeCell ref="S36:S37"/>
    <mergeCell ref="S40:S42"/>
    <mergeCell ref="S43:S44"/>
    <mergeCell ref="S45:S46"/>
    <mergeCell ref="S47:S48"/>
    <mergeCell ref="R3:R4"/>
    <mergeCell ref="R6:R7"/>
    <mergeCell ref="S6:S7"/>
    <mergeCell ref="R8:R9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B1:D1"/>
    <mergeCell ref="O1:S1"/>
    <mergeCell ref="R2:S2"/>
    <mergeCell ref="B3:B20"/>
    <mergeCell ref="C3:C17"/>
    <mergeCell ref="S3:S5"/>
    <mergeCell ref="R11:R12"/>
    <mergeCell ref="C18:C20"/>
    <mergeCell ref="S8:S10"/>
    <mergeCell ref="S11:S13"/>
    <mergeCell ref="D3:D20"/>
    <mergeCell ref="E11:E12"/>
    <mergeCell ref="P903:P904"/>
    <mergeCell ref="Q903:Q904"/>
    <mergeCell ref="I903:I904"/>
    <mergeCell ref="J903:J904"/>
    <mergeCell ref="K903:K904"/>
    <mergeCell ref="L903:L904"/>
    <mergeCell ref="M903:M904"/>
    <mergeCell ref="N903:N904"/>
    <mergeCell ref="O903:O904"/>
    <mergeCell ref="N926:N927"/>
    <mergeCell ref="O926:O927"/>
    <mergeCell ref="P926:P927"/>
    <mergeCell ref="Q926:Q927"/>
    <mergeCell ref="B913:R913"/>
    <mergeCell ref="B915:S915"/>
    <mergeCell ref="B916:D916"/>
    <mergeCell ref="O916:S916"/>
    <mergeCell ref="I926:I927"/>
    <mergeCell ref="J926:J927"/>
    <mergeCell ref="K926:K927"/>
    <mergeCell ref="R920:R921"/>
    <mergeCell ref="R922:R923"/>
    <mergeCell ref="R924:R925"/>
    <mergeCell ref="S913:S914"/>
    <mergeCell ref="R917:S917"/>
    <mergeCell ref="R918:R919"/>
    <mergeCell ref="S918:S919"/>
    <mergeCell ref="S920:S921"/>
    <mergeCell ref="G903:G904"/>
    <mergeCell ref="C910:C912"/>
    <mergeCell ref="N865:N866"/>
    <mergeCell ref="O865:O866"/>
    <mergeCell ref="P865:P866"/>
    <mergeCell ref="Q865:Q866"/>
    <mergeCell ref="B852:R852"/>
    <mergeCell ref="B854:S854"/>
    <mergeCell ref="B855:D855"/>
    <mergeCell ref="O855:S855"/>
    <mergeCell ref="I865:I866"/>
    <mergeCell ref="J865:J866"/>
    <mergeCell ref="K865:K866"/>
    <mergeCell ref="N884:N885"/>
    <mergeCell ref="O884:O885"/>
    <mergeCell ref="P884:P885"/>
    <mergeCell ref="Q884:Q885"/>
    <mergeCell ref="L865:L866"/>
    <mergeCell ref="M865:M866"/>
    <mergeCell ref="I884:I885"/>
    <mergeCell ref="J884:J885"/>
    <mergeCell ref="K884:K885"/>
    <mergeCell ref="L884:L885"/>
    <mergeCell ref="M884:M885"/>
    <mergeCell ref="S852:S853"/>
    <mergeCell ref="R856:S856"/>
    <mergeCell ref="R857:R858"/>
    <mergeCell ref="S857:S858"/>
    <mergeCell ref="R866:R867"/>
    <mergeCell ref="R869:R870"/>
    <mergeCell ref="R876:R877"/>
    <mergeCell ref="R859:R860"/>
    <mergeCell ref="S859:S860"/>
    <mergeCell ref="R861:R862"/>
    <mergeCell ref="O823:O824"/>
    <mergeCell ref="P823:P824"/>
    <mergeCell ref="Q823:Q824"/>
    <mergeCell ref="R823:R824"/>
    <mergeCell ref="I821:I822"/>
    <mergeCell ref="K821:K822"/>
    <mergeCell ref="I823:I824"/>
    <mergeCell ref="K823:K824"/>
    <mergeCell ref="L823:L824"/>
    <mergeCell ref="M823:M824"/>
    <mergeCell ref="N823:N824"/>
    <mergeCell ref="P841:P842"/>
    <mergeCell ref="Q841:Q842"/>
    <mergeCell ref="R841:R842"/>
    <mergeCell ref="I841:I842"/>
    <mergeCell ref="J841:J842"/>
    <mergeCell ref="K841:K842"/>
    <mergeCell ref="L841:L842"/>
    <mergeCell ref="M841:M842"/>
    <mergeCell ref="N841:N842"/>
    <mergeCell ref="O841:O842"/>
    <mergeCell ref="P962:P963"/>
    <mergeCell ref="Q962:Q963"/>
    <mergeCell ref="I962:I963"/>
    <mergeCell ref="J962:J963"/>
    <mergeCell ref="K962:K963"/>
    <mergeCell ref="L962:L963"/>
    <mergeCell ref="M962:M963"/>
    <mergeCell ref="N962:N963"/>
    <mergeCell ref="O962:O963"/>
    <mergeCell ref="B974:R974"/>
    <mergeCell ref="B976:S976"/>
    <mergeCell ref="B977:D977"/>
    <mergeCell ref="O977:S977"/>
    <mergeCell ref="P988:P989"/>
    <mergeCell ref="Q988:Q989"/>
    <mergeCell ref="R988:R989"/>
    <mergeCell ref="I988:I989"/>
    <mergeCell ref="J988:J989"/>
    <mergeCell ref="K988:K989"/>
    <mergeCell ref="L988:L989"/>
    <mergeCell ref="M988:M989"/>
    <mergeCell ref="N988:N989"/>
    <mergeCell ref="O988:O989"/>
    <mergeCell ref="P965:P966"/>
    <mergeCell ref="Q965:Q966"/>
    <mergeCell ref="I965:I966"/>
    <mergeCell ref="J965:J966"/>
    <mergeCell ref="K965:K966"/>
    <mergeCell ref="L965:L966"/>
    <mergeCell ref="M965:M966"/>
    <mergeCell ref="N965:N966"/>
    <mergeCell ref="O965:O966"/>
    <mergeCell ref="N945:N946"/>
    <mergeCell ref="O945:O946"/>
    <mergeCell ref="P945:P946"/>
    <mergeCell ref="Q945:Q946"/>
    <mergeCell ref="L926:L927"/>
    <mergeCell ref="M926:M927"/>
    <mergeCell ref="I945:I946"/>
    <mergeCell ref="J945:J946"/>
    <mergeCell ref="K945:K946"/>
    <mergeCell ref="L945:L946"/>
    <mergeCell ref="M945:M946"/>
    <mergeCell ref="P959:P960"/>
    <mergeCell ref="Q959:Q960"/>
    <mergeCell ref="R959:R960"/>
    <mergeCell ref="S959:S960"/>
    <mergeCell ref="I959:I960"/>
    <mergeCell ref="J959:J960"/>
    <mergeCell ref="K959:K960"/>
    <mergeCell ref="L959:L960"/>
    <mergeCell ref="M959:M960"/>
    <mergeCell ref="N959:N960"/>
    <mergeCell ref="O959:O960"/>
    <mergeCell ref="S775:S779"/>
    <mergeCell ref="B793:S793"/>
    <mergeCell ref="B794:D794"/>
    <mergeCell ref="O794:S794"/>
    <mergeCell ref="K802:K804"/>
    <mergeCell ref="M802:M804"/>
    <mergeCell ref="S802:S804"/>
    <mergeCell ref="O803:O804"/>
    <mergeCell ref="O805:O806"/>
    <mergeCell ref="P805:P806"/>
    <mergeCell ref="Q805:Q806"/>
    <mergeCell ref="R805:R806"/>
    <mergeCell ref="S805:S806"/>
    <mergeCell ref="I802:I804"/>
    <mergeCell ref="I805:I806"/>
    <mergeCell ref="J805:J806"/>
    <mergeCell ref="K805:K806"/>
    <mergeCell ref="L805:L806"/>
    <mergeCell ref="M805:M806"/>
    <mergeCell ref="N805:N806"/>
    <mergeCell ref="S791:S792"/>
    <mergeCell ref="R795:S795"/>
    <mergeCell ref="S796:S798"/>
    <mergeCell ref="S799:S801"/>
    <mergeCell ref="R796:R797"/>
    <mergeCell ref="R799:R800"/>
    <mergeCell ref="B772:B790"/>
    <mergeCell ref="D772:D790"/>
    <mergeCell ref="G802:G804"/>
    <mergeCell ref="G805:G806"/>
    <mergeCell ref="G777:G779"/>
    <mergeCell ref="G780:G781"/>
    <mergeCell ref="H762:H763"/>
    <mergeCell ref="I762:I763"/>
    <mergeCell ref="J762:J763"/>
    <mergeCell ref="K762:K763"/>
    <mergeCell ref="L762:L763"/>
    <mergeCell ref="M762:M763"/>
    <mergeCell ref="M777:M779"/>
    <mergeCell ref="M780:M781"/>
    <mergeCell ref="O777:O779"/>
    <mergeCell ref="N780:N781"/>
    <mergeCell ref="O780:O781"/>
    <mergeCell ref="P780:P781"/>
    <mergeCell ref="Q780:Q781"/>
    <mergeCell ref="R780:R781"/>
    <mergeCell ref="B791:R791"/>
    <mergeCell ref="Q800:Q804"/>
    <mergeCell ref="R802:R803"/>
    <mergeCell ref="N762:N763"/>
    <mergeCell ref="O762:O763"/>
    <mergeCell ref="P762:P763"/>
    <mergeCell ref="Q762:Q763"/>
    <mergeCell ref="Q775:Q779"/>
    <mergeCell ref="R775:R776"/>
    <mergeCell ref="B754:B771"/>
    <mergeCell ref="C754:C768"/>
    <mergeCell ref="D754:D771"/>
    <mergeCell ref="C769:C771"/>
    <mergeCell ref="G762:G763"/>
    <mergeCell ref="K747:K748"/>
    <mergeCell ref="M747:M748"/>
    <mergeCell ref="O747:O748"/>
    <mergeCell ref="Q747:Q748"/>
    <mergeCell ref="K739:K740"/>
    <mergeCell ref="I743:I744"/>
    <mergeCell ref="J743:J744"/>
    <mergeCell ref="K743:K744"/>
    <mergeCell ref="L743:L744"/>
    <mergeCell ref="N743:N744"/>
    <mergeCell ref="K745:K746"/>
    <mergeCell ref="I775:I779"/>
    <mergeCell ref="K777:K779"/>
    <mergeCell ref="I780:I781"/>
    <mergeCell ref="J780:J781"/>
    <mergeCell ref="K780:K781"/>
    <mergeCell ref="L780:L781"/>
    <mergeCell ref="M743:M744"/>
    <mergeCell ref="M745:M746"/>
    <mergeCell ref="B428:D428"/>
    <mergeCell ref="O428:S428"/>
    <mergeCell ref="H411:H412"/>
    <mergeCell ref="I411:I412"/>
    <mergeCell ref="J411:J412"/>
    <mergeCell ref="K411:K412"/>
    <mergeCell ref="L411:L412"/>
    <mergeCell ref="M411:M412"/>
    <mergeCell ref="N411:N412"/>
    <mergeCell ref="O737:O738"/>
    <mergeCell ref="O739:O740"/>
    <mergeCell ref="O743:O744"/>
    <mergeCell ref="P743:P744"/>
    <mergeCell ref="Q743:Q744"/>
    <mergeCell ref="O745:O746"/>
    <mergeCell ref="Q745:Q746"/>
    <mergeCell ref="R745:R746"/>
    <mergeCell ref="Q735:Q736"/>
    <mergeCell ref="R735:R736"/>
    <mergeCell ref="K737:K738"/>
    <mergeCell ref="M737:M738"/>
    <mergeCell ref="Q737:Q738"/>
    <mergeCell ref="M739:M740"/>
    <mergeCell ref="Q739:Q740"/>
    <mergeCell ref="S623:S625"/>
    <mergeCell ref="S626:S628"/>
    <mergeCell ref="G635:I636"/>
    <mergeCell ref="K635:M636"/>
    <mergeCell ref="O635:Q636"/>
    <mergeCell ref="K637:K639"/>
    <mergeCell ref="S637:S638"/>
    <mergeCell ref="I637:I639"/>
    <mergeCell ref="M409:M410"/>
    <mergeCell ref="N409:N410"/>
    <mergeCell ref="O409:O410"/>
    <mergeCell ref="P409:P410"/>
    <mergeCell ref="Q409:Q410"/>
    <mergeCell ref="O381:O382"/>
    <mergeCell ref="P381:P382"/>
    <mergeCell ref="H409:H410"/>
    <mergeCell ref="I409:I410"/>
    <mergeCell ref="J409:J410"/>
    <mergeCell ref="K409:K410"/>
    <mergeCell ref="L409:L410"/>
    <mergeCell ref="O411:O412"/>
    <mergeCell ref="P411:P412"/>
    <mergeCell ref="Q411:Q412"/>
    <mergeCell ref="B425:R425"/>
    <mergeCell ref="B427:S427"/>
    <mergeCell ref="R413:R414"/>
    <mergeCell ref="R400:R401"/>
    <mergeCell ref="S400:S402"/>
    <mergeCell ref="R403:R404"/>
    <mergeCell ref="S403:S404"/>
    <mergeCell ref="R405:R406"/>
    <mergeCell ref="S405:S407"/>
    <mergeCell ref="S408:S409"/>
    <mergeCell ref="S410:S412"/>
    <mergeCell ref="S413:S415"/>
    <mergeCell ref="S425:S426"/>
    <mergeCell ref="E383:E384"/>
    <mergeCell ref="F383:F384"/>
    <mergeCell ref="B369:B399"/>
    <mergeCell ref="E381:E382"/>
    <mergeCell ref="A342:A344"/>
    <mergeCell ref="B364:R364"/>
    <mergeCell ref="S364:S365"/>
    <mergeCell ref="B366:S366"/>
    <mergeCell ref="B367:D367"/>
    <mergeCell ref="O367:S367"/>
    <mergeCell ref="R368:S368"/>
    <mergeCell ref="M383:M384"/>
    <mergeCell ref="N383:N384"/>
    <mergeCell ref="O383:O384"/>
    <mergeCell ref="P383:P384"/>
    <mergeCell ref="Q383:Q384"/>
    <mergeCell ref="M381:M382"/>
    <mergeCell ref="N381:N382"/>
    <mergeCell ref="H383:H384"/>
    <mergeCell ref="I383:I384"/>
    <mergeCell ref="J383:J384"/>
    <mergeCell ref="K383:K384"/>
    <mergeCell ref="L383:L384"/>
    <mergeCell ref="R377:R378"/>
    <mergeCell ref="R380:R381"/>
    <mergeCell ref="H381:H382"/>
    <mergeCell ref="I381:I382"/>
    <mergeCell ref="J381:J382"/>
    <mergeCell ref="K381:K382"/>
    <mergeCell ref="L381:L382"/>
    <mergeCell ref="Q381:Q382"/>
    <mergeCell ref="D360:D363"/>
    <mergeCell ref="C308:C359"/>
    <mergeCell ref="C360:C363"/>
    <mergeCell ref="F381:F382"/>
    <mergeCell ref="G381:G382"/>
    <mergeCell ref="A319:A321"/>
    <mergeCell ref="R319:R320"/>
    <mergeCell ref="O332:O333"/>
    <mergeCell ref="P332:P333"/>
    <mergeCell ref="Q332:Q333"/>
    <mergeCell ref="R332:R333"/>
    <mergeCell ref="H332:H333"/>
    <mergeCell ref="I332:I333"/>
    <mergeCell ref="J332:J333"/>
    <mergeCell ref="K332:K333"/>
    <mergeCell ref="L332:L333"/>
    <mergeCell ref="M332:M333"/>
    <mergeCell ref="N332:N333"/>
    <mergeCell ref="O334:O335"/>
    <mergeCell ref="P334:P335"/>
    <mergeCell ref="Q334:Q335"/>
    <mergeCell ref="H334:H335"/>
    <mergeCell ref="I334:I335"/>
    <mergeCell ref="J334:J335"/>
    <mergeCell ref="K334:K335"/>
    <mergeCell ref="L334:L335"/>
    <mergeCell ref="M334:M335"/>
    <mergeCell ref="N334:N335"/>
    <mergeCell ref="G332:G333"/>
    <mergeCell ref="D334:D335"/>
    <mergeCell ref="G334:G335"/>
    <mergeCell ref="O256:O257"/>
    <mergeCell ref="P256:P257"/>
    <mergeCell ref="Q256:Q257"/>
    <mergeCell ref="H256:H257"/>
    <mergeCell ref="I256:I257"/>
    <mergeCell ref="J256:J257"/>
    <mergeCell ref="K256:K257"/>
    <mergeCell ref="L256:L257"/>
    <mergeCell ref="M256:M257"/>
    <mergeCell ref="N256:N257"/>
    <mergeCell ref="O258:O259"/>
    <mergeCell ref="P258:P259"/>
    <mergeCell ref="Q258:Q259"/>
    <mergeCell ref="R258:R259"/>
    <mergeCell ref="H258:H259"/>
    <mergeCell ref="I258:I259"/>
    <mergeCell ref="J258:J259"/>
    <mergeCell ref="K258:K259"/>
    <mergeCell ref="L258:L259"/>
    <mergeCell ref="M258:M259"/>
    <mergeCell ref="N258:N259"/>
    <mergeCell ref="P283:P284"/>
    <mergeCell ref="Q283:Q284"/>
    <mergeCell ref="R280:R281"/>
    <mergeCell ref="I283:I284"/>
    <mergeCell ref="J283:J284"/>
    <mergeCell ref="K283:K284"/>
    <mergeCell ref="L283:L284"/>
    <mergeCell ref="M283:M284"/>
    <mergeCell ref="R283:R284"/>
    <mergeCell ref="N285:N286"/>
    <mergeCell ref="O285:O286"/>
    <mergeCell ref="P285:P286"/>
    <mergeCell ref="Q285:Q286"/>
    <mergeCell ref="H283:H284"/>
    <mergeCell ref="H285:H286"/>
    <mergeCell ref="I285:I286"/>
    <mergeCell ref="J285:J286"/>
    <mergeCell ref="K285:K286"/>
    <mergeCell ref="L285:L286"/>
    <mergeCell ref="M285:M286"/>
    <mergeCell ref="N283:N284"/>
    <mergeCell ref="O283:O284"/>
    <mergeCell ref="S280:S282"/>
    <mergeCell ref="S283:S287"/>
    <mergeCell ref="R288:R289"/>
    <mergeCell ref="S288:S289"/>
    <mergeCell ref="R290:R291"/>
    <mergeCell ref="S290:S292"/>
    <mergeCell ref="S303:S304"/>
    <mergeCell ref="R307:S307"/>
    <mergeCell ref="R308:R309"/>
    <mergeCell ref="S308:S310"/>
    <mergeCell ref="R311:R312"/>
    <mergeCell ref="S311:S312"/>
    <mergeCell ref="R313:R314"/>
    <mergeCell ref="S313:S315"/>
    <mergeCell ref="R316:R317"/>
    <mergeCell ref="S329:S331"/>
    <mergeCell ref="S332:S336"/>
    <mergeCell ref="S316:S318"/>
    <mergeCell ref="S319:S323"/>
    <mergeCell ref="R324:R325"/>
    <mergeCell ref="S324:S325"/>
    <mergeCell ref="R326:R327"/>
    <mergeCell ref="S326:S328"/>
    <mergeCell ref="R329:R330"/>
    <mergeCell ref="B305:S305"/>
    <mergeCell ref="B306:D306"/>
    <mergeCell ref="O306:S306"/>
    <mergeCell ref="I226:I227"/>
    <mergeCell ref="J226:J227"/>
    <mergeCell ref="K226:K227"/>
    <mergeCell ref="L226:L227"/>
    <mergeCell ref="M226:M227"/>
    <mergeCell ref="S250:S251"/>
    <mergeCell ref="S252:S254"/>
    <mergeCell ref="R255:R256"/>
    <mergeCell ref="S255:S257"/>
    <mergeCell ref="S258:S262"/>
    <mergeCell ref="R263:R264"/>
    <mergeCell ref="S263:S265"/>
    <mergeCell ref="R272:R273"/>
    <mergeCell ref="S272:S274"/>
    <mergeCell ref="R275:R276"/>
    <mergeCell ref="S275:S276"/>
    <mergeCell ref="R277:R278"/>
    <mergeCell ref="S277:S279"/>
    <mergeCell ref="N226:N227"/>
    <mergeCell ref="O226:O227"/>
    <mergeCell ref="P226:P227"/>
    <mergeCell ref="Q226:Q227"/>
    <mergeCell ref="B242:R242"/>
    <mergeCell ref="S242:S243"/>
    <mergeCell ref="B244:S244"/>
    <mergeCell ref="B245:D245"/>
    <mergeCell ref="O245:S245"/>
    <mergeCell ref="R246:S246"/>
    <mergeCell ref="R247:R248"/>
    <mergeCell ref="S247:S249"/>
    <mergeCell ref="R250:R251"/>
    <mergeCell ref="R252:R253"/>
    <mergeCell ref="N172:N173"/>
    <mergeCell ref="O172:O173"/>
    <mergeCell ref="P172:P173"/>
    <mergeCell ref="Q172:Q173"/>
    <mergeCell ref="B181:R181"/>
    <mergeCell ref="B183:S183"/>
    <mergeCell ref="B184:D184"/>
    <mergeCell ref="O184:S184"/>
    <mergeCell ref="R185:S185"/>
    <mergeCell ref="R167:R168"/>
    <mergeCell ref="R170:R171"/>
    <mergeCell ref="I172:I173"/>
    <mergeCell ref="J172:J173"/>
    <mergeCell ref="K172:K173"/>
    <mergeCell ref="L172:L173"/>
    <mergeCell ref="M172:M173"/>
    <mergeCell ref="P199:P200"/>
    <mergeCell ref="Q199:Q200"/>
    <mergeCell ref="R191:R192"/>
    <mergeCell ref="R196:R197"/>
    <mergeCell ref="I199:I200"/>
    <mergeCell ref="J199:J200"/>
    <mergeCell ref="K199:K200"/>
    <mergeCell ref="L199:L200"/>
    <mergeCell ref="M199:M200"/>
    <mergeCell ref="R199:R200"/>
    <mergeCell ref="S196:S198"/>
    <mergeCell ref="S199:S201"/>
    <mergeCell ref="N199:N200"/>
    <mergeCell ref="O199:O200"/>
    <mergeCell ref="C164:C177"/>
    <mergeCell ref="D164:D180"/>
    <mergeCell ref="H503:H504"/>
    <mergeCell ref="B547:R547"/>
    <mergeCell ref="S547:S548"/>
    <mergeCell ref="B549:S549"/>
    <mergeCell ref="B550:D550"/>
    <mergeCell ref="O550:S550"/>
    <mergeCell ref="R551:S551"/>
    <mergeCell ref="N503:N504"/>
    <mergeCell ref="O503:O504"/>
    <mergeCell ref="O530:O531"/>
    <mergeCell ref="R530:R531"/>
    <mergeCell ref="N532:N533"/>
    <mergeCell ref="O532:O533"/>
    <mergeCell ref="Q532:Q533"/>
    <mergeCell ref="O573:Q574"/>
    <mergeCell ref="K575:K577"/>
    <mergeCell ref="M575:M577"/>
    <mergeCell ref="O575:O577"/>
    <mergeCell ref="Q575:Q577"/>
    <mergeCell ref="R576:R577"/>
    <mergeCell ref="S576:S577"/>
    <mergeCell ref="I503:I504"/>
    <mergeCell ref="K503:K504"/>
    <mergeCell ref="I532:I533"/>
    <mergeCell ref="K532:K533"/>
    <mergeCell ref="G573:I574"/>
    <mergeCell ref="K573:M574"/>
    <mergeCell ref="I575:I577"/>
    <mergeCell ref="C491:C515"/>
    <mergeCell ref="C516:C518"/>
    <mergeCell ref="D491:D515"/>
    <mergeCell ref="G500:G502"/>
    <mergeCell ref="R494:R495"/>
    <mergeCell ref="S494:S495"/>
    <mergeCell ref="S496:S498"/>
    <mergeCell ref="L503:L504"/>
    <mergeCell ref="M503:M504"/>
    <mergeCell ref="M529:M531"/>
    <mergeCell ref="L532:L533"/>
    <mergeCell ref="M532:M533"/>
    <mergeCell ref="P503:P504"/>
    <mergeCell ref="Q503:Q504"/>
    <mergeCell ref="R505:R506"/>
    <mergeCell ref="S505:S507"/>
    <mergeCell ref="R496:R497"/>
    <mergeCell ref="R499:R500"/>
    <mergeCell ref="S499:S501"/>
    <mergeCell ref="I500:I502"/>
    <mergeCell ref="R502:R503"/>
    <mergeCell ref="S502:S504"/>
    <mergeCell ref="I467:I469"/>
    <mergeCell ref="H470:H471"/>
    <mergeCell ref="I470:I471"/>
    <mergeCell ref="K470:K471"/>
    <mergeCell ref="L470:L471"/>
    <mergeCell ref="M470:M471"/>
    <mergeCell ref="N470:N471"/>
    <mergeCell ref="O470:O471"/>
    <mergeCell ref="P470:P471"/>
    <mergeCell ref="Q470:Q471"/>
    <mergeCell ref="B486:R486"/>
    <mergeCell ref="S486:S487"/>
    <mergeCell ref="B488:S488"/>
    <mergeCell ref="B489:D489"/>
    <mergeCell ref="O489:S489"/>
    <mergeCell ref="R490:S490"/>
    <mergeCell ref="R491:R492"/>
    <mergeCell ref="S491:S493"/>
    <mergeCell ref="C483:C485"/>
    <mergeCell ref="O440:O441"/>
    <mergeCell ref="P440:P441"/>
    <mergeCell ref="Q440:Q441"/>
    <mergeCell ref="H440:H441"/>
    <mergeCell ref="I440:I441"/>
    <mergeCell ref="J440:J441"/>
    <mergeCell ref="K440:K441"/>
    <mergeCell ref="L440:L441"/>
    <mergeCell ref="M440:M441"/>
    <mergeCell ref="N440:N441"/>
    <mergeCell ref="O442:O443"/>
    <mergeCell ref="P442:P443"/>
    <mergeCell ref="Q442:Q443"/>
    <mergeCell ref="H442:H443"/>
    <mergeCell ref="I442:I443"/>
    <mergeCell ref="J442:J443"/>
    <mergeCell ref="K442:K443"/>
    <mergeCell ref="L442:L443"/>
    <mergeCell ref="M442:M443"/>
    <mergeCell ref="N442:N443"/>
  </mergeCells>
  <pageMargins left="0.78740157480314954" right="0" top="3.5433070866141732" bottom="0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M366"/>
  <sheetViews>
    <sheetView showGridLines="0" topLeftCell="B1" workbookViewId="0">
      <selection activeCell="B1" sqref="B1:D1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10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5.5703125" hidden="1" customWidth="1"/>
    <col min="21" max="21" width="33.28515625" hidden="1" customWidth="1"/>
    <col min="22" max="39" width="9.140625" hidden="1" customWidth="1"/>
  </cols>
  <sheetData>
    <row r="1" spans="1:39" ht="61.5" customHeight="1">
      <c r="A1" s="1"/>
      <c r="B1" s="572"/>
      <c r="C1" s="531"/>
      <c r="D1" s="531"/>
      <c r="E1" s="35"/>
      <c r="F1" s="35"/>
      <c r="G1" s="35"/>
      <c r="H1" s="35"/>
      <c r="I1" s="35"/>
      <c r="J1" s="35"/>
      <c r="K1" s="35"/>
      <c r="L1" s="35"/>
      <c r="M1" s="35"/>
      <c r="N1" s="35"/>
      <c r="O1" s="573" t="s">
        <v>727</v>
      </c>
      <c r="P1" s="531"/>
      <c r="Q1" s="531"/>
      <c r="R1" s="531"/>
      <c r="S1" s="531"/>
      <c r="T1" s="5"/>
      <c r="U1" s="5"/>
      <c r="V1" s="5"/>
      <c r="W1" s="5"/>
      <c r="X1" s="5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34.5" customHeight="1">
      <c r="A2" s="6"/>
      <c r="B2" s="37" t="s">
        <v>6</v>
      </c>
      <c r="C2" s="37" t="s">
        <v>7</v>
      </c>
      <c r="D2" s="37" t="s">
        <v>8</v>
      </c>
      <c r="E2" s="37" t="s">
        <v>9</v>
      </c>
      <c r="F2" s="38" t="s">
        <v>10</v>
      </c>
      <c r="G2" s="39" t="s">
        <v>11</v>
      </c>
      <c r="H2" s="38" t="s">
        <v>10</v>
      </c>
      <c r="I2" s="39" t="s">
        <v>12</v>
      </c>
      <c r="J2" s="38" t="s">
        <v>10</v>
      </c>
      <c r="K2" s="39" t="s">
        <v>13</v>
      </c>
      <c r="L2" s="38" t="s">
        <v>10</v>
      </c>
      <c r="M2" s="39" t="s">
        <v>14</v>
      </c>
      <c r="N2" s="38" t="s">
        <v>10</v>
      </c>
      <c r="O2" s="39" t="s">
        <v>15</v>
      </c>
      <c r="P2" s="38" t="s">
        <v>10</v>
      </c>
      <c r="Q2" s="39" t="s">
        <v>16</v>
      </c>
      <c r="R2" s="574" t="s">
        <v>17</v>
      </c>
      <c r="S2" s="575"/>
      <c r="T2" s="5"/>
      <c r="U2" s="11"/>
      <c r="V2" s="11"/>
      <c r="W2" s="11"/>
      <c r="X2" s="11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</row>
    <row r="3" spans="1:39" ht="7.5" customHeight="1">
      <c r="A3" s="192"/>
      <c r="B3" s="635" t="s">
        <v>18</v>
      </c>
      <c r="C3" s="627" t="s">
        <v>109</v>
      </c>
      <c r="D3" s="193"/>
      <c r="E3" s="413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414"/>
      <c r="R3" s="648" t="s">
        <v>21</v>
      </c>
      <c r="S3" s="577" t="s">
        <v>728</v>
      </c>
      <c r="T3" s="5"/>
      <c r="U3" s="13"/>
      <c r="V3" s="13"/>
      <c r="W3" s="13"/>
      <c r="X3" s="13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7.5" customHeight="1">
      <c r="A4" s="192"/>
      <c r="B4" s="541"/>
      <c r="C4" s="541"/>
      <c r="D4" s="193"/>
      <c r="E4" s="197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541"/>
      <c r="S4" s="541"/>
      <c r="T4" s="5"/>
      <c r="U4" s="13"/>
      <c r="V4" s="757"/>
      <c r="W4" s="758"/>
      <c r="X4" s="13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7.5" customHeight="1">
      <c r="A5" s="192"/>
      <c r="B5" s="541"/>
      <c r="C5" s="541"/>
      <c r="D5" s="415"/>
      <c r="E5" s="197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86"/>
      <c r="S5" s="541"/>
      <c r="T5" s="5"/>
      <c r="U5" s="13"/>
      <c r="V5" s="536"/>
      <c r="W5" s="536"/>
      <c r="X5" s="13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:39" ht="7.5" customHeight="1">
      <c r="A6" s="110"/>
      <c r="B6" s="541"/>
      <c r="C6" s="541"/>
      <c r="D6" s="415"/>
      <c r="E6" s="197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193"/>
      <c r="S6" s="541"/>
      <c r="T6" s="5"/>
      <c r="U6" s="13"/>
      <c r="V6" s="757"/>
      <c r="W6" s="758"/>
      <c r="X6" s="13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spans="1:39" ht="7.5" customHeight="1">
      <c r="A7" s="192"/>
      <c r="B7" s="541"/>
      <c r="C7" s="541"/>
      <c r="D7" s="415"/>
      <c r="E7" s="197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193"/>
      <c r="S7" s="541"/>
      <c r="T7" s="5"/>
      <c r="U7" s="13"/>
      <c r="V7" s="536"/>
      <c r="W7" s="536"/>
      <c r="X7" s="13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ht="7.5" customHeight="1">
      <c r="A8" s="192"/>
      <c r="B8" s="541"/>
      <c r="C8" s="541"/>
      <c r="R8" s="600" t="s">
        <v>21</v>
      </c>
      <c r="S8" s="588" t="s">
        <v>729</v>
      </c>
      <c r="T8" s="5"/>
      <c r="U8" s="13"/>
      <c r="V8" s="13"/>
      <c r="W8" s="13"/>
      <c r="X8" s="13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 ht="7.5" customHeight="1">
      <c r="A9" s="192"/>
      <c r="B9" s="541"/>
      <c r="C9" s="541"/>
      <c r="R9" s="541"/>
      <c r="S9" s="541"/>
      <c r="T9" s="5"/>
      <c r="U9" s="13"/>
      <c r="V9" s="13"/>
      <c r="W9" s="13"/>
      <c r="X9" s="13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39" ht="7.5" customHeight="1">
      <c r="A10" s="192"/>
      <c r="B10" s="541"/>
      <c r="C10" s="541"/>
      <c r="R10" s="600" t="s">
        <v>21</v>
      </c>
      <c r="S10" s="588" t="s">
        <v>730</v>
      </c>
      <c r="T10" s="5"/>
      <c r="U10" s="13"/>
      <c r="V10" s="13"/>
      <c r="W10" s="13"/>
      <c r="X10" s="13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39" ht="7.5" customHeight="1">
      <c r="A11" s="192"/>
      <c r="B11" s="541"/>
      <c r="C11" s="541"/>
      <c r="R11" s="541"/>
      <c r="S11" s="541"/>
      <c r="T11" s="5"/>
      <c r="U11" s="13"/>
      <c r="V11" s="13"/>
      <c r="W11" s="13"/>
      <c r="X11" s="13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7.5" customHeight="1">
      <c r="A12" s="192"/>
      <c r="B12" s="541"/>
      <c r="C12" s="541"/>
      <c r="R12" s="416"/>
      <c r="S12" s="541"/>
      <c r="T12" s="5"/>
      <c r="U12" s="13"/>
      <c r="V12" s="13"/>
      <c r="W12" s="13"/>
      <c r="X12" s="13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ht="7.5" customHeight="1">
      <c r="A13" s="192"/>
      <c r="B13" s="541"/>
      <c r="C13" s="541"/>
      <c r="R13" s="600" t="s">
        <v>21</v>
      </c>
      <c r="S13" s="588" t="s">
        <v>731</v>
      </c>
      <c r="T13" s="5"/>
      <c r="U13" s="13"/>
      <c r="V13" s="13"/>
      <c r="W13" s="13"/>
      <c r="X13" s="13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7.5" customHeight="1">
      <c r="A14" s="192"/>
      <c r="B14" s="541"/>
      <c r="C14" s="541"/>
      <c r="D14" s="637" t="s">
        <v>114</v>
      </c>
      <c r="E14" s="759" t="s">
        <v>25</v>
      </c>
      <c r="F14" s="581">
        <v>2310.96</v>
      </c>
      <c r="G14" s="582">
        <f>ROUND(F14*mark_up,0)</f>
        <v>10145</v>
      </c>
      <c r="H14" s="760"/>
      <c r="I14" s="761" t="s">
        <v>25</v>
      </c>
      <c r="J14" s="760"/>
      <c r="K14" s="761" t="s">
        <v>25</v>
      </c>
      <c r="L14" s="760"/>
      <c r="M14" s="761" t="s">
        <v>25</v>
      </c>
      <c r="N14" s="760"/>
      <c r="O14" s="761" t="s">
        <v>25</v>
      </c>
      <c r="P14" s="760"/>
      <c r="Q14" s="761" t="s">
        <v>25</v>
      </c>
      <c r="R14" s="541"/>
      <c r="S14" s="541"/>
      <c r="T14" s="5"/>
      <c r="U14" s="13"/>
      <c r="V14" s="13"/>
      <c r="W14" s="13"/>
      <c r="X14" s="13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7.5" customHeight="1">
      <c r="A15" s="192"/>
      <c r="B15" s="541"/>
      <c r="C15" s="541"/>
      <c r="D15" s="541"/>
      <c r="E15" s="541"/>
      <c r="F15" s="562"/>
      <c r="G15" s="562"/>
      <c r="H15" s="562"/>
      <c r="I15" s="562"/>
      <c r="J15" s="562"/>
      <c r="K15" s="562"/>
      <c r="L15" s="562"/>
      <c r="M15" s="562"/>
      <c r="N15" s="562"/>
      <c r="O15" s="562"/>
      <c r="P15" s="562"/>
      <c r="Q15" s="562"/>
      <c r="R15" s="54"/>
      <c r="S15" s="541"/>
      <c r="T15" s="5"/>
      <c r="U15" s="13"/>
      <c r="V15" s="13"/>
      <c r="W15" s="13"/>
      <c r="X15" s="13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7.5" customHeight="1">
      <c r="A16" s="192"/>
      <c r="B16" s="541"/>
      <c r="C16" s="541"/>
      <c r="D16" s="637" t="s">
        <v>115</v>
      </c>
      <c r="E16" s="759" t="s">
        <v>25</v>
      </c>
      <c r="F16" s="581">
        <v>2724.96</v>
      </c>
      <c r="G16" s="582">
        <f>ROUND(F16*mark_up,0)</f>
        <v>11963</v>
      </c>
      <c r="H16" s="760"/>
      <c r="I16" s="761" t="s">
        <v>25</v>
      </c>
      <c r="J16" s="760"/>
      <c r="K16" s="761" t="s">
        <v>25</v>
      </c>
      <c r="L16" s="760"/>
      <c r="M16" s="761" t="s">
        <v>25</v>
      </c>
      <c r="N16" s="760"/>
      <c r="O16" s="761" t="s">
        <v>25</v>
      </c>
      <c r="P16" s="760"/>
      <c r="Q16" s="761" t="s">
        <v>25</v>
      </c>
      <c r="R16" s="600" t="s">
        <v>21</v>
      </c>
      <c r="S16" s="588" t="s">
        <v>732</v>
      </c>
      <c r="T16" s="5"/>
      <c r="U16" s="13"/>
      <c r="V16" s="13"/>
      <c r="W16" s="13"/>
      <c r="X16" s="13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7.5" customHeight="1">
      <c r="A17" s="192"/>
      <c r="B17" s="541"/>
      <c r="C17" s="541"/>
      <c r="D17" s="541"/>
      <c r="E17" s="541"/>
      <c r="F17" s="562"/>
      <c r="G17" s="562"/>
      <c r="H17" s="562"/>
      <c r="I17" s="562"/>
      <c r="J17" s="562"/>
      <c r="K17" s="562"/>
      <c r="L17" s="562"/>
      <c r="M17" s="562"/>
      <c r="N17" s="562"/>
      <c r="O17" s="562"/>
      <c r="P17" s="562"/>
      <c r="Q17" s="562"/>
      <c r="R17" s="541"/>
      <c r="S17" s="541"/>
      <c r="T17" s="5"/>
      <c r="U17" s="13"/>
      <c r="V17" s="13"/>
      <c r="W17" s="13"/>
      <c r="X17" s="13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7.5" customHeight="1">
      <c r="A18" s="192"/>
      <c r="B18" s="541"/>
      <c r="C18" s="541"/>
      <c r="F18" s="70"/>
      <c r="G18" s="70"/>
      <c r="R18" s="600" t="s">
        <v>21</v>
      </c>
      <c r="S18" s="588" t="s">
        <v>733</v>
      </c>
      <c r="T18" s="72"/>
      <c r="U18" s="417"/>
      <c r="V18" s="13"/>
      <c r="W18" s="13"/>
      <c r="X18" s="13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7.5" customHeight="1">
      <c r="A19" s="110"/>
      <c r="B19" s="541"/>
      <c r="C19" s="541"/>
      <c r="F19" s="70"/>
      <c r="G19" s="70"/>
      <c r="R19" s="541"/>
      <c r="S19" s="541"/>
      <c r="T19" s="72"/>
      <c r="U19" s="13"/>
      <c r="V19" s="13"/>
      <c r="W19" s="13"/>
      <c r="X19" s="13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7.5" customHeight="1">
      <c r="A20" s="110"/>
      <c r="B20" s="541"/>
      <c r="C20" s="541"/>
      <c r="F20" s="70"/>
      <c r="G20" s="70"/>
      <c r="R20" s="54"/>
      <c r="S20" s="54"/>
      <c r="T20" s="72"/>
      <c r="U20" s="13"/>
      <c r="V20" s="13"/>
      <c r="W20" s="13"/>
      <c r="X20" s="13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7.5" customHeight="1">
      <c r="A21" s="110"/>
      <c r="B21" s="541"/>
      <c r="C21" s="541"/>
      <c r="F21" s="70"/>
      <c r="G21" s="70"/>
      <c r="T21" s="72"/>
      <c r="U21" s="418"/>
      <c r="V21" s="418"/>
      <c r="W21" s="418"/>
      <c r="X21" s="418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ht="7.5" customHeight="1">
      <c r="A22" s="192"/>
      <c r="B22" s="541"/>
      <c r="C22" s="541"/>
      <c r="F22" s="70"/>
      <c r="G22" s="70"/>
      <c r="T22" s="72"/>
      <c r="U22" s="418"/>
      <c r="V22" s="418"/>
      <c r="W22" s="418"/>
      <c r="X22" s="418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ht="7.5" customHeight="1">
      <c r="A23" s="192"/>
      <c r="B23" s="541"/>
      <c r="C23" s="541"/>
      <c r="F23" s="70"/>
      <c r="G23" s="70"/>
      <c r="T23" s="5"/>
      <c r="U23" s="418"/>
      <c r="V23" s="418"/>
      <c r="W23" s="418"/>
      <c r="X23" s="418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ht="7.5" customHeight="1">
      <c r="A24" s="192"/>
      <c r="B24" s="541"/>
      <c r="C24" s="541"/>
      <c r="D24" s="100"/>
      <c r="E24" s="100"/>
      <c r="F24" s="116"/>
      <c r="G24" s="116"/>
      <c r="H24" s="58"/>
      <c r="I24" s="58"/>
      <c r="J24" s="58"/>
      <c r="K24" s="58"/>
      <c r="L24" s="58"/>
      <c r="M24" s="58"/>
      <c r="N24" s="58"/>
      <c r="O24" s="58"/>
      <c r="P24" s="58"/>
      <c r="T24" s="5"/>
      <c r="U24" s="418"/>
      <c r="V24" s="418"/>
      <c r="W24" s="418"/>
      <c r="X24" s="418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7.5" customHeight="1">
      <c r="A25" s="192"/>
      <c r="B25" s="541"/>
      <c r="C25" s="541"/>
      <c r="D25" s="100"/>
      <c r="E25" s="100"/>
      <c r="F25" s="116"/>
      <c r="G25" s="116"/>
      <c r="H25" s="58"/>
      <c r="I25" s="58"/>
      <c r="J25" s="58"/>
      <c r="K25" s="58"/>
      <c r="L25" s="58"/>
      <c r="M25" s="58"/>
      <c r="N25" s="58"/>
      <c r="O25" s="58"/>
      <c r="P25" s="58"/>
      <c r="T25" s="5"/>
      <c r="U25" s="13"/>
      <c r="V25" s="13"/>
      <c r="W25" s="13"/>
      <c r="X25" s="13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ht="7.5" customHeight="1">
      <c r="A26" s="192"/>
      <c r="B26" s="541"/>
      <c r="C26" s="541"/>
      <c r="D26" s="100"/>
      <c r="E26" s="100"/>
      <c r="F26" s="116"/>
      <c r="G26" s="116"/>
      <c r="H26" s="58"/>
      <c r="I26" s="58"/>
      <c r="J26" s="58"/>
      <c r="K26" s="58"/>
      <c r="L26" s="58"/>
      <c r="M26" s="58"/>
      <c r="N26" s="58"/>
      <c r="O26" s="58"/>
      <c r="P26" s="58"/>
      <c r="T26" s="5"/>
      <c r="U26" s="13"/>
      <c r="V26" s="13"/>
      <c r="W26" s="13"/>
      <c r="X26" s="13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7.5" customHeight="1">
      <c r="A27" s="192"/>
      <c r="B27" s="541"/>
      <c r="C27" s="608" t="s">
        <v>118</v>
      </c>
      <c r="D27" s="608" t="s">
        <v>734</v>
      </c>
      <c r="E27" s="100"/>
      <c r="F27" s="116"/>
      <c r="G27" s="116"/>
      <c r="H27" s="58"/>
      <c r="I27" s="58"/>
      <c r="J27" s="58"/>
      <c r="K27" s="58"/>
      <c r="L27" s="58"/>
      <c r="M27" s="58"/>
      <c r="N27" s="58"/>
      <c r="O27" s="58"/>
      <c r="P27" s="58"/>
      <c r="T27" s="5"/>
      <c r="U27" s="13"/>
      <c r="V27" s="13"/>
      <c r="W27" s="13"/>
      <c r="X27" s="13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ht="7.5" customHeight="1">
      <c r="A28" s="192"/>
      <c r="B28" s="541"/>
      <c r="C28" s="541"/>
      <c r="D28" s="541"/>
      <c r="E28" s="100"/>
      <c r="F28" s="116"/>
      <c r="G28" s="116"/>
      <c r="H28" s="58"/>
      <c r="I28" s="58"/>
      <c r="J28" s="58"/>
      <c r="K28" s="58"/>
      <c r="L28" s="58"/>
      <c r="M28" s="58"/>
      <c r="N28" s="58"/>
      <c r="O28" s="58"/>
      <c r="P28" s="58"/>
      <c r="T28" s="5"/>
      <c r="U28" s="13"/>
      <c r="V28" s="13"/>
      <c r="W28" s="13"/>
      <c r="X28" s="13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ht="7.5" customHeight="1">
      <c r="A29" s="192"/>
      <c r="B29" s="541"/>
      <c r="C29" s="541"/>
      <c r="D29" s="541"/>
      <c r="E29" s="100"/>
      <c r="F29" s="349"/>
      <c r="G29" s="349"/>
      <c r="H29" s="100"/>
      <c r="I29" s="100"/>
      <c r="J29" s="100"/>
      <c r="K29" s="100"/>
      <c r="L29" s="100"/>
      <c r="M29" s="100"/>
      <c r="N29" s="100"/>
      <c r="T29" s="5"/>
      <c r="U29" s="13"/>
      <c r="V29" s="13"/>
      <c r="W29" s="13"/>
      <c r="X29" s="13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ht="7.5" customHeight="1">
      <c r="A30" s="192"/>
      <c r="B30" s="531"/>
      <c r="C30" s="531"/>
      <c r="D30" s="531"/>
      <c r="E30" s="351"/>
      <c r="F30" s="350"/>
      <c r="G30" s="350"/>
      <c r="H30" s="351"/>
      <c r="I30" s="351"/>
      <c r="J30" s="351"/>
      <c r="K30" s="351"/>
      <c r="L30" s="351"/>
      <c r="M30" s="351"/>
      <c r="N30" s="351"/>
      <c r="O30" s="76"/>
      <c r="P30" s="76"/>
      <c r="Q30" s="76"/>
      <c r="R30" s="76"/>
      <c r="S30" s="76"/>
      <c r="T30" s="5"/>
      <c r="U30" s="13"/>
      <c r="V30" s="13"/>
      <c r="W30" s="13"/>
      <c r="X30" s="13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ht="7.5" customHeight="1">
      <c r="A31" s="95"/>
      <c r="B31" s="604" t="s">
        <v>18</v>
      </c>
      <c r="C31" s="627" t="s">
        <v>120</v>
      </c>
      <c r="D31" s="419"/>
      <c r="E31" s="413"/>
      <c r="F31" s="420"/>
      <c r="G31" s="420"/>
      <c r="H31" s="421"/>
      <c r="I31" s="421"/>
      <c r="J31" s="421"/>
      <c r="K31" s="421"/>
      <c r="L31" s="421"/>
      <c r="M31" s="421"/>
      <c r="N31" s="421"/>
      <c r="O31" s="178"/>
      <c r="P31" s="178"/>
      <c r="Q31" s="178"/>
      <c r="R31" s="648" t="s">
        <v>21</v>
      </c>
      <c r="S31" s="577" t="s">
        <v>728</v>
      </c>
      <c r="T31" s="5"/>
      <c r="U31" s="13"/>
      <c r="V31" s="13"/>
      <c r="W31" s="13"/>
      <c r="X31" s="13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ht="7.5" customHeight="1">
      <c r="A32" s="95"/>
      <c r="B32" s="541"/>
      <c r="C32" s="541"/>
      <c r="D32" s="58"/>
      <c r="E32" s="197"/>
      <c r="F32" s="146"/>
      <c r="G32" s="146"/>
      <c r="H32" s="422"/>
      <c r="I32" s="422"/>
      <c r="J32" s="422"/>
      <c r="K32" s="422"/>
      <c r="L32" s="422"/>
      <c r="M32" s="422"/>
      <c r="N32" s="422"/>
      <c r="O32" s="414"/>
      <c r="P32" s="414"/>
      <c r="Q32" s="414"/>
      <c r="R32" s="541"/>
      <c r="S32" s="541"/>
      <c r="T32" s="5"/>
      <c r="U32" s="13"/>
      <c r="V32" s="13"/>
      <c r="W32" s="13"/>
      <c r="X32" s="13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ht="7.5" customHeight="1">
      <c r="A33" s="192"/>
      <c r="B33" s="541"/>
      <c r="C33" s="541"/>
      <c r="D33" s="415"/>
      <c r="E33" s="197"/>
      <c r="F33" s="146"/>
      <c r="G33" s="146"/>
      <c r="H33" s="422"/>
      <c r="I33" s="422"/>
      <c r="J33" s="422"/>
      <c r="K33" s="422"/>
      <c r="L33" s="422"/>
      <c r="M33" s="422"/>
      <c r="N33" s="422"/>
      <c r="O33" s="414"/>
      <c r="P33" s="414"/>
      <c r="Q33" s="414"/>
      <c r="R33" s="423"/>
      <c r="S33" s="541"/>
      <c r="T33" s="5"/>
      <c r="U33" s="13"/>
      <c r="V33" s="13"/>
      <c r="W33" s="13"/>
      <c r="X33" s="13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1:39" ht="7.5" customHeight="1">
      <c r="A34" s="192"/>
      <c r="B34" s="541"/>
      <c r="C34" s="541"/>
      <c r="D34" s="415"/>
      <c r="E34" s="197"/>
      <c r="F34" s="146"/>
      <c r="G34" s="146"/>
      <c r="H34" s="422"/>
      <c r="I34" s="422"/>
      <c r="J34" s="422"/>
      <c r="K34" s="422"/>
      <c r="L34" s="422"/>
      <c r="M34" s="422"/>
      <c r="N34" s="422"/>
      <c r="O34" s="414"/>
      <c r="P34" s="414"/>
      <c r="Q34" s="414"/>
      <c r="R34" s="193"/>
      <c r="S34" s="541"/>
      <c r="T34" s="5"/>
      <c r="U34" s="13"/>
      <c r="V34" s="13"/>
      <c r="W34" s="13"/>
      <c r="X34" s="13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 ht="7.5" customHeight="1">
      <c r="A35" s="192"/>
      <c r="B35" s="541"/>
      <c r="C35" s="541"/>
      <c r="D35" s="415"/>
      <c r="E35" s="197"/>
      <c r="F35" s="146"/>
      <c r="G35" s="146"/>
      <c r="H35" s="422"/>
      <c r="I35" s="422"/>
      <c r="J35" s="422"/>
      <c r="K35" s="422"/>
      <c r="L35" s="422"/>
      <c r="M35" s="422"/>
      <c r="N35" s="422"/>
      <c r="O35" s="414"/>
      <c r="P35" s="414"/>
      <c r="Q35" s="414"/>
      <c r="R35" s="193"/>
      <c r="S35" s="541"/>
      <c r="T35" s="5"/>
      <c r="U35" s="11"/>
      <c r="V35" s="11"/>
      <c r="W35" s="11"/>
      <c r="X35" s="11"/>
      <c r="Y35" s="412"/>
      <c r="Z35" s="412"/>
      <c r="AA35" s="412"/>
      <c r="AB35" s="412"/>
      <c r="AC35" s="412"/>
      <c r="AD35" s="412"/>
      <c r="AE35" s="412"/>
      <c r="AF35" s="412"/>
      <c r="AG35" s="412"/>
      <c r="AH35" s="412"/>
      <c r="AI35" s="412"/>
      <c r="AJ35" s="412"/>
      <c r="AK35" s="412"/>
      <c r="AL35" s="412"/>
      <c r="AM35" s="412"/>
    </row>
    <row r="36" spans="1:39" ht="7.5" customHeight="1">
      <c r="A36" s="192"/>
      <c r="B36" s="541"/>
      <c r="C36" s="541"/>
      <c r="D36" s="415"/>
      <c r="E36" s="197"/>
      <c r="F36" s="146"/>
      <c r="G36" s="146"/>
      <c r="H36" s="422"/>
      <c r="I36" s="422"/>
      <c r="J36" s="422"/>
      <c r="K36" s="422"/>
      <c r="L36" s="422"/>
      <c r="M36" s="422"/>
      <c r="N36" s="422"/>
      <c r="O36" s="414"/>
      <c r="P36" s="414"/>
      <c r="Q36" s="414"/>
      <c r="R36" s="600" t="s">
        <v>21</v>
      </c>
      <c r="S36" s="588" t="s">
        <v>729</v>
      </c>
      <c r="T36" s="5"/>
      <c r="U36" s="11"/>
      <c r="V36" s="11"/>
      <c r="W36" s="11"/>
      <c r="X36" s="11"/>
      <c r="Y36" s="412"/>
      <c r="Z36" s="412"/>
      <c r="AA36" s="412"/>
      <c r="AB36" s="412"/>
      <c r="AC36" s="412"/>
      <c r="AD36" s="412"/>
      <c r="AE36" s="412"/>
      <c r="AF36" s="412"/>
      <c r="AG36" s="412"/>
      <c r="AH36" s="412"/>
      <c r="AI36" s="412"/>
      <c r="AJ36" s="412"/>
      <c r="AK36" s="412"/>
      <c r="AL36" s="412"/>
      <c r="AM36" s="412"/>
    </row>
    <row r="37" spans="1:39" ht="7.5" customHeight="1">
      <c r="A37" s="192"/>
      <c r="B37" s="541"/>
      <c r="C37" s="541"/>
      <c r="D37" s="58"/>
      <c r="E37" s="58"/>
      <c r="F37" s="116"/>
      <c r="G37" s="116"/>
      <c r="H37" s="58"/>
      <c r="I37" s="58"/>
      <c r="J37" s="58"/>
      <c r="K37" s="58"/>
      <c r="L37" s="58"/>
      <c r="M37" s="58"/>
      <c r="N37" s="58"/>
      <c r="O37" s="193"/>
      <c r="P37" s="193"/>
      <c r="Q37" s="193"/>
      <c r="R37" s="541"/>
      <c r="S37" s="541"/>
      <c r="T37" s="5"/>
      <c r="U37" s="13"/>
      <c r="V37" s="13"/>
      <c r="W37" s="13"/>
      <c r="X37" s="13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39" ht="7.5" customHeight="1">
      <c r="A38" s="192"/>
      <c r="B38" s="541"/>
      <c r="C38" s="541"/>
      <c r="D38" s="58"/>
      <c r="E38" s="58"/>
      <c r="F38" s="116"/>
      <c r="G38" s="116"/>
      <c r="H38" s="58"/>
      <c r="I38" s="58"/>
      <c r="J38" s="58"/>
      <c r="K38" s="58"/>
      <c r="L38" s="58"/>
      <c r="M38" s="58"/>
      <c r="N38" s="58"/>
      <c r="O38" s="193"/>
      <c r="P38" s="193"/>
      <c r="Q38" s="193"/>
      <c r="R38" s="600" t="s">
        <v>21</v>
      </c>
      <c r="S38" s="588" t="s">
        <v>730</v>
      </c>
      <c r="T38" s="5"/>
      <c r="U38" s="13"/>
      <c r="V38" s="13"/>
      <c r="W38" s="13"/>
      <c r="X38" s="13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39" ht="7.5" customHeight="1">
      <c r="A39" s="192"/>
      <c r="B39" s="541"/>
      <c r="C39" s="541"/>
      <c r="D39" s="100"/>
      <c r="E39" s="100"/>
      <c r="F39" s="349"/>
      <c r="G39" s="349"/>
      <c r="H39" s="100"/>
      <c r="I39" s="100"/>
      <c r="J39" s="100"/>
      <c r="K39" s="100"/>
      <c r="L39" s="100"/>
      <c r="M39" s="100"/>
      <c r="N39" s="100"/>
      <c r="R39" s="541"/>
      <c r="S39" s="541"/>
      <c r="T39" s="5"/>
      <c r="U39" s="13"/>
      <c r="V39" s="13"/>
      <c r="W39" s="13"/>
      <c r="X39" s="13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39" ht="7.5" customHeight="1">
      <c r="A40" s="192"/>
      <c r="B40" s="541"/>
      <c r="C40" s="541"/>
      <c r="D40" s="100"/>
      <c r="E40" s="100"/>
      <c r="F40" s="349"/>
      <c r="G40" s="349"/>
      <c r="H40" s="100"/>
      <c r="I40" s="100"/>
      <c r="J40" s="100"/>
      <c r="K40" s="100"/>
      <c r="L40" s="100"/>
      <c r="N40" s="100"/>
      <c r="R40" s="416"/>
      <c r="S40" s="541"/>
      <c r="T40" s="5"/>
      <c r="U40" s="13"/>
      <c r="V40" s="13"/>
      <c r="W40" s="13"/>
      <c r="X40" s="13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spans="1:39" ht="7.5" customHeight="1">
      <c r="A41" s="192"/>
      <c r="B41" s="541"/>
      <c r="C41" s="541"/>
      <c r="D41" s="100"/>
      <c r="E41" s="100"/>
      <c r="F41" s="349"/>
      <c r="G41" s="349"/>
      <c r="H41" s="100"/>
      <c r="I41" s="100"/>
      <c r="J41" s="100"/>
      <c r="K41" s="100"/>
      <c r="L41" s="100"/>
      <c r="N41" s="100"/>
      <c r="R41" s="600" t="s">
        <v>21</v>
      </c>
      <c r="S41" s="588" t="s">
        <v>731</v>
      </c>
      <c r="T41" s="5"/>
      <c r="U41" s="13"/>
      <c r="V41" s="13"/>
      <c r="W41" s="13"/>
      <c r="X41" s="13"/>
      <c r="Y41" s="13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7.5" customHeight="1">
      <c r="A42" s="192"/>
      <c r="B42" s="541"/>
      <c r="C42" s="541"/>
      <c r="D42" s="637" t="s">
        <v>114</v>
      </c>
      <c r="E42" s="759" t="s">
        <v>25</v>
      </c>
      <c r="F42" s="581">
        <v>2301.48</v>
      </c>
      <c r="G42" s="582">
        <f>ROUND(F42*mark_up,0)</f>
        <v>10103</v>
      </c>
      <c r="H42" s="760"/>
      <c r="I42" s="761" t="s">
        <v>25</v>
      </c>
      <c r="J42" s="760"/>
      <c r="K42" s="761" t="s">
        <v>25</v>
      </c>
      <c r="L42" s="760"/>
      <c r="M42" s="761" t="s">
        <v>25</v>
      </c>
      <c r="N42" s="760"/>
      <c r="O42" s="761" t="s">
        <v>25</v>
      </c>
      <c r="P42" s="760"/>
      <c r="Q42" s="761" t="s">
        <v>25</v>
      </c>
      <c r="R42" s="541"/>
      <c r="S42" s="541"/>
      <c r="T42" s="5"/>
      <c r="U42" s="13"/>
      <c r="V42" s="13"/>
      <c r="W42" s="13"/>
      <c r="X42" s="13"/>
      <c r="Y42" s="13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1:39" ht="7.5" customHeight="1">
      <c r="A43" s="192"/>
      <c r="B43" s="541"/>
      <c r="C43" s="541"/>
      <c r="D43" s="541"/>
      <c r="E43" s="541"/>
      <c r="F43" s="562"/>
      <c r="G43" s="562"/>
      <c r="H43" s="562"/>
      <c r="I43" s="562"/>
      <c r="J43" s="562"/>
      <c r="K43" s="562"/>
      <c r="L43" s="562"/>
      <c r="M43" s="562"/>
      <c r="N43" s="562"/>
      <c r="O43" s="562"/>
      <c r="P43" s="562"/>
      <c r="Q43" s="562"/>
      <c r="R43" s="54"/>
      <c r="S43" s="541"/>
      <c r="T43" s="5"/>
      <c r="U43" s="13"/>
      <c r="V43" s="13"/>
      <c r="W43" s="13"/>
      <c r="X43" s="13"/>
      <c r="Y43" s="13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spans="1:39" ht="7.5" customHeight="1">
      <c r="A44" s="192"/>
      <c r="B44" s="541"/>
      <c r="C44" s="541"/>
      <c r="D44" s="637" t="s">
        <v>115</v>
      </c>
      <c r="E44" s="759" t="s">
        <v>25</v>
      </c>
      <c r="F44" s="581">
        <v>2707.87</v>
      </c>
      <c r="G44" s="582">
        <f>ROUND(F44*mark_up,0)</f>
        <v>11888</v>
      </c>
      <c r="H44" s="760"/>
      <c r="I44" s="761" t="s">
        <v>25</v>
      </c>
      <c r="J44" s="760"/>
      <c r="K44" s="761" t="s">
        <v>25</v>
      </c>
      <c r="L44" s="760"/>
      <c r="M44" s="761" t="s">
        <v>25</v>
      </c>
      <c r="N44" s="760"/>
      <c r="O44" s="761" t="s">
        <v>25</v>
      </c>
      <c r="P44" s="760"/>
      <c r="Q44" s="761" t="s">
        <v>25</v>
      </c>
      <c r="R44" s="600" t="s">
        <v>21</v>
      </c>
      <c r="S44" s="588" t="s">
        <v>735</v>
      </c>
      <c r="T44" s="5"/>
      <c r="U44" s="13"/>
      <c r="V44" s="13"/>
      <c r="W44" s="13"/>
      <c r="X44" s="13"/>
      <c r="Y44" s="13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1:39" ht="7.5" customHeight="1">
      <c r="A45" s="192"/>
      <c r="B45" s="541"/>
      <c r="C45" s="541"/>
      <c r="D45" s="541"/>
      <c r="E45" s="541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41"/>
      <c r="S45" s="541"/>
      <c r="T45" s="5"/>
      <c r="U45" s="13"/>
      <c r="V45" s="13"/>
      <c r="W45" s="13"/>
      <c r="X45" s="13"/>
      <c r="Y45" s="13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1:39" ht="7.5" customHeight="1">
      <c r="A46" s="6"/>
      <c r="B46" s="541"/>
      <c r="C46" s="541"/>
      <c r="D46" s="100"/>
      <c r="E46" s="197"/>
      <c r="F46" s="422"/>
      <c r="G46" s="58"/>
      <c r="H46" s="58"/>
      <c r="I46" s="58"/>
      <c r="J46" s="58"/>
      <c r="K46" s="58"/>
      <c r="L46" s="58"/>
      <c r="M46" s="58"/>
      <c r="N46" s="58"/>
      <c r="O46" s="193"/>
      <c r="P46" s="193"/>
      <c r="Q46" s="193"/>
      <c r="R46" s="600" t="s">
        <v>21</v>
      </c>
      <c r="S46" s="588" t="s">
        <v>733</v>
      </c>
      <c r="T46" s="5"/>
      <c r="U46" s="13"/>
      <c r="V46" s="13"/>
      <c r="W46" s="13"/>
      <c r="X46" s="13"/>
      <c r="Y46" s="13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spans="1:39" ht="7.5" customHeight="1">
      <c r="A47" s="6"/>
      <c r="B47" s="541"/>
      <c r="C47" s="541"/>
      <c r="D47" s="100"/>
      <c r="E47" s="197"/>
      <c r="F47" s="422"/>
      <c r="G47" s="58"/>
      <c r="H47" s="58"/>
      <c r="I47" s="58"/>
      <c r="J47" s="58"/>
      <c r="K47" s="58"/>
      <c r="L47" s="58"/>
      <c r="M47" s="58"/>
      <c r="N47" s="58"/>
      <c r="O47" s="193"/>
      <c r="P47" s="193"/>
      <c r="Q47" s="193"/>
      <c r="R47" s="541"/>
      <c r="S47" s="541"/>
      <c r="T47" s="5"/>
      <c r="U47" s="13"/>
      <c r="V47" s="13"/>
      <c r="W47" s="13"/>
      <c r="X47" s="13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39" ht="7.5" customHeight="1">
      <c r="A48" s="6"/>
      <c r="B48" s="541"/>
      <c r="C48" s="541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T48" s="72"/>
      <c r="U48" s="13"/>
      <c r="V48" s="13"/>
      <c r="W48" s="13"/>
      <c r="X48" s="13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1:39" ht="7.5" customHeight="1">
      <c r="A49" s="6"/>
      <c r="B49" s="541"/>
      <c r="C49" s="541"/>
      <c r="T49" s="72"/>
      <c r="U49" s="13"/>
      <c r="V49" s="13"/>
      <c r="W49" s="13"/>
      <c r="X49" s="13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1:39" ht="7.5" customHeight="1">
      <c r="A50" s="6"/>
      <c r="B50" s="541"/>
      <c r="C50" s="541"/>
      <c r="T50" s="72"/>
      <c r="U50" s="13"/>
      <c r="V50" s="13"/>
      <c r="W50" s="13"/>
      <c r="X50" s="13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1:39" ht="7.5" customHeight="1">
      <c r="A51" s="6"/>
      <c r="B51" s="541"/>
      <c r="C51" s="541"/>
      <c r="T51" s="72"/>
      <c r="U51" s="13"/>
      <c r="V51" s="13"/>
      <c r="W51" s="13"/>
      <c r="X51" s="13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1:39" ht="7.5" customHeight="1">
      <c r="A52" s="1"/>
      <c r="B52" s="541"/>
      <c r="C52" s="541"/>
      <c r="T52" s="5"/>
      <c r="U52" s="13"/>
      <c r="V52" s="13"/>
      <c r="W52" s="13"/>
      <c r="X52" s="13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1:39" ht="7.5" customHeight="1">
      <c r="A53" s="1"/>
      <c r="B53" s="541"/>
      <c r="C53" s="541"/>
      <c r="T53" s="5"/>
      <c r="U53" s="13"/>
      <c r="V53" s="13"/>
      <c r="W53" s="13"/>
      <c r="X53" s="13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1:39" ht="7.5" customHeight="1">
      <c r="A54" s="1"/>
      <c r="B54" s="541"/>
      <c r="C54" s="541"/>
      <c r="T54" s="5"/>
      <c r="U54" s="13"/>
      <c r="V54" s="13"/>
      <c r="W54" s="13"/>
      <c r="X54" s="13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1:39" ht="7.5" customHeight="1">
      <c r="A55" s="1"/>
      <c r="B55" s="541"/>
      <c r="C55" s="608" t="s">
        <v>736</v>
      </c>
      <c r="D55" s="608" t="s">
        <v>734</v>
      </c>
      <c r="T55" s="5"/>
      <c r="U55" s="13"/>
      <c r="V55" s="13"/>
      <c r="W55" s="13"/>
      <c r="X55" s="13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1:39" ht="7.5" customHeight="1">
      <c r="A56" s="13"/>
      <c r="B56" s="541"/>
      <c r="C56" s="541"/>
      <c r="D56" s="541"/>
      <c r="T56" s="5"/>
      <c r="U56" s="13"/>
      <c r="V56" s="13"/>
      <c r="W56" s="13"/>
      <c r="X56" s="13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1:39" ht="7.5" customHeight="1">
      <c r="A57" s="13"/>
      <c r="B57" s="541"/>
      <c r="C57" s="541"/>
      <c r="D57" s="541"/>
      <c r="T57" s="5"/>
      <c r="U57" s="13"/>
      <c r="V57" s="13"/>
      <c r="W57" s="13"/>
      <c r="X57" s="13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1:39" ht="7.5" customHeight="1">
      <c r="A58" s="13"/>
      <c r="B58" s="541"/>
      <c r="C58" s="531"/>
      <c r="D58" s="531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116"/>
      <c r="T58" s="5"/>
      <c r="U58" s="13"/>
      <c r="V58" s="13"/>
      <c r="W58" s="13"/>
      <c r="X58" s="13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 spans="1:39" ht="11.25" customHeight="1">
      <c r="A59" s="1"/>
      <c r="B59" s="569"/>
      <c r="C59" s="545"/>
      <c r="D59" s="545"/>
      <c r="E59" s="545"/>
      <c r="F59" s="545"/>
      <c r="G59" s="545"/>
      <c r="H59" s="545"/>
      <c r="I59" s="545"/>
      <c r="J59" s="545"/>
      <c r="K59" s="545"/>
      <c r="L59" s="545"/>
      <c r="M59" s="545"/>
      <c r="N59" s="545"/>
      <c r="O59" s="545"/>
      <c r="P59" s="545"/>
      <c r="Q59" s="545"/>
      <c r="R59" s="545"/>
      <c r="S59" s="570" t="s">
        <v>43</v>
      </c>
      <c r="T59" s="5"/>
      <c r="U59" s="13"/>
      <c r="V59" s="13"/>
      <c r="W59" s="5"/>
      <c r="X59" s="13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1:39" ht="11.25" customHeight="1">
      <c r="A60" s="1"/>
      <c r="B60" s="51"/>
      <c r="C60" s="64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62"/>
      <c r="T60" s="5"/>
      <c r="U60" s="5"/>
      <c r="V60" s="5"/>
      <c r="W60" s="5"/>
      <c r="X60" s="5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1.25" customHeight="1">
      <c r="A61" s="1"/>
      <c r="B61" s="586" t="s">
        <v>737</v>
      </c>
      <c r="C61" s="587"/>
      <c r="D61" s="587"/>
      <c r="E61" s="587"/>
      <c r="F61" s="587"/>
      <c r="G61" s="587"/>
      <c r="H61" s="587"/>
      <c r="I61" s="587"/>
      <c r="J61" s="587"/>
      <c r="K61" s="587"/>
      <c r="L61" s="587"/>
      <c r="M61" s="587"/>
      <c r="N61" s="587"/>
      <c r="O61" s="587"/>
      <c r="P61" s="587"/>
      <c r="Q61" s="587"/>
      <c r="R61" s="587"/>
      <c r="S61" s="587"/>
      <c r="T61" s="5"/>
      <c r="U61" s="13"/>
      <c r="V61" s="13"/>
      <c r="W61" s="5"/>
      <c r="X61" s="13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spans="1:39" ht="61.5" customHeight="1">
      <c r="A62" s="1"/>
      <c r="B62" s="572"/>
      <c r="C62" s="531"/>
      <c r="D62" s="531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573" t="s">
        <v>727</v>
      </c>
      <c r="P62" s="531"/>
      <c r="Q62" s="531"/>
      <c r="R62" s="531"/>
      <c r="S62" s="531"/>
      <c r="T62" s="5"/>
      <c r="U62" s="5"/>
      <c r="V62" s="5"/>
      <c r="W62" s="5"/>
      <c r="X62" s="5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34.5" customHeight="1">
      <c r="A63" s="1"/>
      <c r="B63" s="94" t="s">
        <v>6</v>
      </c>
      <c r="C63" s="94" t="s">
        <v>7</v>
      </c>
      <c r="D63" s="94" t="s">
        <v>8</v>
      </c>
      <c r="E63" s="37" t="s">
        <v>9</v>
      </c>
      <c r="F63" s="38" t="s">
        <v>10</v>
      </c>
      <c r="G63" s="39" t="s">
        <v>11</v>
      </c>
      <c r="H63" s="38" t="s">
        <v>10</v>
      </c>
      <c r="I63" s="39" t="s">
        <v>12</v>
      </c>
      <c r="J63" s="38" t="s">
        <v>10</v>
      </c>
      <c r="K63" s="39" t="s">
        <v>13</v>
      </c>
      <c r="L63" s="38" t="s">
        <v>10</v>
      </c>
      <c r="M63" s="39" t="s">
        <v>14</v>
      </c>
      <c r="N63" s="38" t="s">
        <v>10</v>
      </c>
      <c r="O63" s="39" t="s">
        <v>15</v>
      </c>
      <c r="P63" s="38" t="s">
        <v>10</v>
      </c>
      <c r="Q63" s="39" t="s">
        <v>16</v>
      </c>
      <c r="R63" s="574" t="s">
        <v>17</v>
      </c>
      <c r="S63" s="575"/>
      <c r="T63" s="5"/>
      <c r="U63" s="11"/>
      <c r="V63" s="11"/>
      <c r="W63" s="11"/>
      <c r="X63" s="11"/>
      <c r="Y63" s="412"/>
      <c r="Z63" s="412"/>
      <c r="AA63" s="412"/>
      <c r="AB63" s="412"/>
      <c r="AC63" s="412"/>
      <c r="AD63" s="412"/>
      <c r="AE63" s="412"/>
      <c r="AF63" s="412"/>
      <c r="AG63" s="412"/>
      <c r="AH63" s="412"/>
      <c r="AI63" s="412"/>
      <c r="AJ63" s="412"/>
      <c r="AK63" s="412"/>
      <c r="AL63" s="412"/>
      <c r="AM63" s="412"/>
    </row>
    <row r="64" spans="1:39" ht="7.5" customHeight="1">
      <c r="A64" s="95"/>
      <c r="B64" s="703" t="s">
        <v>18</v>
      </c>
      <c r="C64" s="627" t="s">
        <v>125</v>
      </c>
      <c r="D64" s="274"/>
      <c r="E64" s="413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648" t="s">
        <v>21</v>
      </c>
      <c r="S64" s="577" t="s">
        <v>728</v>
      </c>
      <c r="T64" s="5"/>
      <c r="U64" s="13"/>
      <c r="V64" s="13"/>
      <c r="W64" s="13"/>
      <c r="X64" s="424"/>
      <c r="Y64" s="425"/>
      <c r="Z64" s="425"/>
      <c r="AA64" s="425"/>
      <c r="AB64" s="425"/>
      <c r="AC64" s="425"/>
      <c r="AD64" s="425"/>
      <c r="AE64" s="425"/>
      <c r="AF64" s="425"/>
      <c r="AG64" s="425"/>
      <c r="AH64" s="425"/>
      <c r="AI64" s="425"/>
      <c r="AJ64" s="425"/>
      <c r="AK64" s="425"/>
      <c r="AL64" s="425"/>
      <c r="AM64" s="425"/>
    </row>
    <row r="65" spans="1:39" ht="7.5" customHeight="1">
      <c r="A65" s="95"/>
      <c r="B65" s="541"/>
      <c r="C65" s="541"/>
      <c r="D65" s="415"/>
      <c r="E65" s="197"/>
      <c r="F65" s="414"/>
      <c r="G65" s="414"/>
      <c r="H65" s="414"/>
      <c r="I65" s="414"/>
      <c r="J65" s="414"/>
      <c r="K65" s="414"/>
      <c r="L65" s="414"/>
      <c r="M65" s="414"/>
      <c r="N65" s="414"/>
      <c r="O65" s="414"/>
      <c r="P65" s="414"/>
      <c r="Q65" s="414"/>
      <c r="R65" s="541"/>
      <c r="S65" s="541"/>
      <c r="T65" s="5"/>
      <c r="U65" s="13"/>
      <c r="V65" s="13"/>
      <c r="W65" s="13"/>
      <c r="X65" s="424"/>
      <c r="Y65" s="425"/>
      <c r="Z65" s="425"/>
      <c r="AA65" s="425"/>
      <c r="AB65" s="425"/>
      <c r="AC65" s="425"/>
      <c r="AD65" s="425"/>
      <c r="AE65" s="425"/>
      <c r="AF65" s="425"/>
      <c r="AG65" s="425"/>
      <c r="AH65" s="425"/>
      <c r="AI65" s="425"/>
      <c r="AJ65" s="425"/>
      <c r="AK65" s="425"/>
      <c r="AL65" s="425"/>
      <c r="AM65" s="425"/>
    </row>
    <row r="66" spans="1:39" ht="7.5" customHeight="1">
      <c r="A66" s="95"/>
      <c r="B66" s="541"/>
      <c r="C66" s="541"/>
      <c r="D66" s="415"/>
      <c r="E66" s="197"/>
      <c r="F66" s="414"/>
      <c r="G66" s="414"/>
      <c r="H66" s="414"/>
      <c r="I66" s="414"/>
      <c r="J66" s="414"/>
      <c r="K66" s="414"/>
      <c r="L66" s="414"/>
      <c r="M66" s="414"/>
      <c r="N66" s="414"/>
      <c r="O66" s="414"/>
      <c r="P66" s="414"/>
      <c r="Q66" s="414"/>
      <c r="R66" s="193"/>
      <c r="S66" s="541"/>
      <c r="T66" s="5"/>
      <c r="U66" s="13"/>
      <c r="V66" s="13"/>
      <c r="W66" s="13"/>
      <c r="X66" s="13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1:39" ht="7.5" customHeight="1">
      <c r="A67" s="95"/>
      <c r="B67" s="541"/>
      <c r="C67" s="541"/>
      <c r="D67" s="415"/>
      <c r="E67" s="197"/>
      <c r="F67" s="414"/>
      <c r="G67" s="414"/>
      <c r="H67" s="414"/>
      <c r="I67" s="414"/>
      <c r="J67" s="414"/>
      <c r="K67" s="414"/>
      <c r="L67" s="414"/>
      <c r="M67" s="414"/>
      <c r="N67" s="414"/>
      <c r="O67" s="414"/>
      <c r="P67" s="414"/>
      <c r="Q67" s="414"/>
      <c r="R67" s="193"/>
      <c r="S67" s="541"/>
      <c r="T67" s="5"/>
      <c r="U67" s="13"/>
      <c r="V67" s="13"/>
      <c r="W67" s="13"/>
      <c r="X67" s="13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1:39" ht="7.5" customHeight="1">
      <c r="A68" s="95"/>
      <c r="B68" s="541"/>
      <c r="C68" s="541"/>
      <c r="D68" s="415"/>
      <c r="E68" s="197"/>
      <c r="F68" s="414"/>
      <c r="G68" s="414"/>
      <c r="H68" s="414"/>
      <c r="I68" s="414"/>
      <c r="J68" s="414"/>
      <c r="K68" s="414"/>
      <c r="L68" s="414"/>
      <c r="M68" s="414"/>
      <c r="N68" s="414"/>
      <c r="O68" s="414"/>
      <c r="P68" s="414"/>
      <c r="Q68" s="414"/>
      <c r="R68" s="193"/>
      <c r="S68" s="541"/>
      <c r="T68" s="5"/>
      <c r="U68" s="13"/>
      <c r="V68" s="13"/>
      <c r="W68" s="13"/>
      <c r="X68" s="13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1:39" ht="7.5" customHeight="1">
      <c r="A69" s="95"/>
      <c r="B69" s="541"/>
      <c r="C69" s="541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600" t="s">
        <v>21</v>
      </c>
      <c r="S69" s="588" t="s">
        <v>729</v>
      </c>
      <c r="T69" s="5"/>
      <c r="U69" s="13"/>
      <c r="V69" s="13"/>
      <c r="W69" s="13"/>
      <c r="X69" s="13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spans="1:39" ht="7.5" customHeight="1">
      <c r="A70" s="95"/>
      <c r="B70" s="541"/>
      <c r="C70" s="541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541"/>
      <c r="S70" s="541"/>
      <c r="T70" s="5"/>
      <c r="U70" s="13"/>
      <c r="V70" s="13"/>
      <c r="W70" s="13"/>
      <c r="X70" s="13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1:39" ht="7.5" customHeight="1">
      <c r="A71" s="95"/>
      <c r="B71" s="541"/>
      <c r="C71" s="541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600" t="s">
        <v>21</v>
      </c>
      <c r="S71" s="588" t="s">
        <v>738</v>
      </c>
      <c r="T71" s="5"/>
      <c r="U71" s="13"/>
      <c r="V71" s="13"/>
      <c r="W71" s="13"/>
      <c r="X71" s="13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spans="1:39" ht="7.5" customHeight="1">
      <c r="A72" s="95"/>
      <c r="B72" s="541"/>
      <c r="C72" s="541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541"/>
      <c r="S72" s="541"/>
      <c r="T72" s="5"/>
      <c r="U72" s="13"/>
      <c r="V72" s="13"/>
      <c r="W72" s="13"/>
      <c r="X72" s="13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1:39" ht="7.5" customHeight="1">
      <c r="A73" s="95"/>
      <c r="B73" s="541"/>
      <c r="C73" s="541"/>
      <c r="D73" s="193"/>
      <c r="E73" s="193"/>
      <c r="F73" s="193"/>
      <c r="G73" s="58"/>
      <c r="H73" s="58"/>
      <c r="I73" s="58"/>
      <c r="J73" s="58"/>
      <c r="K73" s="58"/>
      <c r="L73" s="58"/>
      <c r="M73" s="58"/>
      <c r="N73" s="193"/>
      <c r="O73" s="193"/>
      <c r="P73" s="193"/>
      <c r="Q73" s="193"/>
      <c r="R73" s="416"/>
      <c r="S73" s="541"/>
      <c r="T73" s="5"/>
      <c r="U73" s="13"/>
      <c r="V73" s="13"/>
      <c r="W73" s="13"/>
      <c r="X73" s="13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spans="1:39" ht="7.5" customHeight="1">
      <c r="A74" s="95"/>
      <c r="B74" s="541"/>
      <c r="C74" s="541"/>
      <c r="D74" s="193"/>
      <c r="E74" s="193"/>
      <c r="F74" s="193"/>
      <c r="G74" s="58"/>
      <c r="H74" s="58"/>
      <c r="I74" s="58"/>
      <c r="J74" s="58"/>
      <c r="K74" s="58"/>
      <c r="L74" s="58"/>
      <c r="N74" s="193"/>
      <c r="O74" s="193"/>
      <c r="P74" s="193"/>
      <c r="Q74" s="193"/>
      <c r="R74" s="600" t="s">
        <v>21</v>
      </c>
      <c r="S74" s="588" t="s">
        <v>739</v>
      </c>
      <c r="T74" s="5"/>
      <c r="U74" s="13"/>
      <c r="V74" s="13"/>
      <c r="W74" s="13"/>
      <c r="X74" s="13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spans="1:39" ht="7.5" customHeight="1">
      <c r="A75" s="95"/>
      <c r="B75" s="541"/>
      <c r="C75" s="541"/>
      <c r="D75" s="193"/>
      <c r="E75" s="193"/>
      <c r="F75" s="193"/>
      <c r="G75" s="58"/>
      <c r="H75" s="58"/>
      <c r="I75" s="58"/>
      <c r="J75" s="58"/>
      <c r="K75" s="58"/>
      <c r="L75" s="58"/>
      <c r="N75" s="193"/>
      <c r="O75" s="193"/>
      <c r="P75" s="193"/>
      <c r="Q75" s="193"/>
      <c r="R75" s="541"/>
      <c r="S75" s="541"/>
      <c r="T75" s="5"/>
      <c r="U75" s="13"/>
      <c r="V75" s="13"/>
      <c r="W75" s="13"/>
      <c r="X75" s="13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spans="1:39" ht="7.5" customHeight="1">
      <c r="A76" s="95"/>
      <c r="B76" s="541"/>
      <c r="C76" s="541"/>
      <c r="D76" s="637" t="s">
        <v>114</v>
      </c>
      <c r="E76" s="759" t="s">
        <v>25</v>
      </c>
      <c r="F76" s="581">
        <v>3192.85</v>
      </c>
      <c r="G76" s="582">
        <f>ROUND(F76*mark_up,0)</f>
        <v>14017</v>
      </c>
      <c r="H76" s="760"/>
      <c r="I76" s="761" t="s">
        <v>25</v>
      </c>
      <c r="J76" s="760"/>
      <c r="K76" s="761" t="s">
        <v>25</v>
      </c>
      <c r="L76" s="760"/>
      <c r="M76" s="761" t="s">
        <v>25</v>
      </c>
      <c r="N76" s="760"/>
      <c r="O76" s="761" t="s">
        <v>25</v>
      </c>
      <c r="P76" s="760"/>
      <c r="Q76" s="761" t="s">
        <v>25</v>
      </c>
      <c r="R76" s="193"/>
      <c r="S76" s="541"/>
      <c r="T76" s="5"/>
      <c r="U76" s="13"/>
      <c r="V76" s="13"/>
      <c r="W76" s="13"/>
      <c r="X76" s="13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1:39" ht="7.5" customHeight="1">
      <c r="A77" s="95"/>
      <c r="B77" s="541"/>
      <c r="C77" s="541"/>
      <c r="D77" s="541"/>
      <c r="E77" s="541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600" t="s">
        <v>21</v>
      </c>
      <c r="S77" s="588" t="s">
        <v>740</v>
      </c>
      <c r="T77" s="5"/>
      <c r="U77" s="13"/>
      <c r="V77" s="13"/>
      <c r="W77" s="13"/>
      <c r="X77" s="13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spans="1:39" ht="7.5" customHeight="1">
      <c r="A78" s="95"/>
      <c r="B78" s="541"/>
      <c r="C78" s="541"/>
      <c r="D78" s="637" t="s">
        <v>115</v>
      </c>
      <c r="E78" s="759" t="s">
        <v>25</v>
      </c>
      <c r="F78" s="581">
        <v>3734.75</v>
      </c>
      <c r="G78" s="582">
        <f>ROUND(F78*mark_up,0)</f>
        <v>16396</v>
      </c>
      <c r="H78" s="760"/>
      <c r="I78" s="761" t="s">
        <v>25</v>
      </c>
      <c r="J78" s="760"/>
      <c r="K78" s="761" t="s">
        <v>25</v>
      </c>
      <c r="L78" s="760"/>
      <c r="M78" s="761" t="s">
        <v>25</v>
      </c>
      <c r="N78" s="760"/>
      <c r="O78" s="761" t="s">
        <v>25</v>
      </c>
      <c r="P78" s="760"/>
      <c r="Q78" s="761" t="s">
        <v>25</v>
      </c>
      <c r="R78" s="541"/>
      <c r="S78" s="541"/>
      <c r="T78" s="5"/>
      <c r="U78" s="13"/>
      <c r="V78" s="13"/>
      <c r="W78" s="13"/>
      <c r="X78" s="13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1:39" ht="7.5" customHeight="1">
      <c r="A79" s="95"/>
      <c r="B79" s="541"/>
      <c r="C79" s="541"/>
      <c r="D79" s="541"/>
      <c r="E79" s="541"/>
      <c r="F79" s="562"/>
      <c r="G79" s="562"/>
      <c r="H79" s="562"/>
      <c r="I79" s="562"/>
      <c r="J79" s="562"/>
      <c r="K79" s="562"/>
      <c r="L79" s="562"/>
      <c r="M79" s="562"/>
      <c r="N79" s="562"/>
      <c r="O79" s="562"/>
      <c r="P79" s="562"/>
      <c r="Q79" s="562"/>
      <c r="R79" s="193"/>
      <c r="S79" s="541"/>
      <c r="T79" s="5"/>
      <c r="U79" s="13"/>
      <c r="V79" s="13"/>
      <c r="W79" s="13"/>
      <c r="X79" s="13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1:39" ht="7.5" customHeight="1">
      <c r="A80" s="95"/>
      <c r="B80" s="541"/>
      <c r="C80" s="541"/>
      <c r="D80" s="193"/>
      <c r="E80" s="193"/>
      <c r="F80" s="47"/>
      <c r="G80" s="116"/>
      <c r="H80" s="58"/>
      <c r="I80" s="58"/>
      <c r="J80" s="58"/>
      <c r="K80" s="58"/>
      <c r="L80" s="58"/>
      <c r="M80" s="58"/>
      <c r="N80" s="193"/>
      <c r="O80" s="193"/>
      <c r="P80" s="193"/>
      <c r="Q80" s="193"/>
      <c r="R80" s="193"/>
      <c r="S80" s="541"/>
      <c r="T80" s="5"/>
      <c r="U80" s="13"/>
      <c r="V80" s="13"/>
      <c r="W80" s="13"/>
      <c r="X80" s="13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1:39" ht="7.5" customHeight="1">
      <c r="A81" s="95"/>
      <c r="B81" s="541"/>
      <c r="C81" s="541"/>
      <c r="D81" s="193"/>
      <c r="E81" s="193"/>
      <c r="F81" s="47"/>
      <c r="G81" s="116"/>
      <c r="H81" s="58"/>
      <c r="I81" s="58"/>
      <c r="J81" s="58"/>
      <c r="K81" s="58"/>
      <c r="L81" s="58"/>
      <c r="M81" s="58"/>
      <c r="N81" s="193"/>
      <c r="O81" s="193"/>
      <c r="P81" s="193"/>
      <c r="Q81" s="193"/>
      <c r="R81" s="193"/>
      <c r="S81" s="541"/>
      <c r="T81" s="5"/>
      <c r="U81" s="13"/>
      <c r="V81" s="13"/>
      <c r="W81" s="13"/>
      <c r="X81" s="13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1:39" ht="7.5" customHeight="1">
      <c r="A82" s="95"/>
      <c r="B82" s="541"/>
      <c r="C82" s="541"/>
      <c r="D82" s="193"/>
      <c r="E82" s="193"/>
      <c r="F82" s="47"/>
      <c r="G82" s="116"/>
      <c r="H82" s="58"/>
      <c r="I82" s="58"/>
      <c r="J82" s="58"/>
      <c r="K82" s="58"/>
      <c r="L82" s="58"/>
      <c r="M82" s="58"/>
      <c r="N82" s="193"/>
      <c r="O82" s="193"/>
      <c r="P82" s="193"/>
      <c r="Q82" s="193"/>
      <c r="R82" s="600" t="s">
        <v>21</v>
      </c>
      <c r="S82" s="588" t="s">
        <v>731</v>
      </c>
      <c r="T82" s="5"/>
      <c r="U82" s="13"/>
      <c r="V82" s="13"/>
      <c r="W82" s="13"/>
      <c r="X82" s="13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1:39" ht="7.5" customHeight="1">
      <c r="A83" s="95"/>
      <c r="B83" s="541"/>
      <c r="C83" s="541"/>
      <c r="D83" s="54"/>
      <c r="E83" s="414"/>
      <c r="F83" s="80"/>
      <c r="G83" s="146"/>
      <c r="H83" s="422"/>
      <c r="I83" s="422"/>
      <c r="J83" s="422"/>
      <c r="K83" s="422"/>
      <c r="L83" s="422"/>
      <c r="M83" s="422"/>
      <c r="N83" s="414"/>
      <c r="O83" s="414"/>
      <c r="P83" s="414"/>
      <c r="Q83" s="414"/>
      <c r="R83" s="541"/>
      <c r="S83" s="541"/>
      <c r="T83" s="5"/>
      <c r="U83" s="13"/>
      <c r="V83" s="13"/>
      <c r="W83" s="13"/>
      <c r="X83" s="13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1:39" ht="7.5" customHeight="1">
      <c r="A84" s="95"/>
      <c r="B84" s="541"/>
      <c r="C84" s="541"/>
      <c r="D84" s="54"/>
      <c r="E84" s="414"/>
      <c r="F84" s="80"/>
      <c r="G84" s="146"/>
      <c r="H84" s="422"/>
      <c r="I84" s="422"/>
      <c r="J84" s="422"/>
      <c r="K84" s="422"/>
      <c r="L84" s="422"/>
      <c r="M84" s="422"/>
      <c r="N84" s="414"/>
      <c r="O84" s="414"/>
      <c r="P84" s="414"/>
      <c r="Q84" s="414"/>
      <c r="R84" s="54"/>
      <c r="S84" s="541"/>
      <c r="T84" s="5"/>
      <c r="U84" s="13"/>
      <c r="V84" s="13"/>
      <c r="W84" s="13"/>
      <c r="X84" s="13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spans="1:39" ht="7.5" customHeight="1">
      <c r="A85" s="95"/>
      <c r="B85" s="541"/>
      <c r="C85" s="541"/>
      <c r="D85" s="54"/>
      <c r="E85" s="414"/>
      <c r="F85" s="80"/>
      <c r="G85" s="146"/>
      <c r="H85" s="422"/>
      <c r="I85" s="422"/>
      <c r="J85" s="422"/>
      <c r="K85" s="422"/>
      <c r="L85" s="422"/>
      <c r="M85" s="422"/>
      <c r="N85" s="414"/>
      <c r="O85" s="414"/>
      <c r="P85" s="414"/>
      <c r="Q85" s="414"/>
      <c r="R85" s="54"/>
      <c r="S85" s="54"/>
      <c r="T85" s="5"/>
      <c r="U85" s="13"/>
      <c r="V85" s="13"/>
      <c r="W85" s="13"/>
      <c r="X85" s="13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</row>
    <row r="86" spans="1:39" ht="7.5" customHeight="1">
      <c r="A86" s="95"/>
      <c r="B86" s="541"/>
      <c r="C86" s="541"/>
      <c r="D86" s="54"/>
      <c r="E86" s="414"/>
      <c r="F86" s="80"/>
      <c r="G86" s="349"/>
      <c r="H86" s="422"/>
      <c r="I86" s="422"/>
      <c r="J86" s="422"/>
      <c r="K86" s="422"/>
      <c r="L86" s="422"/>
      <c r="M86" s="422"/>
      <c r="N86" s="414"/>
      <c r="O86" s="414"/>
      <c r="P86" s="414"/>
      <c r="Q86" s="414"/>
      <c r="R86" s="54"/>
      <c r="S86" s="54"/>
      <c r="T86" s="5"/>
      <c r="U86" s="13"/>
      <c r="V86" s="13"/>
      <c r="W86" s="13"/>
      <c r="X86" s="13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spans="1:39" ht="7.5" customHeight="1">
      <c r="A87" s="95"/>
      <c r="B87" s="541"/>
      <c r="C87" s="541"/>
      <c r="D87" s="414"/>
      <c r="E87" s="414"/>
      <c r="F87" s="80"/>
      <c r="G87" s="349"/>
      <c r="H87" s="422"/>
      <c r="I87" s="422"/>
      <c r="J87" s="422"/>
      <c r="K87" s="422"/>
      <c r="L87" s="422"/>
      <c r="M87" s="422"/>
      <c r="N87" s="414"/>
      <c r="O87" s="414"/>
      <c r="P87" s="414"/>
      <c r="Q87" s="414"/>
      <c r="R87" s="54"/>
      <c r="S87" s="54"/>
      <c r="T87" s="5"/>
      <c r="U87" s="13"/>
      <c r="V87" s="13"/>
      <c r="W87" s="13"/>
      <c r="X87" s="13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spans="1:39" ht="7.5" customHeight="1">
      <c r="A88" s="95"/>
      <c r="B88" s="541"/>
      <c r="C88" s="541"/>
      <c r="D88" s="54"/>
      <c r="E88" s="414"/>
      <c r="F88" s="80"/>
      <c r="G88" s="349"/>
      <c r="H88" s="422"/>
      <c r="I88" s="92"/>
      <c r="J88" s="422"/>
      <c r="K88" s="422"/>
      <c r="L88" s="422"/>
      <c r="M88" s="422"/>
      <c r="N88" s="414"/>
      <c r="O88" s="414"/>
      <c r="P88" s="414"/>
      <c r="Q88" s="414"/>
      <c r="R88" s="54"/>
      <c r="S88" s="54"/>
      <c r="T88" s="5"/>
      <c r="U88" s="13"/>
      <c r="V88" s="13"/>
      <c r="W88" s="13"/>
      <c r="X88" s="13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</row>
    <row r="89" spans="1:39" ht="7.5" customHeight="1">
      <c r="A89" s="95"/>
      <c r="B89" s="541"/>
      <c r="C89" s="541"/>
      <c r="D89" s="54"/>
      <c r="E89" s="193"/>
      <c r="F89" s="47"/>
      <c r="G89" s="349"/>
      <c r="H89" s="58"/>
      <c r="I89" s="92"/>
      <c r="J89" s="58"/>
      <c r="K89" s="58"/>
      <c r="L89" s="58"/>
      <c r="M89" s="58"/>
      <c r="N89" s="193"/>
      <c r="O89" s="193"/>
      <c r="P89" s="193"/>
      <c r="Q89" s="193"/>
      <c r="R89" s="54"/>
      <c r="S89" s="54"/>
      <c r="T89" s="5"/>
      <c r="U89" s="13"/>
      <c r="V89" s="13"/>
      <c r="W89" s="13"/>
      <c r="X89" s="13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spans="1:39" ht="7.5" customHeight="1">
      <c r="A90" s="95"/>
      <c r="B90" s="541"/>
      <c r="C90" s="608" t="s">
        <v>741</v>
      </c>
      <c r="D90" s="608" t="s">
        <v>742</v>
      </c>
      <c r="E90" s="414"/>
      <c r="F90" s="80"/>
      <c r="G90" s="349"/>
      <c r="H90" s="422"/>
      <c r="I90" s="92"/>
      <c r="J90" s="422"/>
      <c r="K90" s="422"/>
      <c r="L90" s="422"/>
      <c r="M90" s="422"/>
      <c r="N90" s="414"/>
      <c r="O90" s="414"/>
      <c r="P90" s="414"/>
      <c r="Q90" s="414"/>
      <c r="R90" s="54"/>
      <c r="S90" s="54"/>
      <c r="T90" s="5"/>
      <c r="U90" s="13"/>
      <c r="V90" s="13"/>
      <c r="W90" s="13"/>
      <c r="X90" s="13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spans="1:39" ht="7.5" customHeight="1">
      <c r="A91" s="95"/>
      <c r="B91" s="541"/>
      <c r="C91" s="541"/>
      <c r="D91" s="541"/>
      <c r="E91" s="414"/>
      <c r="F91" s="80"/>
      <c r="G91" s="146"/>
      <c r="H91" s="422"/>
      <c r="I91" s="92"/>
      <c r="J91" s="422"/>
      <c r="K91" s="422"/>
      <c r="L91" s="422"/>
      <c r="M91" s="422"/>
      <c r="N91" s="414"/>
      <c r="O91" s="414"/>
      <c r="P91" s="414"/>
      <c r="Q91" s="414"/>
      <c r="R91" s="54"/>
      <c r="S91" s="54"/>
      <c r="T91" s="5"/>
      <c r="U91" s="13"/>
      <c r="V91" s="13"/>
      <c r="W91" s="13"/>
      <c r="X91" s="13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</row>
    <row r="92" spans="1:39" ht="7.5" customHeight="1">
      <c r="A92" s="95"/>
      <c r="B92" s="541"/>
      <c r="C92" s="541"/>
      <c r="D92" s="541"/>
      <c r="E92" s="54"/>
      <c r="F92" s="70"/>
      <c r="G92" s="349"/>
      <c r="H92" s="92"/>
      <c r="I92" s="92"/>
      <c r="J92" s="92"/>
      <c r="K92" s="92"/>
      <c r="L92" s="92"/>
      <c r="M92" s="92"/>
      <c r="N92" s="54"/>
      <c r="O92" s="54"/>
      <c r="P92" s="54"/>
      <c r="Q92" s="54"/>
      <c r="R92" s="54"/>
      <c r="S92" s="54"/>
      <c r="T92" s="5"/>
      <c r="U92" s="13"/>
      <c r="V92" s="13"/>
      <c r="W92" s="13"/>
      <c r="X92" s="13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</row>
    <row r="93" spans="1:39" ht="7.5" customHeight="1">
      <c r="A93" s="95"/>
      <c r="B93" s="541"/>
      <c r="C93" s="541"/>
      <c r="D93" s="541"/>
      <c r="E93" s="54"/>
      <c r="F93" s="70"/>
      <c r="G93" s="349"/>
      <c r="H93" s="92"/>
      <c r="I93" s="92"/>
      <c r="J93" s="92"/>
      <c r="K93" s="92"/>
      <c r="L93" s="92"/>
      <c r="M93" s="92"/>
      <c r="N93" s="54"/>
      <c r="O93" s="54"/>
      <c r="P93" s="54"/>
      <c r="Q93" s="54"/>
      <c r="R93" s="54"/>
      <c r="S93" s="54"/>
      <c r="T93" s="5"/>
      <c r="U93" s="13"/>
      <c r="V93" s="13"/>
      <c r="W93" s="13"/>
      <c r="X93" s="13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spans="1:39" ht="7.5" customHeight="1">
      <c r="A94" s="95"/>
      <c r="B94" s="703" t="s">
        <v>18</v>
      </c>
      <c r="C94" s="627" t="s">
        <v>132</v>
      </c>
      <c r="D94" s="274"/>
      <c r="E94" s="413"/>
      <c r="F94" s="78"/>
      <c r="G94" s="420"/>
      <c r="H94" s="421"/>
      <c r="I94" s="421"/>
      <c r="J94" s="421"/>
      <c r="K94" s="421"/>
      <c r="L94" s="421"/>
      <c r="M94" s="421"/>
      <c r="N94" s="178"/>
      <c r="O94" s="178"/>
      <c r="P94" s="178"/>
      <c r="Q94" s="178"/>
      <c r="R94" s="648" t="s">
        <v>21</v>
      </c>
      <c r="S94" s="577" t="s">
        <v>728</v>
      </c>
      <c r="T94" s="5"/>
      <c r="U94" s="426"/>
      <c r="V94" s="426"/>
      <c r="W94" s="426"/>
      <c r="X94" s="426"/>
      <c r="Y94" s="426"/>
      <c r="Z94" s="426"/>
      <c r="AA94" s="426"/>
      <c r="AB94" s="426"/>
      <c r="AC94" s="426"/>
      <c r="AD94" s="426"/>
      <c r="AE94" s="426"/>
      <c r="AF94" s="426"/>
      <c r="AG94" s="426"/>
      <c r="AH94" s="426"/>
      <c r="AI94" s="426"/>
      <c r="AJ94" s="426"/>
      <c r="AK94" s="426"/>
      <c r="AL94" s="17"/>
      <c r="AM94" s="17"/>
    </row>
    <row r="95" spans="1:39" ht="7.5" customHeight="1">
      <c r="A95" s="95"/>
      <c r="B95" s="541"/>
      <c r="C95" s="541"/>
      <c r="D95" s="415"/>
      <c r="E95" s="197"/>
      <c r="F95" s="80"/>
      <c r="G95" s="146"/>
      <c r="H95" s="422"/>
      <c r="I95" s="422"/>
      <c r="J95" s="422"/>
      <c r="K95" s="422"/>
      <c r="L95" s="422"/>
      <c r="M95" s="422"/>
      <c r="N95" s="414"/>
      <c r="O95" s="414"/>
      <c r="P95" s="414"/>
      <c r="Q95" s="414"/>
      <c r="R95" s="541"/>
      <c r="S95" s="541"/>
      <c r="T95" s="5"/>
      <c r="U95" s="426"/>
      <c r="V95" s="426"/>
      <c r="W95" s="426"/>
      <c r="X95" s="426"/>
      <c r="Y95" s="426"/>
      <c r="Z95" s="426"/>
      <c r="AA95" s="426"/>
      <c r="AB95" s="426"/>
      <c r="AC95" s="426"/>
      <c r="AD95" s="426"/>
      <c r="AE95" s="426"/>
      <c r="AF95" s="426"/>
      <c r="AG95" s="426"/>
      <c r="AH95" s="426"/>
      <c r="AI95" s="426"/>
      <c r="AJ95" s="426"/>
      <c r="AK95" s="426"/>
      <c r="AL95" s="17"/>
      <c r="AM95" s="17"/>
    </row>
    <row r="96" spans="1:39" ht="7.5" customHeight="1">
      <c r="A96" s="95"/>
      <c r="B96" s="541"/>
      <c r="C96" s="541"/>
      <c r="D96" s="415"/>
      <c r="E96" s="197"/>
      <c r="F96" s="80"/>
      <c r="G96" s="146"/>
      <c r="H96" s="422"/>
      <c r="I96" s="422"/>
      <c r="J96" s="422"/>
      <c r="K96" s="422"/>
      <c r="L96" s="422"/>
      <c r="M96" s="422"/>
      <c r="N96" s="414"/>
      <c r="O96" s="414"/>
      <c r="P96" s="414"/>
      <c r="Q96" s="414"/>
      <c r="R96" s="193"/>
      <c r="S96" s="541"/>
      <c r="T96" s="5"/>
      <c r="U96" s="426"/>
      <c r="V96" s="426"/>
      <c r="W96" s="426"/>
      <c r="X96" s="426"/>
      <c r="Y96" s="426"/>
      <c r="Z96" s="426"/>
      <c r="AA96" s="426"/>
      <c r="AB96" s="426"/>
      <c r="AC96" s="426"/>
      <c r="AD96" s="426"/>
      <c r="AE96" s="426"/>
      <c r="AF96" s="426"/>
      <c r="AG96" s="426"/>
      <c r="AH96" s="426"/>
      <c r="AI96" s="426"/>
      <c r="AJ96" s="426"/>
      <c r="AK96" s="426"/>
      <c r="AL96" s="17"/>
      <c r="AM96" s="17"/>
    </row>
    <row r="97" spans="1:39" ht="7.5" customHeight="1">
      <c r="A97" s="95"/>
      <c r="B97" s="541"/>
      <c r="C97" s="541"/>
      <c r="D97" s="415"/>
      <c r="E97" s="197"/>
      <c r="F97" s="80"/>
      <c r="G97" s="146"/>
      <c r="H97" s="422"/>
      <c r="I97" s="422"/>
      <c r="J97" s="422"/>
      <c r="K97" s="422"/>
      <c r="L97" s="422"/>
      <c r="M97" s="422"/>
      <c r="N97" s="414"/>
      <c r="O97" s="414"/>
      <c r="P97" s="414"/>
      <c r="Q97" s="414"/>
      <c r="R97" s="193"/>
      <c r="S97" s="541"/>
      <c r="T97" s="5"/>
      <c r="U97" s="426"/>
      <c r="V97" s="426"/>
      <c r="W97" s="426"/>
      <c r="X97" s="426"/>
      <c r="Y97" s="426"/>
      <c r="Z97" s="426"/>
      <c r="AA97" s="426"/>
      <c r="AB97" s="426"/>
      <c r="AC97" s="426"/>
      <c r="AD97" s="426"/>
      <c r="AE97" s="426"/>
      <c r="AF97" s="426"/>
      <c r="AG97" s="426"/>
      <c r="AH97" s="426"/>
      <c r="AI97" s="426"/>
      <c r="AJ97" s="426"/>
      <c r="AK97" s="426"/>
      <c r="AL97" s="17"/>
      <c r="AM97" s="17"/>
    </row>
    <row r="98" spans="1:39" ht="7.5" customHeight="1">
      <c r="A98" s="95"/>
      <c r="B98" s="541"/>
      <c r="C98" s="541"/>
      <c r="D98" s="415"/>
      <c r="E98" s="197"/>
      <c r="F98" s="80"/>
      <c r="G98" s="146"/>
      <c r="H98" s="422"/>
      <c r="I98" s="422"/>
      <c r="J98" s="422"/>
      <c r="K98" s="422"/>
      <c r="L98" s="422"/>
      <c r="M98" s="422"/>
      <c r="N98" s="414"/>
      <c r="O98" s="414"/>
      <c r="P98" s="414"/>
      <c r="Q98" s="414"/>
      <c r="R98" s="193"/>
      <c r="S98" s="541"/>
      <c r="T98" s="5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17"/>
    </row>
    <row r="99" spans="1:39" ht="7.5" customHeight="1">
      <c r="A99" s="95"/>
      <c r="B99" s="541"/>
      <c r="C99" s="541"/>
      <c r="D99" s="193"/>
      <c r="E99" s="193"/>
      <c r="F99" s="47"/>
      <c r="G99" s="116"/>
      <c r="H99" s="58"/>
      <c r="I99" s="58"/>
      <c r="J99" s="58"/>
      <c r="K99" s="58"/>
      <c r="L99" s="58"/>
      <c r="M99" s="58"/>
      <c r="N99" s="193"/>
      <c r="O99" s="193"/>
      <c r="P99" s="193"/>
      <c r="Q99" s="193"/>
      <c r="R99" s="600" t="s">
        <v>21</v>
      </c>
      <c r="S99" s="588" t="s">
        <v>729</v>
      </c>
      <c r="T99" s="5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17"/>
    </row>
    <row r="100" spans="1:39" ht="7.5" customHeight="1">
      <c r="A100" s="95"/>
      <c r="B100" s="541"/>
      <c r="C100" s="541"/>
      <c r="D100" s="193"/>
      <c r="E100" s="193"/>
      <c r="F100" s="47"/>
      <c r="G100" s="116"/>
      <c r="H100" s="58"/>
      <c r="I100" s="58"/>
      <c r="J100" s="58"/>
      <c r="K100" s="58"/>
      <c r="L100" s="58"/>
      <c r="M100" s="58"/>
      <c r="N100" s="193"/>
      <c r="O100" s="193"/>
      <c r="P100" s="193"/>
      <c r="Q100" s="193"/>
      <c r="R100" s="541"/>
      <c r="S100" s="541"/>
      <c r="T100" s="5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17"/>
    </row>
    <row r="101" spans="1:39" ht="7.5" customHeight="1">
      <c r="A101" s="95"/>
      <c r="B101" s="541"/>
      <c r="C101" s="541"/>
      <c r="D101" s="193"/>
      <c r="E101" s="193"/>
      <c r="F101" s="47"/>
      <c r="G101" s="116"/>
      <c r="H101" s="58"/>
      <c r="I101" s="58"/>
      <c r="J101" s="58"/>
      <c r="K101" s="58"/>
      <c r="L101" s="58"/>
      <c r="N101" s="193"/>
      <c r="O101" s="193"/>
      <c r="P101" s="193"/>
      <c r="Q101" s="193"/>
      <c r="R101" s="600" t="s">
        <v>21</v>
      </c>
      <c r="S101" s="588" t="s">
        <v>738</v>
      </c>
      <c r="T101" s="5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17"/>
    </row>
    <row r="102" spans="1:39" ht="7.5" customHeight="1">
      <c r="A102" s="95"/>
      <c r="B102" s="541"/>
      <c r="C102" s="541"/>
      <c r="D102" s="193"/>
      <c r="E102" s="193"/>
      <c r="F102" s="47"/>
      <c r="G102" s="116"/>
      <c r="H102" s="58"/>
      <c r="I102" s="58"/>
      <c r="J102" s="58"/>
      <c r="K102" s="58"/>
      <c r="L102" s="58"/>
      <c r="N102" s="193"/>
      <c r="O102" s="193"/>
      <c r="P102" s="193"/>
      <c r="Q102" s="193"/>
      <c r="R102" s="541"/>
      <c r="S102" s="541"/>
      <c r="T102" s="5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17"/>
    </row>
    <row r="103" spans="1:39" ht="7.5" customHeight="1">
      <c r="A103" s="95"/>
      <c r="B103" s="541"/>
      <c r="C103" s="541"/>
      <c r="D103" s="637" t="s">
        <v>114</v>
      </c>
      <c r="E103" s="759" t="s">
        <v>25</v>
      </c>
      <c r="F103" s="581">
        <v>3176.82</v>
      </c>
      <c r="G103" s="582">
        <f>ROUND(F103*mark_up,0)</f>
        <v>13946</v>
      </c>
      <c r="H103" s="760"/>
      <c r="I103" s="761" t="s">
        <v>25</v>
      </c>
      <c r="J103" s="760"/>
      <c r="K103" s="761" t="s">
        <v>25</v>
      </c>
      <c r="L103" s="760"/>
      <c r="M103" s="761" t="s">
        <v>25</v>
      </c>
      <c r="N103" s="760"/>
      <c r="O103" s="761" t="s">
        <v>25</v>
      </c>
      <c r="P103" s="760"/>
      <c r="Q103" s="761" t="s">
        <v>25</v>
      </c>
      <c r="R103" s="416"/>
      <c r="S103" s="541"/>
      <c r="T103" s="5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17"/>
    </row>
    <row r="104" spans="1:39" ht="7.5" customHeight="1">
      <c r="A104" s="95"/>
      <c r="B104" s="541"/>
      <c r="C104" s="541"/>
      <c r="D104" s="541"/>
      <c r="E104" s="541"/>
      <c r="F104" s="562"/>
      <c r="G104" s="562"/>
      <c r="H104" s="562"/>
      <c r="I104" s="562"/>
      <c r="J104" s="562"/>
      <c r="K104" s="562"/>
      <c r="L104" s="562"/>
      <c r="M104" s="562"/>
      <c r="N104" s="562"/>
      <c r="O104" s="562"/>
      <c r="P104" s="562"/>
      <c r="Q104" s="562"/>
      <c r="R104" s="600" t="s">
        <v>21</v>
      </c>
      <c r="S104" s="588" t="s">
        <v>739</v>
      </c>
      <c r="T104" s="5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17"/>
    </row>
    <row r="105" spans="1:39" ht="7.5" customHeight="1">
      <c r="A105" s="95"/>
      <c r="B105" s="541"/>
      <c r="C105" s="541"/>
      <c r="D105" s="637" t="s">
        <v>115</v>
      </c>
      <c r="E105" s="759" t="s">
        <v>25</v>
      </c>
      <c r="F105" s="581">
        <v>3715.51</v>
      </c>
      <c r="G105" s="582">
        <f>ROUND(F105*mark_up,0)</f>
        <v>16311</v>
      </c>
      <c r="H105" s="760"/>
      <c r="I105" s="761" t="s">
        <v>25</v>
      </c>
      <c r="J105" s="760"/>
      <c r="K105" s="761" t="s">
        <v>25</v>
      </c>
      <c r="L105" s="760"/>
      <c r="M105" s="761" t="s">
        <v>25</v>
      </c>
      <c r="N105" s="760"/>
      <c r="O105" s="761" t="s">
        <v>25</v>
      </c>
      <c r="P105" s="760"/>
      <c r="Q105" s="761" t="s">
        <v>25</v>
      </c>
      <c r="R105" s="541"/>
      <c r="S105" s="541"/>
      <c r="T105" s="5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17"/>
    </row>
    <row r="106" spans="1:39" ht="7.5" customHeight="1">
      <c r="A106" s="95"/>
      <c r="B106" s="541"/>
      <c r="C106" s="541"/>
      <c r="D106" s="541"/>
      <c r="E106" s="541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4"/>
      <c r="S106" s="541"/>
      <c r="T106" s="5"/>
      <c r="U106" s="426"/>
      <c r="V106" s="426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17"/>
    </row>
    <row r="107" spans="1:39" ht="7.5" customHeight="1">
      <c r="A107" s="95"/>
      <c r="B107" s="541"/>
      <c r="C107" s="541"/>
      <c r="D107" s="415"/>
      <c r="E107" s="197"/>
      <c r="F107" s="414"/>
      <c r="G107" s="58"/>
      <c r="H107" s="58"/>
      <c r="I107" s="58"/>
      <c r="J107" s="58"/>
      <c r="K107" s="58"/>
      <c r="L107" s="58"/>
      <c r="M107" s="58"/>
      <c r="N107" s="193"/>
      <c r="O107" s="193"/>
      <c r="P107" s="193"/>
      <c r="Q107" s="193"/>
      <c r="R107" s="600" t="s">
        <v>21</v>
      </c>
      <c r="S107" s="588" t="s">
        <v>743</v>
      </c>
      <c r="T107" s="5"/>
      <c r="U107" s="426"/>
      <c r="V107" s="426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17"/>
    </row>
    <row r="108" spans="1:39" ht="7.5" customHeight="1">
      <c r="A108" s="95"/>
      <c r="B108" s="541"/>
      <c r="C108" s="541"/>
      <c r="D108" s="415"/>
      <c r="E108" s="197"/>
      <c r="F108" s="414"/>
      <c r="G108" s="58"/>
      <c r="H108" s="58"/>
      <c r="I108" s="58"/>
      <c r="J108" s="58"/>
      <c r="K108" s="58"/>
      <c r="L108" s="58"/>
      <c r="M108" s="58"/>
      <c r="N108" s="193"/>
      <c r="O108" s="193"/>
      <c r="P108" s="193"/>
      <c r="Q108" s="193"/>
      <c r="R108" s="541"/>
      <c r="S108" s="541"/>
      <c r="T108" s="5"/>
      <c r="U108" s="426"/>
      <c r="V108" s="426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17"/>
    </row>
    <row r="109" spans="1:39" ht="7.5" customHeight="1">
      <c r="A109" s="95"/>
      <c r="B109" s="541"/>
      <c r="C109" s="541"/>
      <c r="D109" s="415"/>
      <c r="E109" s="197"/>
      <c r="F109" s="414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541"/>
      <c r="T109" s="5"/>
      <c r="U109" s="426"/>
      <c r="V109" s="426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17"/>
    </row>
    <row r="110" spans="1:39" ht="7.5" customHeight="1">
      <c r="A110" s="95"/>
      <c r="B110" s="541"/>
      <c r="C110" s="541"/>
      <c r="D110" s="415"/>
      <c r="E110" s="197"/>
      <c r="F110" s="414"/>
      <c r="G110" s="414"/>
      <c r="H110" s="414"/>
      <c r="I110" s="414"/>
      <c r="J110" s="414"/>
      <c r="K110" s="414"/>
      <c r="L110" s="414"/>
      <c r="M110" s="414"/>
      <c r="N110" s="414"/>
      <c r="O110" s="414"/>
      <c r="P110" s="414"/>
      <c r="Q110" s="414"/>
      <c r="R110" s="193"/>
      <c r="S110" s="541"/>
      <c r="T110" s="5"/>
      <c r="U110" s="426"/>
      <c r="V110" s="426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17"/>
    </row>
    <row r="111" spans="1:39" ht="7.5" customHeight="1">
      <c r="A111" s="95"/>
      <c r="B111" s="541"/>
      <c r="C111" s="541"/>
      <c r="D111" s="414"/>
      <c r="E111" s="414"/>
      <c r="F111" s="414"/>
      <c r="G111" s="414"/>
      <c r="H111" s="414"/>
      <c r="I111" s="414"/>
      <c r="J111" s="414"/>
      <c r="K111" s="414"/>
      <c r="L111" s="414"/>
      <c r="M111" s="414"/>
      <c r="N111" s="414"/>
      <c r="O111" s="414"/>
      <c r="P111" s="414"/>
      <c r="Q111" s="414"/>
      <c r="R111" s="193"/>
      <c r="S111" s="541"/>
      <c r="T111" s="5"/>
      <c r="U111" s="426"/>
      <c r="V111" s="426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17"/>
    </row>
    <row r="112" spans="1:39" ht="7.5" customHeight="1">
      <c r="A112" s="95"/>
      <c r="B112" s="541"/>
      <c r="C112" s="541"/>
      <c r="D112" s="414"/>
      <c r="E112" s="414"/>
      <c r="F112" s="414"/>
      <c r="G112" s="414"/>
      <c r="H112" s="414"/>
      <c r="I112" s="54"/>
      <c r="J112" s="54"/>
      <c r="K112" s="54"/>
      <c r="L112" s="414"/>
      <c r="M112" s="414"/>
      <c r="N112" s="414"/>
      <c r="O112" s="414"/>
      <c r="P112" s="414"/>
      <c r="Q112" s="414"/>
      <c r="R112" s="600" t="s">
        <v>21</v>
      </c>
      <c r="S112" s="588" t="s">
        <v>731</v>
      </c>
      <c r="T112" s="5"/>
      <c r="U112" s="426"/>
      <c r="V112" s="426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17"/>
    </row>
    <row r="113" spans="1:39" ht="7.5" customHeight="1">
      <c r="A113" s="95"/>
      <c r="B113" s="541"/>
      <c r="C113" s="541"/>
      <c r="D113" s="414"/>
      <c r="E113" s="414"/>
      <c r="F113" s="414"/>
      <c r="G113" s="414"/>
      <c r="H113" s="414"/>
      <c r="I113" s="54"/>
      <c r="J113" s="54"/>
      <c r="K113" s="54"/>
      <c r="L113" s="414"/>
      <c r="M113" s="414"/>
      <c r="N113" s="414"/>
      <c r="O113" s="414"/>
      <c r="P113" s="414"/>
      <c r="Q113" s="414"/>
      <c r="R113" s="541"/>
      <c r="S113" s="541"/>
      <c r="T113" s="5"/>
      <c r="U113" s="426"/>
      <c r="V113" s="426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17"/>
    </row>
    <row r="114" spans="1:39" ht="7.5" customHeight="1">
      <c r="A114" s="95"/>
      <c r="B114" s="541"/>
      <c r="C114" s="541"/>
      <c r="D114" s="54"/>
      <c r="E114" s="414"/>
      <c r="F114" s="414"/>
      <c r="G114" s="414"/>
      <c r="H114" s="414"/>
      <c r="I114" s="54"/>
      <c r="J114" s="54"/>
      <c r="K114" s="54"/>
      <c r="L114" s="414"/>
      <c r="M114" s="414"/>
      <c r="N114" s="414"/>
      <c r="O114" s="414"/>
      <c r="P114" s="414"/>
      <c r="Q114" s="414"/>
      <c r="R114" s="193"/>
      <c r="S114" s="541"/>
      <c r="T114" s="5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17"/>
    </row>
    <row r="115" spans="1:39" ht="7.5" customHeight="1">
      <c r="A115" s="95"/>
      <c r="B115" s="541"/>
      <c r="C115" s="541"/>
      <c r="D115" s="54"/>
      <c r="E115" s="414"/>
      <c r="F115" s="414"/>
      <c r="G115" s="54"/>
      <c r="H115" s="414"/>
      <c r="I115" s="54"/>
      <c r="J115" s="54"/>
      <c r="K115" s="54"/>
      <c r="L115" s="414"/>
      <c r="M115" s="414"/>
      <c r="N115" s="414"/>
      <c r="O115" s="414"/>
      <c r="P115" s="414"/>
      <c r="Q115" s="414"/>
      <c r="R115" s="54"/>
      <c r="S115" s="54"/>
      <c r="T115" s="5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17"/>
    </row>
    <row r="116" spans="1:39" ht="7.5" customHeight="1">
      <c r="A116" s="95"/>
      <c r="B116" s="541"/>
      <c r="C116" s="608" t="s">
        <v>744</v>
      </c>
      <c r="D116" s="608" t="s">
        <v>119</v>
      </c>
      <c r="E116" s="414"/>
      <c r="F116" s="414"/>
      <c r="G116" s="54"/>
      <c r="H116" s="414"/>
      <c r="I116" s="414"/>
      <c r="J116" s="414"/>
      <c r="K116" s="414"/>
      <c r="L116" s="414"/>
      <c r="M116" s="414"/>
      <c r="N116" s="414"/>
      <c r="O116" s="414"/>
      <c r="P116" s="414"/>
      <c r="Q116" s="414"/>
      <c r="R116" s="54"/>
      <c r="S116" s="54"/>
      <c r="T116" s="5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17"/>
    </row>
    <row r="117" spans="1:39" ht="7.5" customHeight="1">
      <c r="A117" s="95"/>
      <c r="B117" s="541"/>
      <c r="C117" s="541"/>
      <c r="D117" s="541"/>
      <c r="E117" s="414"/>
      <c r="F117" s="190"/>
      <c r="G117" s="54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54"/>
      <c r="S117" s="54"/>
      <c r="T117" s="5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17"/>
    </row>
    <row r="118" spans="1:39" ht="7.5" customHeight="1">
      <c r="A118" s="95"/>
      <c r="B118" s="541"/>
      <c r="C118" s="541"/>
      <c r="D118" s="541"/>
      <c r="E118" s="414"/>
      <c r="F118" s="193"/>
      <c r="G118" s="338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54"/>
      <c r="S118" s="54"/>
      <c r="T118" s="5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17"/>
    </row>
    <row r="119" spans="1:39" ht="7.5" customHeight="1">
      <c r="A119" s="95"/>
      <c r="B119" s="531"/>
      <c r="C119" s="531"/>
      <c r="D119" s="531"/>
      <c r="E119" s="186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287"/>
      <c r="S119" s="287"/>
      <c r="T119" s="5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17"/>
    </row>
    <row r="120" spans="1:39" ht="11.25" customHeight="1">
      <c r="A120" s="1"/>
      <c r="B120" s="601"/>
      <c r="C120" s="541"/>
      <c r="D120" s="541"/>
      <c r="E120" s="541"/>
      <c r="F120" s="541"/>
      <c r="G120" s="541"/>
      <c r="H120" s="541"/>
      <c r="I120" s="541"/>
      <c r="J120" s="541"/>
      <c r="K120" s="541"/>
      <c r="L120" s="541"/>
      <c r="M120" s="541"/>
      <c r="N120" s="541"/>
      <c r="O120" s="541"/>
      <c r="P120" s="541"/>
      <c r="Q120" s="541"/>
      <c r="R120" s="541"/>
      <c r="S120" s="613" t="s">
        <v>43</v>
      </c>
      <c r="T120" s="5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428"/>
    </row>
    <row r="121" spans="1:39" ht="11.25" customHeight="1">
      <c r="A121" s="1"/>
      <c r="B121" s="51"/>
      <c r="C121" s="64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62"/>
      <c r="T121" s="5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428"/>
    </row>
    <row r="122" spans="1:39" ht="11.25" customHeight="1">
      <c r="A122" s="1"/>
      <c r="B122" s="586" t="s">
        <v>745</v>
      </c>
      <c r="C122" s="587"/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87"/>
      <c r="O122" s="587"/>
      <c r="P122" s="587"/>
      <c r="Q122" s="587"/>
      <c r="R122" s="587"/>
      <c r="S122" s="587"/>
      <c r="T122" s="5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428"/>
    </row>
    <row r="123" spans="1:39" ht="61.5" customHeight="1">
      <c r="A123" s="1"/>
      <c r="B123" s="572"/>
      <c r="C123" s="531"/>
      <c r="D123" s="531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573" t="s">
        <v>727</v>
      </c>
      <c r="P123" s="531"/>
      <c r="Q123" s="531"/>
      <c r="R123" s="531"/>
      <c r="S123" s="531"/>
      <c r="T123" s="5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7"/>
    </row>
    <row r="124" spans="1:39" ht="34.5" customHeight="1">
      <c r="A124" s="1"/>
      <c r="B124" s="37" t="s">
        <v>6</v>
      </c>
      <c r="C124" s="37" t="s">
        <v>7</v>
      </c>
      <c r="D124" s="37" t="s">
        <v>8</v>
      </c>
      <c r="E124" s="37" t="s">
        <v>9</v>
      </c>
      <c r="F124" s="38" t="s">
        <v>10</v>
      </c>
      <c r="G124" s="39" t="s">
        <v>11</v>
      </c>
      <c r="H124" s="38" t="s">
        <v>10</v>
      </c>
      <c r="I124" s="39" t="s">
        <v>12</v>
      </c>
      <c r="J124" s="38" t="s">
        <v>10</v>
      </c>
      <c r="K124" s="39" t="s">
        <v>13</v>
      </c>
      <c r="L124" s="38" t="s">
        <v>10</v>
      </c>
      <c r="M124" s="39" t="s">
        <v>14</v>
      </c>
      <c r="N124" s="38" t="s">
        <v>10</v>
      </c>
      <c r="O124" s="39" t="s">
        <v>15</v>
      </c>
      <c r="P124" s="38" t="s">
        <v>10</v>
      </c>
      <c r="Q124" s="39" t="s">
        <v>16</v>
      </c>
      <c r="R124" s="574" t="s">
        <v>17</v>
      </c>
      <c r="S124" s="575"/>
      <c r="T124" s="5"/>
      <c r="U124" s="11"/>
      <c r="V124" s="11"/>
      <c r="W124" s="11"/>
      <c r="X124" s="11"/>
      <c r="Y124" s="412"/>
      <c r="Z124" s="412"/>
      <c r="AA124" s="412"/>
      <c r="AB124" s="412"/>
      <c r="AC124" s="412"/>
      <c r="AD124" s="412"/>
      <c r="AE124" s="412"/>
      <c r="AF124" s="412"/>
      <c r="AG124" s="412"/>
      <c r="AH124" s="412"/>
      <c r="AI124" s="412"/>
      <c r="AJ124" s="412"/>
      <c r="AK124" s="412"/>
      <c r="AL124" s="412"/>
      <c r="AM124" s="412"/>
    </row>
    <row r="125" spans="1:39" ht="7.5" customHeight="1">
      <c r="A125" s="1"/>
      <c r="B125" s="703" t="s">
        <v>18</v>
      </c>
      <c r="C125" s="627" t="s">
        <v>136</v>
      </c>
      <c r="D125" s="414"/>
      <c r="E125" s="414"/>
      <c r="F125" s="414"/>
      <c r="G125" s="414"/>
      <c r="H125" s="414"/>
      <c r="I125" s="414"/>
      <c r="J125" s="414"/>
      <c r="K125" s="414"/>
      <c r="L125" s="414"/>
      <c r="M125" s="414"/>
      <c r="N125" s="414"/>
      <c r="O125" s="414"/>
      <c r="P125" s="414"/>
      <c r="Q125" s="414"/>
      <c r="R125" s="600" t="s">
        <v>21</v>
      </c>
      <c r="S125" s="577" t="s">
        <v>728</v>
      </c>
      <c r="T125" s="5"/>
      <c r="U125" s="13"/>
      <c r="V125" s="13"/>
      <c r="W125" s="13"/>
      <c r="X125" s="424"/>
      <c r="Y125" s="425"/>
      <c r="Z125" s="425"/>
      <c r="AA125" s="425"/>
      <c r="AB125" s="425"/>
      <c r="AC125" s="425"/>
      <c r="AD125" s="425"/>
      <c r="AE125" s="425"/>
      <c r="AF125" s="425"/>
      <c r="AG125" s="425"/>
      <c r="AH125" s="425"/>
      <c r="AI125" s="425"/>
      <c r="AJ125" s="425"/>
      <c r="AK125" s="425"/>
      <c r="AL125" s="425"/>
      <c r="AM125" s="425"/>
    </row>
    <row r="126" spans="1:39" ht="7.5" customHeight="1">
      <c r="A126" s="1"/>
      <c r="B126" s="541"/>
      <c r="C126" s="541"/>
      <c r="D126" s="193"/>
      <c r="E126" s="193"/>
      <c r="F126" s="414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541"/>
      <c r="S126" s="541"/>
      <c r="T126" s="5"/>
      <c r="U126" s="13"/>
      <c r="V126" s="13"/>
      <c r="W126" s="13"/>
      <c r="X126" s="424"/>
      <c r="Y126" s="425"/>
      <c r="Z126" s="425"/>
      <c r="AA126" s="425"/>
      <c r="AB126" s="425"/>
      <c r="AC126" s="425"/>
      <c r="AD126" s="425"/>
      <c r="AE126" s="425"/>
      <c r="AF126" s="425"/>
      <c r="AG126" s="425"/>
      <c r="AH126" s="425"/>
      <c r="AI126" s="425"/>
      <c r="AJ126" s="425"/>
      <c r="AK126" s="425"/>
      <c r="AL126" s="425"/>
      <c r="AM126" s="425"/>
    </row>
    <row r="127" spans="1:39" ht="7.5" customHeight="1">
      <c r="A127" s="1"/>
      <c r="B127" s="541"/>
      <c r="C127" s="541"/>
      <c r="D127" s="193"/>
      <c r="E127" s="193"/>
      <c r="F127" s="414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541"/>
      <c r="T127" s="5"/>
      <c r="U127" s="13"/>
      <c r="V127" s="13"/>
      <c r="W127" s="13"/>
      <c r="X127" s="13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</row>
    <row r="128" spans="1:39" ht="7.5" customHeight="1">
      <c r="A128" s="1"/>
      <c r="B128" s="541"/>
      <c r="C128" s="541"/>
      <c r="D128" s="193"/>
      <c r="E128" s="197"/>
      <c r="F128" s="414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541"/>
      <c r="T128" s="5"/>
      <c r="U128" s="13"/>
      <c r="V128" s="13"/>
      <c r="W128" s="13"/>
      <c r="X128" s="13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spans="1:39" ht="7.5" customHeight="1">
      <c r="A129" s="1"/>
      <c r="B129" s="541"/>
      <c r="C129" s="541"/>
      <c r="D129" s="193"/>
      <c r="E129" s="197"/>
      <c r="F129" s="414"/>
      <c r="G129" s="193"/>
      <c r="H129" s="193"/>
      <c r="I129" s="193"/>
      <c r="J129" s="193"/>
      <c r="K129" s="193"/>
      <c r="L129" s="193"/>
      <c r="M129" s="58"/>
      <c r="N129" s="193"/>
      <c r="O129" s="193"/>
      <c r="P129" s="193"/>
      <c r="Q129" s="193"/>
      <c r="R129" s="193"/>
      <c r="S129" s="541"/>
      <c r="T129" s="5"/>
      <c r="U129" s="13"/>
      <c r="V129" s="13"/>
      <c r="W129" s="13"/>
      <c r="X129" s="13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</row>
    <row r="130" spans="1:39" ht="7.5" customHeight="1">
      <c r="A130" s="1"/>
      <c r="B130" s="541"/>
      <c r="C130" s="541"/>
      <c r="D130" s="193"/>
      <c r="E130" s="193"/>
      <c r="F130" s="193"/>
      <c r="G130" s="193"/>
      <c r="H130" s="193"/>
      <c r="I130" s="193"/>
      <c r="J130" s="193"/>
      <c r="K130" s="193"/>
      <c r="L130" s="193"/>
      <c r="M130" s="58"/>
      <c r="N130" s="193"/>
      <c r="O130" s="193"/>
      <c r="P130" s="193"/>
      <c r="Q130" s="193"/>
      <c r="R130" s="600" t="s">
        <v>21</v>
      </c>
      <c r="S130" s="588" t="s">
        <v>729</v>
      </c>
      <c r="T130" s="5"/>
      <c r="U130" s="13"/>
      <c r="V130" s="13"/>
      <c r="W130" s="13"/>
      <c r="X130" s="13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spans="1:39" ht="7.5" customHeight="1">
      <c r="A131" s="1"/>
      <c r="B131" s="541"/>
      <c r="C131" s="541"/>
      <c r="D131" s="193"/>
      <c r="E131" s="193"/>
      <c r="F131" s="58"/>
      <c r="G131" s="58"/>
      <c r="H131" s="58"/>
      <c r="I131" s="58"/>
      <c r="J131" s="58"/>
      <c r="K131" s="58"/>
      <c r="L131" s="58"/>
      <c r="N131" s="193"/>
      <c r="O131" s="193"/>
      <c r="P131" s="193"/>
      <c r="Q131" s="193"/>
      <c r="R131" s="541"/>
      <c r="S131" s="541"/>
      <c r="T131" s="5"/>
      <c r="U131" s="13"/>
      <c r="V131" s="13"/>
      <c r="W131" s="13"/>
      <c r="X131" s="13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1:39" ht="7.5" customHeight="1">
      <c r="A132" s="1"/>
      <c r="B132" s="541"/>
      <c r="C132" s="541"/>
      <c r="D132" s="193"/>
      <c r="E132" s="193"/>
      <c r="F132" s="58"/>
      <c r="G132" s="58"/>
      <c r="H132" s="58"/>
      <c r="I132" s="58"/>
      <c r="J132" s="58"/>
      <c r="K132" s="58"/>
      <c r="L132" s="58"/>
      <c r="N132" s="193"/>
      <c r="O132" s="193"/>
      <c r="P132" s="193"/>
      <c r="Q132" s="193"/>
      <c r="R132" s="600" t="s">
        <v>21</v>
      </c>
      <c r="S132" s="588" t="s">
        <v>746</v>
      </c>
      <c r="T132" s="5"/>
      <c r="U132" s="13"/>
      <c r="V132" s="13"/>
      <c r="W132" s="13"/>
      <c r="X132" s="13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spans="1:39" ht="7.5" customHeight="1">
      <c r="A133" s="1"/>
      <c r="B133" s="541"/>
      <c r="C133" s="541"/>
      <c r="D133" s="637" t="s">
        <v>139</v>
      </c>
      <c r="E133" s="759" t="s">
        <v>25</v>
      </c>
      <c r="F133" s="581">
        <v>3197.82</v>
      </c>
      <c r="G133" s="582">
        <f>ROUND(F133*mark_up,0)</f>
        <v>14038</v>
      </c>
      <c r="H133" s="760"/>
      <c r="I133" s="761" t="s">
        <v>25</v>
      </c>
      <c r="J133" s="760"/>
      <c r="K133" s="761" t="s">
        <v>25</v>
      </c>
      <c r="L133" s="760"/>
      <c r="M133" s="761" t="s">
        <v>25</v>
      </c>
      <c r="N133" s="760"/>
      <c r="O133" s="761" t="s">
        <v>25</v>
      </c>
      <c r="P133" s="760"/>
      <c r="Q133" s="761" t="s">
        <v>25</v>
      </c>
      <c r="R133" s="541"/>
      <c r="S133" s="541"/>
      <c r="T133" s="5"/>
      <c r="U133" s="13"/>
      <c r="V133" s="13"/>
      <c r="W133" s="13"/>
      <c r="X133" s="13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</row>
    <row r="134" spans="1:39" ht="7.5" customHeight="1">
      <c r="A134" s="1"/>
      <c r="B134" s="541"/>
      <c r="C134" s="541"/>
      <c r="D134" s="541"/>
      <c r="E134" s="541"/>
      <c r="F134" s="562"/>
      <c r="G134" s="562"/>
      <c r="H134" s="562"/>
      <c r="I134" s="562"/>
      <c r="J134" s="562"/>
      <c r="K134" s="562"/>
      <c r="L134" s="562"/>
      <c r="M134" s="562"/>
      <c r="N134" s="562"/>
      <c r="O134" s="562"/>
      <c r="P134" s="562"/>
      <c r="Q134" s="562"/>
      <c r="R134" s="423"/>
      <c r="S134" s="541"/>
      <c r="T134" s="5"/>
      <c r="U134" s="13"/>
      <c r="V134" s="13"/>
      <c r="W134" s="13"/>
      <c r="X134" s="13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spans="1:39" ht="7.5" customHeight="1">
      <c r="A135" s="1"/>
      <c r="B135" s="541"/>
      <c r="C135" s="541"/>
      <c r="D135" s="637" t="s">
        <v>140</v>
      </c>
      <c r="E135" s="759" t="s">
        <v>25</v>
      </c>
      <c r="F135" s="581">
        <v>3850.84</v>
      </c>
      <c r="G135" s="582">
        <f>ROUND(F135*mark_up,0)</f>
        <v>16905</v>
      </c>
      <c r="H135" s="760"/>
      <c r="I135" s="761" t="s">
        <v>25</v>
      </c>
      <c r="J135" s="760"/>
      <c r="K135" s="761" t="s">
        <v>25</v>
      </c>
      <c r="L135" s="760"/>
      <c r="M135" s="761" t="s">
        <v>25</v>
      </c>
      <c r="N135" s="760"/>
      <c r="O135" s="761" t="s">
        <v>25</v>
      </c>
      <c r="P135" s="760"/>
      <c r="Q135" s="761" t="s">
        <v>25</v>
      </c>
      <c r="R135" s="600" t="s">
        <v>21</v>
      </c>
      <c r="S135" s="588" t="s">
        <v>730</v>
      </c>
      <c r="T135" s="5"/>
      <c r="U135" s="13"/>
      <c r="V135" s="13"/>
      <c r="W135" s="13"/>
      <c r="X135" s="13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</row>
    <row r="136" spans="1:39" ht="7.5" customHeight="1">
      <c r="A136" s="1"/>
      <c r="B136" s="541"/>
      <c r="C136" s="541"/>
      <c r="D136" s="541"/>
      <c r="E136" s="541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41"/>
      <c r="S136" s="541"/>
      <c r="T136" s="5"/>
      <c r="U136" s="13"/>
      <c r="V136" s="13"/>
      <c r="W136" s="13"/>
      <c r="X136" s="13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spans="1:39" ht="7.5" customHeight="1">
      <c r="A137" s="1"/>
      <c r="B137" s="541"/>
      <c r="C137" s="541"/>
      <c r="D137" s="415"/>
      <c r="E137" s="193"/>
      <c r="F137" s="422"/>
      <c r="G137" s="422"/>
      <c r="H137" s="422"/>
      <c r="I137" s="422"/>
      <c r="J137" s="422"/>
      <c r="K137" s="422"/>
      <c r="L137" s="422"/>
      <c r="M137" s="422"/>
      <c r="N137" s="414"/>
      <c r="O137" s="414"/>
      <c r="P137" s="414"/>
      <c r="Q137" s="414"/>
      <c r="R137" s="416"/>
      <c r="S137" s="541"/>
      <c r="T137" s="5"/>
      <c r="U137" s="13"/>
      <c r="V137" s="13"/>
      <c r="W137" s="13"/>
      <c r="X137" s="13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spans="1:39" ht="7.5" customHeight="1">
      <c r="A138" s="1"/>
      <c r="B138" s="541"/>
      <c r="C138" s="541"/>
      <c r="D138" s="193"/>
      <c r="E138" s="193"/>
      <c r="F138" s="58"/>
      <c r="G138" s="58"/>
      <c r="H138" s="58"/>
      <c r="I138" s="58"/>
      <c r="J138" s="58"/>
      <c r="K138" s="58"/>
      <c r="L138" s="58"/>
      <c r="M138" s="58"/>
      <c r="N138" s="193"/>
      <c r="O138" s="193"/>
      <c r="P138" s="193"/>
      <c r="Q138" s="193"/>
      <c r="R138" s="600" t="s">
        <v>21</v>
      </c>
      <c r="S138" s="588" t="s">
        <v>747</v>
      </c>
      <c r="T138" s="5"/>
      <c r="U138" s="13"/>
      <c r="V138" s="13"/>
      <c r="W138" s="13"/>
      <c r="X138" s="13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spans="1:39" ht="7.5" customHeight="1">
      <c r="A139" s="1"/>
      <c r="B139" s="541"/>
      <c r="C139" s="541"/>
      <c r="D139" s="193"/>
      <c r="E139" s="193"/>
      <c r="F139" s="58"/>
      <c r="G139" s="58"/>
      <c r="H139" s="58"/>
      <c r="I139" s="58"/>
      <c r="J139" s="58"/>
      <c r="K139" s="58"/>
      <c r="L139" s="58"/>
      <c r="M139" s="58"/>
      <c r="N139" s="193"/>
      <c r="O139" s="193"/>
      <c r="P139" s="193"/>
      <c r="Q139" s="193"/>
      <c r="R139" s="541"/>
      <c r="S139" s="541"/>
      <c r="T139" s="5"/>
      <c r="U139" s="13"/>
      <c r="V139" s="13"/>
      <c r="W139" s="13"/>
      <c r="X139" s="13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1:39" ht="7.5" customHeight="1">
      <c r="A140" s="1"/>
      <c r="B140" s="541"/>
      <c r="C140" s="541"/>
      <c r="D140" s="193"/>
      <c r="E140" s="193"/>
      <c r="F140" s="58"/>
      <c r="G140" s="58"/>
      <c r="H140" s="58"/>
      <c r="I140" s="58"/>
      <c r="J140" s="58"/>
      <c r="K140" s="58"/>
      <c r="L140" s="58"/>
      <c r="M140" s="58"/>
      <c r="N140" s="193"/>
      <c r="O140" s="193"/>
      <c r="P140" s="193"/>
      <c r="Q140" s="193"/>
      <c r="R140" s="600" t="s">
        <v>21</v>
      </c>
      <c r="S140" s="588" t="s">
        <v>122</v>
      </c>
      <c r="T140" s="5"/>
      <c r="U140" s="13"/>
      <c r="V140" s="13"/>
      <c r="W140" s="13"/>
      <c r="X140" s="13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 spans="1:39" ht="7.5" customHeight="1">
      <c r="A141" s="1"/>
      <c r="B141" s="541"/>
      <c r="C141" s="541"/>
      <c r="D141" s="193"/>
      <c r="E141" s="193"/>
      <c r="F141" s="58"/>
      <c r="G141" s="58"/>
      <c r="H141" s="58"/>
      <c r="I141" s="58"/>
      <c r="J141" s="58"/>
      <c r="K141" s="58"/>
      <c r="L141" s="58"/>
      <c r="M141" s="58"/>
      <c r="N141" s="193"/>
      <c r="O141" s="193"/>
      <c r="P141" s="193"/>
      <c r="Q141" s="193"/>
      <c r="R141" s="541"/>
      <c r="S141" s="541"/>
      <c r="T141" s="5"/>
      <c r="U141" s="13"/>
      <c r="V141" s="13"/>
      <c r="W141" s="13"/>
      <c r="X141" s="13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 spans="1:39" ht="7.5" customHeight="1">
      <c r="A142" s="1"/>
      <c r="B142" s="541"/>
      <c r="C142" s="541"/>
      <c r="D142" s="193"/>
      <c r="E142" s="193"/>
      <c r="F142" s="58"/>
      <c r="G142" s="58"/>
      <c r="H142" s="58"/>
      <c r="I142" s="58"/>
      <c r="J142" s="58"/>
      <c r="K142" s="58"/>
      <c r="L142" s="58"/>
      <c r="M142" s="58"/>
      <c r="N142" s="193"/>
      <c r="O142" s="193"/>
      <c r="P142" s="193"/>
      <c r="Q142" s="193"/>
      <c r="R142" s="54"/>
      <c r="S142" s="541"/>
      <c r="T142" s="5"/>
      <c r="U142" s="13"/>
      <c r="V142" s="13"/>
      <c r="W142" s="13"/>
      <c r="X142" s="13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spans="1:39" ht="7.5" customHeight="1">
      <c r="A143" s="1"/>
      <c r="B143" s="541"/>
      <c r="C143" s="608" t="s">
        <v>748</v>
      </c>
      <c r="D143" s="608" t="s">
        <v>749</v>
      </c>
      <c r="E143" s="193"/>
      <c r="F143" s="58"/>
      <c r="G143" s="58"/>
      <c r="H143" s="58"/>
      <c r="I143" s="58"/>
      <c r="J143" s="58"/>
      <c r="K143" s="58"/>
      <c r="L143" s="58"/>
      <c r="M143" s="58"/>
      <c r="N143" s="193"/>
      <c r="O143" s="193"/>
      <c r="P143" s="193"/>
      <c r="Q143" s="193"/>
      <c r="R143" s="600" t="s">
        <v>21</v>
      </c>
      <c r="S143" s="588" t="s">
        <v>731</v>
      </c>
      <c r="T143" s="5"/>
      <c r="U143" s="13"/>
      <c r="V143" s="13"/>
      <c r="W143" s="13"/>
      <c r="X143" s="13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</row>
    <row r="144" spans="1:39" ht="7.5" customHeight="1">
      <c r="A144" s="1"/>
      <c r="B144" s="541"/>
      <c r="C144" s="541"/>
      <c r="D144" s="541"/>
      <c r="E144" s="193"/>
      <c r="F144" s="58"/>
      <c r="G144" s="58"/>
      <c r="H144" s="58"/>
      <c r="I144" s="58"/>
      <c r="J144" s="58"/>
      <c r="K144" s="58"/>
      <c r="L144" s="58"/>
      <c r="M144" s="58"/>
      <c r="N144" s="193"/>
      <c r="O144" s="193"/>
      <c r="P144" s="193"/>
      <c r="Q144" s="193"/>
      <c r="R144" s="541"/>
      <c r="S144" s="541"/>
      <c r="T144" s="5"/>
      <c r="U144" s="13"/>
      <c r="V144" s="13"/>
      <c r="W144" s="13"/>
      <c r="X144" s="13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</row>
    <row r="145" spans="1:39" ht="7.5" customHeight="1">
      <c r="A145" s="1"/>
      <c r="B145" s="541"/>
      <c r="C145" s="541"/>
      <c r="D145" s="541"/>
      <c r="E145" s="193"/>
      <c r="F145" s="58"/>
      <c r="G145" s="58"/>
      <c r="H145" s="58"/>
      <c r="I145" s="58"/>
      <c r="J145" s="58"/>
      <c r="K145" s="58"/>
      <c r="L145" s="58"/>
      <c r="M145" s="58"/>
      <c r="N145" s="193"/>
      <c r="O145" s="193"/>
      <c r="P145" s="193"/>
      <c r="Q145" s="193"/>
      <c r="R145" s="193"/>
      <c r="S145" s="541"/>
      <c r="T145" s="5"/>
      <c r="U145" s="13"/>
      <c r="V145" s="13"/>
      <c r="W145" s="13"/>
      <c r="X145" s="13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spans="1:39" ht="7.5" customHeight="1">
      <c r="A146" s="1"/>
      <c r="B146" s="531"/>
      <c r="C146" s="531"/>
      <c r="D146" s="531"/>
      <c r="E146" s="193"/>
      <c r="F146" s="58"/>
      <c r="G146" s="58"/>
      <c r="H146" s="58"/>
      <c r="I146" s="58"/>
      <c r="J146" s="58"/>
      <c r="K146" s="58"/>
      <c r="L146" s="58"/>
      <c r="M146" s="58"/>
      <c r="N146" s="193"/>
      <c r="O146" s="193"/>
      <c r="P146" s="193"/>
      <c r="Q146" s="193"/>
      <c r="R146" s="86"/>
      <c r="S146" s="86"/>
      <c r="T146" s="5"/>
      <c r="U146" s="13"/>
      <c r="V146" s="13"/>
      <c r="W146" s="13"/>
      <c r="X146" s="13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</row>
    <row r="147" spans="1:39" ht="7.5" customHeight="1">
      <c r="A147" s="1"/>
      <c r="B147" s="703" t="s">
        <v>18</v>
      </c>
      <c r="C147" s="627" t="s">
        <v>144</v>
      </c>
      <c r="D147" s="178"/>
      <c r="E147" s="178"/>
      <c r="F147" s="421"/>
      <c r="G147" s="421"/>
      <c r="H147" s="421"/>
      <c r="I147" s="421"/>
      <c r="J147" s="421"/>
      <c r="K147" s="421"/>
      <c r="L147" s="421"/>
      <c r="M147" s="421"/>
      <c r="N147" s="178"/>
      <c r="O147" s="178"/>
      <c r="P147" s="178"/>
      <c r="Q147" s="178"/>
      <c r="R147" s="648" t="s">
        <v>21</v>
      </c>
      <c r="S147" s="577" t="s">
        <v>728</v>
      </c>
      <c r="T147" s="5"/>
      <c r="U147" s="13"/>
      <c r="V147" s="13"/>
      <c r="W147" s="13"/>
      <c r="X147" s="13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</row>
    <row r="148" spans="1:39" ht="7.5" customHeight="1">
      <c r="A148" s="1"/>
      <c r="B148" s="541"/>
      <c r="C148" s="541"/>
      <c r="D148" s="193"/>
      <c r="E148" s="193"/>
      <c r="F148" s="422"/>
      <c r="G148" s="58"/>
      <c r="H148" s="58"/>
      <c r="I148" s="58"/>
      <c r="J148" s="58"/>
      <c r="K148" s="58"/>
      <c r="L148" s="58"/>
      <c r="M148" s="58"/>
      <c r="N148" s="193"/>
      <c r="O148" s="193"/>
      <c r="P148" s="193"/>
      <c r="Q148" s="193"/>
      <c r="R148" s="541"/>
      <c r="S148" s="541"/>
      <c r="T148" s="5"/>
      <c r="U148" s="13"/>
      <c r="V148" s="13"/>
      <c r="W148" s="13"/>
      <c r="X148" s="13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</row>
    <row r="149" spans="1:39" ht="7.5" customHeight="1">
      <c r="A149" s="1"/>
      <c r="B149" s="541"/>
      <c r="C149" s="541"/>
      <c r="D149" s="193"/>
      <c r="E149" s="193"/>
      <c r="F149" s="422"/>
      <c r="G149" s="58"/>
      <c r="H149" s="58"/>
      <c r="I149" s="58"/>
      <c r="J149" s="58"/>
      <c r="K149" s="58"/>
      <c r="L149" s="58"/>
      <c r="M149" s="58"/>
      <c r="N149" s="193"/>
      <c r="O149" s="193"/>
      <c r="P149" s="193"/>
      <c r="Q149" s="193"/>
      <c r="R149" s="193"/>
      <c r="S149" s="541"/>
      <c r="T149" s="5"/>
      <c r="U149" s="13"/>
      <c r="V149" s="13"/>
      <c r="W149" s="13"/>
      <c r="X149" s="13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</row>
    <row r="150" spans="1:39" ht="7.5" customHeight="1">
      <c r="A150" s="1"/>
      <c r="B150" s="541"/>
      <c r="C150" s="541"/>
      <c r="D150" s="193"/>
      <c r="E150" s="197"/>
      <c r="F150" s="422"/>
      <c r="G150" s="58"/>
      <c r="H150" s="58"/>
      <c r="I150" s="58"/>
      <c r="J150" s="58"/>
      <c r="K150" s="58"/>
      <c r="L150" s="58"/>
      <c r="M150" s="58"/>
      <c r="N150" s="193"/>
      <c r="O150" s="193"/>
      <c r="P150" s="193"/>
      <c r="Q150" s="193"/>
      <c r="R150" s="193"/>
      <c r="S150" s="541"/>
      <c r="T150" s="5"/>
      <c r="U150" s="13"/>
      <c r="V150" s="13"/>
      <c r="W150" s="13"/>
      <c r="X150" s="13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</row>
    <row r="151" spans="1:39" ht="7.5" customHeight="1">
      <c r="A151" s="1"/>
      <c r="B151" s="541"/>
      <c r="C151" s="541"/>
      <c r="D151" s="193"/>
      <c r="E151" s="197"/>
      <c r="F151" s="422"/>
      <c r="G151" s="58"/>
      <c r="H151" s="58"/>
      <c r="I151" s="58"/>
      <c r="J151" s="58"/>
      <c r="K151" s="58"/>
      <c r="L151" s="58"/>
      <c r="M151" s="58"/>
      <c r="N151" s="193"/>
      <c r="O151" s="193"/>
      <c r="P151" s="193"/>
      <c r="Q151" s="193"/>
      <c r="R151" s="193"/>
      <c r="S151" s="541"/>
      <c r="T151" s="5"/>
      <c r="U151" s="13"/>
      <c r="V151" s="13"/>
      <c r="W151" s="13"/>
      <c r="X151" s="13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</row>
    <row r="152" spans="1:39" ht="7.5" customHeight="1">
      <c r="A152" s="1"/>
      <c r="B152" s="541"/>
      <c r="C152" s="541"/>
      <c r="D152" s="193"/>
      <c r="E152" s="193"/>
      <c r="F152" s="58"/>
      <c r="G152" s="58"/>
      <c r="H152" s="58"/>
      <c r="I152" s="58"/>
      <c r="J152" s="58"/>
      <c r="K152" s="58"/>
      <c r="L152" s="58"/>
      <c r="M152" s="58"/>
      <c r="N152" s="193"/>
      <c r="O152" s="193"/>
      <c r="P152" s="193"/>
      <c r="Q152" s="193"/>
      <c r="R152" s="600" t="s">
        <v>21</v>
      </c>
      <c r="S152" s="588" t="s">
        <v>729</v>
      </c>
      <c r="T152" s="5"/>
      <c r="U152" s="13"/>
      <c r="V152" s="13"/>
      <c r="W152" s="13"/>
      <c r="X152" s="13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</row>
    <row r="153" spans="1:39" ht="7.5" customHeight="1">
      <c r="A153" s="1"/>
      <c r="B153" s="541"/>
      <c r="C153" s="541"/>
      <c r="D153" s="193"/>
      <c r="E153" s="193"/>
      <c r="F153" s="58"/>
      <c r="G153" s="58"/>
      <c r="H153" s="58"/>
      <c r="I153" s="58"/>
      <c r="J153" s="58"/>
      <c r="K153" s="58"/>
      <c r="L153" s="58"/>
      <c r="M153" s="58"/>
      <c r="N153" s="193"/>
      <c r="O153" s="193"/>
      <c r="P153" s="193"/>
      <c r="Q153" s="193"/>
      <c r="R153" s="541"/>
      <c r="S153" s="541"/>
      <c r="T153" s="5"/>
      <c r="U153" s="13"/>
      <c r="V153" s="13"/>
      <c r="W153" s="13"/>
      <c r="X153" s="13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</row>
    <row r="154" spans="1:39" ht="7.5" customHeight="1">
      <c r="A154" s="1"/>
      <c r="B154" s="541"/>
      <c r="C154" s="541"/>
      <c r="D154" s="193"/>
      <c r="E154" s="193"/>
      <c r="F154" s="58"/>
      <c r="G154" s="58"/>
      <c r="H154" s="58"/>
      <c r="I154" s="58"/>
      <c r="J154" s="58"/>
      <c r="K154" s="58"/>
      <c r="L154" s="58"/>
      <c r="M154" s="58"/>
      <c r="N154" s="193"/>
      <c r="O154" s="193"/>
      <c r="P154" s="193"/>
      <c r="Q154" s="193"/>
      <c r="R154" s="600" t="s">
        <v>21</v>
      </c>
      <c r="S154" s="588" t="s">
        <v>746</v>
      </c>
      <c r="T154" s="5"/>
      <c r="U154" s="13"/>
      <c r="V154" s="13"/>
      <c r="W154" s="13"/>
      <c r="X154" s="13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</row>
    <row r="155" spans="1:39" ht="7.5" customHeight="1">
      <c r="A155" s="1"/>
      <c r="B155" s="541"/>
      <c r="C155" s="541"/>
      <c r="D155" s="193"/>
      <c r="E155" s="193"/>
      <c r="F155" s="58"/>
      <c r="G155" s="58"/>
      <c r="H155" s="58"/>
      <c r="I155" s="58"/>
      <c r="J155" s="58"/>
      <c r="K155" s="58"/>
      <c r="L155" s="58"/>
      <c r="M155" s="58"/>
      <c r="N155" s="193"/>
      <c r="O155" s="193"/>
      <c r="P155" s="193"/>
      <c r="Q155" s="193"/>
      <c r="R155" s="541"/>
      <c r="S155" s="541"/>
      <c r="T155" s="5"/>
      <c r="U155" s="13"/>
      <c r="V155" s="13"/>
      <c r="W155" s="13"/>
      <c r="X155" s="13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</row>
    <row r="156" spans="1:39" ht="7.5" customHeight="1">
      <c r="A156" s="1"/>
      <c r="B156" s="541"/>
      <c r="C156" s="541"/>
      <c r="D156" s="193"/>
      <c r="E156" s="193"/>
      <c r="F156" s="58"/>
      <c r="G156" s="58"/>
      <c r="H156" s="58"/>
      <c r="I156" s="58"/>
      <c r="J156" s="58"/>
      <c r="K156" s="58"/>
      <c r="L156" s="58"/>
      <c r="M156" s="58"/>
      <c r="N156" s="193"/>
      <c r="O156" s="193"/>
      <c r="P156" s="193"/>
      <c r="Q156" s="193"/>
      <c r="R156" s="423"/>
      <c r="S156" s="541"/>
      <c r="T156" s="5"/>
      <c r="U156" s="13"/>
      <c r="V156" s="13"/>
      <c r="W156" s="13"/>
      <c r="X156" s="13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spans="1:39" ht="7.5" customHeight="1">
      <c r="A157" s="1"/>
      <c r="B157" s="541"/>
      <c r="C157" s="541"/>
      <c r="D157" s="193"/>
      <c r="E157" s="193"/>
      <c r="F157" s="58"/>
      <c r="G157" s="58"/>
      <c r="H157" s="58"/>
      <c r="I157" s="58"/>
      <c r="J157" s="58"/>
      <c r="K157" s="58"/>
      <c r="L157" s="58"/>
      <c r="N157" s="193"/>
      <c r="O157" s="193"/>
      <c r="P157" s="193"/>
      <c r="Q157" s="193"/>
      <c r="R157" s="600" t="s">
        <v>21</v>
      </c>
      <c r="S157" s="588" t="s">
        <v>738</v>
      </c>
      <c r="T157" s="5"/>
      <c r="U157" s="13"/>
      <c r="V157" s="13"/>
      <c r="W157" s="13"/>
      <c r="X157" s="13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</row>
    <row r="158" spans="1:39" ht="7.5" customHeight="1">
      <c r="A158" s="1"/>
      <c r="B158" s="541"/>
      <c r="C158" s="541"/>
      <c r="F158" s="100"/>
      <c r="G158" s="100"/>
      <c r="H158" s="100"/>
      <c r="I158" s="100"/>
      <c r="J158" s="100"/>
      <c r="K158" s="100"/>
      <c r="L158" s="100"/>
      <c r="R158" s="541"/>
      <c r="S158" s="541"/>
      <c r="T158" s="5"/>
      <c r="U158" s="13"/>
      <c r="V158" s="13"/>
      <c r="W158" s="13"/>
      <c r="X158" s="13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</row>
    <row r="159" spans="1:39" ht="7.5" customHeight="1">
      <c r="A159" s="1"/>
      <c r="B159" s="541"/>
      <c r="C159" s="541"/>
      <c r="D159" s="637" t="s">
        <v>139</v>
      </c>
      <c r="E159" s="759" t="s">
        <v>25</v>
      </c>
      <c r="F159" s="581">
        <v>4087.46</v>
      </c>
      <c r="G159" s="582">
        <f>ROUND(F159*mark_up,0)</f>
        <v>17944</v>
      </c>
      <c r="H159" s="760"/>
      <c r="I159" s="761" t="s">
        <v>25</v>
      </c>
      <c r="J159" s="760"/>
      <c r="K159" s="761" t="s">
        <v>25</v>
      </c>
      <c r="L159" s="760"/>
      <c r="M159" s="761" t="s">
        <v>25</v>
      </c>
      <c r="N159" s="760"/>
      <c r="O159" s="761" t="s">
        <v>25</v>
      </c>
      <c r="P159" s="760"/>
      <c r="Q159" s="761" t="s">
        <v>25</v>
      </c>
      <c r="R159" s="416"/>
      <c r="S159" s="541"/>
      <c r="T159" s="5"/>
      <c r="U159" s="13"/>
      <c r="V159" s="13"/>
      <c r="W159" s="13"/>
      <c r="X159" s="13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</row>
    <row r="160" spans="1:39" ht="7.5" customHeight="1">
      <c r="A160" s="1"/>
      <c r="B160" s="541"/>
      <c r="C160" s="541"/>
      <c r="D160" s="541"/>
      <c r="E160" s="541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600" t="s">
        <v>21</v>
      </c>
      <c r="S160" s="588" t="s">
        <v>158</v>
      </c>
      <c r="T160" s="5"/>
      <c r="U160" s="13"/>
      <c r="V160" s="13"/>
      <c r="W160" s="13"/>
      <c r="X160" s="13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</row>
    <row r="161" spans="1:39" ht="7.5" customHeight="1">
      <c r="A161" s="1"/>
      <c r="B161" s="541"/>
      <c r="C161" s="541"/>
      <c r="D161" s="637" t="s">
        <v>140</v>
      </c>
      <c r="E161" s="759" t="s">
        <v>25</v>
      </c>
      <c r="F161" s="581">
        <v>4749.8599999999997</v>
      </c>
      <c r="G161" s="582">
        <f>ROUND(F161*mark_up,0)</f>
        <v>20852</v>
      </c>
      <c r="H161" s="760"/>
      <c r="I161" s="761" t="s">
        <v>25</v>
      </c>
      <c r="J161" s="760"/>
      <c r="K161" s="761" t="s">
        <v>25</v>
      </c>
      <c r="L161" s="760"/>
      <c r="M161" s="761" t="s">
        <v>25</v>
      </c>
      <c r="N161" s="760"/>
      <c r="O161" s="761" t="s">
        <v>25</v>
      </c>
      <c r="P161" s="760"/>
      <c r="Q161" s="761" t="s">
        <v>25</v>
      </c>
      <c r="R161" s="541"/>
      <c r="S161" s="541"/>
      <c r="T161" s="5"/>
      <c r="U161" s="13"/>
      <c r="V161" s="13"/>
      <c r="W161" s="13"/>
      <c r="X161" s="13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</row>
    <row r="162" spans="1:39" ht="7.5" customHeight="1">
      <c r="A162" s="1"/>
      <c r="B162" s="541"/>
      <c r="C162" s="541"/>
      <c r="D162" s="541"/>
      <c r="E162" s="541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193"/>
      <c r="S162" s="541"/>
      <c r="T162" s="5"/>
      <c r="U162" s="13"/>
      <c r="V162" s="13"/>
      <c r="W162" s="13"/>
      <c r="X162" s="13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</row>
    <row r="163" spans="1:39" ht="7.5" customHeight="1">
      <c r="A163" s="1"/>
      <c r="B163" s="541"/>
      <c r="C163" s="541"/>
      <c r="D163" s="193"/>
      <c r="E163" s="193"/>
      <c r="F163" s="58"/>
      <c r="G163" s="58"/>
      <c r="H163" s="58"/>
      <c r="I163" s="58"/>
      <c r="J163" s="58"/>
      <c r="K163" s="58"/>
      <c r="L163" s="58"/>
      <c r="M163" s="58"/>
      <c r="N163" s="193"/>
      <c r="O163" s="193"/>
      <c r="P163" s="193"/>
      <c r="Q163" s="193"/>
      <c r="R163" s="600" t="s">
        <v>21</v>
      </c>
      <c r="S163" s="588" t="s">
        <v>750</v>
      </c>
      <c r="T163" s="5"/>
      <c r="U163" s="13"/>
      <c r="V163" s="13"/>
      <c r="W163" s="13"/>
      <c r="X163" s="13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</row>
    <row r="164" spans="1:39" ht="7.5" customHeight="1">
      <c r="A164" s="1"/>
      <c r="B164" s="541"/>
      <c r="C164" s="541"/>
      <c r="D164" s="414"/>
      <c r="E164" s="414"/>
      <c r="F164" s="414"/>
      <c r="G164" s="414"/>
      <c r="H164" s="414"/>
      <c r="I164" s="414"/>
      <c r="J164" s="414"/>
      <c r="K164" s="414"/>
      <c r="L164" s="414"/>
      <c r="M164" s="422"/>
      <c r="N164" s="414"/>
      <c r="O164" s="414"/>
      <c r="P164" s="414"/>
      <c r="Q164" s="414"/>
      <c r="R164" s="541"/>
      <c r="S164" s="541"/>
      <c r="T164" s="5"/>
      <c r="U164" s="13"/>
      <c r="V164" s="13"/>
      <c r="W164" s="13"/>
      <c r="X164" s="13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</row>
    <row r="165" spans="1:39" ht="7.5" customHeight="1">
      <c r="A165" s="1"/>
      <c r="B165" s="541"/>
      <c r="C165" s="541"/>
      <c r="D165" s="193"/>
      <c r="E165" s="193"/>
      <c r="F165" s="193"/>
      <c r="G165" s="193"/>
      <c r="H165" s="193"/>
      <c r="I165" s="193"/>
      <c r="J165" s="193"/>
      <c r="K165" s="193"/>
      <c r="L165" s="193"/>
      <c r="M165" s="58"/>
      <c r="N165" s="193"/>
      <c r="O165" s="193"/>
      <c r="P165" s="193"/>
      <c r="Q165" s="193"/>
      <c r="R165" s="193"/>
      <c r="S165" s="541"/>
      <c r="T165" s="5"/>
      <c r="U165" s="13"/>
      <c r="V165" s="13"/>
      <c r="W165" s="13"/>
      <c r="X165" s="13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spans="1:39" ht="7.5" customHeight="1">
      <c r="A166" s="1"/>
      <c r="B166" s="541"/>
      <c r="C166" s="541"/>
      <c r="D166" s="193"/>
      <c r="E166" s="193"/>
      <c r="F166" s="193"/>
      <c r="G166" s="193"/>
      <c r="H166" s="193"/>
      <c r="I166" s="193"/>
      <c r="J166" s="193"/>
      <c r="K166" s="193"/>
      <c r="L166" s="193"/>
      <c r="M166" s="58"/>
      <c r="N166" s="193"/>
      <c r="O166" s="193"/>
      <c r="P166" s="193"/>
      <c r="Q166" s="193"/>
      <c r="R166" s="193"/>
      <c r="S166" s="541"/>
      <c r="T166" s="5"/>
      <c r="U166" s="13"/>
      <c r="V166" s="13"/>
      <c r="W166" s="13"/>
      <c r="X166" s="13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</row>
    <row r="167" spans="1:39" ht="7.5" customHeight="1">
      <c r="A167" s="1"/>
      <c r="B167" s="541"/>
      <c r="C167" s="541"/>
      <c r="D167" s="193"/>
      <c r="E167" s="193"/>
      <c r="F167" s="193"/>
      <c r="G167" s="193"/>
      <c r="H167" s="193"/>
      <c r="I167" s="193"/>
      <c r="J167" s="193"/>
      <c r="K167" s="193"/>
      <c r="L167" s="193"/>
      <c r="M167" s="58"/>
      <c r="N167" s="193"/>
      <c r="O167" s="193"/>
      <c r="P167" s="193"/>
      <c r="Q167" s="193"/>
      <c r="R167" s="193"/>
      <c r="S167" s="541"/>
      <c r="T167" s="5"/>
      <c r="U167" s="13"/>
      <c r="V167" s="13"/>
      <c r="W167" s="13"/>
      <c r="X167" s="13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</row>
    <row r="168" spans="1:39" ht="7.5" customHeight="1">
      <c r="A168" s="1"/>
      <c r="B168" s="541"/>
      <c r="C168" s="541"/>
      <c r="D168" s="193"/>
      <c r="E168" s="193"/>
      <c r="F168" s="193"/>
      <c r="G168" s="193"/>
      <c r="H168" s="193"/>
      <c r="I168" s="193"/>
      <c r="J168" s="193"/>
      <c r="K168" s="193"/>
      <c r="L168" s="193"/>
      <c r="M168" s="58"/>
      <c r="N168" s="193"/>
      <c r="O168" s="193"/>
      <c r="P168" s="193"/>
      <c r="Q168" s="193"/>
      <c r="R168" s="600" t="s">
        <v>21</v>
      </c>
      <c r="S168" s="603" t="s">
        <v>731</v>
      </c>
      <c r="T168" s="5"/>
      <c r="U168" s="13"/>
      <c r="V168" s="13"/>
      <c r="W168" s="13"/>
      <c r="X168" s="13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</row>
    <row r="169" spans="1:39" ht="7.5" customHeight="1">
      <c r="A169" s="1"/>
      <c r="B169" s="541"/>
      <c r="C169" s="541"/>
      <c r="D169" s="414"/>
      <c r="E169" s="414"/>
      <c r="F169" s="414"/>
      <c r="G169" s="414"/>
      <c r="H169" s="414"/>
      <c r="I169" s="414"/>
      <c r="J169" s="414"/>
      <c r="K169" s="414"/>
      <c r="L169" s="414"/>
      <c r="M169" s="422"/>
      <c r="N169" s="414"/>
      <c r="O169" s="414"/>
      <c r="P169" s="414"/>
      <c r="Q169" s="414"/>
      <c r="R169" s="541"/>
      <c r="S169" s="541"/>
      <c r="T169" s="5"/>
      <c r="U169" s="13"/>
      <c r="V169" s="13"/>
      <c r="W169" s="13"/>
      <c r="X169" s="13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</row>
    <row r="170" spans="1:39" ht="7.5" customHeight="1">
      <c r="A170" s="1"/>
      <c r="B170" s="541"/>
      <c r="C170" s="541"/>
      <c r="E170" s="414"/>
      <c r="F170" s="414"/>
      <c r="G170" s="414"/>
      <c r="H170" s="414"/>
      <c r="I170" s="414"/>
      <c r="J170" s="414"/>
      <c r="K170" s="414"/>
      <c r="L170" s="414"/>
      <c r="M170" s="422"/>
      <c r="N170" s="414"/>
      <c r="O170" s="414"/>
      <c r="P170" s="414"/>
      <c r="Q170" s="414"/>
      <c r="R170" s="190"/>
      <c r="S170" s="541"/>
      <c r="T170" s="5"/>
      <c r="U170" s="13"/>
      <c r="V170" s="13"/>
      <c r="W170" s="13"/>
      <c r="X170" s="13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</row>
    <row r="171" spans="1:39" ht="7.5" customHeight="1">
      <c r="A171" s="1"/>
      <c r="B171" s="541"/>
      <c r="C171" s="541"/>
      <c r="E171" s="414"/>
      <c r="F171" s="414"/>
      <c r="G171" s="414"/>
      <c r="H171" s="414"/>
      <c r="I171" s="414"/>
      <c r="J171" s="414"/>
      <c r="K171" s="414"/>
      <c r="L171" s="414"/>
      <c r="M171" s="422"/>
      <c r="N171" s="414"/>
      <c r="O171" s="414"/>
      <c r="P171" s="414"/>
      <c r="Q171" s="414"/>
      <c r="R171" s="54"/>
      <c r="S171" s="54"/>
      <c r="T171" s="5"/>
      <c r="U171" s="13"/>
      <c r="V171" s="13"/>
      <c r="W171" s="13"/>
      <c r="X171" s="13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</row>
    <row r="172" spans="1:39" ht="7.5" customHeight="1">
      <c r="A172" s="1"/>
      <c r="B172" s="541"/>
      <c r="C172" s="541"/>
      <c r="M172" s="100"/>
      <c r="T172" s="5"/>
      <c r="U172" s="13"/>
      <c r="V172" s="13"/>
      <c r="W172" s="13"/>
      <c r="X172" s="13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</row>
    <row r="173" spans="1:39" ht="7.5" customHeight="1">
      <c r="A173" s="1"/>
      <c r="B173" s="541"/>
      <c r="C173" s="541"/>
      <c r="M173" s="100"/>
      <c r="T173" s="5"/>
      <c r="U173" s="13"/>
      <c r="V173" s="13"/>
      <c r="W173" s="13"/>
      <c r="X173" s="13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spans="1:39" ht="7.5" customHeight="1">
      <c r="A174" s="1"/>
      <c r="B174" s="541"/>
      <c r="C174" s="541"/>
      <c r="T174" s="5"/>
      <c r="U174" s="13"/>
      <c r="V174" s="13"/>
      <c r="W174" s="13"/>
      <c r="X174" s="13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</row>
    <row r="175" spans="1:39" ht="7.5" customHeight="1">
      <c r="A175" s="1"/>
      <c r="B175" s="541"/>
      <c r="C175" s="541"/>
      <c r="T175" s="5"/>
      <c r="U175" s="13"/>
      <c r="V175" s="13"/>
      <c r="W175" s="13"/>
      <c r="X175" s="13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</row>
    <row r="176" spans="1:39" ht="7.5" customHeight="1">
      <c r="A176" s="1"/>
      <c r="B176" s="541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T176" s="5"/>
      <c r="U176" s="13"/>
      <c r="V176" s="13"/>
      <c r="W176" s="13"/>
      <c r="X176" s="13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</row>
    <row r="177" spans="1:39" ht="7.5" customHeight="1">
      <c r="A177" s="1"/>
      <c r="B177" s="541"/>
      <c r="C177" s="608" t="s">
        <v>748</v>
      </c>
      <c r="D177" s="608" t="s">
        <v>751</v>
      </c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T177" s="5"/>
      <c r="U177" s="13"/>
      <c r="V177" s="13"/>
      <c r="W177" s="13"/>
      <c r="X177" s="13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</row>
    <row r="178" spans="1:39" ht="7.5" customHeight="1">
      <c r="A178" s="1"/>
      <c r="B178" s="541"/>
      <c r="C178" s="541"/>
      <c r="D178" s="541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T178" s="5"/>
      <c r="U178" s="13"/>
      <c r="V178" s="13"/>
      <c r="W178" s="13"/>
      <c r="X178" s="13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</row>
    <row r="179" spans="1:39" ht="7.5" customHeight="1">
      <c r="A179" s="1"/>
      <c r="B179" s="541"/>
      <c r="C179" s="541"/>
      <c r="D179" s="541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T179" s="5"/>
      <c r="U179" s="13"/>
      <c r="V179" s="13"/>
      <c r="W179" s="13"/>
      <c r="X179" s="13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</row>
    <row r="180" spans="1:39" ht="7.5" customHeight="1">
      <c r="A180" s="1"/>
      <c r="B180" s="531"/>
      <c r="C180" s="531"/>
      <c r="D180" s="531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429"/>
      <c r="S180" s="148"/>
      <c r="T180" s="5"/>
      <c r="U180" s="13"/>
      <c r="V180" s="13"/>
      <c r="W180" s="13"/>
      <c r="X180" s="13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</row>
    <row r="181" spans="1:39" ht="11.25" customHeight="1">
      <c r="A181" s="1"/>
      <c r="B181" s="569"/>
      <c r="C181" s="545"/>
      <c r="D181" s="545"/>
      <c r="E181" s="545"/>
      <c r="F181" s="545"/>
      <c r="G181" s="545"/>
      <c r="H181" s="545"/>
      <c r="I181" s="545"/>
      <c r="J181" s="545"/>
      <c r="K181" s="545"/>
      <c r="L181" s="545"/>
      <c r="M181" s="545"/>
      <c r="N181" s="545"/>
      <c r="O181" s="545"/>
      <c r="P181" s="545"/>
      <c r="Q181" s="545"/>
      <c r="R181" s="545"/>
      <c r="S181" s="570" t="s">
        <v>43</v>
      </c>
      <c r="T181" s="5"/>
      <c r="U181" s="13"/>
      <c r="V181" s="430"/>
      <c r="W181" s="430"/>
      <c r="X181" s="430"/>
      <c r="Y181" s="428"/>
      <c r="Z181" s="428"/>
      <c r="AA181" s="428"/>
      <c r="AB181" s="428"/>
      <c r="AC181" s="428"/>
      <c r="AD181" s="428"/>
      <c r="AE181" s="428"/>
      <c r="AF181" s="428"/>
      <c r="AG181" s="428"/>
      <c r="AH181" s="428"/>
      <c r="AI181" s="428"/>
      <c r="AJ181" s="428"/>
      <c r="AK181" s="428"/>
      <c r="AL181" s="428"/>
      <c r="AM181" s="428"/>
    </row>
    <row r="182" spans="1:39" ht="11.25" customHeight="1">
      <c r="A182" s="1"/>
      <c r="B182" s="51"/>
      <c r="C182" s="64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62"/>
      <c r="T182" s="5"/>
      <c r="U182" s="5"/>
      <c r="V182" s="430"/>
      <c r="W182" s="430"/>
      <c r="X182" s="430"/>
      <c r="Y182" s="428"/>
      <c r="Z182" s="428"/>
      <c r="AA182" s="428"/>
      <c r="AB182" s="428"/>
      <c r="AC182" s="428"/>
      <c r="AD182" s="428"/>
      <c r="AE182" s="428"/>
      <c r="AF182" s="428"/>
      <c r="AG182" s="428"/>
      <c r="AH182" s="428"/>
      <c r="AI182" s="428"/>
      <c r="AJ182" s="428"/>
      <c r="AK182" s="428"/>
      <c r="AL182" s="428"/>
      <c r="AM182" s="428"/>
    </row>
    <row r="183" spans="1:39" ht="11.25" customHeight="1">
      <c r="A183" s="1"/>
      <c r="B183" s="586" t="s">
        <v>752</v>
      </c>
      <c r="C183" s="587"/>
      <c r="D183" s="587"/>
      <c r="E183" s="587"/>
      <c r="F183" s="587"/>
      <c r="G183" s="587"/>
      <c r="H183" s="587"/>
      <c r="I183" s="587"/>
      <c r="J183" s="587"/>
      <c r="K183" s="587"/>
      <c r="L183" s="587"/>
      <c r="M183" s="587"/>
      <c r="N183" s="587"/>
      <c r="O183" s="587"/>
      <c r="P183" s="587"/>
      <c r="Q183" s="587"/>
      <c r="R183" s="587"/>
      <c r="S183" s="587"/>
      <c r="T183" s="5"/>
      <c r="U183" s="13"/>
      <c r="V183" s="430"/>
      <c r="W183" s="430"/>
      <c r="X183" s="430"/>
      <c r="Y183" s="428"/>
      <c r="Z183" s="428"/>
      <c r="AA183" s="428"/>
      <c r="AB183" s="428"/>
      <c r="AC183" s="428"/>
      <c r="AD183" s="428"/>
      <c r="AE183" s="428"/>
      <c r="AF183" s="428"/>
      <c r="AG183" s="428"/>
      <c r="AH183" s="428"/>
      <c r="AI183" s="428"/>
      <c r="AJ183" s="428"/>
      <c r="AK183" s="428"/>
      <c r="AL183" s="428"/>
      <c r="AM183" s="428"/>
    </row>
    <row r="184" spans="1:39" ht="61.5" customHeight="1">
      <c r="A184" s="1"/>
      <c r="B184" s="572"/>
      <c r="C184" s="531"/>
      <c r="D184" s="531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573" t="s">
        <v>727</v>
      </c>
      <c r="P184" s="531"/>
      <c r="Q184" s="531"/>
      <c r="R184" s="531"/>
      <c r="S184" s="531"/>
      <c r="T184" s="5"/>
      <c r="U184" s="5"/>
      <c r="V184" s="5"/>
      <c r="W184" s="5"/>
      <c r="X184" s="5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spans="1:39" ht="34.5" customHeight="1">
      <c r="A185" s="1"/>
      <c r="B185" s="37" t="s">
        <v>6</v>
      </c>
      <c r="C185" s="37" t="s">
        <v>7</v>
      </c>
      <c r="D185" s="37" t="s">
        <v>8</v>
      </c>
      <c r="E185" s="37" t="s">
        <v>9</v>
      </c>
      <c r="F185" s="38" t="s">
        <v>10</v>
      </c>
      <c r="G185" s="39" t="s">
        <v>11</v>
      </c>
      <c r="H185" s="38" t="s">
        <v>10</v>
      </c>
      <c r="I185" s="39" t="s">
        <v>12</v>
      </c>
      <c r="J185" s="38" t="s">
        <v>10</v>
      </c>
      <c r="K185" s="39" t="s">
        <v>13</v>
      </c>
      <c r="L185" s="38" t="s">
        <v>10</v>
      </c>
      <c r="M185" s="39" t="s">
        <v>14</v>
      </c>
      <c r="N185" s="38" t="s">
        <v>10</v>
      </c>
      <c r="O185" s="39" t="s">
        <v>15</v>
      </c>
      <c r="P185" s="38" t="s">
        <v>10</v>
      </c>
      <c r="Q185" s="39" t="s">
        <v>16</v>
      </c>
      <c r="R185" s="574" t="s">
        <v>17</v>
      </c>
      <c r="S185" s="575"/>
      <c r="T185" s="5"/>
      <c r="U185" s="11"/>
      <c r="V185" s="11"/>
      <c r="W185" s="11"/>
      <c r="X185" s="11"/>
      <c r="Y185" s="412"/>
      <c r="Z185" s="412"/>
      <c r="AA185" s="412"/>
      <c r="AB185" s="412"/>
      <c r="AC185" s="412"/>
      <c r="AD185" s="412"/>
      <c r="AE185" s="412"/>
      <c r="AF185" s="412"/>
      <c r="AG185" s="412"/>
      <c r="AH185" s="412"/>
      <c r="AI185" s="412"/>
      <c r="AJ185" s="412"/>
      <c r="AK185" s="412"/>
      <c r="AL185" s="412"/>
      <c r="AM185" s="412"/>
    </row>
    <row r="186" spans="1:39" ht="7.5" customHeight="1">
      <c r="A186" s="1"/>
      <c r="B186" s="703" t="s">
        <v>18</v>
      </c>
      <c r="C186" s="627" t="s">
        <v>753</v>
      </c>
      <c r="D186" s="274"/>
      <c r="E186" s="413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648" t="s">
        <v>21</v>
      </c>
      <c r="S186" s="577" t="s">
        <v>754</v>
      </c>
      <c r="T186" s="5"/>
      <c r="U186" s="13"/>
      <c r="V186" s="13"/>
      <c r="W186" s="13"/>
      <c r="X186" s="424"/>
      <c r="Y186" s="425"/>
      <c r="Z186" s="425"/>
      <c r="AA186" s="425"/>
      <c r="AB186" s="425"/>
      <c r="AC186" s="425"/>
      <c r="AD186" s="425"/>
      <c r="AE186" s="425"/>
      <c r="AF186" s="425"/>
      <c r="AG186" s="425"/>
      <c r="AH186" s="425"/>
      <c r="AI186" s="425"/>
      <c r="AJ186" s="425"/>
      <c r="AK186" s="425"/>
      <c r="AL186" s="425"/>
      <c r="AM186" s="425"/>
    </row>
    <row r="187" spans="1:39" ht="7.5" customHeight="1">
      <c r="A187" s="1"/>
      <c r="B187" s="541"/>
      <c r="C187" s="541"/>
      <c r="D187" s="415"/>
      <c r="E187" s="197"/>
      <c r="F187" s="414"/>
      <c r="G187" s="414"/>
      <c r="H187" s="414"/>
      <c r="I187" s="414"/>
      <c r="J187" s="414"/>
      <c r="K187" s="414"/>
      <c r="L187" s="414"/>
      <c r="M187" s="414"/>
      <c r="N187" s="414"/>
      <c r="O187" s="414"/>
      <c r="P187" s="414"/>
      <c r="Q187" s="414"/>
      <c r="R187" s="541"/>
      <c r="S187" s="541"/>
      <c r="T187" s="5"/>
      <c r="U187" s="13"/>
      <c r="V187" s="13"/>
      <c r="W187" s="13"/>
      <c r="X187" s="424"/>
      <c r="Y187" s="425"/>
      <c r="Z187" s="425"/>
      <c r="AA187" s="425"/>
      <c r="AB187" s="425"/>
      <c r="AC187" s="425"/>
      <c r="AD187" s="425"/>
      <c r="AE187" s="425"/>
      <c r="AF187" s="425"/>
      <c r="AG187" s="425"/>
      <c r="AH187" s="425"/>
      <c r="AI187" s="425"/>
      <c r="AJ187" s="425"/>
      <c r="AK187" s="425"/>
      <c r="AL187" s="425"/>
      <c r="AM187" s="425"/>
    </row>
    <row r="188" spans="1:39" ht="7.5" customHeight="1">
      <c r="A188" s="1"/>
      <c r="B188" s="541"/>
      <c r="C188" s="541"/>
      <c r="D188" s="193"/>
      <c r="E188" s="193"/>
      <c r="F188" s="414"/>
      <c r="G188" s="414"/>
      <c r="H188" s="414"/>
      <c r="I188" s="414"/>
      <c r="J188" s="414"/>
      <c r="K188" s="414"/>
      <c r="L188" s="414"/>
      <c r="M188" s="414"/>
      <c r="N188" s="414"/>
      <c r="O188" s="414"/>
      <c r="P188" s="414"/>
      <c r="Q188" s="414"/>
      <c r="R188" s="193"/>
      <c r="S188" s="541"/>
      <c r="T188" s="5"/>
      <c r="U188" s="13"/>
      <c r="V188" s="13"/>
      <c r="W188" s="13"/>
      <c r="X188" s="13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spans="1:39" ht="7.5" customHeight="1">
      <c r="A189" s="1"/>
      <c r="B189" s="541"/>
      <c r="C189" s="541"/>
      <c r="D189" s="193"/>
      <c r="E189" s="193"/>
      <c r="F189" s="414"/>
      <c r="G189" s="414"/>
      <c r="H189" s="414"/>
      <c r="I189" s="414"/>
      <c r="J189" s="414"/>
      <c r="K189" s="414"/>
      <c r="L189" s="414"/>
      <c r="M189" s="414"/>
      <c r="N189" s="414"/>
      <c r="O189" s="414"/>
      <c r="P189" s="414"/>
      <c r="Q189" s="414"/>
      <c r="R189" s="600" t="s">
        <v>21</v>
      </c>
      <c r="S189" s="588" t="s">
        <v>729</v>
      </c>
      <c r="T189" s="5"/>
      <c r="U189" s="13"/>
      <c r="V189" s="13"/>
      <c r="W189" s="13"/>
      <c r="X189" s="13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spans="1:39" ht="7.5" customHeight="1">
      <c r="A190" s="1"/>
      <c r="B190" s="541"/>
      <c r="C190" s="541"/>
      <c r="D190" s="415"/>
      <c r="E190" s="197"/>
      <c r="F190" s="414"/>
      <c r="G190" s="414"/>
      <c r="H190" s="414"/>
      <c r="I190" s="414"/>
      <c r="J190" s="414"/>
      <c r="K190" s="414"/>
      <c r="L190" s="414"/>
      <c r="M190" s="414"/>
      <c r="N190" s="414"/>
      <c r="O190" s="414"/>
      <c r="P190" s="414"/>
      <c r="Q190" s="414"/>
      <c r="R190" s="541"/>
      <c r="S190" s="541"/>
      <c r="T190" s="5"/>
      <c r="U190" s="13"/>
      <c r="V190" s="13"/>
      <c r="W190" s="13"/>
      <c r="X190" s="13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</row>
    <row r="191" spans="1:39" ht="7.5" customHeight="1">
      <c r="A191" s="1"/>
      <c r="B191" s="541"/>
      <c r="C191" s="541"/>
      <c r="D191" s="338"/>
      <c r="E191" s="338"/>
      <c r="F191" s="193"/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  <c r="Q191" s="338"/>
      <c r="R191" s="600" t="s">
        <v>21</v>
      </c>
      <c r="S191" s="588" t="s">
        <v>746</v>
      </c>
      <c r="T191" s="5"/>
      <c r="U191" s="13"/>
      <c r="V191" s="13"/>
      <c r="W191" s="13"/>
      <c r="X191" s="13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</row>
    <row r="192" spans="1:39" ht="7.5" customHeight="1">
      <c r="A192" s="1"/>
      <c r="B192" s="541"/>
      <c r="C192" s="541"/>
      <c r="R192" s="541"/>
      <c r="S192" s="541"/>
      <c r="T192" s="5"/>
      <c r="U192" s="13"/>
      <c r="V192" s="13"/>
      <c r="W192" s="13"/>
      <c r="X192" s="13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</row>
    <row r="193" spans="1:39" ht="7.5" customHeight="1">
      <c r="A193" s="1"/>
      <c r="B193" s="541"/>
      <c r="C193" s="541"/>
      <c r="R193" s="423"/>
      <c r="S193" s="541"/>
      <c r="T193" s="5"/>
      <c r="U193" s="13"/>
      <c r="V193" s="13"/>
      <c r="W193" s="13"/>
      <c r="X193" s="13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</row>
    <row r="194" spans="1:39" ht="7.5" customHeight="1">
      <c r="A194" s="1"/>
      <c r="B194" s="541"/>
      <c r="C194" s="541"/>
      <c r="R194" s="600" t="s">
        <v>21</v>
      </c>
      <c r="S194" s="588" t="s">
        <v>755</v>
      </c>
      <c r="T194" s="5"/>
      <c r="U194" s="13"/>
      <c r="V194" s="13"/>
      <c r="W194" s="13"/>
      <c r="X194" s="13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</row>
    <row r="195" spans="1:39" ht="7.5" customHeight="1">
      <c r="A195" s="1"/>
      <c r="B195" s="541"/>
      <c r="C195" s="541"/>
      <c r="R195" s="541"/>
      <c r="S195" s="541"/>
      <c r="T195" s="5"/>
      <c r="U195" s="426"/>
      <c r="V195" s="13"/>
      <c r="W195" s="13"/>
      <c r="X195" s="13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</row>
    <row r="196" spans="1:39" ht="7.5" customHeight="1">
      <c r="A196" s="1"/>
      <c r="B196" s="541"/>
      <c r="C196" s="541"/>
      <c r="D196" s="637" t="s">
        <v>756</v>
      </c>
      <c r="E196" s="759" t="s">
        <v>25</v>
      </c>
      <c r="F196" s="581">
        <v>2567.0329999999999</v>
      </c>
      <c r="G196" s="582">
        <f>ROUND(F196*mark_up,0)</f>
        <v>11269</v>
      </c>
      <c r="H196" s="760"/>
      <c r="I196" s="761" t="s">
        <v>25</v>
      </c>
      <c r="J196" s="760"/>
      <c r="K196" s="761" t="s">
        <v>25</v>
      </c>
      <c r="L196" s="760"/>
      <c r="M196" s="761" t="s">
        <v>25</v>
      </c>
      <c r="N196" s="760"/>
      <c r="O196" s="761" t="s">
        <v>25</v>
      </c>
      <c r="P196" s="760"/>
      <c r="Q196" s="761" t="s">
        <v>25</v>
      </c>
      <c r="R196" s="54"/>
      <c r="S196" s="541"/>
      <c r="T196" s="5"/>
      <c r="U196" s="426"/>
      <c r="V196" s="13"/>
      <c r="W196" s="13"/>
      <c r="X196" s="13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 spans="1:39" ht="7.5" customHeight="1">
      <c r="A197" s="1"/>
      <c r="B197" s="541"/>
      <c r="C197" s="541"/>
      <c r="D197" s="541"/>
      <c r="E197" s="541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86"/>
      <c r="S197" s="588" t="s">
        <v>757</v>
      </c>
      <c r="T197" s="5"/>
      <c r="U197" s="426"/>
      <c r="V197" s="13"/>
      <c r="W197" s="13"/>
      <c r="X197" s="13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</row>
    <row r="198" spans="1:39" ht="7.5" customHeight="1">
      <c r="A198" s="1"/>
      <c r="B198" s="541"/>
      <c r="C198" s="541"/>
      <c r="D198" s="637" t="s">
        <v>758</v>
      </c>
      <c r="E198" s="759" t="s">
        <v>25</v>
      </c>
      <c r="F198" s="581">
        <v>3070.3748000000001</v>
      </c>
      <c r="G198" s="582">
        <f>ROUND(F198*mark_up,0)</f>
        <v>13479</v>
      </c>
      <c r="H198" s="760"/>
      <c r="I198" s="761" t="s">
        <v>25</v>
      </c>
      <c r="J198" s="760"/>
      <c r="K198" s="761" t="s">
        <v>25</v>
      </c>
      <c r="L198" s="760"/>
      <c r="M198" s="761" t="s">
        <v>25</v>
      </c>
      <c r="N198" s="760"/>
      <c r="O198" s="761" t="s">
        <v>25</v>
      </c>
      <c r="P198" s="760"/>
      <c r="Q198" s="761" t="s">
        <v>25</v>
      </c>
      <c r="R198" s="86"/>
      <c r="S198" s="541"/>
      <c r="T198" s="5"/>
      <c r="U198" s="426"/>
      <c r="V198" s="13"/>
      <c r="W198" s="13"/>
      <c r="X198" s="13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</row>
    <row r="199" spans="1:39" ht="7.5" customHeight="1">
      <c r="A199" s="1"/>
      <c r="B199" s="541"/>
      <c r="C199" s="541"/>
      <c r="D199" s="541"/>
      <c r="E199" s="541"/>
      <c r="F199" s="562"/>
      <c r="G199" s="562"/>
      <c r="H199" s="562"/>
      <c r="I199" s="562"/>
      <c r="J199" s="562"/>
      <c r="K199" s="562"/>
      <c r="L199" s="562"/>
      <c r="M199" s="562"/>
      <c r="N199" s="562"/>
      <c r="O199" s="562"/>
      <c r="P199" s="562"/>
      <c r="Q199" s="562"/>
      <c r="R199" s="86"/>
      <c r="S199" s="541"/>
      <c r="T199" s="5"/>
      <c r="U199" s="426"/>
      <c r="V199" s="13"/>
      <c r="W199" s="13"/>
      <c r="X199" s="13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</row>
    <row r="200" spans="1:39" ht="7.5" customHeight="1">
      <c r="A200" s="1"/>
      <c r="B200" s="541"/>
      <c r="C200" s="541"/>
      <c r="E200" s="197"/>
      <c r="F200" s="414"/>
      <c r="G200" s="338"/>
      <c r="H200" s="338"/>
      <c r="I200" s="338"/>
      <c r="J200" s="338"/>
      <c r="K200" s="338"/>
      <c r="L200" s="338"/>
      <c r="M200" s="338"/>
      <c r="N200" s="338"/>
      <c r="O200" s="338"/>
      <c r="P200" s="338"/>
      <c r="Q200" s="338"/>
      <c r="R200" s="86"/>
      <c r="S200" s="86"/>
      <c r="T200" s="5"/>
      <c r="U200" s="13"/>
      <c r="V200" s="13"/>
      <c r="W200" s="13"/>
      <c r="X200" s="13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</row>
    <row r="201" spans="1:39" ht="7.5" customHeight="1">
      <c r="A201" s="1"/>
      <c r="B201" s="541"/>
      <c r="C201" s="541"/>
      <c r="E201" s="197"/>
      <c r="F201" s="414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86"/>
      <c r="S201" s="86"/>
      <c r="T201" s="5"/>
      <c r="U201" s="13"/>
      <c r="V201" s="13"/>
      <c r="W201" s="13"/>
      <c r="X201" s="13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</row>
    <row r="202" spans="1:39" ht="7.5" customHeight="1">
      <c r="A202" s="1"/>
      <c r="B202" s="541"/>
      <c r="C202" s="541"/>
      <c r="E202" s="414"/>
      <c r="F202" s="414"/>
      <c r="G202" s="414"/>
      <c r="H202" s="414"/>
      <c r="I202" s="414"/>
      <c r="J202" s="414"/>
      <c r="K202" s="414"/>
      <c r="L202" s="414"/>
      <c r="M202" s="414"/>
      <c r="N202" s="414"/>
      <c r="O202" s="414"/>
      <c r="P202" s="414"/>
      <c r="Q202" s="414"/>
      <c r="R202" s="423"/>
      <c r="S202" s="431"/>
      <c r="T202" s="72"/>
      <c r="U202" s="13"/>
      <c r="V202" s="432"/>
      <c r="W202" s="13"/>
      <c r="X202" s="13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</row>
    <row r="203" spans="1:39" ht="7.5" customHeight="1">
      <c r="A203" s="1"/>
      <c r="B203" s="541"/>
      <c r="C203" s="541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58"/>
      <c r="T203" s="72"/>
      <c r="U203" s="13"/>
      <c r="V203" s="432"/>
      <c r="W203" s="13"/>
      <c r="X203" s="13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</row>
    <row r="204" spans="1:39" ht="7.5" customHeight="1">
      <c r="A204" s="1"/>
      <c r="B204" s="541"/>
      <c r="C204" s="541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T204" s="72"/>
      <c r="U204" s="13"/>
      <c r="V204" s="13"/>
      <c r="W204" s="13"/>
      <c r="X204" s="13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</row>
    <row r="205" spans="1:39" ht="7.5" customHeight="1">
      <c r="A205" s="1"/>
      <c r="B205" s="541"/>
      <c r="C205" s="541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T205" s="72"/>
      <c r="U205" s="13"/>
      <c r="V205" s="13"/>
      <c r="W205" s="13"/>
      <c r="X205" s="13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</row>
    <row r="206" spans="1:39" ht="7.5" customHeight="1">
      <c r="A206" s="1"/>
      <c r="B206" s="541"/>
      <c r="C206" s="541"/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T206" s="72"/>
      <c r="U206" s="13"/>
      <c r="V206" s="13"/>
      <c r="W206" s="13"/>
      <c r="X206" s="13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</row>
    <row r="207" spans="1:39" ht="7.5" customHeight="1">
      <c r="A207" s="1"/>
      <c r="B207" s="541"/>
      <c r="C207" s="541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T207" s="72"/>
      <c r="U207" s="13"/>
      <c r="V207" s="13"/>
      <c r="W207" s="13"/>
      <c r="X207" s="13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</row>
    <row r="208" spans="1:39" ht="7.5" customHeight="1">
      <c r="A208" s="1"/>
      <c r="B208" s="541"/>
      <c r="C208" s="541"/>
      <c r="F208" s="195"/>
      <c r="G208" s="344"/>
      <c r="H208" s="344"/>
      <c r="I208" s="344"/>
      <c r="J208" s="344"/>
      <c r="K208" s="283"/>
      <c r="L208" s="345"/>
      <c r="M208" s="283"/>
      <c r="N208" s="135"/>
      <c r="O208" s="283"/>
      <c r="P208" s="135"/>
      <c r="Q208" s="283"/>
      <c r="T208" s="72"/>
      <c r="U208" s="13"/>
      <c r="V208" s="13"/>
      <c r="W208" s="13"/>
      <c r="X208" s="13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</row>
    <row r="209" spans="1:39" ht="7.5" customHeight="1">
      <c r="A209" s="1"/>
      <c r="B209" s="541"/>
      <c r="C209" s="541"/>
      <c r="F209" s="199"/>
      <c r="G209" s="344"/>
      <c r="H209" s="344"/>
      <c r="I209" s="344"/>
      <c r="J209" s="344"/>
      <c r="K209" s="283"/>
      <c r="L209" s="199"/>
      <c r="M209" s="283"/>
      <c r="N209" s="135"/>
      <c r="O209" s="283"/>
      <c r="P209" s="135"/>
      <c r="Q209" s="283"/>
      <c r="T209" s="5"/>
      <c r="U209" s="13"/>
      <c r="V209" s="13"/>
      <c r="W209" s="13"/>
      <c r="X209" s="13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</row>
    <row r="210" spans="1:39" ht="7.5" customHeight="1">
      <c r="A210" s="1"/>
      <c r="B210" s="541"/>
      <c r="C210" s="608" t="s">
        <v>759</v>
      </c>
      <c r="D210" s="608" t="s">
        <v>760</v>
      </c>
      <c r="F210" s="193"/>
      <c r="G210" s="344"/>
      <c r="H210" s="344"/>
      <c r="I210" s="344"/>
      <c r="J210" s="344"/>
      <c r="K210" s="193"/>
      <c r="L210" s="193"/>
      <c r="M210" s="193"/>
      <c r="N210" s="193"/>
      <c r="O210" s="193"/>
      <c r="P210" s="193"/>
      <c r="Q210" s="193"/>
      <c r="T210" s="5"/>
      <c r="U210" s="13"/>
      <c r="V210" s="13"/>
      <c r="W210" s="13"/>
      <c r="X210" s="13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</row>
    <row r="211" spans="1:39" ht="7.5" customHeight="1">
      <c r="A211" s="1"/>
      <c r="B211" s="541"/>
      <c r="C211" s="541"/>
      <c r="D211" s="541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T211" s="5"/>
      <c r="U211" s="13"/>
      <c r="V211" s="13"/>
      <c r="W211" s="13"/>
      <c r="X211" s="13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</row>
    <row r="212" spans="1:39" ht="7.5" customHeight="1">
      <c r="A212" s="1"/>
      <c r="B212" s="541"/>
      <c r="C212" s="541"/>
      <c r="D212" s="541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T212" s="5"/>
      <c r="U212" s="13"/>
      <c r="V212" s="13"/>
      <c r="W212" s="13"/>
      <c r="X212" s="13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</row>
    <row r="213" spans="1:39" ht="7.5" customHeight="1">
      <c r="A213" s="1"/>
      <c r="B213" s="531"/>
      <c r="C213" s="531"/>
      <c r="D213" s="531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T213" s="5"/>
      <c r="U213" s="13"/>
      <c r="V213" s="13"/>
      <c r="W213" s="13"/>
      <c r="X213" s="13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</row>
    <row r="214" spans="1:39" ht="7.5" customHeight="1">
      <c r="A214" s="1"/>
      <c r="B214" s="663" t="s">
        <v>18</v>
      </c>
      <c r="C214" s="627" t="s">
        <v>761</v>
      </c>
      <c r="D214" s="655" t="s">
        <v>148</v>
      </c>
      <c r="E214" s="125"/>
      <c r="F214" s="125"/>
      <c r="G214" s="125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576" t="s">
        <v>21</v>
      </c>
      <c r="S214" s="577" t="s">
        <v>762</v>
      </c>
      <c r="T214" s="5"/>
      <c r="U214" s="13"/>
      <c r="V214" s="13"/>
      <c r="W214" s="13"/>
      <c r="X214" s="13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</row>
    <row r="215" spans="1:39" ht="7.5" customHeight="1">
      <c r="A215" s="1"/>
      <c r="B215" s="541"/>
      <c r="C215" s="541"/>
      <c r="D215" s="541"/>
      <c r="E215" s="127"/>
      <c r="F215" s="127"/>
      <c r="G215" s="127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541"/>
      <c r="S215" s="541"/>
      <c r="T215" s="5"/>
      <c r="U215" s="13"/>
      <c r="V215" s="13"/>
      <c r="W215" s="13"/>
      <c r="X215" s="13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 spans="1:39" ht="7.5" customHeight="1">
      <c r="A216" s="1"/>
      <c r="B216" s="541"/>
      <c r="C216" s="541"/>
      <c r="D216" s="541"/>
      <c r="E216" s="127"/>
      <c r="F216" s="127"/>
      <c r="G216" s="127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31"/>
      <c r="S216" s="541"/>
      <c r="T216" s="5"/>
      <c r="U216" s="13"/>
      <c r="V216" s="13"/>
      <c r="W216" s="13"/>
      <c r="X216" s="13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</row>
    <row r="217" spans="1:39" ht="7.5" customHeight="1">
      <c r="A217" s="1"/>
      <c r="B217" s="541"/>
      <c r="C217" s="541"/>
      <c r="D217" s="541"/>
      <c r="E217" s="127"/>
      <c r="F217" s="127"/>
      <c r="G217" s="127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31"/>
      <c r="S217" s="541"/>
      <c r="T217" s="5"/>
      <c r="U217" s="13"/>
      <c r="V217" s="13"/>
      <c r="W217" s="13"/>
      <c r="X217" s="13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</row>
    <row r="218" spans="1:39" ht="7.5" customHeight="1">
      <c r="A218" s="1"/>
      <c r="B218" s="541"/>
      <c r="C218" s="541"/>
      <c r="D218" s="541"/>
      <c r="E218" s="127"/>
      <c r="F218" s="127"/>
      <c r="G218" s="127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31"/>
      <c r="S218" s="541"/>
      <c r="T218" s="5"/>
      <c r="U218" s="13"/>
      <c r="V218" s="13"/>
      <c r="W218" s="13"/>
      <c r="X218" s="13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</row>
    <row r="219" spans="1:39" ht="7.5" customHeight="1">
      <c r="A219" s="1"/>
      <c r="B219" s="541"/>
      <c r="C219" s="541"/>
      <c r="D219" s="541"/>
      <c r="E219" s="127"/>
      <c r="F219" s="127"/>
      <c r="G219" s="127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541"/>
      <c r="T219" s="5"/>
      <c r="U219" s="13"/>
      <c r="V219" s="13"/>
      <c r="W219" s="13"/>
      <c r="X219" s="13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 spans="1:39" ht="7.5" customHeight="1">
      <c r="A220" s="13"/>
      <c r="B220" s="541"/>
      <c r="C220" s="541"/>
      <c r="D220" s="541"/>
      <c r="E220" s="127"/>
      <c r="F220" s="127"/>
      <c r="G220" s="127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578" t="s">
        <v>21</v>
      </c>
      <c r="S220" s="588" t="s">
        <v>729</v>
      </c>
      <c r="T220" s="5"/>
      <c r="U220" s="13"/>
      <c r="V220" s="13"/>
      <c r="W220" s="13"/>
      <c r="X220" s="13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</row>
    <row r="221" spans="1:39" ht="7.5" customHeight="1">
      <c r="A221" s="13"/>
      <c r="B221" s="541"/>
      <c r="C221" s="541"/>
      <c r="D221" s="541"/>
      <c r="R221" s="541"/>
      <c r="S221" s="541"/>
      <c r="T221" s="5"/>
      <c r="U221" s="13"/>
      <c r="V221" s="13"/>
      <c r="W221" s="13"/>
      <c r="X221" s="13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</row>
    <row r="222" spans="1:39" ht="7.5" customHeight="1">
      <c r="A222" s="13"/>
      <c r="B222" s="541"/>
      <c r="C222" s="541"/>
      <c r="D222" s="541"/>
      <c r="E222" s="127"/>
      <c r="F222" s="128"/>
      <c r="G222" s="637" t="s">
        <v>151</v>
      </c>
      <c r="H222" s="128"/>
      <c r="I222" s="637" t="s">
        <v>152</v>
      </c>
      <c r="J222" s="128"/>
      <c r="K222" s="128"/>
      <c r="L222" s="128"/>
      <c r="M222" s="128"/>
      <c r="N222" s="128"/>
      <c r="O222" s="128"/>
      <c r="P222" s="128"/>
      <c r="Q222" s="128"/>
      <c r="R222" s="578" t="s">
        <v>21</v>
      </c>
      <c r="S222" s="588" t="s">
        <v>746</v>
      </c>
      <c r="T222" s="72"/>
      <c r="U222" s="13"/>
      <c r="V222" s="13"/>
      <c r="W222" s="13"/>
      <c r="X222" s="13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</row>
    <row r="223" spans="1:39" ht="7.5" customHeight="1">
      <c r="A223" s="1"/>
      <c r="B223" s="541"/>
      <c r="C223" s="541"/>
      <c r="D223" s="541"/>
      <c r="E223" s="127"/>
      <c r="F223" s="128"/>
      <c r="G223" s="541"/>
      <c r="H223" s="128"/>
      <c r="I223" s="541"/>
      <c r="J223" s="128"/>
      <c r="K223" s="128"/>
      <c r="L223" s="128"/>
      <c r="M223" s="128"/>
      <c r="N223" s="128"/>
      <c r="O223" s="128"/>
      <c r="P223" s="128"/>
      <c r="Q223" s="128"/>
      <c r="R223" s="541"/>
      <c r="S223" s="541"/>
      <c r="T223" s="72"/>
      <c r="U223" s="13"/>
      <c r="V223" s="13"/>
      <c r="W223" s="13"/>
      <c r="X223" s="13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spans="1:39" ht="7.5" customHeight="1">
      <c r="A224" s="1"/>
      <c r="B224" s="541"/>
      <c r="C224" s="541"/>
      <c r="D224" s="541"/>
      <c r="E224" s="127"/>
      <c r="F224" s="134"/>
      <c r="G224" s="562"/>
      <c r="H224" s="134"/>
      <c r="I224" s="562"/>
      <c r="J224" s="134"/>
      <c r="K224" s="134"/>
      <c r="L224" s="134"/>
      <c r="M224" s="134"/>
      <c r="N224" s="134"/>
      <c r="O224" s="134"/>
      <c r="P224" s="134"/>
      <c r="Q224" s="134"/>
      <c r="R224" s="131"/>
      <c r="S224" s="541"/>
      <c r="T224" s="5"/>
      <c r="U224" s="13"/>
      <c r="V224" s="13"/>
      <c r="W224" s="13"/>
      <c r="X224" s="13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</row>
    <row r="225" spans="1:39" ht="7.5" customHeight="1">
      <c r="A225" s="1"/>
      <c r="B225" s="541"/>
      <c r="C225" s="541"/>
      <c r="D225" s="541"/>
      <c r="E225" s="596" t="s">
        <v>25</v>
      </c>
      <c r="F225" s="565"/>
      <c r="G225" s="566" t="s">
        <v>153</v>
      </c>
      <c r="H225" s="666">
        <v>6434.2</v>
      </c>
      <c r="I225" s="566">
        <f>ROUND(H225*mark_up,0)</f>
        <v>28246</v>
      </c>
      <c r="J225" s="136"/>
      <c r="K225" s="567" t="s">
        <v>25</v>
      </c>
      <c r="L225" s="568"/>
      <c r="M225" s="567" t="s">
        <v>25</v>
      </c>
      <c r="N225" s="568"/>
      <c r="O225" s="567" t="s">
        <v>25</v>
      </c>
      <c r="P225" s="568"/>
      <c r="Q225" s="567" t="s">
        <v>25</v>
      </c>
      <c r="R225" s="578" t="s">
        <v>21</v>
      </c>
      <c r="S225" s="588" t="s">
        <v>730</v>
      </c>
      <c r="T225" s="5"/>
      <c r="U225" s="13"/>
      <c r="V225" s="13"/>
      <c r="W225" s="13"/>
      <c r="X225" s="13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</row>
    <row r="226" spans="1:39" ht="7.5" customHeight="1">
      <c r="A226" s="1"/>
      <c r="B226" s="541"/>
      <c r="C226" s="541"/>
      <c r="D226" s="541"/>
      <c r="E226" s="541"/>
      <c r="F226" s="562"/>
      <c r="G226" s="562"/>
      <c r="H226" s="562"/>
      <c r="I226" s="562"/>
      <c r="J226" s="138"/>
      <c r="K226" s="562"/>
      <c r="L226" s="562"/>
      <c r="M226" s="562"/>
      <c r="N226" s="562"/>
      <c r="O226" s="562"/>
      <c r="P226" s="562"/>
      <c r="Q226" s="562"/>
      <c r="R226" s="541"/>
      <c r="S226" s="541"/>
      <c r="T226" s="5"/>
      <c r="U226" s="13"/>
      <c r="V226" s="13"/>
      <c r="W226" s="13"/>
      <c r="X226" s="13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</row>
    <row r="227" spans="1:39" ht="7.5" customHeight="1">
      <c r="A227" s="1"/>
      <c r="B227" s="541"/>
      <c r="C227" s="541"/>
      <c r="D227" s="541"/>
      <c r="E227" s="127"/>
      <c r="F227" s="127"/>
      <c r="G227" s="127"/>
      <c r="H227" s="127"/>
      <c r="I227" s="127"/>
      <c r="J227" s="127"/>
      <c r="K227" s="128"/>
      <c r="L227" s="128"/>
      <c r="M227" s="128"/>
      <c r="N227" s="128"/>
      <c r="O227" s="128"/>
      <c r="P227" s="128"/>
      <c r="Q227" s="128"/>
      <c r="R227" s="131"/>
      <c r="S227" s="541"/>
      <c r="T227" s="5"/>
      <c r="U227" s="13"/>
      <c r="V227" s="13"/>
      <c r="W227" s="13"/>
      <c r="X227" s="13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</row>
    <row r="228" spans="1:39" ht="7.5" customHeight="1">
      <c r="A228" s="1"/>
      <c r="B228" s="541"/>
      <c r="C228" s="541"/>
      <c r="D228" s="541"/>
      <c r="E228" s="127"/>
      <c r="F228" s="127"/>
      <c r="G228" s="127"/>
      <c r="H228" s="127"/>
      <c r="I228" s="127"/>
      <c r="J228" s="127"/>
      <c r="K228" s="128"/>
      <c r="L228" s="128"/>
      <c r="M228" s="128"/>
      <c r="N228" s="128"/>
      <c r="O228" s="128"/>
      <c r="P228" s="128"/>
      <c r="Q228" s="128"/>
      <c r="R228" s="578" t="s">
        <v>21</v>
      </c>
      <c r="S228" s="588" t="s">
        <v>150</v>
      </c>
      <c r="T228" s="5"/>
      <c r="U228" s="13"/>
      <c r="V228" s="13"/>
      <c r="W228" s="13"/>
      <c r="X228" s="13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</row>
    <row r="229" spans="1:39" ht="7.5" customHeight="1">
      <c r="A229" s="1"/>
      <c r="B229" s="541"/>
      <c r="C229" s="541"/>
      <c r="D229" s="541"/>
      <c r="R229" s="541"/>
      <c r="S229" s="541"/>
      <c r="T229" s="5"/>
      <c r="U229" s="13"/>
      <c r="V229" s="13"/>
      <c r="W229" s="13"/>
      <c r="X229" s="13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</row>
    <row r="230" spans="1:39" ht="7.5" customHeight="1">
      <c r="A230" s="1"/>
      <c r="B230" s="541"/>
      <c r="C230" s="541"/>
      <c r="D230" s="541"/>
      <c r="R230" s="131"/>
      <c r="S230" s="541"/>
      <c r="T230" s="5"/>
      <c r="U230" s="13"/>
      <c r="V230" s="13"/>
      <c r="W230" s="13"/>
      <c r="X230" s="13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</row>
    <row r="231" spans="1:39" ht="7.5" customHeight="1">
      <c r="A231" s="1"/>
      <c r="B231" s="541"/>
      <c r="C231" s="541"/>
      <c r="D231" s="541"/>
      <c r="R231" s="578" t="s">
        <v>21</v>
      </c>
      <c r="S231" s="588" t="s">
        <v>731</v>
      </c>
      <c r="T231" s="5"/>
      <c r="U231" s="13"/>
      <c r="V231" s="13"/>
      <c r="W231" s="13"/>
      <c r="X231" s="13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</row>
    <row r="232" spans="1:39" ht="7.5" customHeight="1">
      <c r="A232" s="1"/>
      <c r="B232" s="541"/>
      <c r="C232" s="541"/>
      <c r="D232" s="541"/>
      <c r="R232" s="541"/>
      <c r="S232" s="541"/>
      <c r="T232" s="5"/>
      <c r="U232" s="13"/>
      <c r="V232" s="13"/>
      <c r="W232" s="13"/>
      <c r="X232" s="13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</row>
    <row r="233" spans="1:39" ht="7.5" customHeight="1">
      <c r="A233" s="1"/>
      <c r="B233" s="541"/>
      <c r="C233" s="541"/>
      <c r="D233" s="541"/>
      <c r="R233" s="131"/>
      <c r="S233" s="541"/>
      <c r="T233" s="5"/>
      <c r="U233" s="13"/>
      <c r="V233" s="13"/>
      <c r="W233" s="13"/>
      <c r="X233" s="13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</row>
    <row r="234" spans="1:39" ht="7.5" customHeight="1">
      <c r="A234" s="1"/>
      <c r="B234" s="541"/>
      <c r="C234" s="541"/>
      <c r="D234" s="541"/>
      <c r="E234" s="127"/>
      <c r="F234" s="127"/>
      <c r="G234" s="127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5"/>
      <c r="U234" s="13"/>
      <c r="V234" s="13"/>
      <c r="W234" s="13"/>
      <c r="X234" s="13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</row>
    <row r="235" spans="1:39" ht="7.5" customHeight="1">
      <c r="A235" s="1"/>
      <c r="B235" s="541"/>
      <c r="C235" s="541"/>
      <c r="D235" s="541"/>
      <c r="E235" s="127"/>
      <c r="F235" s="127"/>
      <c r="G235" s="127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31"/>
      <c r="S235" s="131"/>
      <c r="T235" s="72"/>
      <c r="U235" s="13"/>
      <c r="V235" s="13"/>
      <c r="W235" s="13"/>
      <c r="X235" s="13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</row>
    <row r="236" spans="1:39" ht="7.5" customHeight="1">
      <c r="A236" s="1"/>
      <c r="B236" s="541"/>
      <c r="C236" s="541"/>
      <c r="D236" s="541"/>
      <c r="T236" s="72"/>
      <c r="U236" s="13"/>
      <c r="V236" s="13"/>
      <c r="W236" s="13"/>
      <c r="X236" s="13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</row>
    <row r="237" spans="1:39" ht="7.5" customHeight="1">
      <c r="A237" s="1"/>
      <c r="B237" s="541"/>
      <c r="C237" s="541"/>
      <c r="D237" s="541"/>
      <c r="T237" s="72"/>
      <c r="U237" s="13"/>
      <c r="V237" s="13"/>
      <c r="W237" s="13"/>
      <c r="X237" s="13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</row>
    <row r="238" spans="1:39" ht="7.5" customHeight="1">
      <c r="A238" s="1"/>
      <c r="B238" s="541"/>
      <c r="C238" s="541"/>
      <c r="D238" s="541"/>
      <c r="T238" s="5"/>
      <c r="U238" s="13"/>
      <c r="V238" s="13"/>
      <c r="W238" s="13"/>
      <c r="X238" s="13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</row>
    <row r="239" spans="1:39" ht="7.5" customHeight="1">
      <c r="A239" s="1"/>
      <c r="B239" s="541"/>
      <c r="C239" s="638" t="s">
        <v>154</v>
      </c>
      <c r="T239" s="5"/>
      <c r="U239" s="13"/>
      <c r="V239" s="13"/>
      <c r="W239" s="13"/>
      <c r="X239" s="13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</row>
    <row r="240" spans="1:39" ht="7.5" customHeight="1">
      <c r="A240" s="1"/>
      <c r="B240" s="541"/>
      <c r="C240" s="541"/>
      <c r="T240" s="5"/>
      <c r="U240" s="13"/>
      <c r="V240" s="13"/>
      <c r="W240" s="13"/>
      <c r="X240" s="13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</row>
    <row r="241" spans="1:39" ht="7.5" customHeight="1">
      <c r="A241" s="1"/>
      <c r="B241" s="531"/>
      <c r="C241" s="531"/>
      <c r="T241" s="5"/>
      <c r="U241" s="13"/>
      <c r="V241" s="13"/>
      <c r="W241" s="13"/>
      <c r="X241" s="13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</row>
    <row r="242" spans="1:39" ht="11.25" customHeight="1">
      <c r="A242" s="1"/>
      <c r="B242" s="569"/>
      <c r="C242" s="545"/>
      <c r="D242" s="545"/>
      <c r="E242" s="545"/>
      <c r="F242" s="545"/>
      <c r="G242" s="545"/>
      <c r="H242" s="545"/>
      <c r="I242" s="545"/>
      <c r="J242" s="545"/>
      <c r="K242" s="545"/>
      <c r="L242" s="545"/>
      <c r="M242" s="545"/>
      <c r="N242" s="545"/>
      <c r="O242" s="545"/>
      <c r="P242" s="545"/>
      <c r="Q242" s="545"/>
      <c r="R242" s="545"/>
      <c r="S242" s="570" t="s">
        <v>43</v>
      </c>
      <c r="T242" s="5"/>
      <c r="U242" s="13"/>
      <c r="V242" s="13"/>
      <c r="W242" s="13"/>
      <c r="X242" s="13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</row>
    <row r="243" spans="1:39" ht="11.25" customHeight="1">
      <c r="A243" s="1"/>
      <c r="B243" s="51"/>
      <c r="C243" s="64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62"/>
      <c r="T243" s="5"/>
      <c r="U243" s="5"/>
      <c r="V243" s="5"/>
      <c r="W243" s="5"/>
      <c r="X243" s="5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ht="11.25" customHeight="1">
      <c r="A244" s="1"/>
      <c r="B244" s="586" t="s">
        <v>763</v>
      </c>
      <c r="C244" s="587"/>
      <c r="D244" s="587"/>
      <c r="E244" s="587"/>
      <c r="F244" s="587"/>
      <c r="G244" s="587"/>
      <c r="H244" s="587"/>
      <c r="I244" s="587"/>
      <c r="J244" s="587"/>
      <c r="K244" s="587"/>
      <c r="L244" s="587"/>
      <c r="M244" s="587"/>
      <c r="N244" s="587"/>
      <c r="O244" s="587"/>
      <c r="P244" s="587"/>
      <c r="Q244" s="587"/>
      <c r="R244" s="587"/>
      <c r="S244" s="587"/>
      <c r="T244" s="5"/>
      <c r="U244" s="13"/>
      <c r="V244" s="430"/>
      <c r="W244" s="430"/>
      <c r="X244" s="430"/>
      <c r="Y244" s="428"/>
      <c r="Z244" s="428"/>
      <c r="AA244" s="428"/>
      <c r="AB244" s="428"/>
      <c r="AC244" s="428"/>
      <c r="AD244" s="428"/>
      <c r="AE244" s="428"/>
      <c r="AF244" s="428"/>
      <c r="AG244" s="428"/>
      <c r="AH244" s="428"/>
      <c r="AI244" s="428"/>
      <c r="AJ244" s="428"/>
      <c r="AK244" s="428"/>
      <c r="AL244" s="428"/>
      <c r="AM244" s="428"/>
    </row>
    <row r="245" spans="1:39" ht="61.5" customHeight="1">
      <c r="A245" s="1"/>
      <c r="B245" s="572"/>
      <c r="C245" s="531"/>
      <c r="D245" s="531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573" t="s">
        <v>727</v>
      </c>
      <c r="P245" s="531"/>
      <c r="Q245" s="531"/>
      <c r="R245" s="531"/>
      <c r="S245" s="531"/>
      <c r="T245" s="5"/>
      <c r="U245" s="5"/>
      <c r="V245" s="5"/>
      <c r="W245" s="5"/>
      <c r="X245" s="5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spans="1:39" ht="34.5" customHeight="1">
      <c r="A246" s="1"/>
      <c r="B246" s="37" t="s">
        <v>6</v>
      </c>
      <c r="C246" s="37" t="s">
        <v>7</v>
      </c>
      <c r="D246" s="37" t="s">
        <v>8</v>
      </c>
      <c r="E246" s="37" t="s">
        <v>9</v>
      </c>
      <c r="F246" s="38" t="s">
        <v>10</v>
      </c>
      <c r="G246" s="39" t="s">
        <v>11</v>
      </c>
      <c r="H246" s="38" t="s">
        <v>10</v>
      </c>
      <c r="I246" s="39" t="s">
        <v>12</v>
      </c>
      <c r="J246" s="38" t="s">
        <v>10</v>
      </c>
      <c r="K246" s="39" t="s">
        <v>13</v>
      </c>
      <c r="L246" s="38" t="s">
        <v>10</v>
      </c>
      <c r="M246" s="39" t="s">
        <v>14</v>
      </c>
      <c r="N246" s="38" t="s">
        <v>10</v>
      </c>
      <c r="O246" s="39" t="s">
        <v>15</v>
      </c>
      <c r="P246" s="38" t="s">
        <v>10</v>
      </c>
      <c r="Q246" s="39" t="s">
        <v>16</v>
      </c>
      <c r="R246" s="574" t="s">
        <v>17</v>
      </c>
      <c r="S246" s="575"/>
      <c r="T246" s="433"/>
      <c r="U246" s="434"/>
      <c r="V246" s="11"/>
      <c r="W246" s="11"/>
      <c r="X246" s="11"/>
      <c r="Y246" s="412"/>
      <c r="Z246" s="412"/>
      <c r="AA246" s="412"/>
      <c r="AB246" s="412"/>
      <c r="AC246" s="412"/>
      <c r="AD246" s="412"/>
      <c r="AE246" s="412"/>
      <c r="AF246" s="412"/>
      <c r="AG246" s="412"/>
      <c r="AH246" s="412"/>
      <c r="AI246" s="412"/>
      <c r="AJ246" s="412"/>
      <c r="AK246" s="412"/>
      <c r="AL246" s="412"/>
      <c r="AM246" s="412"/>
    </row>
    <row r="247" spans="1:39" ht="7.5" customHeight="1">
      <c r="A247" s="1"/>
      <c r="B247" s="663" t="s">
        <v>18</v>
      </c>
      <c r="C247" s="627" t="s">
        <v>764</v>
      </c>
      <c r="D247" s="632" t="s">
        <v>148</v>
      </c>
      <c r="E247" s="125"/>
      <c r="F247" s="125"/>
      <c r="G247" s="125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576" t="s">
        <v>21</v>
      </c>
      <c r="S247" s="611" t="s">
        <v>762</v>
      </c>
      <c r="T247" s="433"/>
      <c r="U247" s="434"/>
      <c r="V247" s="11"/>
      <c r="W247" s="13"/>
      <c r="X247" s="424"/>
      <c r="Y247" s="425"/>
      <c r="Z247" s="425"/>
      <c r="AA247" s="425"/>
      <c r="AB247" s="425"/>
      <c r="AC247" s="425"/>
      <c r="AD247" s="425"/>
      <c r="AE247" s="425"/>
      <c r="AF247" s="425"/>
      <c r="AG247" s="425"/>
      <c r="AH247" s="425"/>
      <c r="AI247" s="425"/>
      <c r="AJ247" s="425"/>
      <c r="AK247" s="425"/>
      <c r="AL247" s="425"/>
      <c r="AM247" s="425"/>
    </row>
    <row r="248" spans="1:39" ht="7.5" customHeight="1">
      <c r="A248" s="1"/>
      <c r="B248" s="541"/>
      <c r="C248" s="541"/>
      <c r="D248" s="541"/>
      <c r="E248" s="127"/>
      <c r="F248" s="127"/>
      <c r="G248" s="127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541"/>
      <c r="S248" s="541"/>
      <c r="T248" s="433"/>
      <c r="U248" s="434"/>
      <c r="V248" s="11"/>
      <c r="W248" s="13"/>
      <c r="X248" s="424"/>
      <c r="Y248" s="425"/>
      <c r="Z248" s="425"/>
      <c r="AA248" s="425"/>
      <c r="AB248" s="425"/>
      <c r="AC248" s="425"/>
      <c r="AD248" s="425"/>
      <c r="AE248" s="425"/>
      <c r="AF248" s="425"/>
      <c r="AG248" s="425"/>
      <c r="AH248" s="425"/>
      <c r="AI248" s="425"/>
      <c r="AJ248" s="425"/>
      <c r="AK248" s="425"/>
      <c r="AL248" s="425"/>
      <c r="AM248" s="425"/>
    </row>
    <row r="249" spans="1:39" ht="7.5" customHeight="1">
      <c r="A249" s="1"/>
      <c r="B249" s="541"/>
      <c r="C249" s="541"/>
      <c r="D249" s="541"/>
      <c r="E249" s="127"/>
      <c r="F249" s="127"/>
      <c r="G249" s="127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31"/>
      <c r="S249" s="541"/>
      <c r="T249" s="433"/>
      <c r="U249" s="434"/>
      <c r="V249" s="11"/>
      <c r="W249" s="13"/>
      <c r="X249" s="13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</row>
    <row r="250" spans="1:39" ht="7.5" customHeight="1">
      <c r="A250" s="1"/>
      <c r="B250" s="541"/>
      <c r="C250" s="541"/>
      <c r="D250" s="541"/>
      <c r="E250" s="127"/>
      <c r="F250" s="127"/>
      <c r="G250" s="127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31"/>
      <c r="S250" s="541"/>
      <c r="T250" s="433"/>
      <c r="U250" s="434"/>
      <c r="V250" s="11"/>
      <c r="W250" s="13"/>
      <c r="X250" s="13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</row>
    <row r="251" spans="1:39" ht="7.5" customHeight="1">
      <c r="A251" s="1"/>
      <c r="B251" s="541"/>
      <c r="C251" s="541"/>
      <c r="D251" s="541"/>
      <c r="E251" s="127"/>
      <c r="F251" s="127"/>
      <c r="G251" s="127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31"/>
      <c r="S251" s="541"/>
      <c r="T251" s="433"/>
      <c r="U251" s="434"/>
      <c r="V251" s="11"/>
      <c r="W251" s="13"/>
      <c r="X251" s="13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</row>
    <row r="252" spans="1:39" ht="7.5" customHeight="1">
      <c r="A252" s="1"/>
      <c r="B252" s="541"/>
      <c r="C252" s="541"/>
      <c r="D252" s="541"/>
      <c r="E252" s="127"/>
      <c r="F252" s="127"/>
      <c r="G252" s="127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541"/>
      <c r="T252" s="433"/>
      <c r="U252" s="434"/>
      <c r="V252" s="11"/>
      <c r="W252" s="13"/>
      <c r="X252" s="13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</row>
    <row r="253" spans="1:39" ht="7.5" customHeight="1">
      <c r="A253" s="1"/>
      <c r="B253" s="541"/>
      <c r="C253" s="541"/>
      <c r="D253" s="541"/>
      <c r="E253" s="127"/>
      <c r="F253" s="127"/>
      <c r="G253" s="127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578" t="s">
        <v>21</v>
      </c>
      <c r="S253" s="764" t="s">
        <v>729</v>
      </c>
      <c r="T253" s="433"/>
      <c r="U253" s="434"/>
      <c r="V253" s="11"/>
      <c r="W253" s="13"/>
      <c r="X253" s="13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</row>
    <row r="254" spans="1:39" ht="7.5" customHeight="1">
      <c r="A254" s="1"/>
      <c r="B254" s="541"/>
      <c r="C254" s="541"/>
      <c r="D254" s="541"/>
      <c r="R254" s="541"/>
      <c r="S254" s="541"/>
      <c r="T254" s="433"/>
      <c r="U254" s="434"/>
      <c r="V254" s="11"/>
      <c r="W254" s="13"/>
      <c r="X254" s="13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</row>
    <row r="255" spans="1:39" ht="7.5" customHeight="1">
      <c r="A255" s="1"/>
      <c r="B255" s="541"/>
      <c r="C255" s="541"/>
      <c r="D255" s="541"/>
      <c r="R255" s="578" t="s">
        <v>21</v>
      </c>
      <c r="S255" s="764" t="s">
        <v>746</v>
      </c>
      <c r="T255" s="433"/>
      <c r="U255" s="434"/>
      <c r="V255" s="11"/>
      <c r="W255" s="13"/>
      <c r="X255" s="13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</row>
    <row r="256" spans="1:39" ht="7.5" customHeight="1">
      <c r="A256" s="1"/>
      <c r="B256" s="541"/>
      <c r="C256" s="541"/>
      <c r="D256" s="541"/>
      <c r="R256" s="541"/>
      <c r="S256" s="541"/>
      <c r="T256" s="433"/>
      <c r="U256" s="434"/>
      <c r="V256" s="11"/>
      <c r="W256" s="13"/>
      <c r="X256" s="13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</row>
    <row r="257" spans="1:39" ht="7.5" customHeight="1">
      <c r="A257" s="1"/>
      <c r="B257" s="541"/>
      <c r="C257" s="541"/>
      <c r="D257" s="541"/>
      <c r="E257" s="127"/>
      <c r="F257" s="128"/>
      <c r="G257" s="637" t="s">
        <v>151</v>
      </c>
      <c r="H257" s="127"/>
      <c r="I257" s="637" t="s">
        <v>152</v>
      </c>
      <c r="J257" s="128"/>
      <c r="K257" s="128"/>
      <c r="L257" s="128"/>
      <c r="M257" s="128"/>
      <c r="N257" s="128"/>
      <c r="O257" s="128"/>
      <c r="P257" s="128"/>
      <c r="Q257" s="128"/>
      <c r="R257" s="131"/>
      <c r="S257" s="541"/>
      <c r="T257" s="433"/>
      <c r="U257" s="434"/>
      <c r="V257" s="11"/>
      <c r="W257" s="13"/>
      <c r="X257" s="13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</row>
    <row r="258" spans="1:39" ht="7.5" customHeight="1">
      <c r="A258" s="1"/>
      <c r="B258" s="541"/>
      <c r="C258" s="541"/>
      <c r="D258" s="541"/>
      <c r="E258" s="127"/>
      <c r="F258" s="128"/>
      <c r="G258" s="541"/>
      <c r="H258" s="127"/>
      <c r="I258" s="541"/>
      <c r="J258" s="128"/>
      <c r="K258" s="128"/>
      <c r="L258" s="128"/>
      <c r="M258" s="128"/>
      <c r="N258" s="128"/>
      <c r="O258" s="128"/>
      <c r="P258" s="128"/>
      <c r="Q258" s="128"/>
      <c r="R258" s="578" t="s">
        <v>21</v>
      </c>
      <c r="S258" s="764" t="s">
        <v>738</v>
      </c>
      <c r="T258" s="433"/>
      <c r="U258" s="434"/>
      <c r="V258" s="11"/>
      <c r="W258" s="13"/>
      <c r="X258" s="13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</row>
    <row r="259" spans="1:39" ht="7.5" customHeight="1">
      <c r="A259" s="1"/>
      <c r="B259" s="541"/>
      <c r="C259" s="541"/>
      <c r="D259" s="541"/>
      <c r="E259" s="127"/>
      <c r="F259" s="134"/>
      <c r="G259" s="562"/>
      <c r="H259" s="139"/>
      <c r="I259" s="562"/>
      <c r="J259" s="134"/>
      <c r="K259" s="134"/>
      <c r="L259" s="134"/>
      <c r="M259" s="134"/>
      <c r="N259" s="134"/>
      <c r="O259" s="134"/>
      <c r="P259" s="134"/>
      <c r="Q259" s="134"/>
      <c r="R259" s="541"/>
      <c r="S259" s="541"/>
      <c r="T259" s="433"/>
      <c r="U259" s="434"/>
      <c r="V259" s="11"/>
      <c r="W259" s="13"/>
      <c r="X259" s="13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</row>
    <row r="260" spans="1:39" ht="7.5" customHeight="1">
      <c r="A260" s="1"/>
      <c r="B260" s="541"/>
      <c r="C260" s="541"/>
      <c r="D260" s="541"/>
      <c r="E260" s="596" t="s">
        <v>25</v>
      </c>
      <c r="F260" s="565"/>
      <c r="G260" s="566" t="s">
        <v>153</v>
      </c>
      <c r="H260" s="565"/>
      <c r="I260" s="566" t="s">
        <v>153</v>
      </c>
      <c r="J260" s="136"/>
      <c r="K260" s="567" t="s">
        <v>25</v>
      </c>
      <c r="L260" s="568"/>
      <c r="M260" s="567" t="s">
        <v>25</v>
      </c>
      <c r="N260" s="568"/>
      <c r="O260" s="567" t="s">
        <v>25</v>
      </c>
      <c r="P260" s="568"/>
      <c r="Q260" s="567" t="s">
        <v>25</v>
      </c>
      <c r="R260" s="131"/>
      <c r="S260" s="541"/>
      <c r="T260" s="433"/>
      <c r="U260" s="434"/>
      <c r="V260" s="11"/>
      <c r="W260" s="13"/>
      <c r="X260" s="13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</row>
    <row r="261" spans="1:39" ht="7.5" customHeight="1">
      <c r="A261" s="1"/>
      <c r="B261" s="541"/>
      <c r="C261" s="541"/>
      <c r="D261" s="541"/>
      <c r="E261" s="541"/>
      <c r="F261" s="562"/>
      <c r="G261" s="562"/>
      <c r="H261" s="562"/>
      <c r="I261" s="562"/>
      <c r="J261" s="138"/>
      <c r="K261" s="562"/>
      <c r="L261" s="562"/>
      <c r="M261" s="562"/>
      <c r="N261" s="562"/>
      <c r="O261" s="562"/>
      <c r="P261" s="562"/>
      <c r="Q261" s="562"/>
      <c r="R261" s="578" t="s">
        <v>21</v>
      </c>
      <c r="S261" s="764" t="s">
        <v>158</v>
      </c>
      <c r="T261" s="433"/>
      <c r="U261" s="434"/>
      <c r="V261" s="11"/>
      <c r="W261" s="13"/>
      <c r="X261" s="13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</row>
    <row r="262" spans="1:39" ht="7.5" customHeight="1">
      <c r="A262" s="1"/>
      <c r="B262" s="541"/>
      <c r="C262" s="541"/>
      <c r="D262" s="541"/>
      <c r="E262" s="127"/>
      <c r="F262" s="127"/>
      <c r="H262" s="127"/>
      <c r="I262" s="127"/>
      <c r="J262" s="127"/>
      <c r="K262" s="128"/>
      <c r="L262" s="128"/>
      <c r="M262" s="128"/>
      <c r="N262" s="128"/>
      <c r="O262" s="128"/>
      <c r="P262" s="128"/>
      <c r="Q262" s="128"/>
      <c r="R262" s="541"/>
      <c r="S262" s="541"/>
      <c r="T262" s="433"/>
      <c r="U262" s="434"/>
      <c r="V262" s="11"/>
      <c r="W262" s="13"/>
      <c r="X262" s="13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</row>
    <row r="263" spans="1:39" ht="7.5" customHeight="1">
      <c r="A263" s="1"/>
      <c r="B263" s="541"/>
      <c r="C263" s="541"/>
      <c r="D263" s="541"/>
      <c r="E263" s="127"/>
      <c r="F263" s="127"/>
      <c r="G263" s="127"/>
      <c r="H263" s="127"/>
      <c r="I263" s="127"/>
      <c r="J263" s="127"/>
      <c r="K263" s="128"/>
      <c r="L263" s="128"/>
      <c r="M263" s="128"/>
      <c r="N263" s="128"/>
      <c r="O263" s="128"/>
      <c r="P263" s="128"/>
      <c r="Q263" s="128"/>
      <c r="R263" s="131"/>
      <c r="S263" s="541"/>
      <c r="T263" s="433"/>
      <c r="U263" s="434"/>
      <c r="V263" s="11"/>
      <c r="W263" s="13"/>
      <c r="X263" s="13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</row>
    <row r="264" spans="1:39" ht="7.5" customHeight="1">
      <c r="A264" s="1"/>
      <c r="B264" s="541"/>
      <c r="C264" s="541"/>
      <c r="D264" s="541"/>
      <c r="E264" s="127"/>
      <c r="F264" s="127"/>
      <c r="G264" s="127"/>
      <c r="H264" s="127"/>
      <c r="I264" s="127"/>
      <c r="J264" s="127"/>
      <c r="K264" s="128"/>
      <c r="L264" s="128"/>
      <c r="M264" s="128"/>
      <c r="N264" s="128"/>
      <c r="O264" s="128"/>
      <c r="P264" s="128"/>
      <c r="Q264" s="128"/>
      <c r="R264" s="578" t="s">
        <v>21</v>
      </c>
      <c r="S264" s="764" t="s">
        <v>765</v>
      </c>
      <c r="T264" s="433"/>
      <c r="U264" s="434"/>
      <c r="V264" s="11"/>
      <c r="W264" s="13"/>
      <c r="X264" s="13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</row>
    <row r="265" spans="1:39" ht="7.5" customHeight="1">
      <c r="A265" s="1"/>
      <c r="B265" s="541"/>
      <c r="C265" s="541"/>
      <c r="D265" s="541"/>
      <c r="E265" s="127"/>
      <c r="F265" s="127"/>
      <c r="G265" s="127"/>
      <c r="H265" s="127"/>
      <c r="I265" s="127"/>
      <c r="J265" s="127"/>
      <c r="K265" s="128"/>
      <c r="L265" s="128"/>
      <c r="M265" s="128"/>
      <c r="N265" s="128"/>
      <c r="O265" s="128"/>
      <c r="P265" s="128"/>
      <c r="Q265" s="128"/>
      <c r="R265" s="541"/>
      <c r="S265" s="541"/>
      <c r="T265" s="433"/>
      <c r="U265" s="434"/>
      <c r="V265" s="11"/>
      <c r="W265" s="13"/>
      <c r="X265" s="13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</row>
    <row r="266" spans="1:39" ht="7.5" customHeight="1">
      <c r="A266" s="1"/>
      <c r="B266" s="541"/>
      <c r="C266" s="541"/>
      <c r="D266" s="541"/>
      <c r="E266" s="127"/>
      <c r="F266" s="127"/>
      <c r="G266" s="127"/>
      <c r="H266" s="127"/>
      <c r="I266" s="127"/>
      <c r="J266" s="127"/>
      <c r="K266" s="128"/>
      <c r="L266" s="128"/>
      <c r="M266" s="128"/>
      <c r="N266" s="128"/>
      <c r="O266" s="128"/>
      <c r="P266" s="128"/>
      <c r="Q266" s="128"/>
      <c r="R266" s="131"/>
      <c r="S266" s="541"/>
      <c r="T266" s="72"/>
      <c r="U266" s="13"/>
      <c r="V266" s="13"/>
      <c r="W266" s="13"/>
      <c r="X266" s="13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</row>
    <row r="267" spans="1:39" ht="7.5" customHeight="1">
      <c r="A267" s="1"/>
      <c r="B267" s="541"/>
      <c r="C267" s="541"/>
      <c r="D267" s="541"/>
      <c r="E267" s="127"/>
      <c r="F267" s="127"/>
      <c r="G267" s="127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578" t="s">
        <v>21</v>
      </c>
      <c r="S267" s="764" t="s">
        <v>731</v>
      </c>
      <c r="T267" s="72"/>
      <c r="U267" s="13"/>
      <c r="V267" s="13"/>
      <c r="W267" s="13"/>
      <c r="X267" s="13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</row>
    <row r="268" spans="1:39" ht="7.5" customHeight="1">
      <c r="A268" s="1"/>
      <c r="B268" s="541"/>
      <c r="C268" s="541"/>
      <c r="D268" s="541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541"/>
      <c r="S268" s="541"/>
      <c r="T268" s="72"/>
      <c r="U268" s="13"/>
      <c r="V268" s="13"/>
      <c r="W268" s="13"/>
      <c r="X268" s="13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</row>
    <row r="269" spans="1:39" ht="7.5" customHeight="1">
      <c r="A269" s="1"/>
      <c r="B269" s="541"/>
      <c r="C269" s="541"/>
      <c r="D269" s="541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541"/>
      <c r="T269" s="72"/>
      <c r="U269" s="13"/>
      <c r="V269" s="13"/>
      <c r="W269" s="13"/>
      <c r="X269" s="13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</row>
    <row r="270" spans="1:39" ht="7.5" customHeight="1">
      <c r="A270" s="1"/>
      <c r="B270" s="541"/>
      <c r="C270" s="541"/>
      <c r="D270" s="541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435"/>
      <c r="T270" s="72"/>
      <c r="U270" s="13"/>
      <c r="V270" s="13"/>
      <c r="W270" s="13"/>
      <c r="X270" s="13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</row>
    <row r="271" spans="1:39" ht="7.5" customHeight="1">
      <c r="A271" s="1"/>
      <c r="B271" s="541"/>
      <c r="C271" s="541"/>
      <c r="D271" s="541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435"/>
      <c r="T271" s="72"/>
      <c r="U271" s="13"/>
      <c r="V271" s="13"/>
      <c r="W271" s="13"/>
      <c r="X271" s="13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</row>
    <row r="272" spans="1:39" ht="7.5" customHeight="1">
      <c r="A272" s="1"/>
      <c r="B272" s="541"/>
      <c r="C272" s="638" t="s">
        <v>154</v>
      </c>
      <c r="D272" s="541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435"/>
      <c r="T272" s="72"/>
      <c r="U272" s="13"/>
      <c r="V272" s="13"/>
      <c r="W272" s="13"/>
      <c r="X272" s="13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</row>
    <row r="273" spans="1:39" ht="7.5" customHeight="1">
      <c r="A273" s="1"/>
      <c r="B273" s="541"/>
      <c r="C273" s="541"/>
      <c r="D273" s="541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435"/>
      <c r="T273" s="72"/>
      <c r="U273" s="13"/>
      <c r="V273" s="13"/>
      <c r="W273" s="13"/>
      <c r="X273" s="13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</row>
    <row r="274" spans="1:39" ht="7.5" customHeight="1">
      <c r="A274" s="1"/>
      <c r="B274" s="531"/>
      <c r="C274" s="531"/>
      <c r="D274" s="531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436"/>
      <c r="T274" s="72"/>
      <c r="U274" s="13"/>
      <c r="V274" s="13"/>
      <c r="W274" s="13"/>
      <c r="X274" s="13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</row>
    <row r="275" spans="1:39" ht="7.5" customHeight="1">
      <c r="A275" s="1"/>
      <c r="B275" s="703" t="s">
        <v>18</v>
      </c>
      <c r="C275" s="627" t="s">
        <v>766</v>
      </c>
      <c r="D275" s="632" t="s">
        <v>29</v>
      </c>
      <c r="E275" s="596" t="s">
        <v>25</v>
      </c>
      <c r="R275" s="600" t="s">
        <v>21</v>
      </c>
      <c r="S275" s="588" t="s">
        <v>767</v>
      </c>
      <c r="T275" s="5"/>
      <c r="U275" s="13"/>
      <c r="V275" s="13"/>
      <c r="W275" s="13"/>
      <c r="X275" s="13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</row>
    <row r="276" spans="1:39" ht="7.5" customHeight="1">
      <c r="A276" s="1"/>
      <c r="B276" s="541"/>
      <c r="C276" s="541"/>
      <c r="D276" s="541"/>
      <c r="E276" s="541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541"/>
      <c r="S276" s="541"/>
      <c r="T276" s="5"/>
      <c r="U276" s="13"/>
      <c r="V276" s="13"/>
      <c r="W276" s="13"/>
      <c r="X276" s="13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</row>
    <row r="277" spans="1:39" ht="7.5" customHeight="1">
      <c r="A277" s="1"/>
      <c r="B277" s="541"/>
      <c r="C277" s="541"/>
      <c r="D277" s="541"/>
      <c r="E277" s="541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423"/>
      <c r="S277" s="541"/>
      <c r="T277" s="5"/>
      <c r="U277" s="13"/>
      <c r="V277" s="13"/>
      <c r="W277" s="13"/>
      <c r="X277" s="13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</row>
    <row r="278" spans="1:39" ht="7.5" customHeight="1">
      <c r="A278" s="1"/>
      <c r="B278" s="541"/>
      <c r="C278" s="541"/>
      <c r="D278" s="541"/>
      <c r="E278" s="541"/>
      <c r="F278" s="193"/>
      <c r="G278" s="193"/>
      <c r="H278" s="193"/>
      <c r="J278" s="193"/>
      <c r="K278" s="193"/>
      <c r="L278" s="193"/>
      <c r="M278" s="193"/>
      <c r="N278" s="193"/>
      <c r="O278" s="193"/>
      <c r="P278" s="193"/>
      <c r="Q278" s="193"/>
      <c r="R278" s="437"/>
      <c r="S278" s="541"/>
      <c r="T278" s="5"/>
      <c r="U278" s="13"/>
      <c r="V278" s="13"/>
      <c r="W278" s="13"/>
      <c r="X278" s="13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</row>
    <row r="279" spans="1:39" ht="7.5" customHeight="1">
      <c r="A279" s="1"/>
      <c r="B279" s="541"/>
      <c r="C279" s="541"/>
      <c r="D279" s="541"/>
      <c r="E279" s="541"/>
      <c r="F279" s="193"/>
      <c r="G279" s="193"/>
      <c r="H279" s="193"/>
      <c r="J279" s="193"/>
      <c r="K279" s="193"/>
      <c r="L279" s="193"/>
      <c r="M279" s="193"/>
      <c r="N279" s="193"/>
      <c r="O279" s="193"/>
      <c r="P279" s="193"/>
      <c r="Q279" s="193"/>
      <c r="R279" s="438"/>
      <c r="S279" s="541"/>
      <c r="T279" s="5"/>
      <c r="U279" s="13"/>
      <c r="V279" s="13"/>
      <c r="W279" s="13"/>
      <c r="X279" s="13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</row>
    <row r="280" spans="1:39" ht="7.5" customHeight="1">
      <c r="A280" s="1"/>
      <c r="B280" s="541"/>
      <c r="C280" s="541"/>
      <c r="D280" s="541"/>
      <c r="E280" s="541"/>
      <c r="F280" s="193"/>
      <c r="G280" s="193"/>
      <c r="H280" s="193"/>
      <c r="J280" s="193"/>
      <c r="K280" s="193"/>
      <c r="L280" s="193"/>
      <c r="M280" s="193"/>
      <c r="N280" s="193"/>
      <c r="O280" s="193"/>
      <c r="P280" s="193"/>
      <c r="Q280" s="193"/>
      <c r="R280" s="600" t="s">
        <v>21</v>
      </c>
      <c r="S280" s="588" t="s">
        <v>31</v>
      </c>
      <c r="T280" s="5"/>
      <c r="U280" s="13"/>
      <c r="V280" s="13"/>
      <c r="W280" s="13"/>
      <c r="X280" s="13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</row>
    <row r="281" spans="1:39" ht="7.5" customHeight="1">
      <c r="A281" s="1"/>
      <c r="B281" s="541"/>
      <c r="C281" s="541"/>
      <c r="D281" s="541"/>
      <c r="E281" s="541"/>
      <c r="F281" s="193"/>
      <c r="G281" s="193"/>
      <c r="H281" s="193"/>
      <c r="J281" s="193"/>
      <c r="K281" s="193"/>
      <c r="L281" s="193"/>
      <c r="M281" s="193"/>
      <c r="N281" s="193"/>
      <c r="O281" s="193"/>
      <c r="P281" s="193"/>
      <c r="Q281" s="193"/>
      <c r="R281" s="541"/>
      <c r="S281" s="541"/>
      <c r="T281" s="5"/>
      <c r="U281" s="13"/>
      <c r="V281" s="13"/>
      <c r="W281" s="13"/>
      <c r="X281" s="13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</row>
    <row r="282" spans="1:39" ht="7.5" customHeight="1">
      <c r="A282" s="1"/>
      <c r="B282" s="541"/>
      <c r="C282" s="541"/>
      <c r="D282" s="541"/>
      <c r="E282" s="541"/>
      <c r="F282" s="193"/>
      <c r="G282" s="439"/>
      <c r="H282" s="440"/>
      <c r="J282" s="440"/>
      <c r="K282" s="440"/>
      <c r="L282" s="440"/>
      <c r="M282" s="440"/>
      <c r="N282" s="440"/>
      <c r="O282" s="440"/>
      <c r="P282" s="440"/>
      <c r="Q282" s="440"/>
      <c r="R282" s="600" t="s">
        <v>21</v>
      </c>
      <c r="S282" s="588" t="s">
        <v>768</v>
      </c>
      <c r="T282" s="5"/>
      <c r="U282" s="13"/>
      <c r="V282" s="13"/>
      <c r="W282" s="13"/>
      <c r="X282" s="13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</row>
    <row r="283" spans="1:39" ht="7.5" customHeight="1">
      <c r="A283" s="1"/>
      <c r="B283" s="541"/>
      <c r="C283" s="541"/>
      <c r="D283" s="541"/>
      <c r="E283" s="541"/>
      <c r="F283" s="193"/>
      <c r="G283" s="193"/>
      <c r="H283" s="193"/>
      <c r="J283" s="193"/>
      <c r="K283" s="193"/>
      <c r="L283" s="193"/>
      <c r="M283" s="193"/>
      <c r="N283" s="193"/>
      <c r="O283" s="193"/>
      <c r="P283" s="193"/>
      <c r="Q283" s="193"/>
      <c r="R283" s="541"/>
      <c r="S283" s="541"/>
      <c r="T283" s="5"/>
      <c r="U283" s="13"/>
      <c r="V283" s="13"/>
      <c r="W283" s="13"/>
      <c r="X283" s="13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</row>
    <row r="284" spans="1:39" ht="7.5" customHeight="1">
      <c r="A284" s="1"/>
      <c r="B284" s="541"/>
      <c r="C284" s="541"/>
      <c r="D284" s="541"/>
      <c r="E284" s="541"/>
      <c r="F284" s="193"/>
      <c r="G284" s="193"/>
      <c r="H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541"/>
      <c r="T284" s="5"/>
      <c r="U284" s="13"/>
      <c r="V284" s="13"/>
      <c r="W284" s="13"/>
      <c r="X284" s="13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</row>
    <row r="285" spans="1:39" ht="7.5" customHeight="1">
      <c r="A285" s="1"/>
      <c r="B285" s="541"/>
      <c r="C285" s="541"/>
      <c r="D285" s="541"/>
      <c r="E285" s="541"/>
      <c r="F285" s="47"/>
      <c r="G285" s="47"/>
      <c r="H285" s="47"/>
      <c r="J285" s="47"/>
      <c r="K285" s="47"/>
      <c r="L285" s="47"/>
      <c r="M285" s="47"/>
      <c r="N285" s="47"/>
      <c r="O285" s="47"/>
      <c r="P285" s="47"/>
      <c r="Q285" s="47"/>
      <c r="R285" s="193"/>
      <c r="S285" s="541"/>
      <c r="T285" s="5"/>
      <c r="U285" s="13"/>
      <c r="V285" s="13"/>
      <c r="W285" s="13"/>
      <c r="X285" s="13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</row>
    <row r="286" spans="1:39" ht="7.5" customHeight="1">
      <c r="A286" s="13"/>
      <c r="B286" s="541"/>
      <c r="C286" s="541"/>
      <c r="D286" s="541"/>
      <c r="E286" s="541"/>
      <c r="F286" s="47"/>
      <c r="G286" s="47"/>
      <c r="H286" s="47"/>
      <c r="J286" s="47"/>
      <c r="K286" s="47"/>
      <c r="L286" s="47"/>
      <c r="M286" s="47"/>
      <c r="N286" s="47"/>
      <c r="O286" s="47"/>
      <c r="P286" s="47"/>
      <c r="Q286" s="47"/>
      <c r="R286" s="193"/>
      <c r="S286" s="541"/>
      <c r="T286" s="5"/>
      <c r="U286" s="13"/>
      <c r="V286" s="13"/>
      <c r="W286" s="13"/>
      <c r="X286" s="13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</row>
    <row r="287" spans="1:39" ht="7.5" customHeight="1">
      <c r="A287" s="13"/>
      <c r="B287" s="541"/>
      <c r="C287" s="541"/>
      <c r="D287" s="541"/>
      <c r="E287" s="541"/>
      <c r="F287" s="47"/>
      <c r="R287" s="600" t="s">
        <v>21</v>
      </c>
      <c r="S287" s="680" t="s">
        <v>769</v>
      </c>
      <c r="T287" s="5"/>
      <c r="U287" s="13"/>
      <c r="V287" s="13"/>
      <c r="W287" s="13"/>
      <c r="X287" s="13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</row>
    <row r="288" spans="1:39" ht="7.5" customHeight="1">
      <c r="A288" s="13"/>
      <c r="B288" s="541"/>
      <c r="C288" s="541"/>
      <c r="D288" s="541"/>
      <c r="E288" s="541"/>
      <c r="F288" s="581">
        <v>5188.2759999999998</v>
      </c>
      <c r="G288" s="582">
        <f>ROUND(F288*mark_up,0)</f>
        <v>22777</v>
      </c>
      <c r="H288" s="194"/>
      <c r="I288" s="653" t="s">
        <v>25</v>
      </c>
      <c r="J288" s="652"/>
      <c r="K288" s="653" t="s">
        <v>25</v>
      </c>
      <c r="L288" s="652"/>
      <c r="M288" s="653" t="s">
        <v>25</v>
      </c>
      <c r="N288" s="652"/>
      <c r="O288" s="653" t="s">
        <v>25</v>
      </c>
      <c r="P288" s="652"/>
      <c r="Q288" s="653" t="s">
        <v>25</v>
      </c>
      <c r="R288" s="541"/>
      <c r="S288" s="536"/>
      <c r="T288" s="72"/>
      <c r="U288" s="13"/>
      <c r="V288" s="13"/>
      <c r="W288" s="13"/>
      <c r="X288" s="13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</row>
    <row r="289" spans="1:39" ht="7.5" customHeight="1">
      <c r="A289" s="1"/>
      <c r="B289" s="541"/>
      <c r="C289" s="541"/>
      <c r="D289" s="541"/>
      <c r="E289" s="541"/>
      <c r="F289" s="562"/>
      <c r="G289" s="562"/>
      <c r="H289" s="276"/>
      <c r="I289" s="562"/>
      <c r="J289" s="562"/>
      <c r="K289" s="562"/>
      <c r="L289" s="562"/>
      <c r="M289" s="562"/>
      <c r="N289" s="562"/>
      <c r="O289" s="562"/>
      <c r="P289" s="562"/>
      <c r="Q289" s="562"/>
      <c r="R289" s="193"/>
      <c r="S289" s="536"/>
      <c r="T289" s="72"/>
      <c r="U289" s="13"/>
      <c r="V289" s="13"/>
      <c r="W289" s="13"/>
      <c r="X289" s="13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</row>
    <row r="290" spans="1:39" ht="7.5" customHeight="1">
      <c r="A290" s="1"/>
      <c r="B290" s="541"/>
      <c r="C290" s="541"/>
      <c r="D290" s="541"/>
      <c r="E290" s="541"/>
      <c r="F290" s="47"/>
      <c r="G290" s="47"/>
      <c r="H290" s="47"/>
      <c r="J290" s="47"/>
      <c r="K290" s="47"/>
      <c r="L290" s="47"/>
      <c r="M290" s="47"/>
      <c r="N290" s="47"/>
      <c r="O290" s="47"/>
      <c r="P290" s="47"/>
      <c r="Q290" s="47"/>
      <c r="R290" s="600" t="s">
        <v>21</v>
      </c>
      <c r="S290" s="588" t="s">
        <v>35</v>
      </c>
      <c r="T290" s="5"/>
      <c r="U290" s="13"/>
      <c r="V290" s="13"/>
      <c r="W290" s="13"/>
      <c r="X290" s="13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</row>
    <row r="291" spans="1:39" ht="7.5" customHeight="1">
      <c r="A291" s="1"/>
      <c r="B291" s="541"/>
      <c r="C291" s="541"/>
      <c r="D291" s="541"/>
      <c r="E291" s="541"/>
      <c r="F291" s="47"/>
      <c r="G291" s="47"/>
      <c r="H291" s="47"/>
      <c r="J291" s="47"/>
      <c r="K291" s="47"/>
      <c r="L291" s="47"/>
      <c r="M291" s="47"/>
      <c r="N291" s="47"/>
      <c r="O291" s="47"/>
      <c r="P291" s="47"/>
      <c r="Q291" s="47"/>
      <c r="R291" s="541"/>
      <c r="S291" s="541"/>
      <c r="T291" s="5"/>
      <c r="U291" s="13"/>
      <c r="V291" s="13"/>
      <c r="W291" s="13"/>
      <c r="X291" s="13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</row>
    <row r="292" spans="1:39" ht="7.5" customHeight="1">
      <c r="A292" s="1"/>
      <c r="B292" s="541"/>
      <c r="C292" s="541"/>
      <c r="D292" s="541"/>
      <c r="E292" s="541"/>
      <c r="F292" s="47"/>
      <c r="G292" s="47"/>
      <c r="H292" s="47"/>
      <c r="J292" s="47"/>
      <c r="K292" s="47"/>
      <c r="L292" s="47"/>
      <c r="M292" s="47"/>
      <c r="N292" s="47"/>
      <c r="O292" s="47"/>
      <c r="P292" s="47"/>
      <c r="Q292" s="47"/>
      <c r="R292" s="86"/>
      <c r="S292" s="541"/>
      <c r="T292" s="5"/>
      <c r="U292" s="13"/>
      <c r="V292" s="13"/>
      <c r="W292" s="13"/>
      <c r="X292" s="13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</row>
    <row r="293" spans="1:39" ht="7.5" customHeight="1">
      <c r="A293" s="1"/>
      <c r="B293" s="541"/>
      <c r="C293" s="541"/>
      <c r="D293" s="541"/>
      <c r="E293" s="541"/>
      <c r="F293" s="47"/>
      <c r="R293" s="600" t="s">
        <v>21</v>
      </c>
      <c r="S293" s="588" t="s">
        <v>36</v>
      </c>
      <c r="T293" s="5"/>
      <c r="U293" s="13"/>
      <c r="V293" s="13"/>
      <c r="W293" s="13"/>
      <c r="X293" s="13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</row>
    <row r="294" spans="1:39" ht="7.5" customHeight="1">
      <c r="A294" s="1"/>
      <c r="B294" s="541"/>
      <c r="C294" s="541"/>
      <c r="D294" s="541"/>
      <c r="E294" s="541"/>
      <c r="F294" s="47"/>
      <c r="R294" s="541"/>
      <c r="S294" s="541"/>
      <c r="T294" s="5"/>
      <c r="U294" s="13"/>
      <c r="V294" s="13"/>
      <c r="W294" s="13"/>
      <c r="X294" s="13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</row>
    <row r="295" spans="1:39" ht="7.5" customHeight="1">
      <c r="A295" s="1"/>
      <c r="B295" s="541"/>
      <c r="C295" s="541"/>
      <c r="D295" s="541"/>
      <c r="E295" s="541"/>
      <c r="F295" s="47"/>
      <c r="G295" s="47"/>
      <c r="H295" s="47"/>
      <c r="J295" s="47"/>
      <c r="K295" s="47"/>
      <c r="L295" s="47"/>
      <c r="M295" s="47"/>
      <c r="N295" s="47"/>
      <c r="O295" s="47"/>
      <c r="P295" s="47"/>
      <c r="Q295" s="47"/>
      <c r="T295" s="5"/>
      <c r="U295" s="13"/>
      <c r="V295" s="13"/>
      <c r="W295" s="13"/>
      <c r="X295" s="13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</row>
    <row r="296" spans="1:39" ht="7.5" customHeight="1">
      <c r="A296" s="1"/>
      <c r="B296" s="541"/>
      <c r="C296" s="541"/>
      <c r="D296" s="541"/>
      <c r="E296" s="541"/>
      <c r="F296" s="47"/>
      <c r="G296" s="47"/>
      <c r="H296" s="47"/>
      <c r="J296" s="47"/>
      <c r="K296" s="47"/>
      <c r="L296" s="47"/>
      <c r="M296" s="47"/>
      <c r="N296" s="47"/>
      <c r="O296" s="47"/>
      <c r="P296" s="47"/>
      <c r="Q296" s="47"/>
      <c r="T296" s="5"/>
      <c r="U296" s="13"/>
      <c r="V296" s="13"/>
      <c r="W296" s="13"/>
      <c r="X296" s="13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</row>
    <row r="297" spans="1:39" ht="7.5" customHeight="1">
      <c r="A297" s="1"/>
      <c r="B297" s="541"/>
      <c r="C297" s="541"/>
      <c r="D297" s="541"/>
      <c r="E297" s="541"/>
      <c r="F297" s="47"/>
      <c r="G297" s="47"/>
      <c r="H297" s="47"/>
      <c r="J297" s="47"/>
      <c r="K297" s="47"/>
      <c r="L297" s="47"/>
      <c r="M297" s="47"/>
      <c r="N297" s="47"/>
      <c r="O297" s="47"/>
      <c r="P297" s="47"/>
      <c r="Q297" s="47"/>
      <c r="T297" s="5"/>
      <c r="U297" s="13"/>
      <c r="V297" s="13"/>
      <c r="W297" s="13"/>
      <c r="X297" s="13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</row>
    <row r="298" spans="1:39" ht="7.5" customHeight="1">
      <c r="A298" s="1"/>
      <c r="B298" s="541"/>
      <c r="C298" s="541"/>
      <c r="D298" s="541"/>
      <c r="E298" s="541"/>
      <c r="F298" s="47"/>
      <c r="G298" s="47"/>
      <c r="H298" s="47"/>
      <c r="J298" s="47"/>
      <c r="K298" s="47"/>
      <c r="L298" s="47"/>
      <c r="M298" s="47"/>
      <c r="N298" s="47"/>
      <c r="O298" s="47"/>
      <c r="P298" s="47"/>
      <c r="Q298" s="47"/>
      <c r="T298" s="5"/>
      <c r="U298" s="13"/>
      <c r="V298" s="13"/>
      <c r="W298" s="13"/>
      <c r="X298" s="13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</row>
    <row r="299" spans="1:39" ht="7.5" customHeight="1">
      <c r="A299" s="1"/>
      <c r="B299" s="541"/>
      <c r="C299" s="541"/>
      <c r="D299" s="541"/>
      <c r="E299" s="541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116"/>
      <c r="T299" s="5"/>
      <c r="U299" s="13"/>
      <c r="V299" s="13"/>
      <c r="W299" s="13"/>
      <c r="X299" s="13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</row>
    <row r="300" spans="1:39" ht="7.5" customHeight="1">
      <c r="A300" s="1"/>
      <c r="B300" s="541"/>
      <c r="C300" s="608" t="s">
        <v>770</v>
      </c>
      <c r="D300" s="541"/>
      <c r="E300" s="541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116"/>
      <c r="T300" s="5"/>
      <c r="U300" s="13"/>
      <c r="V300" s="13"/>
      <c r="W300" s="13"/>
      <c r="X300" s="13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</row>
    <row r="301" spans="1:39" ht="7.5" customHeight="1">
      <c r="A301" s="1"/>
      <c r="B301" s="541"/>
      <c r="C301" s="541"/>
      <c r="D301" s="541"/>
      <c r="E301" s="541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116"/>
      <c r="T301" s="5"/>
      <c r="U301" s="13"/>
      <c r="V301" s="13"/>
      <c r="W301" s="13"/>
      <c r="X301" s="13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</row>
    <row r="302" spans="1:39" ht="7.5" customHeight="1">
      <c r="A302" s="1"/>
      <c r="B302" s="531"/>
      <c r="C302" s="531"/>
      <c r="D302" s="531"/>
      <c r="E302" s="531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116"/>
      <c r="T302" s="5"/>
      <c r="U302" s="13"/>
      <c r="V302" s="13"/>
      <c r="W302" s="13"/>
      <c r="X302" s="13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</row>
    <row r="303" spans="1:39" ht="11.25" customHeight="1">
      <c r="A303" s="1"/>
      <c r="B303" s="569"/>
      <c r="C303" s="545"/>
      <c r="D303" s="545"/>
      <c r="E303" s="545"/>
      <c r="F303" s="545"/>
      <c r="G303" s="545"/>
      <c r="H303" s="545"/>
      <c r="I303" s="545"/>
      <c r="J303" s="545"/>
      <c r="K303" s="545"/>
      <c r="L303" s="545"/>
      <c r="M303" s="545"/>
      <c r="N303" s="545"/>
      <c r="O303" s="545"/>
      <c r="P303" s="545"/>
      <c r="Q303" s="545"/>
      <c r="R303" s="545"/>
      <c r="S303" s="570" t="s">
        <v>43</v>
      </c>
      <c r="T303" s="5"/>
      <c r="U303" s="13"/>
      <c r="V303" s="13"/>
      <c r="W303" s="13"/>
      <c r="X303" s="13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</row>
    <row r="304" spans="1:39" ht="11.25" customHeight="1">
      <c r="A304" s="1"/>
      <c r="B304" s="51"/>
      <c r="C304" s="64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62"/>
      <c r="T304" s="5"/>
      <c r="U304" s="5"/>
      <c r="V304" s="5"/>
      <c r="W304" s="5"/>
      <c r="X304" s="5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1:39" ht="11.25" customHeight="1">
      <c r="A305" s="1"/>
      <c r="B305" s="586" t="s">
        <v>771</v>
      </c>
      <c r="C305" s="587"/>
      <c r="D305" s="587"/>
      <c r="E305" s="587"/>
      <c r="F305" s="587"/>
      <c r="G305" s="587"/>
      <c r="H305" s="587"/>
      <c r="I305" s="587"/>
      <c r="J305" s="587"/>
      <c r="K305" s="587"/>
      <c r="L305" s="587"/>
      <c r="M305" s="587"/>
      <c r="N305" s="587"/>
      <c r="O305" s="587"/>
      <c r="P305" s="587"/>
      <c r="Q305" s="587"/>
      <c r="R305" s="587"/>
      <c r="S305" s="587"/>
      <c r="T305" s="5"/>
      <c r="U305" s="13"/>
      <c r="V305" s="430"/>
      <c r="W305" s="430"/>
      <c r="X305" s="430"/>
      <c r="Y305" s="428"/>
      <c r="Z305" s="428"/>
      <c r="AA305" s="428"/>
      <c r="AB305" s="428"/>
      <c r="AC305" s="428"/>
      <c r="AD305" s="428"/>
      <c r="AE305" s="428"/>
      <c r="AF305" s="428"/>
      <c r="AG305" s="428"/>
      <c r="AH305" s="428"/>
      <c r="AI305" s="428"/>
      <c r="AJ305" s="428"/>
      <c r="AK305" s="428"/>
      <c r="AL305" s="428"/>
      <c r="AM305" s="428"/>
    </row>
    <row r="306" spans="1:39" ht="61.5" customHeight="1">
      <c r="A306" s="1"/>
      <c r="B306" s="572"/>
      <c r="C306" s="531"/>
      <c r="D306" s="53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573" t="s">
        <v>727</v>
      </c>
      <c r="P306" s="531"/>
      <c r="Q306" s="531"/>
      <c r="R306" s="531"/>
      <c r="S306" s="531"/>
      <c r="T306" s="5"/>
      <c r="U306" s="5"/>
      <c r="V306" s="5"/>
      <c r="W306" s="5"/>
      <c r="X306" s="5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ht="34.5" customHeight="1">
      <c r="A307" s="1"/>
      <c r="B307" s="37" t="s">
        <v>6</v>
      </c>
      <c r="C307" s="37" t="s">
        <v>7</v>
      </c>
      <c r="D307" s="37" t="s">
        <v>8</v>
      </c>
      <c r="E307" s="37" t="s">
        <v>9</v>
      </c>
      <c r="F307" s="38" t="s">
        <v>10</v>
      </c>
      <c r="G307" s="39" t="s">
        <v>11</v>
      </c>
      <c r="H307" s="38" t="s">
        <v>10</v>
      </c>
      <c r="I307" s="39" t="s">
        <v>12</v>
      </c>
      <c r="J307" s="38" t="s">
        <v>10</v>
      </c>
      <c r="K307" s="39" t="s">
        <v>13</v>
      </c>
      <c r="L307" s="38" t="s">
        <v>10</v>
      </c>
      <c r="M307" s="39" t="s">
        <v>14</v>
      </c>
      <c r="N307" s="38" t="s">
        <v>10</v>
      </c>
      <c r="O307" s="39" t="s">
        <v>15</v>
      </c>
      <c r="P307" s="38" t="s">
        <v>10</v>
      </c>
      <c r="Q307" s="39" t="s">
        <v>16</v>
      </c>
      <c r="R307" s="574" t="s">
        <v>17</v>
      </c>
      <c r="S307" s="575"/>
      <c r="T307" s="5"/>
      <c r="U307" s="11"/>
      <c r="V307" s="11"/>
      <c r="W307" s="11"/>
      <c r="X307" s="11"/>
      <c r="Y307" s="412"/>
      <c r="Z307" s="412"/>
      <c r="AA307" s="412"/>
      <c r="AB307" s="412"/>
      <c r="AC307" s="412"/>
      <c r="AD307" s="412"/>
      <c r="AE307" s="412"/>
      <c r="AF307" s="412"/>
      <c r="AG307" s="412"/>
      <c r="AH307" s="412"/>
      <c r="AI307" s="412"/>
      <c r="AJ307" s="412"/>
      <c r="AK307" s="412"/>
      <c r="AL307" s="412"/>
      <c r="AM307" s="412"/>
    </row>
    <row r="308" spans="1:39" ht="7.5" customHeight="1">
      <c r="A308" s="1"/>
      <c r="B308" s="703" t="s">
        <v>18</v>
      </c>
      <c r="C308" s="627" t="s">
        <v>772</v>
      </c>
      <c r="D308" s="632" t="s">
        <v>39</v>
      </c>
      <c r="E308" s="343"/>
      <c r="F308" s="274"/>
      <c r="G308" s="274"/>
      <c r="H308" s="274"/>
      <c r="I308" s="274"/>
      <c r="J308" s="274"/>
      <c r="K308" s="274"/>
      <c r="L308" s="274"/>
      <c r="M308" s="274"/>
      <c r="N308" s="274"/>
      <c r="O308" s="274"/>
      <c r="P308" s="274"/>
      <c r="Q308" s="274"/>
      <c r="R308" s="648" t="s">
        <v>21</v>
      </c>
      <c r="S308" s="577" t="s">
        <v>767</v>
      </c>
      <c r="T308" s="5"/>
      <c r="U308" s="13"/>
      <c r="V308" s="13"/>
      <c r="W308" s="13"/>
      <c r="X308" s="424"/>
      <c r="Y308" s="425"/>
      <c r="Z308" s="425"/>
      <c r="AA308" s="425"/>
      <c r="AB308" s="425"/>
      <c r="AC308" s="425"/>
      <c r="AD308" s="425"/>
      <c r="AE308" s="425"/>
      <c r="AF308" s="425"/>
      <c r="AG308" s="425"/>
      <c r="AH308" s="425"/>
      <c r="AI308" s="425"/>
      <c r="AJ308" s="425"/>
      <c r="AK308" s="425"/>
      <c r="AL308" s="425"/>
      <c r="AM308" s="425"/>
    </row>
    <row r="309" spans="1:39" ht="7.5" customHeight="1">
      <c r="A309" s="1"/>
      <c r="B309" s="541"/>
      <c r="C309" s="541"/>
      <c r="D309" s="541"/>
      <c r="E309" s="28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541"/>
      <c r="S309" s="541"/>
      <c r="T309" s="5"/>
      <c r="U309" s="13"/>
      <c r="V309" s="13"/>
      <c r="W309" s="13"/>
      <c r="X309" s="424"/>
      <c r="Y309" s="425"/>
      <c r="Z309" s="425"/>
      <c r="AA309" s="425"/>
      <c r="AB309" s="425"/>
      <c r="AC309" s="425"/>
      <c r="AD309" s="425"/>
      <c r="AE309" s="425"/>
      <c r="AF309" s="425"/>
      <c r="AG309" s="425"/>
      <c r="AH309" s="425"/>
      <c r="AI309" s="425"/>
      <c r="AJ309" s="425"/>
      <c r="AK309" s="425"/>
      <c r="AL309" s="425"/>
      <c r="AM309" s="425"/>
    </row>
    <row r="310" spans="1:39" ht="7.5" customHeight="1">
      <c r="A310" s="1"/>
      <c r="B310" s="541"/>
      <c r="C310" s="541"/>
      <c r="D310" s="541"/>
      <c r="E310" s="283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423"/>
      <c r="S310" s="541"/>
      <c r="T310" s="5"/>
      <c r="U310" s="13"/>
      <c r="V310" s="13"/>
      <c r="W310" s="13"/>
      <c r="X310" s="13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</row>
    <row r="311" spans="1:39" ht="7.5" customHeight="1">
      <c r="A311" s="1"/>
      <c r="B311" s="541"/>
      <c r="C311" s="541"/>
      <c r="D311" s="541"/>
      <c r="E311" s="283"/>
      <c r="F311" s="283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437"/>
      <c r="S311" s="541"/>
      <c r="T311" s="5"/>
      <c r="U311" s="13"/>
      <c r="V311" s="13"/>
      <c r="W311" s="13"/>
      <c r="X311" s="13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</row>
    <row r="312" spans="1:39" ht="7.5" customHeight="1">
      <c r="A312" s="1"/>
      <c r="B312" s="541"/>
      <c r="C312" s="541"/>
      <c r="D312" s="541"/>
      <c r="E312" s="283"/>
      <c r="F312" s="283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437"/>
      <c r="S312" s="541"/>
      <c r="T312" s="5"/>
      <c r="U312" s="13"/>
      <c r="V312" s="13"/>
      <c r="W312" s="13"/>
      <c r="X312" s="13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</row>
    <row r="313" spans="1:39" ht="7.5" customHeight="1">
      <c r="A313" s="1"/>
      <c r="B313" s="541"/>
      <c r="C313" s="541"/>
      <c r="D313" s="541"/>
      <c r="E313" s="283"/>
      <c r="F313" s="283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600" t="s">
        <v>21</v>
      </c>
      <c r="S313" s="588" t="s">
        <v>31</v>
      </c>
      <c r="T313" s="5"/>
      <c r="U313" s="13"/>
      <c r="V313" s="13"/>
      <c r="W313" s="13"/>
      <c r="X313" s="13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</row>
    <row r="314" spans="1:39" ht="7.5" customHeight="1">
      <c r="A314" s="1"/>
      <c r="B314" s="541"/>
      <c r="C314" s="541"/>
      <c r="D314" s="541"/>
      <c r="E314" s="283"/>
      <c r="F314" s="283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541"/>
      <c r="S314" s="541"/>
      <c r="T314" s="5"/>
      <c r="U314" s="13"/>
      <c r="V314" s="13"/>
      <c r="W314" s="13"/>
      <c r="X314" s="13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</row>
    <row r="315" spans="1:39" ht="7.5" customHeight="1">
      <c r="A315" s="1"/>
      <c r="B315" s="541"/>
      <c r="C315" s="541"/>
      <c r="D315" s="541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600" t="s">
        <v>21</v>
      </c>
      <c r="S315" s="588" t="s">
        <v>768</v>
      </c>
      <c r="T315" s="5"/>
      <c r="U315" s="13"/>
      <c r="V315" s="13"/>
      <c r="W315" s="13"/>
      <c r="X315" s="13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</row>
    <row r="316" spans="1:39" ht="7.5" customHeight="1">
      <c r="A316" s="1"/>
      <c r="B316" s="541"/>
      <c r="C316" s="541"/>
      <c r="D316" s="541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541"/>
      <c r="S316" s="541"/>
      <c r="T316" s="5"/>
      <c r="U316" s="13"/>
      <c r="V316" s="13"/>
      <c r="W316" s="13"/>
      <c r="X316" s="13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</row>
    <row r="317" spans="1:39" ht="7.5" customHeight="1">
      <c r="A317" s="1"/>
      <c r="B317" s="541"/>
      <c r="C317" s="541"/>
      <c r="D317" s="541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541"/>
      <c r="T317" s="5"/>
      <c r="U317" s="13"/>
      <c r="V317" s="13"/>
      <c r="W317" s="13"/>
      <c r="X317" s="13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</row>
    <row r="318" spans="1:39" ht="7.5" customHeight="1">
      <c r="A318" s="1"/>
      <c r="B318" s="541"/>
      <c r="C318" s="541"/>
      <c r="D318" s="541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541"/>
      <c r="T318" s="5"/>
      <c r="U318" s="13"/>
      <c r="V318" s="13"/>
      <c r="W318" s="13"/>
      <c r="X318" s="13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</row>
    <row r="319" spans="1:39" ht="7.5" customHeight="1">
      <c r="A319" s="1"/>
      <c r="B319" s="541"/>
      <c r="C319" s="541"/>
      <c r="D319" s="541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541"/>
      <c r="T319" s="5"/>
      <c r="U319" s="13"/>
      <c r="V319" s="13"/>
      <c r="W319" s="13"/>
      <c r="X319" s="13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</row>
    <row r="320" spans="1:39" ht="7.5" customHeight="1">
      <c r="A320" s="1"/>
      <c r="B320" s="541"/>
      <c r="C320" s="541"/>
      <c r="D320" s="541"/>
      <c r="E320" s="596" t="s">
        <v>25</v>
      </c>
      <c r="F320" s="581">
        <v>7279.0730000000003</v>
      </c>
      <c r="G320" s="582">
        <f>ROUND(F320*mark_up,0)</f>
        <v>31955</v>
      </c>
      <c r="H320" s="194"/>
      <c r="I320" s="653" t="s">
        <v>25</v>
      </c>
      <c r="J320" s="652"/>
      <c r="K320" s="653" t="s">
        <v>25</v>
      </c>
      <c r="L320" s="652"/>
      <c r="M320" s="653" t="s">
        <v>25</v>
      </c>
      <c r="N320" s="652"/>
      <c r="O320" s="653" t="s">
        <v>25</v>
      </c>
      <c r="P320" s="652"/>
      <c r="Q320" s="653" t="s">
        <v>25</v>
      </c>
      <c r="R320" s="600" t="s">
        <v>21</v>
      </c>
      <c r="S320" s="588" t="s">
        <v>773</v>
      </c>
      <c r="T320" s="5"/>
      <c r="U320" s="13"/>
      <c r="V320" s="13"/>
      <c r="W320" s="13"/>
      <c r="X320" s="13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</row>
    <row r="321" spans="1:39" ht="7.5" customHeight="1">
      <c r="A321" s="1"/>
      <c r="B321" s="541"/>
      <c r="C321" s="541"/>
      <c r="D321" s="541"/>
      <c r="E321" s="541"/>
      <c r="F321" s="562"/>
      <c r="G321" s="562"/>
      <c r="H321" s="276"/>
      <c r="I321" s="562"/>
      <c r="J321" s="562"/>
      <c r="K321" s="562"/>
      <c r="L321" s="562"/>
      <c r="M321" s="562"/>
      <c r="N321" s="562"/>
      <c r="O321" s="562"/>
      <c r="P321" s="562"/>
      <c r="Q321" s="562"/>
      <c r="R321" s="541"/>
      <c r="S321" s="541"/>
      <c r="T321" s="5"/>
      <c r="U321" s="13"/>
      <c r="V321" s="13"/>
      <c r="W321" s="13"/>
      <c r="X321" s="13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</row>
    <row r="322" spans="1:39" ht="7.5" customHeight="1">
      <c r="A322" s="13"/>
      <c r="B322" s="541"/>
      <c r="C322" s="541"/>
      <c r="D322" s="541"/>
      <c r="E322" s="283"/>
      <c r="F322" s="47"/>
      <c r="G322" s="47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87"/>
      <c r="S322" s="541"/>
      <c r="T322" s="5"/>
      <c r="U322" s="13"/>
      <c r="V322" s="13"/>
      <c r="W322" s="13"/>
      <c r="X322" s="13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</row>
    <row r="323" spans="1:39" ht="7.5" customHeight="1">
      <c r="A323" s="13"/>
      <c r="B323" s="541"/>
      <c r="C323" s="541"/>
      <c r="D323" s="541"/>
      <c r="E323" s="283"/>
      <c r="F323" s="47"/>
      <c r="G323" s="47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600" t="s">
        <v>21</v>
      </c>
      <c r="S323" s="588" t="s">
        <v>731</v>
      </c>
      <c r="T323" s="5"/>
      <c r="U323" s="13"/>
      <c r="V323" s="13"/>
      <c r="W323" s="13"/>
      <c r="X323" s="13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</row>
    <row r="324" spans="1:39" ht="7.5" customHeight="1">
      <c r="A324" s="13"/>
      <c r="B324" s="541"/>
      <c r="C324" s="541"/>
      <c r="D324" s="541"/>
      <c r="E324" s="193"/>
      <c r="F324" s="47"/>
      <c r="G324" s="47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541"/>
      <c r="S324" s="541"/>
      <c r="T324" s="5"/>
      <c r="U324" s="13"/>
      <c r="V324" s="432"/>
      <c r="W324" s="13"/>
      <c r="X324" s="13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</row>
    <row r="325" spans="1:39" ht="7.5" customHeight="1">
      <c r="A325" s="1"/>
      <c r="B325" s="541"/>
      <c r="C325" s="541"/>
      <c r="D325" s="541"/>
      <c r="E325" s="193"/>
      <c r="F325" s="47"/>
      <c r="G325" s="47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541"/>
      <c r="T325" s="5"/>
      <c r="U325" s="13"/>
      <c r="V325" s="13"/>
      <c r="W325" s="13"/>
      <c r="X325" s="13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</row>
    <row r="326" spans="1:39" ht="7.5" customHeight="1">
      <c r="A326" s="1"/>
      <c r="B326" s="541"/>
      <c r="C326" s="541"/>
      <c r="D326" s="541"/>
      <c r="E326" s="193"/>
      <c r="F326" s="47"/>
      <c r="G326" s="47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600" t="s">
        <v>21</v>
      </c>
      <c r="S326" s="588" t="s">
        <v>41</v>
      </c>
      <c r="T326" s="5"/>
      <c r="U326" s="13"/>
      <c r="V326" s="13"/>
      <c r="W326" s="13"/>
      <c r="X326" s="13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</row>
    <row r="327" spans="1:39" ht="7.5" customHeight="1">
      <c r="A327" s="1"/>
      <c r="B327" s="541"/>
      <c r="C327" s="541"/>
      <c r="D327" s="541"/>
      <c r="E327" s="414"/>
      <c r="F327" s="80"/>
      <c r="G327" s="80"/>
      <c r="H327" s="414"/>
      <c r="I327" s="414"/>
      <c r="J327" s="414"/>
      <c r="K327" s="414"/>
      <c r="L327" s="414"/>
      <c r="M327" s="414"/>
      <c r="N327" s="414"/>
      <c r="O327" s="414"/>
      <c r="P327" s="414"/>
      <c r="Q327" s="414"/>
      <c r="R327" s="541"/>
      <c r="S327" s="541"/>
      <c r="T327" s="5"/>
      <c r="U327" s="13"/>
      <c r="V327" s="13"/>
      <c r="W327" s="13"/>
      <c r="X327" s="13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</row>
    <row r="328" spans="1:39" ht="7.5" customHeight="1">
      <c r="A328" s="1"/>
      <c r="B328" s="541"/>
      <c r="C328" s="541"/>
      <c r="D328" s="541"/>
      <c r="E328" s="190"/>
      <c r="F328" s="105"/>
      <c r="G328" s="105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54"/>
      <c r="S328" s="54"/>
      <c r="T328" s="5"/>
      <c r="U328" s="13"/>
      <c r="V328" s="13"/>
      <c r="W328" s="13"/>
      <c r="X328" s="13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</row>
    <row r="329" spans="1:39" ht="7.5" customHeight="1">
      <c r="A329" s="1"/>
      <c r="B329" s="541"/>
      <c r="C329" s="541"/>
      <c r="D329" s="541"/>
      <c r="E329" s="190"/>
      <c r="F329" s="105"/>
      <c r="G329" s="105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54"/>
      <c r="S329" s="54"/>
      <c r="T329" s="5"/>
      <c r="U329" s="13"/>
      <c r="V329" s="13"/>
      <c r="W329" s="13"/>
      <c r="X329" s="13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</row>
    <row r="330" spans="1:39" ht="7.5" customHeight="1">
      <c r="A330" s="1"/>
      <c r="B330" s="541"/>
      <c r="C330" s="541"/>
      <c r="D330" s="541"/>
      <c r="E330" s="190"/>
      <c r="F330" s="105"/>
      <c r="G330" s="105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600"/>
      <c r="S330" s="588"/>
      <c r="T330" s="5"/>
      <c r="U330" s="13"/>
      <c r="V330" s="13"/>
      <c r="W330" s="13"/>
      <c r="X330" s="13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</row>
    <row r="331" spans="1:39" ht="7.5" customHeight="1">
      <c r="A331" s="1"/>
      <c r="B331" s="541"/>
      <c r="C331" s="608" t="s">
        <v>774</v>
      </c>
      <c r="D331" s="541"/>
      <c r="E331" s="190"/>
      <c r="F331" s="105"/>
      <c r="G331" s="105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541"/>
      <c r="S331" s="541"/>
      <c r="T331" s="5"/>
      <c r="U331" s="13"/>
      <c r="V331" s="13"/>
      <c r="W331" s="13"/>
      <c r="X331" s="13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</row>
    <row r="332" spans="1:39" ht="7.5" customHeight="1">
      <c r="A332" s="1"/>
      <c r="B332" s="541"/>
      <c r="C332" s="541"/>
      <c r="D332" s="541"/>
      <c r="E332" s="193"/>
      <c r="F332" s="47"/>
      <c r="G332" s="47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54"/>
      <c r="S332" s="541"/>
      <c r="T332" s="5"/>
      <c r="U332" s="13"/>
      <c r="V332" s="13"/>
      <c r="W332" s="13"/>
      <c r="X332" s="13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</row>
    <row r="333" spans="1:39" ht="7.5" customHeight="1">
      <c r="A333" s="1"/>
      <c r="B333" s="531"/>
      <c r="C333" s="531"/>
      <c r="D333" s="531"/>
      <c r="E333" s="427"/>
      <c r="F333" s="59"/>
      <c r="G333" s="59"/>
      <c r="H333" s="427"/>
      <c r="I333" s="427"/>
      <c r="J333" s="427"/>
      <c r="K333" s="427"/>
      <c r="L333" s="427"/>
      <c r="M333" s="427"/>
      <c r="N333" s="427"/>
      <c r="O333" s="427"/>
      <c r="P333" s="427"/>
      <c r="Q333" s="427"/>
      <c r="R333" s="427"/>
      <c r="S333" s="225"/>
      <c r="T333" s="5"/>
      <c r="U333" s="13"/>
      <c r="V333" s="13"/>
      <c r="W333" s="13"/>
      <c r="X333" s="13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</row>
    <row r="334" spans="1:39" ht="7.5" customHeight="1">
      <c r="A334" s="1"/>
      <c r="B334" s="703" t="s">
        <v>18</v>
      </c>
      <c r="C334" s="627" t="s">
        <v>775</v>
      </c>
      <c r="D334" s="662" t="s">
        <v>776</v>
      </c>
      <c r="E334" s="662" t="s">
        <v>25</v>
      </c>
      <c r="F334" s="52"/>
      <c r="G334" s="122"/>
      <c r="H334" s="345"/>
      <c r="I334" s="345"/>
      <c r="J334" s="345"/>
      <c r="K334" s="345"/>
      <c r="L334" s="345"/>
      <c r="M334" s="596"/>
      <c r="N334" s="135"/>
      <c r="O334" s="596"/>
      <c r="P334" s="135"/>
      <c r="Q334" s="283"/>
      <c r="R334" s="762" t="s">
        <v>21</v>
      </c>
      <c r="S334" s="577" t="s">
        <v>777</v>
      </c>
      <c r="T334" s="5"/>
      <c r="U334" s="13"/>
      <c r="V334" s="13"/>
      <c r="W334" s="13"/>
      <c r="X334" s="13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</row>
    <row r="335" spans="1:39" ht="7.5" customHeight="1">
      <c r="A335" s="1"/>
      <c r="B335" s="541"/>
      <c r="C335" s="541"/>
      <c r="D335" s="541"/>
      <c r="E335" s="541"/>
      <c r="F335" s="52"/>
      <c r="G335" s="122"/>
      <c r="H335" s="345"/>
      <c r="I335" s="345"/>
      <c r="J335" s="345"/>
      <c r="K335" s="345"/>
      <c r="L335" s="345"/>
      <c r="M335" s="541"/>
      <c r="N335" s="135"/>
      <c r="O335" s="541"/>
      <c r="P335" s="135"/>
      <c r="Q335" s="283"/>
      <c r="R335" s="541"/>
      <c r="S335" s="541"/>
      <c r="T335" s="5"/>
      <c r="U335" s="13"/>
      <c r="V335" s="13"/>
      <c r="W335" s="13"/>
      <c r="X335" s="13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</row>
    <row r="336" spans="1:39" ht="7.5" customHeight="1">
      <c r="A336" s="1"/>
      <c r="B336" s="541"/>
      <c r="C336" s="541"/>
      <c r="D336" s="541"/>
      <c r="E336" s="541"/>
      <c r="F336" s="52"/>
      <c r="G336" s="122"/>
      <c r="H336" s="345"/>
      <c r="I336" s="345"/>
      <c r="J336" s="345"/>
      <c r="K336" s="345"/>
      <c r="L336" s="345"/>
      <c r="M336" s="541"/>
      <c r="N336" s="135"/>
      <c r="O336" s="541"/>
      <c r="P336" s="135"/>
      <c r="Q336" s="283"/>
      <c r="R336" s="441"/>
      <c r="S336" s="541"/>
      <c r="T336" s="5"/>
      <c r="U336" s="13"/>
      <c r="V336" s="13"/>
      <c r="W336" s="13"/>
      <c r="X336" s="13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</row>
    <row r="337" spans="1:39" ht="7.5" customHeight="1">
      <c r="A337" s="1"/>
      <c r="B337" s="541"/>
      <c r="C337" s="541"/>
      <c r="D337" s="541"/>
      <c r="E337" s="541"/>
      <c r="F337" s="52"/>
      <c r="G337" s="122"/>
      <c r="H337" s="345"/>
      <c r="I337" s="345"/>
      <c r="J337" s="345"/>
      <c r="K337" s="345"/>
      <c r="L337" s="345"/>
      <c r="M337" s="541"/>
      <c r="N337" s="135"/>
      <c r="O337" s="541"/>
      <c r="P337" s="135"/>
      <c r="Q337" s="283"/>
      <c r="R337" s="763" t="s">
        <v>21</v>
      </c>
      <c r="S337" s="588" t="s">
        <v>778</v>
      </c>
      <c r="T337" s="5"/>
      <c r="U337" s="13"/>
      <c r="V337" s="13"/>
      <c r="W337" s="13"/>
      <c r="X337" s="13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</row>
    <row r="338" spans="1:39" ht="7.5" customHeight="1">
      <c r="A338" s="1"/>
      <c r="B338" s="541"/>
      <c r="C338" s="541"/>
      <c r="D338" s="541"/>
      <c r="E338" s="541"/>
      <c r="F338" s="52"/>
      <c r="G338" s="122"/>
      <c r="H338" s="345"/>
      <c r="I338" s="345"/>
      <c r="J338" s="345"/>
      <c r="K338" s="345"/>
      <c r="L338" s="345"/>
      <c r="M338" s="541"/>
      <c r="N338" s="135"/>
      <c r="O338" s="541"/>
      <c r="P338" s="135"/>
      <c r="Q338" s="283"/>
      <c r="R338" s="541"/>
      <c r="S338" s="541"/>
      <c r="T338" s="5"/>
      <c r="U338" s="13"/>
      <c r="V338" s="13"/>
      <c r="W338" s="13"/>
      <c r="X338" s="13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</row>
    <row r="339" spans="1:39" ht="7.5" customHeight="1">
      <c r="A339" s="1"/>
      <c r="B339" s="541"/>
      <c r="C339" s="541"/>
      <c r="D339" s="541"/>
      <c r="E339" s="541"/>
      <c r="F339" s="49"/>
      <c r="G339" s="47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763" t="s">
        <v>21</v>
      </c>
      <c r="S339" s="588" t="s">
        <v>779</v>
      </c>
      <c r="T339" s="5"/>
      <c r="U339" s="13"/>
      <c r="V339" s="13"/>
      <c r="W339" s="13"/>
      <c r="X339" s="13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</row>
    <row r="340" spans="1:39" ht="7.5" customHeight="1">
      <c r="A340" s="1"/>
      <c r="B340" s="541"/>
      <c r="C340" s="541"/>
      <c r="D340" s="541"/>
      <c r="E340" s="541"/>
      <c r="F340" s="47"/>
      <c r="G340" s="47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541"/>
      <c r="S340" s="541"/>
      <c r="T340" s="5"/>
      <c r="U340" s="13"/>
      <c r="V340" s="13"/>
      <c r="W340" s="13"/>
      <c r="X340" s="13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</row>
    <row r="341" spans="1:39" ht="7.5" customHeight="1">
      <c r="A341" s="1"/>
      <c r="B341" s="541"/>
      <c r="C341" s="541"/>
      <c r="D341" s="541"/>
      <c r="E341" s="541"/>
      <c r="F341" s="47"/>
      <c r="G341" s="47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423"/>
      <c r="S341" s="541"/>
      <c r="T341" s="5"/>
      <c r="U341" s="13"/>
      <c r="V341" s="13"/>
      <c r="W341" s="13"/>
      <c r="X341" s="13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</row>
    <row r="342" spans="1:39" ht="7.5" customHeight="1">
      <c r="A342" s="1"/>
      <c r="B342" s="541"/>
      <c r="C342" s="541"/>
      <c r="D342" s="541"/>
      <c r="E342" s="541"/>
      <c r="F342" s="47"/>
      <c r="G342" s="47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541"/>
      <c r="T342" s="5"/>
      <c r="U342" s="13"/>
      <c r="V342" s="13"/>
      <c r="W342" s="13"/>
      <c r="X342" s="13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</row>
    <row r="343" spans="1:39" ht="7.5" customHeight="1">
      <c r="A343" s="1"/>
      <c r="B343" s="541"/>
      <c r="C343" s="541"/>
      <c r="D343" s="541"/>
      <c r="E343" s="541"/>
      <c r="F343" s="70"/>
      <c r="G343" s="70"/>
      <c r="R343" s="193"/>
      <c r="S343" s="541"/>
      <c r="T343" s="5"/>
      <c r="U343" s="13"/>
      <c r="V343" s="13"/>
      <c r="W343" s="13"/>
      <c r="X343" s="13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</row>
    <row r="344" spans="1:39" ht="7.5" customHeight="1">
      <c r="A344" s="1"/>
      <c r="B344" s="541"/>
      <c r="C344" s="541"/>
      <c r="D344" s="541"/>
      <c r="E344" s="541"/>
      <c r="F344" s="70"/>
      <c r="G344" s="70"/>
      <c r="R344" s="763" t="s">
        <v>21</v>
      </c>
      <c r="S344" s="588" t="s">
        <v>31</v>
      </c>
      <c r="T344" s="5"/>
      <c r="U344" s="13"/>
      <c r="V344" s="13"/>
      <c r="W344" s="13"/>
      <c r="X344" s="13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</row>
    <row r="345" spans="1:39" ht="7.5" customHeight="1">
      <c r="A345" s="1"/>
      <c r="B345" s="541"/>
      <c r="C345" s="541"/>
      <c r="D345" s="541"/>
      <c r="E345" s="541"/>
      <c r="F345" s="70"/>
      <c r="G345" s="70"/>
      <c r="M345" s="655"/>
      <c r="R345" s="541"/>
      <c r="S345" s="541"/>
      <c r="T345" s="5"/>
      <c r="U345" s="13"/>
      <c r="V345" s="13"/>
      <c r="W345" s="13"/>
      <c r="X345" s="13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</row>
    <row r="346" spans="1:39" ht="7.5" customHeight="1">
      <c r="A346" s="1"/>
      <c r="B346" s="541"/>
      <c r="C346" s="541"/>
      <c r="D346" s="541"/>
      <c r="E346" s="541"/>
      <c r="F346" s="70"/>
      <c r="G346" s="70"/>
      <c r="M346" s="562"/>
      <c r="R346" s="763" t="s">
        <v>21</v>
      </c>
      <c r="S346" s="588" t="s">
        <v>780</v>
      </c>
      <c r="T346" s="5"/>
      <c r="U346" s="13"/>
      <c r="V346" s="13"/>
      <c r="W346" s="13"/>
      <c r="X346" s="13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</row>
    <row r="347" spans="1:39" ht="7.5" customHeight="1">
      <c r="A347" s="1"/>
      <c r="B347" s="541"/>
      <c r="C347" s="541"/>
      <c r="D347" s="541"/>
      <c r="E347" s="541"/>
      <c r="F347" s="581">
        <v>4489.7677999999996</v>
      </c>
      <c r="G347" s="582">
        <f>ROUND(F347*mark_up,0)</f>
        <v>19710</v>
      </c>
      <c r="H347" s="653"/>
      <c r="I347" s="653" t="s">
        <v>25</v>
      </c>
      <c r="J347" s="653"/>
      <c r="K347" s="653" t="s">
        <v>25</v>
      </c>
      <c r="L347" s="653"/>
      <c r="M347" s="653" t="s">
        <v>25</v>
      </c>
      <c r="N347" s="653"/>
      <c r="O347" s="653" t="s">
        <v>25</v>
      </c>
      <c r="P347" s="653"/>
      <c r="Q347" s="653" t="s">
        <v>25</v>
      </c>
      <c r="R347" s="541"/>
      <c r="S347" s="541"/>
      <c r="T347" s="5"/>
      <c r="U347" s="13"/>
      <c r="V347" s="13"/>
      <c r="W347" s="13"/>
      <c r="X347" s="13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</row>
    <row r="348" spans="1:39" ht="7.5" customHeight="1">
      <c r="A348" s="1"/>
      <c r="B348" s="541"/>
      <c r="C348" s="541"/>
      <c r="D348" s="541"/>
      <c r="E348" s="541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193"/>
      <c r="S348" s="541"/>
      <c r="T348" s="5"/>
      <c r="U348" s="13"/>
      <c r="V348" s="13"/>
      <c r="W348" s="13"/>
      <c r="X348" s="13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</row>
    <row r="349" spans="1:39" ht="7.5" customHeight="1">
      <c r="A349" s="1"/>
      <c r="B349" s="541"/>
      <c r="C349" s="541"/>
      <c r="D349" s="541"/>
      <c r="E349" s="541"/>
      <c r="F349" s="414"/>
      <c r="G349" s="414"/>
      <c r="H349" s="414"/>
      <c r="I349" s="414"/>
      <c r="J349" s="414"/>
      <c r="K349" s="414"/>
      <c r="L349" s="414"/>
      <c r="M349" s="414"/>
      <c r="N349" s="414"/>
      <c r="O349" s="414"/>
      <c r="P349" s="414"/>
      <c r="Q349" s="414"/>
      <c r="R349" s="193"/>
      <c r="S349" s="541"/>
      <c r="T349" s="5"/>
      <c r="U349" s="13"/>
      <c r="V349" s="13"/>
      <c r="W349" s="13"/>
      <c r="X349" s="13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</row>
    <row r="350" spans="1:39" ht="7.5" customHeight="1">
      <c r="A350" s="1"/>
      <c r="B350" s="541"/>
      <c r="C350" s="541"/>
      <c r="D350" s="541"/>
      <c r="E350" s="541"/>
      <c r="F350" s="442"/>
      <c r="G350" s="414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763" t="s">
        <v>21</v>
      </c>
      <c r="S350" s="588" t="s">
        <v>646</v>
      </c>
      <c r="T350" s="5"/>
      <c r="U350" s="13"/>
      <c r="V350" s="13"/>
      <c r="W350" s="13"/>
      <c r="X350" s="13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</row>
    <row r="351" spans="1:39" ht="7.5" customHeight="1">
      <c r="A351" s="1"/>
      <c r="B351" s="541"/>
      <c r="C351" s="541"/>
      <c r="D351" s="541"/>
      <c r="E351" s="541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541"/>
      <c r="S351" s="541"/>
      <c r="T351" s="5"/>
      <c r="U351" s="13"/>
      <c r="V351" s="13"/>
      <c r="W351" s="13"/>
      <c r="X351" s="13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</row>
    <row r="352" spans="1:39" ht="7.5" customHeight="1">
      <c r="A352" s="1"/>
      <c r="B352" s="541"/>
      <c r="C352" s="541"/>
      <c r="D352" s="541"/>
      <c r="E352" s="541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16"/>
      <c r="S352" s="541"/>
      <c r="T352" s="5"/>
      <c r="U352" s="13"/>
      <c r="V352" s="13"/>
      <c r="W352" s="13"/>
      <c r="X352" s="13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</row>
    <row r="353" spans="1:39" ht="7.5" customHeight="1">
      <c r="A353" s="1"/>
      <c r="B353" s="541"/>
      <c r="C353" s="541"/>
      <c r="D353" s="541"/>
      <c r="E353" s="541"/>
      <c r="F353" s="442"/>
      <c r="G353" s="442"/>
      <c r="H353" s="442"/>
      <c r="I353" s="414"/>
      <c r="J353" s="414"/>
      <c r="K353" s="414"/>
      <c r="L353" s="414"/>
      <c r="M353" s="414"/>
      <c r="N353" s="414"/>
      <c r="O353" s="414"/>
      <c r="P353" s="414"/>
      <c r="Q353" s="414"/>
      <c r="R353" s="54"/>
      <c r="S353" s="54"/>
      <c r="T353" s="72"/>
      <c r="U353" s="13"/>
      <c r="V353" s="13"/>
      <c r="W353" s="13"/>
      <c r="X353" s="13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</row>
    <row r="354" spans="1:39" ht="7.5" customHeight="1">
      <c r="A354" s="1"/>
      <c r="B354" s="541"/>
      <c r="C354" s="541"/>
      <c r="D354" s="541"/>
      <c r="E354" s="541"/>
      <c r="F354" s="442"/>
      <c r="G354" s="442"/>
      <c r="H354" s="442"/>
      <c r="I354" s="193"/>
      <c r="J354" s="193"/>
      <c r="K354" s="193"/>
      <c r="L354" s="193"/>
      <c r="M354" s="193"/>
      <c r="N354" s="193"/>
      <c r="O354" s="193"/>
      <c r="P354" s="193"/>
      <c r="Q354" s="193"/>
      <c r="R354" s="54"/>
      <c r="S354" s="54"/>
      <c r="T354" s="72"/>
      <c r="U354" s="13"/>
      <c r="V354" s="13"/>
      <c r="W354" s="13"/>
      <c r="X354" s="13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</row>
    <row r="355" spans="1:39" ht="7.5" customHeight="1">
      <c r="A355" s="1"/>
      <c r="B355" s="541"/>
      <c r="C355" s="541"/>
      <c r="D355" s="541"/>
      <c r="E355" s="541"/>
      <c r="F355" s="442"/>
      <c r="T355" s="72"/>
      <c r="U355" s="13"/>
      <c r="V355" s="13"/>
      <c r="W355" s="13"/>
      <c r="X355" s="13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</row>
    <row r="356" spans="1:39" ht="7.5" customHeight="1">
      <c r="A356" s="1"/>
      <c r="B356" s="541"/>
      <c r="C356" s="541"/>
      <c r="D356" s="541"/>
      <c r="E356" s="541"/>
      <c r="F356" s="442"/>
      <c r="T356" s="72"/>
      <c r="U356" s="13"/>
      <c r="V356" s="13"/>
      <c r="W356" s="13"/>
      <c r="X356" s="13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</row>
    <row r="357" spans="1:39" ht="7.5" customHeight="1">
      <c r="A357" s="1"/>
      <c r="B357" s="541"/>
      <c r="C357" s="541"/>
      <c r="D357" s="541"/>
      <c r="E357" s="541"/>
      <c r="F357" s="442"/>
      <c r="T357" s="72"/>
      <c r="U357" s="13"/>
      <c r="V357" s="13"/>
      <c r="W357" s="13"/>
      <c r="X357" s="13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</row>
    <row r="358" spans="1:39" ht="7.5" customHeight="1">
      <c r="A358" s="1"/>
      <c r="B358" s="541"/>
      <c r="C358" s="541"/>
      <c r="D358" s="541"/>
      <c r="E358" s="541"/>
      <c r="F358" s="442"/>
      <c r="T358" s="72"/>
      <c r="U358" s="13"/>
      <c r="V358" s="13"/>
      <c r="W358" s="13"/>
      <c r="X358" s="13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</row>
    <row r="359" spans="1:39" ht="7.5" customHeight="1">
      <c r="A359" s="1"/>
      <c r="B359" s="541"/>
      <c r="C359" s="541"/>
      <c r="D359" s="541"/>
      <c r="E359" s="541"/>
      <c r="F359" s="442"/>
      <c r="T359" s="5"/>
      <c r="U359" s="13"/>
      <c r="V359" s="13"/>
      <c r="W359" s="13"/>
      <c r="X359" s="13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</row>
    <row r="360" spans="1:39" ht="7.5" customHeight="1">
      <c r="A360" s="1"/>
      <c r="B360" s="541"/>
      <c r="C360" s="541"/>
      <c r="D360" s="541"/>
      <c r="E360" s="541"/>
      <c r="F360" s="442"/>
      <c r="T360" s="5"/>
      <c r="U360" s="13"/>
      <c r="V360" s="13"/>
      <c r="W360" s="13"/>
      <c r="X360" s="13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</row>
    <row r="361" spans="1:39" ht="7.5" customHeight="1">
      <c r="A361" s="1"/>
      <c r="B361" s="541"/>
      <c r="C361" s="608" t="s">
        <v>781</v>
      </c>
      <c r="D361" s="541"/>
      <c r="E361" s="541"/>
      <c r="T361" s="5"/>
      <c r="U361" s="13"/>
      <c r="V361" s="13"/>
      <c r="W361" s="13"/>
      <c r="X361" s="13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</row>
    <row r="362" spans="1:39" ht="7.5" customHeight="1">
      <c r="A362" s="1"/>
      <c r="B362" s="541"/>
      <c r="C362" s="541"/>
      <c r="D362" s="541"/>
      <c r="E362" s="541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116"/>
      <c r="T362" s="5"/>
      <c r="U362" s="13"/>
      <c r="V362" s="13"/>
      <c r="W362" s="13"/>
      <c r="X362" s="13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</row>
    <row r="363" spans="1:39" ht="7.5" customHeight="1">
      <c r="A363" s="1"/>
      <c r="B363" s="531"/>
      <c r="C363" s="531"/>
      <c r="D363" s="541"/>
      <c r="E363" s="541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116"/>
      <c r="T363" s="5"/>
      <c r="U363" s="13"/>
      <c r="V363" s="13"/>
      <c r="W363" s="13"/>
      <c r="X363" s="13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</row>
    <row r="364" spans="1:39" ht="11.25" customHeight="1">
      <c r="A364" s="1"/>
      <c r="B364" s="569"/>
      <c r="C364" s="545"/>
      <c r="D364" s="545"/>
      <c r="E364" s="545"/>
      <c r="F364" s="545"/>
      <c r="G364" s="545"/>
      <c r="H364" s="545"/>
      <c r="I364" s="545"/>
      <c r="J364" s="545"/>
      <c r="K364" s="545"/>
      <c r="L364" s="545"/>
      <c r="M364" s="545"/>
      <c r="N364" s="545"/>
      <c r="O364" s="545"/>
      <c r="P364" s="545"/>
      <c r="Q364" s="545"/>
      <c r="R364" s="545"/>
      <c r="S364" s="570" t="s">
        <v>43</v>
      </c>
      <c r="T364" s="5"/>
      <c r="U364" s="13"/>
      <c r="V364" s="430"/>
      <c r="W364" s="430"/>
      <c r="X364" s="430"/>
      <c r="Y364" s="428"/>
      <c r="Z364" s="428"/>
      <c r="AA364" s="428"/>
      <c r="AB364" s="428"/>
      <c r="AC364" s="428"/>
      <c r="AD364" s="428"/>
      <c r="AE364" s="428"/>
      <c r="AF364" s="428"/>
      <c r="AG364" s="428"/>
      <c r="AH364" s="428"/>
      <c r="AI364" s="428"/>
      <c r="AJ364" s="428"/>
      <c r="AK364" s="428"/>
      <c r="AL364" s="428"/>
      <c r="AM364" s="428"/>
    </row>
    <row r="365" spans="1:39" ht="11.25" customHeight="1">
      <c r="A365" s="1"/>
      <c r="B365" s="51"/>
      <c r="C365" s="64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62"/>
      <c r="T365" s="5"/>
      <c r="U365" s="5"/>
      <c r="V365" s="430"/>
      <c r="W365" s="430"/>
      <c r="X365" s="430"/>
      <c r="Y365" s="428"/>
      <c r="Z365" s="428"/>
      <c r="AA365" s="428"/>
      <c r="AB365" s="428"/>
      <c r="AC365" s="428"/>
      <c r="AD365" s="428"/>
      <c r="AE365" s="428"/>
      <c r="AF365" s="428"/>
      <c r="AG365" s="428"/>
      <c r="AH365" s="428"/>
      <c r="AI365" s="428"/>
      <c r="AJ365" s="428"/>
      <c r="AK365" s="428"/>
      <c r="AL365" s="428"/>
      <c r="AM365" s="428"/>
    </row>
    <row r="366" spans="1:39" ht="11.25" customHeight="1">
      <c r="A366" s="1"/>
      <c r="B366" s="586" t="s">
        <v>782</v>
      </c>
      <c r="C366" s="587"/>
      <c r="D366" s="587"/>
      <c r="E366" s="587"/>
      <c r="F366" s="587"/>
      <c r="G366" s="587"/>
      <c r="H366" s="587"/>
      <c r="I366" s="587"/>
      <c r="J366" s="587"/>
      <c r="K366" s="587"/>
      <c r="L366" s="587"/>
      <c r="M366" s="587"/>
      <c r="N366" s="587"/>
      <c r="O366" s="587"/>
      <c r="P366" s="587"/>
      <c r="Q366" s="587"/>
      <c r="R366" s="587"/>
      <c r="S366" s="587"/>
      <c r="T366" s="5"/>
      <c r="U366" s="13"/>
      <c r="V366" s="430"/>
      <c r="W366" s="430"/>
      <c r="X366" s="430"/>
      <c r="Y366" s="428"/>
      <c r="Z366" s="428"/>
      <c r="AA366" s="428"/>
      <c r="AB366" s="428"/>
      <c r="AC366" s="428"/>
      <c r="AD366" s="428"/>
      <c r="AE366" s="428"/>
      <c r="AF366" s="428"/>
      <c r="AG366" s="428"/>
      <c r="AH366" s="428"/>
      <c r="AI366" s="428"/>
      <c r="AJ366" s="428"/>
      <c r="AK366" s="428"/>
      <c r="AL366" s="428"/>
      <c r="AM366" s="428"/>
    </row>
  </sheetData>
  <sheetProtection algorithmName="SHA-512" hashValue="lNp5xjUGm+MbESiPOLXsNh8wWM18E1z2A6RlQss5hZE8zTdcz/+fH42VQhnT3iaYxigQiOsleUmwzji800ZC0g==" saltValue="AC6IqndtL8a/yxp5aB0Lgw==" spinCount="100000" sheet="1" objects="1" scenarios="1"/>
  <mergeCells count="501">
    <mergeCell ref="R313:R314"/>
    <mergeCell ref="R315:R316"/>
    <mergeCell ref="R323:R324"/>
    <mergeCell ref="R326:R327"/>
    <mergeCell ref="R330:R331"/>
    <mergeCell ref="R339:R340"/>
    <mergeCell ref="R344:R345"/>
    <mergeCell ref="R267:R268"/>
    <mergeCell ref="S267:S269"/>
    <mergeCell ref="R287:R288"/>
    <mergeCell ref="R290:R291"/>
    <mergeCell ref="R293:R294"/>
    <mergeCell ref="R275:R276"/>
    <mergeCell ref="S275:S279"/>
    <mergeCell ref="R280:R281"/>
    <mergeCell ref="S280:S281"/>
    <mergeCell ref="R282:R283"/>
    <mergeCell ref="S282:S286"/>
    <mergeCell ref="S287:S289"/>
    <mergeCell ref="S290:S292"/>
    <mergeCell ref="S293:S294"/>
    <mergeCell ref="R247:R248"/>
    <mergeCell ref="S247:S252"/>
    <mergeCell ref="R253:R254"/>
    <mergeCell ref="S253:S254"/>
    <mergeCell ref="S255:S257"/>
    <mergeCell ref="S258:S260"/>
    <mergeCell ref="R261:R262"/>
    <mergeCell ref="S261:S263"/>
    <mergeCell ref="R264:R265"/>
    <mergeCell ref="S264:S266"/>
    <mergeCell ref="B366:S366"/>
    <mergeCell ref="N288:N289"/>
    <mergeCell ref="N320:N321"/>
    <mergeCell ref="O320:O321"/>
    <mergeCell ref="P320:P321"/>
    <mergeCell ref="Q320:Q321"/>
    <mergeCell ref="R320:R321"/>
    <mergeCell ref="R337:R338"/>
    <mergeCell ref="S346:S349"/>
    <mergeCell ref="S350:S352"/>
    <mergeCell ref="S364:S365"/>
    <mergeCell ref="S315:S319"/>
    <mergeCell ref="S320:S322"/>
    <mergeCell ref="S323:S325"/>
    <mergeCell ref="S326:S327"/>
    <mergeCell ref="S330:S332"/>
    <mergeCell ref="S339:S343"/>
    <mergeCell ref="S344:S345"/>
    <mergeCell ref="S303:S304"/>
    <mergeCell ref="R307:S307"/>
    <mergeCell ref="R308:R309"/>
    <mergeCell ref="S308:S312"/>
    <mergeCell ref="S313:S314"/>
    <mergeCell ref="R346:R347"/>
    <mergeCell ref="R334:R335"/>
    <mergeCell ref="S334:S336"/>
    <mergeCell ref="S337:S338"/>
    <mergeCell ref="O334:O338"/>
    <mergeCell ref="N347:N348"/>
    <mergeCell ref="O347:O348"/>
    <mergeCell ref="P347:P348"/>
    <mergeCell ref="Q347:Q348"/>
    <mergeCell ref="B364:R364"/>
    <mergeCell ref="R350:R351"/>
    <mergeCell ref="L288:L289"/>
    <mergeCell ref="M288:M289"/>
    <mergeCell ref="O288:O289"/>
    <mergeCell ref="P288:P289"/>
    <mergeCell ref="Q288:Q289"/>
    <mergeCell ref="B303:R303"/>
    <mergeCell ref="B305:S305"/>
    <mergeCell ref="B306:D306"/>
    <mergeCell ref="O306:S306"/>
    <mergeCell ref="P260:P261"/>
    <mergeCell ref="Q260:Q261"/>
    <mergeCell ref="R255:R256"/>
    <mergeCell ref="R258:R259"/>
    <mergeCell ref="K260:K261"/>
    <mergeCell ref="L260:L261"/>
    <mergeCell ref="M260:M261"/>
    <mergeCell ref="N260:N261"/>
    <mergeCell ref="O260:O261"/>
    <mergeCell ref="B244:S244"/>
    <mergeCell ref="B245:D245"/>
    <mergeCell ref="O245:S245"/>
    <mergeCell ref="R246:S246"/>
    <mergeCell ref="Q225:Q226"/>
    <mergeCell ref="R225:R226"/>
    <mergeCell ref="S225:S227"/>
    <mergeCell ref="R228:R229"/>
    <mergeCell ref="S228:S230"/>
    <mergeCell ref="R231:R232"/>
    <mergeCell ref="B242:R242"/>
    <mergeCell ref="S231:S233"/>
    <mergeCell ref="S242:S243"/>
    <mergeCell ref="R214:R215"/>
    <mergeCell ref="S214:S219"/>
    <mergeCell ref="R220:R221"/>
    <mergeCell ref="S220:S221"/>
    <mergeCell ref="S222:S224"/>
    <mergeCell ref="R222:R223"/>
    <mergeCell ref="K225:K226"/>
    <mergeCell ref="L225:L226"/>
    <mergeCell ref="M225:M226"/>
    <mergeCell ref="N225:N226"/>
    <mergeCell ref="O225:O226"/>
    <mergeCell ref="P225:P226"/>
    <mergeCell ref="J133:J134"/>
    <mergeCell ref="S191:S193"/>
    <mergeCell ref="S194:S196"/>
    <mergeCell ref="N196:N197"/>
    <mergeCell ref="O196:O197"/>
    <mergeCell ref="P196:P197"/>
    <mergeCell ref="Q196:Q197"/>
    <mergeCell ref="N198:N199"/>
    <mergeCell ref="O198:O199"/>
    <mergeCell ref="P198:P199"/>
    <mergeCell ref="R125:R126"/>
    <mergeCell ref="S125:S129"/>
    <mergeCell ref="R130:R131"/>
    <mergeCell ref="R132:R133"/>
    <mergeCell ref="K133:K134"/>
    <mergeCell ref="L133:L134"/>
    <mergeCell ref="M133:M134"/>
    <mergeCell ref="N133:N134"/>
    <mergeCell ref="O133:O134"/>
    <mergeCell ref="P133:P134"/>
    <mergeCell ref="Q133:Q134"/>
    <mergeCell ref="R107:R108"/>
    <mergeCell ref="S107:S111"/>
    <mergeCell ref="R112:R113"/>
    <mergeCell ref="S112:S114"/>
    <mergeCell ref="B120:R120"/>
    <mergeCell ref="S120:S121"/>
    <mergeCell ref="B122:S122"/>
    <mergeCell ref="O123:S123"/>
    <mergeCell ref="R124:S124"/>
    <mergeCell ref="P103:P104"/>
    <mergeCell ref="L103:L104"/>
    <mergeCell ref="K105:K106"/>
    <mergeCell ref="L105:L106"/>
    <mergeCell ref="M105:M106"/>
    <mergeCell ref="N105:N106"/>
    <mergeCell ref="O105:O106"/>
    <mergeCell ref="P105:P106"/>
    <mergeCell ref="Q105:Q106"/>
    <mergeCell ref="B1:D1"/>
    <mergeCell ref="O1:S1"/>
    <mergeCell ref="R2:S2"/>
    <mergeCell ref="B3:B30"/>
    <mergeCell ref="C3:C26"/>
    <mergeCell ref="R3:R4"/>
    <mergeCell ref="S3:S7"/>
    <mergeCell ref="D55:D58"/>
    <mergeCell ref="B59:R59"/>
    <mergeCell ref="S59:S60"/>
    <mergeCell ref="P42:P43"/>
    <mergeCell ref="Q42:Q43"/>
    <mergeCell ref="P44:P45"/>
    <mergeCell ref="Q44:Q45"/>
    <mergeCell ref="R16:R17"/>
    <mergeCell ref="S16:S17"/>
    <mergeCell ref="S41:S43"/>
    <mergeCell ref="R44:R45"/>
    <mergeCell ref="S44:S45"/>
    <mergeCell ref="G257:G259"/>
    <mergeCell ref="I257:I259"/>
    <mergeCell ref="E260:E261"/>
    <mergeCell ref="F260:F261"/>
    <mergeCell ref="I260:I261"/>
    <mergeCell ref="M345:M346"/>
    <mergeCell ref="H347:H348"/>
    <mergeCell ref="I347:I348"/>
    <mergeCell ref="J347:J348"/>
    <mergeCell ref="K347:K348"/>
    <mergeCell ref="L347:L348"/>
    <mergeCell ref="M347:M348"/>
    <mergeCell ref="G320:G321"/>
    <mergeCell ref="I320:I321"/>
    <mergeCell ref="J320:J321"/>
    <mergeCell ref="K320:K321"/>
    <mergeCell ref="L320:L321"/>
    <mergeCell ref="M320:M321"/>
    <mergeCell ref="M334:M338"/>
    <mergeCell ref="G260:G261"/>
    <mergeCell ref="H260:H261"/>
    <mergeCell ref="I288:I289"/>
    <mergeCell ref="J288:J289"/>
    <mergeCell ref="K288:K289"/>
    <mergeCell ref="B186:B213"/>
    <mergeCell ref="C186:C209"/>
    <mergeCell ref="D196:D197"/>
    <mergeCell ref="E196:E197"/>
    <mergeCell ref="F196:F197"/>
    <mergeCell ref="H225:H226"/>
    <mergeCell ref="I225:I226"/>
    <mergeCell ref="F198:F199"/>
    <mergeCell ref="G198:G199"/>
    <mergeCell ref="H198:H199"/>
    <mergeCell ref="G222:G224"/>
    <mergeCell ref="I222:I224"/>
    <mergeCell ref="F225:F226"/>
    <mergeCell ref="G225:G226"/>
    <mergeCell ref="C210:C213"/>
    <mergeCell ref="D210:D213"/>
    <mergeCell ref="B214:B241"/>
    <mergeCell ref="C214:C238"/>
    <mergeCell ref="D214:D238"/>
    <mergeCell ref="E225:E226"/>
    <mergeCell ref="C239:C241"/>
    <mergeCell ref="C247:C271"/>
    <mergeCell ref="C272:C274"/>
    <mergeCell ref="B275:B302"/>
    <mergeCell ref="D275:D302"/>
    <mergeCell ref="E275:E302"/>
    <mergeCell ref="F288:F289"/>
    <mergeCell ref="G288:G289"/>
    <mergeCell ref="B308:B333"/>
    <mergeCell ref="B334:B363"/>
    <mergeCell ref="C334:C360"/>
    <mergeCell ref="D334:D363"/>
    <mergeCell ref="E334:E363"/>
    <mergeCell ref="F347:F348"/>
    <mergeCell ref="G347:G348"/>
    <mergeCell ref="C361:C363"/>
    <mergeCell ref="C275:C299"/>
    <mergeCell ref="C300:C302"/>
    <mergeCell ref="C308:C330"/>
    <mergeCell ref="D308:D333"/>
    <mergeCell ref="E320:E321"/>
    <mergeCell ref="F320:F321"/>
    <mergeCell ref="C331:C333"/>
    <mergeCell ref="B247:B274"/>
    <mergeCell ref="D247:D274"/>
    <mergeCell ref="G196:G197"/>
    <mergeCell ref="H196:H197"/>
    <mergeCell ref="I196:I197"/>
    <mergeCell ref="J196:J197"/>
    <mergeCell ref="K196:K197"/>
    <mergeCell ref="L196:L197"/>
    <mergeCell ref="M196:M197"/>
    <mergeCell ref="D198:D199"/>
    <mergeCell ref="E198:E199"/>
    <mergeCell ref="I198:I199"/>
    <mergeCell ref="J198:J199"/>
    <mergeCell ref="K198:K199"/>
    <mergeCell ref="L198:L199"/>
    <mergeCell ref="M198:M199"/>
    <mergeCell ref="D161:D162"/>
    <mergeCell ref="E161:E162"/>
    <mergeCell ref="F161:F162"/>
    <mergeCell ref="G161:G162"/>
    <mergeCell ref="I161:I162"/>
    <mergeCell ref="J161:J162"/>
    <mergeCell ref="K161:K162"/>
    <mergeCell ref="L161:L162"/>
    <mergeCell ref="M161:M162"/>
    <mergeCell ref="H161:H162"/>
    <mergeCell ref="B94:B119"/>
    <mergeCell ref="C94:C115"/>
    <mergeCell ref="C116:C119"/>
    <mergeCell ref="D116:D119"/>
    <mergeCell ref="B123:D123"/>
    <mergeCell ref="I159:I160"/>
    <mergeCell ref="J159:J160"/>
    <mergeCell ref="K159:K160"/>
    <mergeCell ref="L159:L160"/>
    <mergeCell ref="B147:B180"/>
    <mergeCell ref="D159:D160"/>
    <mergeCell ref="E159:E160"/>
    <mergeCell ref="F159:F160"/>
    <mergeCell ref="G159:G160"/>
    <mergeCell ref="H159:H160"/>
    <mergeCell ref="D177:D180"/>
    <mergeCell ref="C147:C175"/>
    <mergeCell ref="C177:C180"/>
    <mergeCell ref="D133:D134"/>
    <mergeCell ref="E133:E134"/>
    <mergeCell ref="F133:F134"/>
    <mergeCell ref="G133:G134"/>
    <mergeCell ref="H133:H134"/>
    <mergeCell ref="I133:I134"/>
    <mergeCell ref="R186:R187"/>
    <mergeCell ref="R189:R190"/>
    <mergeCell ref="R191:R192"/>
    <mergeCell ref="R194:R195"/>
    <mergeCell ref="Q198:Q199"/>
    <mergeCell ref="R147:R148"/>
    <mergeCell ref="S147:S151"/>
    <mergeCell ref="R152:R153"/>
    <mergeCell ref="S152:S153"/>
    <mergeCell ref="R154:R155"/>
    <mergeCell ref="S154:S156"/>
    <mergeCell ref="R160:R161"/>
    <mergeCell ref="S157:S159"/>
    <mergeCell ref="S160:S162"/>
    <mergeCell ref="S163:S167"/>
    <mergeCell ref="S168:S170"/>
    <mergeCell ref="S181:S182"/>
    <mergeCell ref="S186:S188"/>
    <mergeCell ref="S189:S190"/>
    <mergeCell ref="S197:S199"/>
    <mergeCell ref="S130:S131"/>
    <mergeCell ref="S132:S134"/>
    <mergeCell ref="S135:S137"/>
    <mergeCell ref="R138:R139"/>
    <mergeCell ref="S138:S139"/>
    <mergeCell ref="R140:R141"/>
    <mergeCell ref="R143:R144"/>
    <mergeCell ref="P161:P162"/>
    <mergeCell ref="Q161:Q162"/>
    <mergeCell ref="R157:R158"/>
    <mergeCell ref="P159:P160"/>
    <mergeCell ref="Q159:Q160"/>
    <mergeCell ref="I135:I136"/>
    <mergeCell ref="J135:J136"/>
    <mergeCell ref="R135:R136"/>
    <mergeCell ref="B181:R181"/>
    <mergeCell ref="B183:S183"/>
    <mergeCell ref="B184:D184"/>
    <mergeCell ref="O184:S184"/>
    <mergeCell ref="R185:S185"/>
    <mergeCell ref="K135:K136"/>
    <mergeCell ref="L135:L136"/>
    <mergeCell ref="M135:M136"/>
    <mergeCell ref="N135:N136"/>
    <mergeCell ref="O135:O136"/>
    <mergeCell ref="P135:P136"/>
    <mergeCell ref="Q135:Q136"/>
    <mergeCell ref="S140:S142"/>
    <mergeCell ref="S143:S145"/>
    <mergeCell ref="N159:N160"/>
    <mergeCell ref="O159:O160"/>
    <mergeCell ref="N161:N162"/>
    <mergeCell ref="O161:O162"/>
    <mergeCell ref="R163:R164"/>
    <mergeCell ref="R168:R169"/>
    <mergeCell ref="M159:M160"/>
    <mergeCell ref="B125:B146"/>
    <mergeCell ref="C125:C142"/>
    <mergeCell ref="C143:C146"/>
    <mergeCell ref="D143:D146"/>
    <mergeCell ref="D135:D136"/>
    <mergeCell ref="E135:E136"/>
    <mergeCell ref="F135:F136"/>
    <mergeCell ref="G135:G136"/>
    <mergeCell ref="H135:H136"/>
    <mergeCell ref="P76:P77"/>
    <mergeCell ref="G76:G77"/>
    <mergeCell ref="H76:H77"/>
    <mergeCell ref="I76:I77"/>
    <mergeCell ref="J76:J77"/>
    <mergeCell ref="K76:K77"/>
    <mergeCell ref="L76:L77"/>
    <mergeCell ref="M76:M77"/>
    <mergeCell ref="D78:D79"/>
    <mergeCell ref="E78:E79"/>
    <mergeCell ref="G78:G79"/>
    <mergeCell ref="H78:H79"/>
    <mergeCell ref="I78:I79"/>
    <mergeCell ref="J78:J79"/>
    <mergeCell ref="K78:K79"/>
    <mergeCell ref="D76:D77"/>
    <mergeCell ref="E76:E77"/>
    <mergeCell ref="F76:F77"/>
    <mergeCell ref="F78:F79"/>
    <mergeCell ref="L78:L79"/>
    <mergeCell ref="M78:M79"/>
    <mergeCell ref="N78:N79"/>
    <mergeCell ref="O78:O79"/>
    <mergeCell ref="P78:P79"/>
    <mergeCell ref="C27:C30"/>
    <mergeCell ref="D27:D30"/>
    <mergeCell ref="B31:B58"/>
    <mergeCell ref="D42:D43"/>
    <mergeCell ref="E42:E43"/>
    <mergeCell ref="F42:F43"/>
    <mergeCell ref="F44:F45"/>
    <mergeCell ref="N76:N77"/>
    <mergeCell ref="O76:O77"/>
    <mergeCell ref="C31:C54"/>
    <mergeCell ref="C55:C58"/>
    <mergeCell ref="B64:B93"/>
    <mergeCell ref="C64:C89"/>
    <mergeCell ref="C90:C93"/>
    <mergeCell ref="N44:N45"/>
    <mergeCell ref="O44:O45"/>
    <mergeCell ref="B61:S61"/>
    <mergeCell ref="B62:D62"/>
    <mergeCell ref="O62:S62"/>
    <mergeCell ref="R63:S63"/>
    <mergeCell ref="R64:R65"/>
    <mergeCell ref="I105:I106"/>
    <mergeCell ref="J105:J106"/>
    <mergeCell ref="N103:N104"/>
    <mergeCell ref="O103:O104"/>
    <mergeCell ref="D105:D106"/>
    <mergeCell ref="E105:E106"/>
    <mergeCell ref="F105:F106"/>
    <mergeCell ref="G105:G106"/>
    <mergeCell ref="H105:H106"/>
    <mergeCell ref="M103:M104"/>
    <mergeCell ref="J103:J104"/>
    <mergeCell ref="K103:K104"/>
    <mergeCell ref="D90:D93"/>
    <mergeCell ref="D103:D104"/>
    <mergeCell ref="E103:E104"/>
    <mergeCell ref="F103:F104"/>
    <mergeCell ref="G103:G104"/>
    <mergeCell ref="H103:H104"/>
    <mergeCell ref="I103:I104"/>
    <mergeCell ref="L44:L45"/>
    <mergeCell ref="M44:M45"/>
    <mergeCell ref="D44:D45"/>
    <mergeCell ref="E44:E45"/>
    <mergeCell ref="G44:G45"/>
    <mergeCell ref="H44:H45"/>
    <mergeCell ref="I44:I45"/>
    <mergeCell ref="J44:J45"/>
    <mergeCell ref="K44:K45"/>
    <mergeCell ref="N42:N43"/>
    <mergeCell ref="O42:O43"/>
    <mergeCell ref="G42:G43"/>
    <mergeCell ref="H42:H43"/>
    <mergeCell ref="I42:I43"/>
    <mergeCell ref="J42:J43"/>
    <mergeCell ref="K42:K43"/>
    <mergeCell ref="L42:L43"/>
    <mergeCell ref="M42:M43"/>
    <mergeCell ref="R101:R102"/>
    <mergeCell ref="S101:S103"/>
    <mergeCell ref="Q103:Q104"/>
    <mergeCell ref="R104:R105"/>
    <mergeCell ref="S104:S106"/>
    <mergeCell ref="R74:R75"/>
    <mergeCell ref="R77:R78"/>
    <mergeCell ref="S77:S81"/>
    <mergeCell ref="R82:R83"/>
    <mergeCell ref="S82:S84"/>
    <mergeCell ref="R94:R95"/>
    <mergeCell ref="S94:S98"/>
    <mergeCell ref="R69:R70"/>
    <mergeCell ref="S69:S70"/>
    <mergeCell ref="R71:R72"/>
    <mergeCell ref="S71:S73"/>
    <mergeCell ref="S74:S76"/>
    <mergeCell ref="Q76:Q77"/>
    <mergeCell ref="Q78:Q79"/>
    <mergeCell ref="R99:R100"/>
    <mergeCell ref="S99:S100"/>
    <mergeCell ref="R41:R42"/>
    <mergeCell ref="R18:R19"/>
    <mergeCell ref="S18:S19"/>
    <mergeCell ref="R31:R32"/>
    <mergeCell ref="S31:S35"/>
    <mergeCell ref="R36:R37"/>
    <mergeCell ref="S36:S37"/>
    <mergeCell ref="S38:S40"/>
    <mergeCell ref="S64:S68"/>
    <mergeCell ref="R46:R47"/>
    <mergeCell ref="S46:S47"/>
    <mergeCell ref="D16:D17"/>
    <mergeCell ref="E16:E17"/>
    <mergeCell ref="F16:F17"/>
    <mergeCell ref="G16:G17"/>
    <mergeCell ref="H16:H17"/>
    <mergeCell ref="I16:I17"/>
    <mergeCell ref="J16:J17"/>
    <mergeCell ref="K16:K17"/>
    <mergeCell ref="R38:R39"/>
    <mergeCell ref="L16:L17"/>
    <mergeCell ref="M16:M17"/>
    <mergeCell ref="N16:N17"/>
    <mergeCell ref="O16:O17"/>
    <mergeCell ref="P16:P17"/>
    <mergeCell ref="Q16:Q17"/>
    <mergeCell ref="V4:V5"/>
    <mergeCell ref="W4:W5"/>
    <mergeCell ref="V6:V7"/>
    <mergeCell ref="W6:W7"/>
    <mergeCell ref="R8:R9"/>
    <mergeCell ref="S8:S9"/>
    <mergeCell ref="R10:R11"/>
    <mergeCell ref="S10:S12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3:R14"/>
    <mergeCell ref="S13:S15"/>
  </mergeCells>
  <pageMargins left="0.23622047244094491" right="0.23622047244094491" top="0.11811023622047245" bottom="0.11811023622047245" header="0" footer="0"/>
  <pageSetup paperSize="9" orientation="landscape"/>
  <rowBreaks count="2" manualBreakCount="2">
    <brk id="183" man="1"/>
    <brk id="61" man="1"/>
  </rowBreaks>
  <colBreaks count="1" manualBreakCount="1">
    <brk id="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M61"/>
  <sheetViews>
    <sheetView showGridLines="0" topLeftCell="B1" workbookViewId="0">
      <selection activeCell="B1" sqref="B1:D1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10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8.7109375" hidden="1" customWidth="1"/>
    <col min="21" max="39" width="9.140625" hidden="1" customWidth="1"/>
  </cols>
  <sheetData>
    <row r="1" spans="1:39" ht="61.5" customHeight="1">
      <c r="A1" s="1"/>
      <c r="B1" s="572"/>
      <c r="C1" s="531"/>
      <c r="D1" s="531"/>
      <c r="E1" s="35"/>
      <c r="F1" s="35"/>
      <c r="G1" s="35"/>
      <c r="H1" s="35"/>
      <c r="I1" s="35"/>
      <c r="J1" s="35"/>
      <c r="K1" s="35"/>
      <c r="L1" s="35"/>
      <c r="M1" s="35"/>
      <c r="N1" s="35"/>
      <c r="O1" s="573" t="s">
        <v>783</v>
      </c>
      <c r="P1" s="531"/>
      <c r="Q1" s="531"/>
      <c r="R1" s="531"/>
      <c r="S1" s="531"/>
      <c r="T1" s="5"/>
      <c r="U1" s="5"/>
      <c r="V1" s="5"/>
      <c r="W1" s="5"/>
      <c r="X1" s="5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34.5" customHeight="1">
      <c r="A2" s="6"/>
      <c r="B2" s="37" t="s">
        <v>6</v>
      </c>
      <c r="C2" s="37" t="s">
        <v>7</v>
      </c>
      <c r="D2" s="37" t="s">
        <v>8</v>
      </c>
      <c r="E2" s="37" t="s">
        <v>9</v>
      </c>
      <c r="F2" s="38" t="s">
        <v>10</v>
      </c>
      <c r="G2" s="39" t="s">
        <v>11</v>
      </c>
      <c r="H2" s="38" t="s">
        <v>10</v>
      </c>
      <c r="I2" s="39" t="s">
        <v>12</v>
      </c>
      <c r="J2" s="38" t="s">
        <v>10</v>
      </c>
      <c r="K2" s="39" t="s">
        <v>13</v>
      </c>
      <c r="L2" s="38" t="s">
        <v>10</v>
      </c>
      <c r="M2" s="39" t="s">
        <v>14</v>
      </c>
      <c r="N2" s="38" t="s">
        <v>10</v>
      </c>
      <c r="O2" s="39" t="s">
        <v>15</v>
      </c>
      <c r="P2" s="38" t="s">
        <v>10</v>
      </c>
      <c r="Q2" s="39" t="s">
        <v>16</v>
      </c>
      <c r="R2" s="574" t="s">
        <v>17</v>
      </c>
      <c r="S2" s="575"/>
      <c r="T2" s="11"/>
      <c r="U2" s="11"/>
      <c r="V2" s="11"/>
      <c r="W2" s="11"/>
      <c r="X2" s="11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</row>
    <row r="3" spans="1:39" ht="7.5" customHeight="1">
      <c r="A3" s="192"/>
      <c r="B3" s="659" t="s">
        <v>18</v>
      </c>
      <c r="C3" s="627" t="s">
        <v>784</v>
      </c>
      <c r="D3" s="632" t="s">
        <v>785</v>
      </c>
      <c r="E3" s="662" t="s">
        <v>25</v>
      </c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648" t="s">
        <v>21</v>
      </c>
      <c r="S3" s="577" t="s">
        <v>786</v>
      </c>
      <c r="T3" s="432"/>
      <c r="U3" s="13"/>
      <c r="V3" s="13"/>
      <c r="W3" s="13"/>
      <c r="X3" s="13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7.5" customHeight="1">
      <c r="A4" s="192"/>
      <c r="B4" s="541"/>
      <c r="C4" s="541"/>
      <c r="D4" s="541"/>
      <c r="E4" s="541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541"/>
      <c r="S4" s="541"/>
      <c r="T4" s="432"/>
      <c r="U4" s="13"/>
      <c r="V4" s="757"/>
      <c r="W4" s="758"/>
      <c r="X4" s="13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7.5" customHeight="1">
      <c r="A5" s="192"/>
      <c r="B5" s="541"/>
      <c r="C5" s="541"/>
      <c r="D5" s="541"/>
      <c r="E5" s="541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395"/>
      <c r="S5" s="541"/>
      <c r="T5" s="13"/>
      <c r="U5" s="13"/>
      <c r="V5" s="536"/>
      <c r="W5" s="536"/>
      <c r="X5" s="13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:39" ht="7.5" customHeight="1">
      <c r="A6" s="110"/>
      <c r="B6" s="541"/>
      <c r="C6" s="541"/>
      <c r="D6" s="541"/>
      <c r="E6" s="541"/>
      <c r="F6" s="444"/>
      <c r="G6" s="444"/>
      <c r="H6" s="444"/>
      <c r="I6" s="444"/>
      <c r="J6" s="444"/>
      <c r="K6" s="444"/>
      <c r="L6" s="444"/>
      <c r="M6" s="444"/>
      <c r="N6" s="444"/>
      <c r="O6" s="444"/>
      <c r="P6" s="444"/>
      <c r="Q6" s="444"/>
      <c r="R6" s="190"/>
      <c r="S6" s="541"/>
      <c r="T6" s="13"/>
      <c r="U6" s="13"/>
      <c r="V6" s="757"/>
      <c r="W6" s="758"/>
      <c r="X6" s="13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spans="1:39" ht="7.5" customHeight="1">
      <c r="A7" s="192"/>
      <c r="B7" s="541"/>
      <c r="C7" s="541"/>
      <c r="D7" s="541"/>
      <c r="E7" s="541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44"/>
      <c r="Q7" s="444"/>
      <c r="R7" s="190"/>
      <c r="S7" s="541"/>
      <c r="T7" s="13"/>
      <c r="U7" s="13"/>
      <c r="V7" s="536"/>
      <c r="W7" s="536"/>
      <c r="X7" s="13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ht="7.5" customHeight="1">
      <c r="A8" s="192"/>
      <c r="B8" s="541"/>
      <c r="C8" s="541"/>
      <c r="D8" s="541"/>
      <c r="E8" s="541"/>
      <c r="F8" s="444"/>
      <c r="G8" s="444"/>
      <c r="H8" s="444"/>
      <c r="I8" s="444"/>
      <c r="J8" s="444"/>
      <c r="K8" s="444"/>
      <c r="L8" s="444"/>
      <c r="M8" s="444"/>
      <c r="N8" s="444"/>
      <c r="O8" s="444"/>
      <c r="P8" s="444"/>
      <c r="Q8" s="444"/>
      <c r="R8" s="600" t="s">
        <v>21</v>
      </c>
      <c r="S8" s="588" t="s">
        <v>787</v>
      </c>
      <c r="T8" s="13"/>
      <c r="U8" s="13"/>
      <c r="V8" s="13"/>
      <c r="W8" s="13"/>
      <c r="X8" s="13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 ht="7.5" customHeight="1">
      <c r="A9" s="192"/>
      <c r="B9" s="541"/>
      <c r="C9" s="541"/>
      <c r="D9" s="541"/>
      <c r="E9" s="541"/>
      <c r="F9" s="190"/>
      <c r="G9" s="190"/>
      <c r="H9" s="190"/>
      <c r="I9" s="190"/>
      <c r="J9" s="445"/>
      <c r="K9" s="445"/>
      <c r="L9" s="190"/>
      <c r="M9" s="190"/>
      <c r="N9" s="190"/>
      <c r="O9" s="190"/>
      <c r="P9" s="190"/>
      <c r="Q9" s="190"/>
      <c r="R9" s="541"/>
      <c r="S9" s="541"/>
      <c r="T9" s="13"/>
      <c r="U9" s="13"/>
      <c r="V9" s="13"/>
      <c r="W9" s="13"/>
      <c r="X9" s="13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39" ht="7.5" customHeight="1">
      <c r="A10" s="192"/>
      <c r="B10" s="541"/>
      <c r="C10" s="541"/>
      <c r="D10" s="541"/>
      <c r="E10" s="541"/>
      <c r="F10" s="190"/>
      <c r="G10" s="765" t="s">
        <v>163</v>
      </c>
      <c r="H10" s="445"/>
      <c r="I10" s="765" t="s">
        <v>788</v>
      </c>
      <c r="J10" s="190"/>
      <c r="K10" s="190"/>
      <c r="L10" s="190"/>
      <c r="M10" s="190"/>
      <c r="N10" s="190"/>
      <c r="O10" s="190"/>
      <c r="P10" s="190"/>
      <c r="Q10" s="190"/>
      <c r="R10" s="190"/>
      <c r="S10" s="541"/>
      <c r="T10" s="13"/>
      <c r="U10" s="13"/>
      <c r="V10" s="13"/>
      <c r="W10" s="13"/>
      <c r="X10" s="13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39" ht="7.5" customHeight="1">
      <c r="A11" s="192"/>
      <c r="B11" s="541"/>
      <c r="C11" s="541"/>
      <c r="D11" s="541"/>
      <c r="E11" s="541"/>
      <c r="F11" s="190"/>
      <c r="G11" s="541"/>
      <c r="H11" s="445"/>
      <c r="I11" s="541"/>
      <c r="J11" s="190"/>
      <c r="K11" s="190"/>
      <c r="L11" s="190"/>
      <c r="M11" s="190"/>
      <c r="N11" s="190"/>
      <c r="O11" s="190"/>
      <c r="P11" s="190"/>
      <c r="Q11" s="190"/>
      <c r="R11" s="190"/>
      <c r="S11" s="541"/>
      <c r="T11" s="13"/>
      <c r="U11" s="13"/>
      <c r="V11" s="13"/>
      <c r="W11" s="13"/>
      <c r="X11" s="13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7.5" customHeight="1">
      <c r="A12" s="192"/>
      <c r="B12" s="541"/>
      <c r="C12" s="541"/>
      <c r="D12" s="541"/>
      <c r="E12" s="541"/>
      <c r="F12" s="447"/>
      <c r="G12" s="562"/>
      <c r="H12" s="448"/>
      <c r="I12" s="562"/>
      <c r="J12" s="447"/>
      <c r="K12" s="447"/>
      <c r="L12" s="447"/>
      <c r="M12" s="447"/>
      <c r="N12" s="447"/>
      <c r="O12" s="447"/>
      <c r="P12" s="447"/>
      <c r="Q12" s="447"/>
      <c r="R12" s="190"/>
      <c r="S12" s="541"/>
      <c r="T12" s="13"/>
      <c r="U12" s="13"/>
      <c r="V12" s="13"/>
      <c r="W12" s="13"/>
      <c r="X12" s="13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ht="7.5" customHeight="1">
      <c r="A13" s="192"/>
      <c r="B13" s="541"/>
      <c r="C13" s="541"/>
      <c r="D13" s="541"/>
      <c r="E13" s="541"/>
      <c r="F13" s="660">
        <v>2134.9229999999998</v>
      </c>
      <c r="G13" s="566">
        <f>ROUND(F13*mark_up,0)</f>
        <v>9372</v>
      </c>
      <c r="H13" s="183"/>
      <c r="I13" s="566">
        <f>ROUND(G13*1.20521,0)</f>
        <v>11295</v>
      </c>
      <c r="J13" s="180"/>
      <c r="K13" s="596" t="s">
        <v>25</v>
      </c>
      <c r="L13" s="180"/>
      <c r="M13" s="596" t="s">
        <v>25</v>
      </c>
      <c r="N13" s="180"/>
      <c r="O13" s="596" t="s">
        <v>25</v>
      </c>
      <c r="P13" s="180"/>
      <c r="Q13" s="596" t="s">
        <v>25</v>
      </c>
      <c r="R13" s="600" t="s">
        <v>21</v>
      </c>
      <c r="S13" s="588" t="s">
        <v>789</v>
      </c>
      <c r="T13" s="13"/>
      <c r="U13" s="13"/>
      <c r="V13" s="13"/>
      <c r="W13" s="13"/>
      <c r="X13" s="13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7.5" customHeight="1">
      <c r="A14" s="192"/>
      <c r="B14" s="541"/>
      <c r="C14" s="541"/>
      <c r="D14" s="541"/>
      <c r="E14" s="541"/>
      <c r="F14" s="562"/>
      <c r="G14" s="562"/>
      <c r="H14" s="184"/>
      <c r="I14" s="562"/>
      <c r="J14" s="181"/>
      <c r="K14" s="562"/>
      <c r="L14" s="181"/>
      <c r="M14" s="562"/>
      <c r="N14" s="181"/>
      <c r="O14" s="562"/>
      <c r="P14" s="181"/>
      <c r="Q14" s="562"/>
      <c r="R14" s="541"/>
      <c r="S14" s="541"/>
      <c r="T14" s="13"/>
      <c r="U14" s="13"/>
      <c r="V14" s="13"/>
      <c r="W14" s="13"/>
      <c r="X14" s="13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7.5" customHeight="1">
      <c r="A15" s="192"/>
      <c r="B15" s="541"/>
      <c r="C15" s="541"/>
      <c r="D15" s="541"/>
      <c r="E15" s="541"/>
      <c r="F15" s="444"/>
      <c r="G15" s="444"/>
      <c r="H15" s="444"/>
      <c r="I15" s="444"/>
      <c r="J15" s="444"/>
      <c r="K15" s="444"/>
      <c r="L15" s="444"/>
      <c r="M15" s="444"/>
      <c r="N15" s="444"/>
      <c r="O15" s="444"/>
      <c r="P15" s="444"/>
      <c r="Q15" s="444"/>
      <c r="R15" s="190"/>
      <c r="S15" s="541"/>
      <c r="T15" s="13"/>
      <c r="U15" s="13"/>
      <c r="V15" s="13"/>
      <c r="W15" s="13"/>
      <c r="X15" s="13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7.5" customHeight="1">
      <c r="A16" s="192"/>
      <c r="B16" s="541"/>
      <c r="C16" s="541"/>
      <c r="D16" s="541"/>
      <c r="E16" s="541"/>
      <c r="F16" s="444"/>
      <c r="G16" s="444"/>
      <c r="H16" s="444"/>
      <c r="I16" s="444"/>
      <c r="J16" s="444"/>
      <c r="K16" s="444"/>
      <c r="L16" s="444"/>
      <c r="M16" s="444"/>
      <c r="N16" s="444"/>
      <c r="O16" s="444"/>
      <c r="P16" s="444"/>
      <c r="Q16" s="444"/>
      <c r="R16" s="600" t="s">
        <v>21</v>
      </c>
      <c r="S16" s="647" t="s">
        <v>790</v>
      </c>
      <c r="T16" s="13"/>
      <c r="U16" s="13"/>
      <c r="V16" s="13"/>
      <c r="W16" s="13"/>
      <c r="X16" s="13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7.5" customHeight="1">
      <c r="A17" s="192"/>
      <c r="B17" s="541"/>
      <c r="C17" s="541"/>
      <c r="D17" s="541"/>
      <c r="E17" s="541"/>
      <c r="F17" s="444"/>
      <c r="G17" s="444"/>
      <c r="H17" s="444"/>
      <c r="I17" s="444"/>
      <c r="J17" s="444"/>
      <c r="K17" s="444"/>
      <c r="L17" s="444"/>
      <c r="M17" s="444"/>
      <c r="N17" s="444"/>
      <c r="O17" s="444"/>
      <c r="P17" s="444"/>
      <c r="Q17" s="444"/>
      <c r="R17" s="541"/>
      <c r="S17" s="541"/>
      <c r="T17" s="13"/>
      <c r="U17" s="13"/>
      <c r="V17" s="13"/>
      <c r="W17" s="13"/>
      <c r="X17" s="13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7.5" customHeight="1">
      <c r="A18" s="192"/>
      <c r="B18" s="541"/>
      <c r="C18" s="541"/>
      <c r="D18" s="541"/>
      <c r="E18" s="541"/>
      <c r="F18" s="444"/>
      <c r="G18" s="444"/>
      <c r="H18" s="444"/>
      <c r="I18" s="444"/>
      <c r="J18" s="444"/>
      <c r="K18" s="444"/>
      <c r="L18" s="444"/>
      <c r="M18" s="444"/>
      <c r="N18" s="444"/>
      <c r="O18" s="444"/>
      <c r="P18" s="444"/>
      <c r="Q18" s="444"/>
      <c r="R18" s="190"/>
      <c r="S18" s="541"/>
      <c r="T18" s="418"/>
      <c r="U18" s="417"/>
      <c r="V18" s="13"/>
      <c r="W18" s="13"/>
      <c r="X18" s="13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7.5" customHeight="1">
      <c r="A19" s="110"/>
      <c r="B19" s="541"/>
      <c r="C19" s="541"/>
      <c r="D19" s="541"/>
      <c r="E19" s="541"/>
      <c r="F19" s="444"/>
      <c r="G19" s="444"/>
      <c r="H19" s="444"/>
      <c r="I19" s="444"/>
      <c r="J19" s="444"/>
      <c r="K19" s="444"/>
      <c r="L19" s="444"/>
      <c r="M19" s="444"/>
      <c r="N19" s="444"/>
      <c r="O19" s="444"/>
      <c r="P19" s="444"/>
      <c r="Q19" s="444"/>
      <c r="R19" s="190"/>
      <c r="S19" s="541"/>
      <c r="T19" s="418"/>
      <c r="U19" s="13"/>
      <c r="V19" s="13"/>
      <c r="W19" s="13"/>
      <c r="X19" s="13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7.5" customHeight="1">
      <c r="A20" s="110"/>
      <c r="B20" s="541"/>
      <c r="C20" s="541"/>
      <c r="D20" s="541"/>
      <c r="E20" s="541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190"/>
      <c r="S20" s="541"/>
      <c r="T20" s="418"/>
      <c r="U20" s="13"/>
      <c r="V20" s="13"/>
      <c r="W20" s="13"/>
      <c r="X20" s="13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7.5" customHeight="1">
      <c r="A21" s="110"/>
      <c r="B21" s="541"/>
      <c r="C21" s="174"/>
      <c r="D21" s="541"/>
      <c r="E21" s="541"/>
      <c r="F21" s="444"/>
      <c r="G21" s="444"/>
      <c r="H21" s="444"/>
      <c r="I21" s="444"/>
      <c r="J21" s="444"/>
      <c r="K21" s="444"/>
      <c r="L21" s="444"/>
      <c r="M21" s="444"/>
      <c r="N21" s="444"/>
      <c r="O21" s="444"/>
      <c r="P21" s="444"/>
      <c r="Q21" s="444"/>
      <c r="R21" s="190"/>
      <c r="S21" s="541"/>
      <c r="T21" s="418"/>
      <c r="U21" s="418"/>
      <c r="V21" s="418"/>
      <c r="W21" s="418"/>
      <c r="X21" s="418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ht="7.5" customHeight="1">
      <c r="A22" s="110"/>
      <c r="B22" s="541"/>
      <c r="C22" s="174"/>
      <c r="D22" s="541"/>
      <c r="E22" s="541"/>
      <c r="F22" s="444"/>
      <c r="G22" s="444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190"/>
      <c r="S22" s="541"/>
      <c r="T22" s="418"/>
      <c r="U22" s="418"/>
      <c r="V22" s="418"/>
      <c r="W22" s="418"/>
      <c r="X22" s="418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ht="7.5" customHeight="1">
      <c r="A23" s="110"/>
      <c r="B23" s="541"/>
      <c r="C23" s="174"/>
      <c r="D23" s="541"/>
      <c r="E23" s="541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44"/>
      <c r="Q23" s="444"/>
      <c r="R23" s="190"/>
      <c r="S23" s="541"/>
      <c r="T23" s="418"/>
      <c r="U23" s="418"/>
      <c r="V23" s="418"/>
      <c r="W23" s="418"/>
      <c r="X23" s="418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ht="7.5" customHeight="1">
      <c r="A24" s="110"/>
      <c r="B24" s="541"/>
      <c r="C24" s="608" t="s">
        <v>791</v>
      </c>
      <c r="D24" s="541"/>
      <c r="E24" s="541"/>
      <c r="F24" s="444"/>
      <c r="G24" s="444"/>
      <c r="H24" s="444"/>
      <c r="I24" s="444"/>
      <c r="J24" s="444"/>
      <c r="K24" s="444"/>
      <c r="L24" s="444"/>
      <c r="M24" s="444"/>
      <c r="N24" s="444"/>
      <c r="O24" s="444"/>
      <c r="P24" s="444"/>
      <c r="Q24" s="444"/>
      <c r="R24" s="190"/>
      <c r="S24" s="203"/>
      <c r="T24" s="418"/>
      <c r="U24" s="418"/>
      <c r="V24" s="418"/>
      <c r="W24" s="418"/>
      <c r="X24" s="418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</row>
    <row r="25" spans="1:39" ht="7.5" customHeight="1">
      <c r="A25" s="192"/>
      <c r="B25" s="541"/>
      <c r="C25" s="541"/>
      <c r="D25" s="541"/>
      <c r="E25" s="541"/>
      <c r="F25" s="444"/>
      <c r="G25" s="444"/>
      <c r="H25" s="444"/>
      <c r="I25" s="444"/>
      <c r="J25" s="444"/>
      <c r="K25" s="444"/>
      <c r="L25" s="444"/>
      <c r="M25" s="444"/>
      <c r="N25" s="444"/>
      <c r="O25" s="444"/>
      <c r="P25" s="444"/>
      <c r="Q25" s="444"/>
      <c r="R25" s="190"/>
      <c r="S25" s="203"/>
      <c r="T25" s="418"/>
      <c r="U25" s="418"/>
      <c r="V25" s="418"/>
      <c r="W25" s="418"/>
      <c r="X25" s="418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ht="7.5" customHeight="1">
      <c r="A26" s="192"/>
      <c r="B26" s="531"/>
      <c r="C26" s="531"/>
      <c r="D26" s="531"/>
      <c r="E26" s="531"/>
      <c r="F26" s="449"/>
      <c r="G26" s="449"/>
      <c r="H26" s="449"/>
      <c r="I26" s="449"/>
      <c r="J26" s="449"/>
      <c r="K26" s="449"/>
      <c r="L26" s="449"/>
      <c r="M26" s="449"/>
      <c r="N26" s="449"/>
      <c r="O26" s="449"/>
      <c r="P26" s="449"/>
      <c r="Q26" s="449"/>
      <c r="R26" s="190"/>
      <c r="S26" s="450"/>
      <c r="T26" s="418"/>
      <c r="U26" s="418"/>
      <c r="V26" s="418"/>
      <c r="W26" s="418"/>
      <c r="X26" s="418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7.5" customHeight="1">
      <c r="A27" s="192"/>
      <c r="B27" s="659" t="s">
        <v>18</v>
      </c>
      <c r="C27" s="661" t="s">
        <v>792</v>
      </c>
      <c r="D27" s="632" t="s">
        <v>785</v>
      </c>
      <c r="E27" s="662" t="s">
        <v>25</v>
      </c>
      <c r="F27" s="443"/>
      <c r="G27" s="443"/>
      <c r="H27" s="443"/>
      <c r="I27" s="443"/>
      <c r="J27" s="443"/>
      <c r="K27" s="443"/>
      <c r="L27" s="443"/>
      <c r="M27" s="443"/>
      <c r="N27" s="443"/>
      <c r="O27" s="443"/>
      <c r="P27" s="443"/>
      <c r="Q27" s="443"/>
      <c r="R27" s="648" t="s">
        <v>21</v>
      </c>
      <c r="S27" s="577" t="s">
        <v>793</v>
      </c>
      <c r="T27" s="418"/>
      <c r="U27" s="418"/>
      <c r="V27" s="418"/>
      <c r="W27" s="418"/>
      <c r="X27" s="418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7.5" customHeight="1">
      <c r="A28" s="192"/>
      <c r="B28" s="541"/>
      <c r="C28" s="541"/>
      <c r="D28" s="541"/>
      <c r="E28" s="541"/>
      <c r="F28" s="444"/>
      <c r="G28" s="444"/>
      <c r="H28" s="444"/>
      <c r="I28" s="444"/>
      <c r="J28" s="444"/>
      <c r="K28" s="444"/>
      <c r="L28" s="444"/>
      <c r="M28" s="444"/>
      <c r="N28" s="444"/>
      <c r="O28" s="444"/>
      <c r="P28" s="444"/>
      <c r="Q28" s="444"/>
      <c r="R28" s="541"/>
      <c r="S28" s="541"/>
      <c r="T28" s="418"/>
      <c r="U28" s="13"/>
      <c r="V28" s="13"/>
      <c r="W28" s="13"/>
      <c r="X28" s="13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ht="7.5" customHeight="1">
      <c r="A29" s="192"/>
      <c r="B29" s="541"/>
      <c r="C29" s="541"/>
      <c r="D29" s="541"/>
      <c r="E29" s="541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395"/>
      <c r="S29" s="541"/>
      <c r="T29" s="13"/>
      <c r="U29" s="13"/>
      <c r="V29" s="13"/>
      <c r="W29" s="13"/>
      <c r="X29" s="13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ht="7.5" customHeight="1">
      <c r="A30" s="192"/>
      <c r="B30" s="541"/>
      <c r="C30" s="541"/>
      <c r="D30" s="541"/>
      <c r="E30" s="541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190"/>
      <c r="S30" s="541"/>
      <c r="T30" s="13"/>
      <c r="U30" s="13"/>
      <c r="V30" s="13"/>
      <c r="W30" s="13"/>
      <c r="X30" s="13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ht="7.5" customHeight="1">
      <c r="A31" s="192"/>
      <c r="B31" s="541"/>
      <c r="C31" s="541"/>
      <c r="D31" s="541"/>
      <c r="E31" s="541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190"/>
      <c r="S31" s="541"/>
      <c r="T31" s="13"/>
      <c r="U31" s="13"/>
      <c r="V31" s="13"/>
      <c r="W31" s="13"/>
      <c r="X31" s="13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ht="7.5" customHeight="1">
      <c r="A32" s="192"/>
      <c r="B32" s="541"/>
      <c r="C32" s="541"/>
      <c r="D32" s="541"/>
      <c r="E32" s="541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600" t="s">
        <v>21</v>
      </c>
      <c r="S32" s="588" t="s">
        <v>787</v>
      </c>
      <c r="T32" s="13"/>
      <c r="U32" s="13"/>
      <c r="V32" s="13"/>
      <c r="W32" s="13"/>
      <c r="X32" s="13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ht="7.5" customHeight="1">
      <c r="A33" s="192"/>
      <c r="B33" s="541"/>
      <c r="C33" s="541"/>
      <c r="D33" s="541"/>
      <c r="E33" s="541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1"/>
      <c r="S33" s="541"/>
      <c r="T33" s="13"/>
      <c r="U33" s="13"/>
      <c r="V33" s="13"/>
      <c r="W33" s="13"/>
      <c r="X33" s="13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1:39" ht="7.5" customHeight="1">
      <c r="A34" s="95"/>
      <c r="B34" s="541"/>
      <c r="C34" s="541"/>
      <c r="D34" s="541"/>
      <c r="E34" s="541"/>
      <c r="F34" s="190"/>
      <c r="G34" s="444"/>
      <c r="H34" s="444"/>
      <c r="I34" s="190"/>
      <c r="J34" s="444"/>
      <c r="K34" s="444"/>
      <c r="L34" s="444"/>
      <c r="M34" s="190"/>
      <c r="N34" s="444"/>
      <c r="O34" s="444"/>
      <c r="P34" s="444"/>
      <c r="Q34" s="444"/>
      <c r="R34" s="190"/>
      <c r="S34" s="541"/>
      <c r="T34" s="13"/>
      <c r="U34" s="13"/>
      <c r="V34" s="13"/>
      <c r="W34" s="13"/>
      <c r="X34" s="13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 ht="7.5" customHeight="1">
      <c r="A35" s="95"/>
      <c r="B35" s="541"/>
      <c r="C35" s="541"/>
      <c r="D35" s="541"/>
      <c r="E35" s="541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541"/>
      <c r="T35" s="13"/>
      <c r="U35" s="13"/>
      <c r="V35" s="13"/>
      <c r="W35" s="13"/>
      <c r="X35" s="13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</row>
    <row r="36" spans="1:39" ht="7.5" customHeight="1">
      <c r="A36" s="192"/>
      <c r="B36" s="541"/>
      <c r="C36" s="541"/>
      <c r="D36" s="541"/>
      <c r="E36" s="541"/>
      <c r="F36" s="444"/>
      <c r="G36" s="190"/>
      <c r="H36" s="445"/>
      <c r="I36" s="190"/>
      <c r="J36" s="445"/>
      <c r="K36" s="445"/>
      <c r="L36" s="444"/>
      <c r="M36" s="190"/>
      <c r="N36" s="444"/>
      <c r="O36" s="444"/>
      <c r="P36" s="444"/>
      <c r="Q36" s="444"/>
      <c r="R36" s="190"/>
      <c r="S36" s="541"/>
      <c r="T36" s="13"/>
      <c r="U36" s="13"/>
      <c r="V36" s="13"/>
      <c r="W36" s="13"/>
      <c r="X36" s="13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1:39" ht="7.5" customHeight="1">
      <c r="A37" s="192"/>
      <c r="B37" s="541"/>
      <c r="C37" s="541"/>
      <c r="D37" s="541"/>
      <c r="E37" s="541"/>
      <c r="F37" s="190"/>
      <c r="G37" s="765" t="s">
        <v>163</v>
      </c>
      <c r="H37" s="190"/>
      <c r="I37" s="765" t="s">
        <v>181</v>
      </c>
      <c r="J37" s="190"/>
      <c r="K37" s="190"/>
      <c r="L37" s="190"/>
      <c r="M37" s="190"/>
      <c r="N37" s="190"/>
      <c r="O37" s="190"/>
      <c r="P37" s="190"/>
      <c r="Q37" s="190"/>
      <c r="R37" s="600" t="s">
        <v>21</v>
      </c>
      <c r="S37" s="588" t="s">
        <v>794</v>
      </c>
      <c r="T37" s="13"/>
      <c r="U37" s="13"/>
      <c r="V37" s="13"/>
      <c r="W37" s="13"/>
      <c r="X37" s="13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39" ht="7.5" customHeight="1">
      <c r="A38" s="192"/>
      <c r="B38" s="541"/>
      <c r="C38" s="541"/>
      <c r="D38" s="541"/>
      <c r="E38" s="541"/>
      <c r="F38" s="190"/>
      <c r="G38" s="541"/>
      <c r="H38" s="190"/>
      <c r="I38" s="541"/>
      <c r="J38" s="190"/>
      <c r="K38" s="190"/>
      <c r="L38" s="190"/>
      <c r="M38" s="190"/>
      <c r="N38" s="190"/>
      <c r="O38" s="190"/>
      <c r="P38" s="190"/>
      <c r="Q38" s="190"/>
      <c r="R38" s="541"/>
      <c r="S38" s="541"/>
      <c r="T38" s="11"/>
      <c r="U38" s="11"/>
      <c r="V38" s="11"/>
      <c r="W38" s="11"/>
      <c r="X38" s="11"/>
      <c r="Y38" s="412"/>
      <c r="Z38" s="412"/>
      <c r="AA38" s="412"/>
      <c r="AB38" s="412"/>
      <c r="AC38" s="412"/>
      <c r="AD38" s="412"/>
      <c r="AE38" s="412"/>
      <c r="AF38" s="412"/>
      <c r="AG38" s="412"/>
      <c r="AH38" s="412"/>
      <c r="AI38" s="412"/>
      <c r="AJ38" s="412"/>
      <c r="AK38" s="412"/>
      <c r="AL38" s="412"/>
      <c r="AM38" s="412"/>
    </row>
    <row r="39" spans="1:39" ht="7.5" customHeight="1">
      <c r="A39" s="192"/>
      <c r="B39" s="541"/>
      <c r="C39" s="541"/>
      <c r="D39" s="541"/>
      <c r="E39" s="541"/>
      <c r="F39" s="451"/>
      <c r="G39" s="562"/>
      <c r="H39" s="447"/>
      <c r="I39" s="562"/>
      <c r="J39" s="447"/>
      <c r="K39" s="447"/>
      <c r="L39" s="447"/>
      <c r="M39" s="447"/>
      <c r="N39" s="447"/>
      <c r="O39" s="447"/>
      <c r="P39" s="447"/>
      <c r="Q39" s="447"/>
      <c r="R39" s="190"/>
      <c r="S39" s="541"/>
      <c r="T39" s="11"/>
      <c r="U39" s="11"/>
      <c r="V39" s="11"/>
      <c r="W39" s="11"/>
      <c r="X39" s="11"/>
      <c r="Y39" s="412"/>
      <c r="Z39" s="412"/>
      <c r="AA39" s="412"/>
      <c r="AB39" s="412"/>
      <c r="AC39" s="412"/>
      <c r="AD39" s="412"/>
      <c r="AE39" s="412"/>
      <c r="AF39" s="412"/>
      <c r="AG39" s="412"/>
      <c r="AH39" s="412"/>
      <c r="AI39" s="412"/>
      <c r="AJ39" s="412"/>
      <c r="AK39" s="412"/>
      <c r="AL39" s="412"/>
      <c r="AM39" s="412"/>
    </row>
    <row r="40" spans="1:39" ht="7.5" customHeight="1">
      <c r="A40" s="192"/>
      <c r="B40" s="541"/>
      <c r="C40" s="541"/>
      <c r="D40" s="541"/>
      <c r="E40" s="541"/>
      <c r="F40" s="660">
        <v>2177.0174999999999</v>
      </c>
      <c r="G40" s="566">
        <f>ROUND(F40*mark_up,0)</f>
        <v>9557</v>
      </c>
      <c r="H40" s="183"/>
      <c r="I40" s="566">
        <f>ROUND(G40*1.20521,0)</f>
        <v>11518</v>
      </c>
      <c r="J40" s="180"/>
      <c r="K40" s="596" t="s">
        <v>25</v>
      </c>
      <c r="L40" s="180"/>
      <c r="M40" s="596" t="s">
        <v>25</v>
      </c>
      <c r="N40" s="180"/>
      <c r="O40" s="596" t="s">
        <v>25</v>
      </c>
      <c r="P40" s="180"/>
      <c r="Q40" s="596" t="s">
        <v>25</v>
      </c>
      <c r="R40" s="190"/>
      <c r="S40" s="541"/>
      <c r="T40" s="13"/>
      <c r="U40" s="13"/>
      <c r="V40" s="13"/>
      <c r="W40" s="13"/>
      <c r="X40" s="13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spans="1:39" ht="7.5" customHeight="1">
      <c r="A41" s="192"/>
      <c r="B41" s="541"/>
      <c r="C41" s="541"/>
      <c r="D41" s="541"/>
      <c r="E41" s="541"/>
      <c r="F41" s="562"/>
      <c r="G41" s="562"/>
      <c r="H41" s="184"/>
      <c r="I41" s="562"/>
      <c r="J41" s="181"/>
      <c r="K41" s="562"/>
      <c r="L41" s="181"/>
      <c r="M41" s="562"/>
      <c r="N41" s="181"/>
      <c r="O41" s="562"/>
      <c r="P41" s="181"/>
      <c r="Q41" s="562"/>
      <c r="R41" s="190"/>
      <c r="S41" s="541"/>
      <c r="T41" s="13"/>
      <c r="U41" s="13"/>
      <c r="V41" s="13"/>
      <c r="W41" s="13"/>
      <c r="X41" s="13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 spans="1:39" ht="7.5" customHeight="1">
      <c r="A42" s="192"/>
      <c r="B42" s="541"/>
      <c r="C42" s="541"/>
      <c r="D42" s="541"/>
      <c r="E42" s="541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190"/>
      <c r="S42" s="541"/>
      <c r="T42" s="418"/>
      <c r="U42" s="13"/>
      <c r="V42" s="13"/>
      <c r="W42" s="13"/>
      <c r="X42" s="13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1:39" ht="7.5" customHeight="1">
      <c r="A43" s="192"/>
      <c r="B43" s="541"/>
      <c r="C43" s="541"/>
      <c r="D43" s="541"/>
      <c r="E43" s="541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600" t="s">
        <v>21</v>
      </c>
      <c r="S43" s="588" t="s">
        <v>795</v>
      </c>
      <c r="T43" s="418"/>
      <c r="U43" s="13"/>
      <c r="V43" s="13"/>
      <c r="W43" s="13"/>
      <c r="X43" s="13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spans="1:39" ht="7.5" customHeight="1">
      <c r="A44" s="192"/>
      <c r="B44" s="541"/>
      <c r="C44" s="541"/>
      <c r="D44" s="541"/>
      <c r="E44" s="541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541"/>
      <c r="S44" s="541"/>
      <c r="T44" s="72"/>
      <c r="U44" s="13"/>
      <c r="V44" s="13"/>
      <c r="W44" s="13"/>
      <c r="X44" s="13"/>
      <c r="Y44" s="13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ht="7.5" customHeight="1">
      <c r="A45" s="192"/>
      <c r="B45" s="541"/>
      <c r="C45" s="541"/>
      <c r="D45" s="541"/>
      <c r="E45" s="541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541"/>
      <c r="T45" s="418"/>
      <c r="U45" s="13"/>
      <c r="V45" s="13"/>
      <c r="W45" s="13"/>
      <c r="X45" s="13"/>
      <c r="Y45" s="13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1:39" ht="7.5" customHeight="1">
      <c r="A46" s="192"/>
      <c r="B46" s="541"/>
      <c r="C46" s="541"/>
      <c r="D46" s="541"/>
      <c r="E46" s="541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541"/>
      <c r="T46" s="418"/>
      <c r="U46" s="13"/>
      <c r="V46" s="13"/>
      <c r="W46" s="13"/>
      <c r="X46" s="13"/>
      <c r="Y46" s="13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spans="1:39" ht="7.5" customHeight="1">
      <c r="A47" s="192"/>
      <c r="B47" s="541"/>
      <c r="C47" s="541"/>
      <c r="D47" s="541"/>
      <c r="E47" s="541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541"/>
      <c r="T47" s="418"/>
      <c r="U47" s="13"/>
      <c r="V47" s="13"/>
      <c r="W47" s="13"/>
      <c r="X47" s="13"/>
      <c r="Y47" s="13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39" ht="7.5" customHeight="1">
      <c r="A48" s="192"/>
      <c r="B48" s="541"/>
      <c r="C48" s="541"/>
      <c r="D48" s="541"/>
      <c r="E48" s="541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600" t="s">
        <v>21</v>
      </c>
      <c r="S48" s="647" t="s">
        <v>790</v>
      </c>
      <c r="T48" s="418"/>
      <c r="U48" s="13"/>
      <c r="V48" s="13"/>
      <c r="W48" s="13"/>
      <c r="X48" s="13"/>
      <c r="Y48" s="13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1:39" ht="7.5" customHeight="1">
      <c r="A49" s="6"/>
      <c r="B49" s="541"/>
      <c r="C49" s="541"/>
      <c r="D49" s="541"/>
      <c r="E49" s="541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541"/>
      <c r="S49" s="541"/>
      <c r="T49" s="418"/>
      <c r="U49" s="13"/>
      <c r="V49" s="13"/>
      <c r="W49" s="13"/>
      <c r="X49" s="13"/>
      <c r="Y49" s="13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1:39" ht="7.5" customHeight="1">
      <c r="A50" s="6"/>
      <c r="B50" s="541"/>
      <c r="C50" s="541"/>
      <c r="D50" s="541"/>
      <c r="E50" s="541"/>
      <c r="F50" s="444"/>
      <c r="G50" s="444"/>
      <c r="H50" s="444"/>
      <c r="I50" s="444"/>
      <c r="J50" s="444"/>
      <c r="K50" s="444"/>
      <c r="L50" s="444"/>
      <c r="M50" s="444"/>
      <c r="N50" s="444"/>
      <c r="O50" s="444"/>
      <c r="P50" s="444"/>
      <c r="Q50" s="444"/>
      <c r="R50" s="190"/>
      <c r="S50" s="541"/>
      <c r="T50" s="418"/>
      <c r="U50" s="13"/>
      <c r="V50" s="13"/>
      <c r="W50" s="13"/>
      <c r="X50" s="13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1:39" ht="7.5" customHeight="1">
      <c r="A51" s="6"/>
      <c r="B51" s="541"/>
      <c r="C51" s="541"/>
      <c r="D51" s="541"/>
      <c r="E51" s="541"/>
      <c r="F51" s="444"/>
      <c r="G51" s="444"/>
      <c r="H51" s="444"/>
      <c r="I51" s="444"/>
      <c r="J51" s="444"/>
      <c r="K51" s="444"/>
      <c r="L51" s="444"/>
      <c r="M51" s="444"/>
      <c r="N51" s="444"/>
      <c r="O51" s="444"/>
      <c r="P51" s="444"/>
      <c r="Q51" s="444"/>
      <c r="R51" s="190"/>
      <c r="S51" s="541"/>
      <c r="T51" s="418"/>
      <c r="U51" s="13"/>
      <c r="V51" s="13"/>
      <c r="W51" s="13"/>
      <c r="X51" s="13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1:39" ht="7.5" customHeight="1">
      <c r="A52" s="6"/>
      <c r="B52" s="541"/>
      <c r="C52" s="541"/>
      <c r="D52" s="541"/>
      <c r="E52" s="541"/>
      <c r="F52" s="444"/>
      <c r="G52" s="444"/>
      <c r="H52" s="444"/>
      <c r="I52" s="444"/>
      <c r="J52" s="444"/>
      <c r="K52" s="444"/>
      <c r="L52" s="444"/>
      <c r="M52" s="444"/>
      <c r="N52" s="444"/>
      <c r="O52" s="444"/>
      <c r="P52" s="444"/>
      <c r="Q52" s="444"/>
      <c r="R52" s="190"/>
      <c r="S52" s="541"/>
      <c r="T52" s="418"/>
      <c r="U52" s="13"/>
      <c r="V52" s="13"/>
      <c r="W52" s="13"/>
      <c r="X52" s="13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1:39" ht="7.5" customHeight="1">
      <c r="A53" s="6"/>
      <c r="B53" s="541"/>
      <c r="D53" s="541"/>
      <c r="E53" s="541"/>
      <c r="F53" s="444"/>
      <c r="G53" s="444"/>
      <c r="H53" s="444"/>
      <c r="I53" s="444"/>
      <c r="J53" s="444"/>
      <c r="K53" s="444"/>
      <c r="L53" s="444"/>
      <c r="M53" s="444"/>
      <c r="N53" s="444"/>
      <c r="O53" s="444"/>
      <c r="P53" s="444"/>
      <c r="Q53" s="444"/>
      <c r="R53" s="190"/>
      <c r="S53" s="541"/>
      <c r="T53" s="418"/>
      <c r="U53" s="13"/>
      <c r="V53" s="13"/>
      <c r="W53" s="13"/>
      <c r="X53" s="13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1:39" ht="7.5" customHeight="1">
      <c r="A54" s="6"/>
      <c r="B54" s="541"/>
      <c r="D54" s="541"/>
      <c r="E54" s="541"/>
      <c r="F54" s="444"/>
      <c r="G54" s="444"/>
      <c r="H54" s="444"/>
      <c r="I54" s="444"/>
      <c r="J54" s="444"/>
      <c r="K54" s="444"/>
      <c r="L54" s="444"/>
      <c r="M54" s="444"/>
      <c r="N54" s="444"/>
      <c r="O54" s="444"/>
      <c r="P54" s="444"/>
      <c r="Q54" s="444"/>
      <c r="R54" s="190"/>
      <c r="S54" s="541"/>
      <c r="T54" s="418"/>
      <c r="U54" s="13"/>
      <c r="V54" s="13"/>
      <c r="W54" s="13"/>
      <c r="X54" s="13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1:39" ht="7.5" customHeight="1">
      <c r="A55" s="1"/>
      <c r="B55" s="541"/>
      <c r="D55" s="541"/>
      <c r="E55" s="541"/>
      <c r="F55" s="449"/>
      <c r="G55" s="444"/>
      <c r="H55" s="444"/>
      <c r="I55" s="444"/>
      <c r="J55" s="444"/>
      <c r="K55" s="444"/>
      <c r="L55" s="444"/>
      <c r="M55" s="444"/>
      <c r="N55" s="444"/>
      <c r="O55" s="444"/>
      <c r="P55" s="444"/>
      <c r="Q55" s="444"/>
      <c r="R55" s="190"/>
      <c r="S55" s="541"/>
      <c r="T55" s="418"/>
      <c r="U55" s="13"/>
      <c r="V55" s="13"/>
      <c r="W55" s="13"/>
      <c r="X55" s="13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1:39" ht="7.5" customHeight="1">
      <c r="A56" s="1"/>
      <c r="B56" s="541"/>
      <c r="C56" s="608" t="s">
        <v>791</v>
      </c>
      <c r="D56" s="140"/>
      <c r="E56" s="135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444"/>
      <c r="Q56" s="444"/>
      <c r="R56" s="190"/>
      <c r="S56" s="203"/>
      <c r="T56" s="418"/>
      <c r="U56" s="13"/>
      <c r="V56" s="13"/>
      <c r="W56" s="13"/>
      <c r="X56" s="13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1:39" ht="7.5" customHeight="1">
      <c r="A57" s="1"/>
      <c r="B57" s="541"/>
      <c r="C57" s="541"/>
      <c r="D57" s="140"/>
      <c r="E57" s="135"/>
      <c r="F57" s="444"/>
      <c r="G57" s="444"/>
      <c r="H57" s="444"/>
      <c r="I57" s="444"/>
      <c r="J57" s="444"/>
      <c r="K57" s="444"/>
      <c r="L57" s="444"/>
      <c r="M57" s="444"/>
      <c r="N57" s="444"/>
      <c r="O57" s="444"/>
      <c r="P57" s="444"/>
      <c r="Q57" s="444"/>
      <c r="R57" s="190"/>
      <c r="S57" s="203"/>
      <c r="T57" s="13"/>
      <c r="U57" s="13"/>
      <c r="V57" s="13"/>
      <c r="W57" s="13"/>
      <c r="X57" s="13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1:39" ht="7.5" customHeight="1">
      <c r="A58" s="1"/>
      <c r="B58" s="531"/>
      <c r="C58" s="531"/>
      <c r="D58" s="140"/>
      <c r="E58" s="135"/>
      <c r="F58" s="444"/>
      <c r="G58" s="444"/>
      <c r="H58" s="444"/>
      <c r="I58" s="444"/>
      <c r="J58" s="444"/>
      <c r="K58" s="444"/>
      <c r="L58" s="444"/>
      <c r="M58" s="444"/>
      <c r="N58" s="444"/>
      <c r="O58" s="444"/>
      <c r="P58" s="444"/>
      <c r="Q58" s="444"/>
      <c r="R58" s="190"/>
      <c r="S58" s="203"/>
      <c r="T58" s="13"/>
      <c r="U58" s="13"/>
      <c r="V58" s="13"/>
      <c r="W58" s="13"/>
      <c r="X58" s="13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 spans="1:39" ht="11.25" customHeight="1">
      <c r="A59" s="1"/>
      <c r="B59" s="569"/>
      <c r="C59" s="545"/>
      <c r="D59" s="545"/>
      <c r="E59" s="545"/>
      <c r="F59" s="545"/>
      <c r="G59" s="545"/>
      <c r="H59" s="545"/>
      <c r="I59" s="545"/>
      <c r="J59" s="545"/>
      <c r="K59" s="545"/>
      <c r="L59" s="545"/>
      <c r="M59" s="545"/>
      <c r="N59" s="545"/>
      <c r="O59" s="545"/>
      <c r="P59" s="545"/>
      <c r="Q59" s="545"/>
      <c r="R59" s="545"/>
      <c r="S59" s="570" t="s">
        <v>43</v>
      </c>
      <c r="T59" s="13"/>
      <c r="U59" s="13"/>
      <c r="V59" s="13"/>
      <c r="W59" s="5"/>
      <c r="X59" s="13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1:39" ht="11.25" customHeight="1">
      <c r="A60" s="1"/>
      <c r="B60" s="51"/>
      <c r="C60" s="64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62"/>
      <c r="T60" s="5"/>
      <c r="U60" s="5"/>
      <c r="V60" s="5"/>
      <c r="W60" s="5"/>
      <c r="X60" s="5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1.25" customHeight="1">
      <c r="A61" s="1"/>
      <c r="B61" s="586" t="s">
        <v>796</v>
      </c>
      <c r="C61" s="587"/>
      <c r="D61" s="587"/>
      <c r="E61" s="587"/>
      <c r="F61" s="587"/>
      <c r="G61" s="587"/>
      <c r="H61" s="587"/>
      <c r="I61" s="587"/>
      <c r="J61" s="587"/>
      <c r="K61" s="587"/>
      <c r="L61" s="587"/>
      <c r="M61" s="587"/>
      <c r="N61" s="587"/>
      <c r="O61" s="587"/>
      <c r="P61" s="587"/>
      <c r="Q61" s="587"/>
      <c r="R61" s="587"/>
      <c r="S61" s="587"/>
      <c r="T61" s="13"/>
      <c r="U61" s="13"/>
      <c r="V61" s="13"/>
      <c r="W61" s="5"/>
      <c r="X61" s="13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</sheetData>
  <sheetProtection algorithmName="SHA-512" hashValue="OrwOk5RlzHtKKkG15rSm6KoDisQ5wkjH5lAbxDdUyGM7oYIrlzzAM3cvplxLZCpP8wZixOOx8roxMZ8I6hex8w==" saltValue="Mo+eGdHb/ffYGBlEt2Sykw==" spinCount="100000" sheet="1" objects="1" scenarios="1"/>
  <mergeCells count="56">
    <mergeCell ref="Q13:Q14"/>
    <mergeCell ref="R13:R14"/>
    <mergeCell ref="G13:G14"/>
    <mergeCell ref="I13:I14"/>
    <mergeCell ref="K13:K14"/>
    <mergeCell ref="M13:M14"/>
    <mergeCell ref="O13:O14"/>
    <mergeCell ref="V4:V5"/>
    <mergeCell ref="W4:W5"/>
    <mergeCell ref="V6:V7"/>
    <mergeCell ref="W6:W7"/>
    <mergeCell ref="R8:R9"/>
    <mergeCell ref="S8:S12"/>
    <mergeCell ref="R27:R28"/>
    <mergeCell ref="S27:S31"/>
    <mergeCell ref="R32:R33"/>
    <mergeCell ref="S32:S36"/>
    <mergeCell ref="S37:S42"/>
    <mergeCell ref="R48:R49"/>
    <mergeCell ref="S48:S55"/>
    <mergeCell ref="B59:R59"/>
    <mergeCell ref="S59:S60"/>
    <mergeCell ref="B61:S61"/>
    <mergeCell ref="C27:C52"/>
    <mergeCell ref="C56:C58"/>
    <mergeCell ref="B27:B58"/>
    <mergeCell ref="D27:D55"/>
    <mergeCell ref="E27:E55"/>
    <mergeCell ref="I37:I39"/>
    <mergeCell ref="I40:I41"/>
    <mergeCell ref="O40:O41"/>
    <mergeCell ref="Q40:Q41"/>
    <mergeCell ref="R37:R38"/>
    <mergeCell ref="R43:R44"/>
    <mergeCell ref="S43:S47"/>
    <mergeCell ref="G37:G39"/>
    <mergeCell ref="F40:F41"/>
    <mergeCell ref="G40:G41"/>
    <mergeCell ref="K40:K41"/>
    <mergeCell ref="M40:M41"/>
    <mergeCell ref="B1:D1"/>
    <mergeCell ref="O1:S1"/>
    <mergeCell ref="R2:S2"/>
    <mergeCell ref="B3:B26"/>
    <mergeCell ref="D3:D26"/>
    <mergeCell ref="E3:E26"/>
    <mergeCell ref="S16:S23"/>
    <mergeCell ref="S13:S15"/>
    <mergeCell ref="R16:R17"/>
    <mergeCell ref="C3:C20"/>
    <mergeCell ref="C24:C26"/>
    <mergeCell ref="R3:R4"/>
    <mergeCell ref="S3:S7"/>
    <mergeCell ref="G10:G12"/>
    <mergeCell ref="I10:I12"/>
    <mergeCell ref="F13:F14"/>
  </mergeCells>
  <pageMargins left="0.23622047244094491" right="0.23622047244094491" top="0.11811023622047245" bottom="0.11811023622047245" header="0" footer="0"/>
  <pageSetup paperSize="9" orientation="landscape"/>
  <rowBreaks count="1" manualBreakCount="1">
    <brk id="61" man="1"/>
  </rowBreaks>
  <colBreaks count="1" manualBreakCount="1">
    <brk id="1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M122"/>
  <sheetViews>
    <sheetView showGridLines="0" topLeftCell="B1" workbookViewId="0">
      <selection activeCell="B1" sqref="B1:D1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10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9" hidden="1" customWidth="1"/>
    <col min="21" max="39" width="9.140625" hidden="1" customWidth="1"/>
  </cols>
  <sheetData>
    <row r="1" spans="1:39" ht="61.5" customHeight="1">
      <c r="A1" s="1"/>
      <c r="B1" s="572"/>
      <c r="C1" s="531"/>
      <c r="D1" s="531"/>
      <c r="E1" s="35"/>
      <c r="F1" s="35"/>
      <c r="G1" s="35"/>
      <c r="H1" s="35"/>
      <c r="I1" s="35"/>
      <c r="J1" s="35"/>
      <c r="K1" s="35"/>
      <c r="L1" s="35"/>
      <c r="M1" s="35"/>
      <c r="N1" s="35"/>
      <c r="O1" s="573" t="s">
        <v>797</v>
      </c>
      <c r="P1" s="531"/>
      <c r="Q1" s="531"/>
      <c r="R1" s="531"/>
      <c r="S1" s="531"/>
      <c r="T1" s="5"/>
      <c r="U1" s="5"/>
      <c r="V1" s="5"/>
      <c r="W1" s="5"/>
      <c r="X1" s="5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34.5" customHeight="1">
      <c r="A2" s="6"/>
      <c r="B2" s="37" t="s">
        <v>6</v>
      </c>
      <c r="C2" s="37" t="s">
        <v>7</v>
      </c>
      <c r="D2" s="37" t="s">
        <v>8</v>
      </c>
      <c r="E2" s="37" t="s">
        <v>9</v>
      </c>
      <c r="F2" s="38" t="s">
        <v>10</v>
      </c>
      <c r="G2" s="452" t="s">
        <v>798</v>
      </c>
      <c r="H2" s="38" t="s">
        <v>10</v>
      </c>
      <c r="I2" s="452" t="s">
        <v>798</v>
      </c>
      <c r="J2" s="38" t="s">
        <v>10</v>
      </c>
      <c r="K2" s="452" t="s">
        <v>798</v>
      </c>
      <c r="L2" s="38" t="s">
        <v>10</v>
      </c>
      <c r="M2" s="452" t="s">
        <v>798</v>
      </c>
      <c r="N2" s="38" t="s">
        <v>10</v>
      </c>
      <c r="O2" s="452" t="s">
        <v>798</v>
      </c>
      <c r="P2" s="38" t="s">
        <v>10</v>
      </c>
      <c r="Q2" s="452" t="s">
        <v>798</v>
      </c>
      <c r="R2" s="767" t="s">
        <v>17</v>
      </c>
      <c r="S2" s="545"/>
      <c r="T2" s="11"/>
      <c r="U2" s="11"/>
      <c r="V2" s="11"/>
      <c r="W2" s="11"/>
      <c r="X2" s="11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</row>
    <row r="3" spans="1:39" ht="7.5" customHeight="1">
      <c r="A3" s="192"/>
      <c r="B3" s="659" t="s">
        <v>18</v>
      </c>
      <c r="C3" s="627" t="s">
        <v>799</v>
      </c>
      <c r="D3" s="632" t="s">
        <v>800</v>
      </c>
      <c r="E3" s="662" t="s">
        <v>25</v>
      </c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576" t="s">
        <v>21</v>
      </c>
      <c r="S3" s="577" t="s">
        <v>801</v>
      </c>
      <c r="T3" s="453"/>
      <c r="U3" s="13"/>
      <c r="V3" s="13"/>
      <c r="W3" s="13"/>
      <c r="X3" s="13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7.5" customHeight="1">
      <c r="A4" s="192"/>
      <c r="B4" s="541"/>
      <c r="C4" s="541"/>
      <c r="D4" s="541"/>
      <c r="E4" s="541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541"/>
      <c r="S4" s="541"/>
      <c r="T4" s="453"/>
      <c r="U4" s="13"/>
      <c r="V4" s="757"/>
      <c r="W4" s="758"/>
      <c r="X4" s="13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7.5" customHeight="1">
      <c r="A5" s="192"/>
      <c r="B5" s="541"/>
      <c r="C5" s="541"/>
      <c r="D5" s="541"/>
      <c r="E5" s="541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131"/>
      <c r="S5" s="541"/>
      <c r="T5" s="418"/>
      <c r="U5" s="13"/>
      <c r="V5" s="536"/>
      <c r="W5" s="536"/>
      <c r="X5" s="13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:39" ht="7.5" customHeight="1">
      <c r="A6" s="110"/>
      <c r="B6" s="541"/>
      <c r="C6" s="541"/>
      <c r="D6" s="541"/>
      <c r="E6" s="541"/>
      <c r="F6" s="444"/>
      <c r="G6" s="444"/>
      <c r="H6" s="444"/>
      <c r="I6" s="444"/>
      <c r="J6" s="444"/>
      <c r="K6" s="444"/>
      <c r="L6" s="444"/>
      <c r="M6" s="444"/>
      <c r="N6" s="444"/>
      <c r="O6" s="444"/>
      <c r="P6" s="444"/>
      <c r="Q6" s="444"/>
      <c r="R6" s="578" t="s">
        <v>21</v>
      </c>
      <c r="S6" s="588" t="s">
        <v>802</v>
      </c>
      <c r="T6" s="418"/>
      <c r="U6" s="13"/>
      <c r="V6" s="757"/>
      <c r="W6" s="758"/>
      <c r="X6" s="13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spans="1:39" ht="7.5" customHeight="1">
      <c r="A7" s="192"/>
      <c r="B7" s="541"/>
      <c r="C7" s="541"/>
      <c r="D7" s="541"/>
      <c r="E7" s="541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44"/>
      <c r="Q7" s="444"/>
      <c r="R7" s="541"/>
      <c r="S7" s="541"/>
      <c r="T7" s="418"/>
      <c r="U7" s="13"/>
      <c r="V7" s="536"/>
      <c r="W7" s="536"/>
      <c r="X7" s="13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ht="7.5" customHeight="1">
      <c r="A8" s="192"/>
      <c r="B8" s="541"/>
      <c r="C8" s="541"/>
      <c r="D8" s="541"/>
      <c r="E8" s="541"/>
      <c r="F8" s="444"/>
      <c r="G8" s="444"/>
      <c r="H8" s="444"/>
      <c r="I8" s="444"/>
      <c r="J8" s="444"/>
      <c r="K8" s="444"/>
      <c r="L8" s="444"/>
      <c r="M8" s="444"/>
      <c r="N8" s="444"/>
      <c r="O8" s="444"/>
      <c r="P8" s="444"/>
      <c r="Q8" s="444"/>
      <c r="R8" s="131"/>
      <c r="S8" s="541"/>
      <c r="T8" s="418"/>
      <c r="U8" s="13"/>
      <c r="V8" s="13"/>
      <c r="W8" s="13"/>
      <c r="X8" s="13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 ht="7.5" customHeight="1">
      <c r="A9" s="192"/>
      <c r="B9" s="541"/>
      <c r="C9" s="541"/>
      <c r="D9" s="541"/>
      <c r="E9" s="541"/>
      <c r="F9" s="190"/>
      <c r="G9" s="190"/>
      <c r="H9" s="190"/>
      <c r="I9" s="190"/>
      <c r="J9" s="445"/>
      <c r="K9" s="445"/>
      <c r="L9" s="190"/>
      <c r="M9" s="190"/>
      <c r="N9" s="190"/>
      <c r="O9" s="190"/>
      <c r="P9" s="190"/>
      <c r="Q9" s="190"/>
      <c r="R9" s="130"/>
      <c r="S9" s="541"/>
      <c r="T9" s="418"/>
      <c r="U9" s="13"/>
      <c r="V9" s="13"/>
      <c r="W9" s="13"/>
      <c r="X9" s="13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39" ht="7.5" customHeight="1">
      <c r="A10" s="192"/>
      <c r="B10" s="541"/>
      <c r="C10" s="541"/>
      <c r="D10" s="541"/>
      <c r="E10" s="541"/>
      <c r="F10" s="190"/>
      <c r="G10" s="446"/>
      <c r="H10" s="446"/>
      <c r="I10" s="446"/>
      <c r="J10" s="190"/>
      <c r="K10" s="190"/>
      <c r="L10" s="190"/>
      <c r="M10" s="190"/>
      <c r="N10" s="190"/>
      <c r="O10" s="190"/>
      <c r="P10" s="190"/>
      <c r="Q10" s="190"/>
      <c r="R10" s="130"/>
      <c r="S10" s="541"/>
      <c r="T10" s="418"/>
      <c r="U10" s="13"/>
      <c r="V10" s="13"/>
      <c r="W10" s="13"/>
      <c r="X10" s="13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39" ht="7.5" customHeight="1">
      <c r="A11" s="192"/>
      <c r="B11" s="541"/>
      <c r="C11" s="541"/>
      <c r="D11" s="541"/>
      <c r="E11" s="541"/>
      <c r="F11" s="190"/>
      <c r="G11" s="446"/>
      <c r="H11" s="446"/>
      <c r="I11" s="446"/>
      <c r="J11" s="190"/>
      <c r="K11" s="190"/>
      <c r="L11" s="190"/>
      <c r="M11" s="190"/>
      <c r="N11" s="190"/>
      <c r="O11" s="190"/>
      <c r="P11" s="190"/>
      <c r="Q11" s="190"/>
      <c r="R11" s="130"/>
      <c r="S11" s="130"/>
      <c r="T11" s="13"/>
      <c r="U11" s="13"/>
      <c r="V11" s="13"/>
      <c r="W11" s="13"/>
      <c r="X11" s="13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7.5" customHeight="1">
      <c r="A12" s="192"/>
      <c r="B12" s="541"/>
      <c r="C12" s="541"/>
      <c r="D12" s="541"/>
      <c r="E12" s="541"/>
      <c r="F12" s="447"/>
      <c r="G12" s="653" t="s">
        <v>803</v>
      </c>
      <c r="H12" s="653" t="s">
        <v>804</v>
      </c>
      <c r="I12" s="653" t="s">
        <v>25</v>
      </c>
      <c r="J12" s="454"/>
      <c r="K12" s="653" t="s">
        <v>25</v>
      </c>
      <c r="L12" s="454"/>
      <c r="M12" s="653" t="s">
        <v>25</v>
      </c>
      <c r="N12" s="454"/>
      <c r="O12" s="653" t="s">
        <v>25</v>
      </c>
      <c r="P12" s="454"/>
      <c r="Q12" s="653" t="s">
        <v>25</v>
      </c>
      <c r="R12" s="130"/>
      <c r="S12" s="130"/>
      <c r="T12" s="13"/>
      <c r="U12" s="13"/>
      <c r="V12" s="13"/>
      <c r="W12" s="13"/>
      <c r="X12" s="13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ht="7.5" customHeight="1">
      <c r="A13" s="192"/>
      <c r="B13" s="541"/>
      <c r="C13" s="541"/>
      <c r="D13" s="541"/>
      <c r="E13" s="541"/>
      <c r="F13" s="766">
        <v>2033.2553472000006</v>
      </c>
      <c r="G13" s="562"/>
      <c r="H13" s="562"/>
      <c r="I13" s="562"/>
      <c r="J13" s="181"/>
      <c r="K13" s="562"/>
      <c r="L13" s="181"/>
      <c r="M13" s="562"/>
      <c r="N13" s="181"/>
      <c r="O13" s="562"/>
      <c r="P13" s="181"/>
      <c r="Q13" s="562"/>
      <c r="R13" s="130"/>
      <c r="S13" s="130"/>
      <c r="T13" s="13"/>
      <c r="U13" s="13"/>
      <c r="V13" s="13"/>
      <c r="W13" s="13"/>
      <c r="X13" s="13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7.5" customHeight="1">
      <c r="A14" s="192"/>
      <c r="B14" s="541"/>
      <c r="C14" s="541"/>
      <c r="D14" s="541"/>
      <c r="E14" s="541"/>
      <c r="F14" s="562"/>
      <c r="R14" s="130"/>
      <c r="S14" s="130"/>
      <c r="T14" s="13"/>
      <c r="U14" s="13"/>
      <c r="V14" s="13"/>
      <c r="W14" s="13"/>
      <c r="X14" s="13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7.5" customHeight="1">
      <c r="A15" s="192"/>
      <c r="B15" s="541"/>
      <c r="C15" s="541"/>
      <c r="D15" s="541"/>
      <c r="E15" s="541"/>
      <c r="F15" s="444"/>
      <c r="G15" s="444"/>
      <c r="H15" s="444"/>
      <c r="I15" s="444"/>
      <c r="J15" s="444"/>
      <c r="K15" s="444"/>
      <c r="L15" s="444"/>
      <c r="M15" s="444"/>
      <c r="N15" s="444"/>
      <c r="O15" s="444"/>
      <c r="P15" s="444"/>
      <c r="Q15" s="444"/>
      <c r="R15" s="130"/>
      <c r="S15" s="130"/>
      <c r="T15" s="13"/>
      <c r="U15" s="13"/>
      <c r="V15" s="13"/>
      <c r="W15" s="13"/>
      <c r="X15" s="13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7.5" customHeight="1">
      <c r="A16" s="192"/>
      <c r="B16" s="541"/>
      <c r="C16" s="541"/>
      <c r="D16" s="541"/>
      <c r="E16" s="541"/>
      <c r="F16" s="444"/>
      <c r="G16" s="444"/>
      <c r="H16" s="444"/>
      <c r="I16" s="444"/>
      <c r="J16" s="444"/>
      <c r="K16" s="444"/>
      <c r="L16" s="444"/>
      <c r="M16" s="444"/>
      <c r="N16" s="444"/>
      <c r="O16" s="444"/>
      <c r="P16" s="444"/>
      <c r="Q16" s="444"/>
      <c r="R16" s="130"/>
      <c r="S16" s="130"/>
      <c r="T16" s="13"/>
      <c r="U16" s="13"/>
      <c r="V16" s="13"/>
      <c r="W16" s="13"/>
      <c r="X16" s="13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7.5" customHeight="1">
      <c r="A17" s="192"/>
      <c r="B17" s="541"/>
      <c r="C17" s="541"/>
      <c r="D17" s="541"/>
      <c r="E17" s="541"/>
      <c r="F17" s="444"/>
      <c r="G17" s="444"/>
      <c r="H17" s="444"/>
      <c r="I17" s="444"/>
      <c r="J17" s="444"/>
      <c r="K17" s="444"/>
      <c r="L17" s="444"/>
      <c r="M17" s="444"/>
      <c r="N17" s="444"/>
      <c r="O17" s="444"/>
      <c r="P17" s="444"/>
      <c r="Q17" s="444"/>
      <c r="R17" s="130"/>
      <c r="S17" s="130"/>
      <c r="T17" s="13"/>
      <c r="U17" s="13"/>
      <c r="V17" s="13"/>
      <c r="W17" s="13"/>
      <c r="X17" s="13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7.5" customHeight="1">
      <c r="A18" s="192"/>
      <c r="B18" s="541"/>
      <c r="C18" s="541"/>
      <c r="D18" s="541"/>
      <c r="E18" s="541"/>
      <c r="F18" s="444"/>
      <c r="G18" s="444"/>
      <c r="H18" s="444"/>
      <c r="I18" s="444"/>
      <c r="J18" s="444"/>
      <c r="K18" s="444"/>
      <c r="L18" s="444"/>
      <c r="M18" s="444"/>
      <c r="N18" s="444"/>
      <c r="O18" s="444"/>
      <c r="P18" s="444"/>
      <c r="Q18" s="444"/>
      <c r="R18" s="130"/>
      <c r="S18" s="130"/>
      <c r="T18" s="418"/>
      <c r="U18" s="417"/>
      <c r="V18" s="13"/>
      <c r="W18" s="13"/>
      <c r="X18" s="13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7.5" customHeight="1">
      <c r="A19" s="110"/>
      <c r="B19" s="541"/>
      <c r="C19" s="541"/>
      <c r="D19" s="541"/>
      <c r="E19" s="541"/>
      <c r="F19" s="444"/>
      <c r="G19" s="444"/>
      <c r="H19" s="444"/>
      <c r="I19" s="444"/>
      <c r="J19" s="444"/>
      <c r="K19" s="444"/>
      <c r="L19" s="444"/>
      <c r="M19" s="444"/>
      <c r="N19" s="444"/>
      <c r="O19" s="444"/>
      <c r="P19" s="444"/>
      <c r="Q19" s="444"/>
      <c r="R19" s="130"/>
      <c r="S19" s="130"/>
      <c r="T19" s="418"/>
      <c r="U19" s="13"/>
      <c r="V19" s="13"/>
      <c r="W19" s="13"/>
      <c r="X19" s="13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7.5" customHeight="1">
      <c r="A20" s="110"/>
      <c r="B20" s="541"/>
      <c r="C20" s="541"/>
      <c r="D20" s="541"/>
      <c r="E20" s="541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130"/>
      <c r="S20" s="130"/>
      <c r="T20" s="418"/>
      <c r="U20" s="13"/>
      <c r="V20" s="13"/>
      <c r="W20" s="13"/>
      <c r="X20" s="13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7.5" customHeight="1">
      <c r="A21" s="110"/>
      <c r="B21" s="541"/>
      <c r="C21" s="608" t="s">
        <v>805</v>
      </c>
      <c r="D21" s="541"/>
      <c r="E21" s="541"/>
      <c r="F21" s="444"/>
      <c r="G21" s="444"/>
      <c r="H21" s="444"/>
      <c r="I21" s="444"/>
      <c r="J21" s="444"/>
      <c r="K21" s="444"/>
      <c r="L21" s="444"/>
      <c r="M21" s="444"/>
      <c r="N21" s="444"/>
      <c r="O21" s="444"/>
      <c r="P21" s="444"/>
      <c r="Q21" s="444"/>
      <c r="R21" s="130"/>
      <c r="S21" s="130"/>
      <c r="T21" s="418"/>
      <c r="U21" s="418"/>
      <c r="V21" s="418"/>
      <c r="W21" s="418"/>
      <c r="X21" s="418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ht="7.5" customHeight="1">
      <c r="A22" s="192"/>
      <c r="B22" s="541"/>
      <c r="C22" s="541"/>
      <c r="D22" s="541"/>
      <c r="E22" s="541"/>
      <c r="F22" s="444"/>
      <c r="G22" s="444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130"/>
      <c r="S22" s="130"/>
      <c r="T22" s="418"/>
      <c r="U22" s="418"/>
      <c r="V22" s="418"/>
      <c r="W22" s="418"/>
      <c r="X22" s="418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ht="7.5" customHeight="1">
      <c r="A23" s="192"/>
      <c r="B23" s="531"/>
      <c r="C23" s="531"/>
      <c r="D23" s="531"/>
      <c r="E23" s="531"/>
      <c r="F23" s="449"/>
      <c r="G23" s="449"/>
      <c r="H23" s="449"/>
      <c r="I23" s="449"/>
      <c r="J23" s="449"/>
      <c r="K23" s="449"/>
      <c r="L23" s="449"/>
      <c r="M23" s="449"/>
      <c r="N23" s="449"/>
      <c r="O23" s="449"/>
      <c r="P23" s="449"/>
      <c r="Q23" s="449"/>
      <c r="R23" s="130"/>
      <c r="S23" s="130"/>
      <c r="T23" s="418"/>
      <c r="U23" s="418"/>
      <c r="V23" s="418"/>
      <c r="W23" s="418"/>
      <c r="X23" s="418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ht="7.5" customHeight="1">
      <c r="A24" s="192"/>
      <c r="B24" s="659" t="s">
        <v>18</v>
      </c>
      <c r="C24" s="627" t="s">
        <v>806</v>
      </c>
      <c r="D24" s="632" t="s">
        <v>800</v>
      </c>
      <c r="E24" s="662" t="s">
        <v>25</v>
      </c>
      <c r="F24" s="443"/>
      <c r="G24" s="443"/>
      <c r="H24" s="443"/>
      <c r="I24" s="443"/>
      <c r="J24" s="443"/>
      <c r="K24" s="443"/>
      <c r="L24" s="443"/>
      <c r="M24" s="443"/>
      <c r="N24" s="443"/>
      <c r="O24" s="443"/>
      <c r="P24" s="443"/>
      <c r="Q24" s="443"/>
      <c r="R24" s="576" t="s">
        <v>21</v>
      </c>
      <c r="S24" s="577" t="s">
        <v>807</v>
      </c>
      <c r="T24" s="418"/>
      <c r="U24" s="418"/>
      <c r="V24" s="418"/>
      <c r="W24" s="418"/>
      <c r="X24" s="418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7.5" customHeight="1">
      <c r="A25" s="192"/>
      <c r="B25" s="541"/>
      <c r="C25" s="541"/>
      <c r="D25" s="541"/>
      <c r="E25" s="541"/>
      <c r="F25" s="444"/>
      <c r="G25" s="444"/>
      <c r="H25" s="444"/>
      <c r="I25" s="444"/>
      <c r="J25" s="444"/>
      <c r="K25" s="444"/>
      <c r="L25" s="444"/>
      <c r="M25" s="444"/>
      <c r="N25" s="444"/>
      <c r="O25" s="444"/>
      <c r="P25" s="444"/>
      <c r="Q25" s="444"/>
      <c r="R25" s="541"/>
      <c r="S25" s="541"/>
      <c r="T25" s="418"/>
      <c r="U25" s="13"/>
      <c r="V25" s="13"/>
      <c r="W25" s="13"/>
      <c r="X25" s="13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ht="7.5" customHeight="1">
      <c r="A26" s="192"/>
      <c r="B26" s="541"/>
      <c r="C26" s="541"/>
      <c r="D26" s="541"/>
      <c r="E26" s="541"/>
      <c r="F26" s="444"/>
      <c r="G26" s="444"/>
      <c r="H26" s="444"/>
      <c r="I26" s="444"/>
      <c r="J26" s="444"/>
      <c r="K26" s="444"/>
      <c r="L26" s="444"/>
      <c r="M26" s="444"/>
      <c r="N26" s="444"/>
      <c r="O26" s="444"/>
      <c r="P26" s="444"/>
      <c r="Q26" s="444"/>
      <c r="R26" s="131"/>
      <c r="S26" s="541"/>
      <c r="T26" s="13"/>
      <c r="U26" s="13"/>
      <c r="V26" s="13"/>
      <c r="W26" s="13"/>
      <c r="X26" s="13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7.5" customHeight="1">
      <c r="A27" s="192"/>
      <c r="B27" s="541"/>
      <c r="C27" s="541"/>
      <c r="D27" s="541"/>
      <c r="E27" s="541"/>
      <c r="F27" s="444"/>
      <c r="G27" s="444"/>
      <c r="H27" s="444"/>
      <c r="I27" s="444"/>
      <c r="J27" s="444"/>
      <c r="K27" s="444"/>
      <c r="L27" s="444"/>
      <c r="M27" s="444"/>
      <c r="N27" s="444"/>
      <c r="O27" s="444"/>
      <c r="P27" s="444"/>
      <c r="Q27" s="444"/>
      <c r="R27" s="578" t="s">
        <v>21</v>
      </c>
      <c r="S27" s="588" t="s">
        <v>808</v>
      </c>
      <c r="T27" s="13"/>
      <c r="U27" s="13"/>
      <c r="V27" s="13"/>
      <c r="W27" s="13"/>
      <c r="X27" s="13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ht="7.5" customHeight="1">
      <c r="A28" s="192"/>
      <c r="B28" s="541"/>
      <c r="C28" s="541"/>
      <c r="D28" s="541"/>
      <c r="E28" s="541"/>
      <c r="F28" s="444"/>
      <c r="G28" s="444"/>
      <c r="H28" s="444"/>
      <c r="I28" s="444"/>
      <c r="J28" s="444"/>
      <c r="K28" s="444"/>
      <c r="L28" s="444"/>
      <c r="M28" s="444"/>
      <c r="N28" s="444"/>
      <c r="O28" s="444"/>
      <c r="P28" s="444"/>
      <c r="Q28" s="444"/>
      <c r="R28" s="541"/>
      <c r="S28" s="541"/>
      <c r="T28" s="13"/>
      <c r="U28" s="13"/>
      <c r="V28" s="13"/>
      <c r="W28" s="13"/>
      <c r="X28" s="13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ht="7.5" customHeight="1">
      <c r="A29" s="192"/>
      <c r="B29" s="541"/>
      <c r="C29" s="541"/>
      <c r="D29" s="541"/>
      <c r="E29" s="541"/>
      <c r="F29" s="444"/>
      <c r="G29" s="444"/>
      <c r="H29" s="444"/>
      <c r="I29" s="444"/>
      <c r="J29" s="444"/>
      <c r="K29" s="444"/>
      <c r="L29" s="444"/>
      <c r="M29" s="444"/>
      <c r="N29" s="444"/>
      <c r="O29" s="444"/>
      <c r="P29" s="444"/>
      <c r="Q29" s="444"/>
      <c r="R29" s="131"/>
      <c r="S29" s="541"/>
      <c r="T29" s="13"/>
      <c r="U29" s="13"/>
      <c r="V29" s="13"/>
      <c r="W29" s="13"/>
      <c r="X29" s="13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ht="7.5" customHeight="1">
      <c r="A30" s="192"/>
      <c r="B30" s="541"/>
      <c r="C30" s="541"/>
      <c r="D30" s="541"/>
      <c r="E30" s="541"/>
      <c r="F30" s="190"/>
      <c r="G30" s="190"/>
      <c r="H30" s="190"/>
      <c r="I30" s="190"/>
      <c r="J30" s="445"/>
      <c r="K30" s="445"/>
      <c r="L30" s="190"/>
      <c r="M30" s="190"/>
      <c r="N30" s="190"/>
      <c r="O30" s="190"/>
      <c r="P30" s="190"/>
      <c r="Q30" s="190"/>
      <c r="R30" s="130"/>
      <c r="S30" s="541"/>
      <c r="T30" s="13"/>
      <c r="U30" s="13"/>
      <c r="V30" s="13"/>
      <c r="W30" s="13"/>
      <c r="X30" s="13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ht="7.5" customHeight="1">
      <c r="A31" s="95"/>
      <c r="B31" s="541"/>
      <c r="C31" s="541"/>
      <c r="D31" s="541"/>
      <c r="E31" s="541"/>
      <c r="F31" s="190"/>
      <c r="G31" s="446"/>
      <c r="H31" s="446"/>
      <c r="I31" s="446"/>
      <c r="J31" s="190"/>
      <c r="K31" s="190"/>
      <c r="L31" s="190"/>
      <c r="M31" s="190"/>
      <c r="N31" s="190"/>
      <c r="O31" s="190"/>
      <c r="P31" s="190"/>
      <c r="Q31" s="190"/>
      <c r="R31" s="130"/>
      <c r="S31" s="541"/>
      <c r="T31" s="13"/>
      <c r="U31" s="13"/>
      <c r="V31" s="13"/>
      <c r="W31" s="13"/>
      <c r="X31" s="13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ht="7.5" customHeight="1">
      <c r="A32" s="95"/>
      <c r="B32" s="541"/>
      <c r="C32" s="541"/>
      <c r="D32" s="541"/>
      <c r="E32" s="541"/>
      <c r="F32" s="190"/>
      <c r="G32" s="446"/>
      <c r="H32" s="446"/>
      <c r="I32" s="446"/>
      <c r="J32" s="190"/>
      <c r="K32" s="190"/>
      <c r="L32" s="190"/>
      <c r="M32" s="190"/>
      <c r="N32" s="190"/>
      <c r="O32" s="190"/>
      <c r="P32" s="190"/>
      <c r="Q32" s="190"/>
      <c r="R32" s="130"/>
      <c r="S32" s="541"/>
      <c r="T32" s="13"/>
      <c r="U32" s="13"/>
      <c r="V32" s="13"/>
      <c r="W32" s="13"/>
      <c r="X32" s="13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ht="7.5" customHeight="1">
      <c r="A33" s="192"/>
      <c r="B33" s="541"/>
      <c r="C33" s="541"/>
      <c r="D33" s="541"/>
      <c r="E33" s="541"/>
      <c r="F33" s="447"/>
      <c r="G33" s="653" t="s">
        <v>803</v>
      </c>
      <c r="H33" s="653" t="s">
        <v>804</v>
      </c>
      <c r="I33" s="653" t="s">
        <v>25</v>
      </c>
      <c r="J33" s="454"/>
      <c r="K33" s="653" t="s">
        <v>25</v>
      </c>
      <c r="L33" s="454"/>
      <c r="M33" s="653" t="s">
        <v>25</v>
      </c>
      <c r="N33" s="454"/>
      <c r="O33" s="653" t="s">
        <v>25</v>
      </c>
      <c r="P33" s="454"/>
      <c r="Q33" s="653" t="s">
        <v>25</v>
      </c>
      <c r="R33" s="130"/>
      <c r="S33" s="541"/>
      <c r="T33" s="13"/>
      <c r="U33" s="13"/>
      <c r="V33" s="13"/>
      <c r="W33" s="13"/>
      <c r="X33" s="13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1:39" ht="7.5" customHeight="1">
      <c r="A34" s="192"/>
      <c r="B34" s="541"/>
      <c r="C34" s="541"/>
      <c r="D34" s="541"/>
      <c r="E34" s="541"/>
      <c r="F34" s="766">
        <v>2033.2553472000006</v>
      </c>
      <c r="G34" s="562"/>
      <c r="H34" s="562"/>
      <c r="I34" s="562"/>
      <c r="J34" s="181"/>
      <c r="K34" s="562"/>
      <c r="L34" s="181"/>
      <c r="M34" s="562"/>
      <c r="N34" s="181"/>
      <c r="O34" s="562"/>
      <c r="P34" s="181"/>
      <c r="Q34" s="562"/>
      <c r="R34" s="578" t="s">
        <v>21</v>
      </c>
      <c r="S34" s="588" t="s">
        <v>809</v>
      </c>
      <c r="T34" s="418"/>
      <c r="U34" s="13"/>
      <c r="V34" s="13"/>
      <c r="W34" s="13"/>
      <c r="X34" s="13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 ht="7.5" customHeight="1">
      <c r="A35" s="192"/>
      <c r="B35" s="541"/>
      <c r="C35" s="541"/>
      <c r="D35" s="541"/>
      <c r="E35" s="541"/>
      <c r="F35" s="562"/>
      <c r="R35" s="541"/>
      <c r="S35" s="541"/>
      <c r="T35" s="455"/>
      <c r="U35" s="11"/>
      <c r="V35" s="11"/>
      <c r="W35" s="11"/>
      <c r="X35" s="11"/>
      <c r="Y35" s="412"/>
      <c r="Z35" s="412"/>
      <c r="AA35" s="412"/>
      <c r="AB35" s="412"/>
      <c r="AC35" s="412"/>
      <c r="AD35" s="412"/>
      <c r="AE35" s="412"/>
      <c r="AF35" s="412"/>
      <c r="AG35" s="412"/>
      <c r="AH35" s="412"/>
      <c r="AI35" s="412"/>
      <c r="AJ35" s="412"/>
      <c r="AK35" s="412"/>
      <c r="AL35" s="412"/>
      <c r="AM35" s="412"/>
    </row>
    <row r="36" spans="1:39" ht="7.5" customHeight="1">
      <c r="A36" s="192"/>
      <c r="B36" s="541"/>
      <c r="C36" s="541"/>
      <c r="D36" s="541"/>
      <c r="E36" s="541"/>
      <c r="F36" s="444"/>
      <c r="G36" s="444"/>
      <c r="H36" s="444"/>
      <c r="I36" s="444"/>
      <c r="J36" s="444"/>
      <c r="K36" s="444"/>
      <c r="L36" s="444"/>
      <c r="M36" s="444"/>
      <c r="N36" s="444"/>
      <c r="O36" s="444"/>
      <c r="P36" s="444"/>
      <c r="Q36" s="444"/>
      <c r="R36" s="131"/>
      <c r="S36" s="541"/>
      <c r="T36" s="455"/>
      <c r="U36" s="11"/>
      <c r="V36" s="11"/>
      <c r="W36" s="11"/>
      <c r="X36" s="11"/>
      <c r="Y36" s="412"/>
      <c r="Z36" s="412"/>
      <c r="AA36" s="412"/>
      <c r="AB36" s="412"/>
      <c r="AC36" s="412"/>
      <c r="AD36" s="412"/>
      <c r="AE36" s="412"/>
      <c r="AF36" s="412"/>
      <c r="AG36" s="412"/>
      <c r="AH36" s="412"/>
      <c r="AI36" s="412"/>
      <c r="AJ36" s="412"/>
      <c r="AK36" s="412"/>
      <c r="AL36" s="412"/>
      <c r="AM36" s="412"/>
    </row>
    <row r="37" spans="1:39" ht="7.5" customHeight="1">
      <c r="A37" s="192"/>
      <c r="B37" s="541"/>
      <c r="C37" s="541"/>
      <c r="D37" s="541"/>
      <c r="E37" s="541"/>
      <c r="F37" s="444"/>
      <c r="G37" s="444"/>
      <c r="H37" s="444"/>
      <c r="I37" s="444"/>
      <c r="J37" s="444"/>
      <c r="K37" s="444"/>
      <c r="L37" s="444"/>
      <c r="M37" s="444"/>
      <c r="N37" s="444"/>
      <c r="O37" s="444"/>
      <c r="P37" s="444"/>
      <c r="Q37" s="444"/>
      <c r="R37" s="86"/>
      <c r="S37" s="86"/>
      <c r="T37" s="13"/>
      <c r="U37" s="13"/>
      <c r="V37" s="13"/>
      <c r="W37" s="13"/>
      <c r="X37" s="13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39" ht="7.5" customHeight="1">
      <c r="A38" s="192"/>
      <c r="B38" s="541"/>
      <c r="C38" s="541"/>
      <c r="D38" s="541"/>
      <c r="E38" s="541"/>
      <c r="F38" s="444"/>
      <c r="G38" s="444"/>
      <c r="H38" s="444"/>
      <c r="I38" s="444"/>
      <c r="J38" s="444"/>
      <c r="K38" s="444"/>
      <c r="L38" s="444"/>
      <c r="M38" s="444"/>
      <c r="N38" s="444"/>
      <c r="O38" s="444"/>
      <c r="P38" s="444"/>
      <c r="Q38" s="444"/>
      <c r="R38" s="86"/>
      <c r="S38" s="86"/>
      <c r="T38" s="13"/>
      <c r="U38" s="13"/>
      <c r="V38" s="13"/>
      <c r="W38" s="13"/>
      <c r="X38" s="13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39" ht="7.5" customHeight="1">
      <c r="A39" s="192"/>
      <c r="B39" s="541"/>
      <c r="C39" s="541"/>
      <c r="D39" s="541"/>
      <c r="E39" s="541"/>
      <c r="F39" s="444"/>
      <c r="G39" s="444"/>
      <c r="H39" s="444"/>
      <c r="I39" s="444"/>
      <c r="J39" s="444"/>
      <c r="K39" s="444"/>
      <c r="L39" s="444"/>
      <c r="M39" s="444"/>
      <c r="N39" s="444"/>
      <c r="O39" s="444"/>
      <c r="P39" s="444"/>
      <c r="Q39" s="444"/>
      <c r="R39" s="86"/>
      <c r="S39" s="86"/>
      <c r="T39" s="418"/>
      <c r="U39" s="13"/>
      <c r="V39" s="13"/>
      <c r="W39" s="13"/>
      <c r="X39" s="13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39" ht="7.5" customHeight="1">
      <c r="A40" s="192"/>
      <c r="B40" s="541"/>
      <c r="C40" s="541"/>
      <c r="D40" s="541"/>
      <c r="E40" s="541"/>
      <c r="F40" s="444"/>
      <c r="G40" s="444"/>
      <c r="H40" s="444"/>
      <c r="I40" s="444"/>
      <c r="J40" s="444"/>
      <c r="K40" s="444"/>
      <c r="L40" s="444"/>
      <c r="M40" s="444"/>
      <c r="N40" s="444"/>
      <c r="O40" s="444"/>
      <c r="P40" s="444"/>
      <c r="Q40" s="444"/>
      <c r="R40" s="86"/>
      <c r="S40" s="86"/>
      <c r="T40" s="418"/>
      <c r="U40" s="13"/>
      <c r="V40" s="13"/>
      <c r="W40" s="13"/>
      <c r="X40" s="13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spans="1:39" ht="7.5" customHeight="1">
      <c r="A41" s="192"/>
      <c r="B41" s="541"/>
      <c r="C41" s="541"/>
      <c r="D41" s="541"/>
      <c r="E41" s="541"/>
      <c r="F41" s="444"/>
      <c r="G41" s="444"/>
      <c r="H41" s="444"/>
      <c r="I41" s="444"/>
      <c r="J41" s="444"/>
      <c r="K41" s="444"/>
      <c r="L41" s="444"/>
      <c r="M41" s="444"/>
      <c r="N41" s="444"/>
      <c r="O41" s="444"/>
      <c r="P41" s="444"/>
      <c r="Q41" s="444"/>
      <c r="R41" s="86"/>
      <c r="S41" s="86"/>
      <c r="T41" s="72"/>
      <c r="U41" s="13"/>
      <c r="V41" s="13"/>
      <c r="W41" s="13"/>
      <c r="X41" s="13"/>
      <c r="Y41" s="13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7.5" customHeight="1">
      <c r="A42" s="192"/>
      <c r="B42" s="541"/>
      <c r="C42" s="608" t="s">
        <v>810</v>
      </c>
      <c r="D42" s="541"/>
      <c r="E42" s="541"/>
      <c r="F42" s="444"/>
      <c r="G42" s="444"/>
      <c r="H42" s="444"/>
      <c r="I42" s="444"/>
      <c r="J42" s="444"/>
      <c r="K42" s="444"/>
      <c r="L42" s="444"/>
      <c r="M42" s="444"/>
      <c r="N42" s="444"/>
      <c r="O42" s="444"/>
      <c r="P42" s="444"/>
      <c r="Q42" s="444"/>
      <c r="R42" s="86"/>
      <c r="S42" s="86"/>
      <c r="T42" s="418"/>
      <c r="U42" s="13"/>
      <c r="V42" s="13"/>
      <c r="W42" s="13"/>
      <c r="X42" s="13"/>
      <c r="Y42" s="13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1:39" ht="7.5" customHeight="1">
      <c r="A43" s="192"/>
      <c r="B43" s="541"/>
      <c r="C43" s="541"/>
      <c r="D43" s="541"/>
      <c r="E43" s="541"/>
      <c r="F43" s="444"/>
      <c r="G43" s="444"/>
      <c r="H43" s="444"/>
      <c r="I43" s="444"/>
      <c r="J43" s="444"/>
      <c r="K43" s="444"/>
      <c r="L43" s="444"/>
      <c r="M43" s="444"/>
      <c r="N43" s="444"/>
      <c r="O43" s="444"/>
      <c r="P43" s="444"/>
      <c r="Q43" s="444"/>
      <c r="R43" s="86"/>
      <c r="S43" s="86"/>
      <c r="T43" s="418"/>
      <c r="U43" s="13"/>
      <c r="V43" s="13"/>
      <c r="W43" s="13"/>
      <c r="X43" s="13"/>
      <c r="Y43" s="13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spans="1:39" ht="7.5" customHeight="1">
      <c r="A44" s="192"/>
      <c r="B44" s="531"/>
      <c r="C44" s="531"/>
      <c r="D44" s="531"/>
      <c r="E44" s="531"/>
      <c r="F44" s="449"/>
      <c r="G44" s="449"/>
      <c r="H44" s="449"/>
      <c r="I44" s="449"/>
      <c r="J44" s="449"/>
      <c r="K44" s="449"/>
      <c r="L44" s="449"/>
      <c r="M44" s="449"/>
      <c r="N44" s="449"/>
      <c r="O44" s="449"/>
      <c r="P44" s="449"/>
      <c r="Q44" s="449"/>
      <c r="R44" s="456"/>
      <c r="S44" s="456"/>
      <c r="T44" s="418"/>
      <c r="U44" s="13"/>
      <c r="V44" s="13"/>
      <c r="W44" s="13"/>
      <c r="X44" s="13"/>
      <c r="Y44" s="13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1:39" ht="7.5" customHeight="1">
      <c r="A45" s="192"/>
      <c r="B45" s="414"/>
      <c r="C45" s="414"/>
      <c r="D45" s="414"/>
      <c r="E45" s="414"/>
      <c r="F45" s="414"/>
      <c r="G45" s="414"/>
      <c r="H45" s="414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8"/>
      <c r="U45" s="13"/>
      <c r="V45" s="13"/>
      <c r="W45" s="13"/>
      <c r="X45" s="13"/>
      <c r="Y45" s="13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1:39" ht="7.5" customHeight="1">
      <c r="A46" s="6"/>
      <c r="B46" s="414"/>
      <c r="C46" s="414"/>
      <c r="D46" s="414"/>
      <c r="E46" s="414"/>
      <c r="F46" s="414"/>
      <c r="G46" s="414"/>
      <c r="H46" s="414"/>
      <c r="I46" s="414"/>
      <c r="J46" s="414"/>
      <c r="K46" s="414"/>
      <c r="L46" s="414"/>
      <c r="M46" s="414"/>
      <c r="N46" s="414"/>
      <c r="O46" s="414"/>
      <c r="P46" s="414"/>
      <c r="Q46" s="414"/>
      <c r="R46" s="414"/>
      <c r="S46" s="414"/>
      <c r="T46" s="13"/>
      <c r="U46" s="13"/>
      <c r="V46" s="13"/>
      <c r="W46" s="13"/>
      <c r="X46" s="13"/>
      <c r="Y46" s="13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spans="1:39" ht="7.5" customHeight="1">
      <c r="A47" s="6"/>
      <c r="B47" s="414"/>
      <c r="C47" s="414"/>
      <c r="D47" s="414"/>
      <c r="E47" s="414"/>
      <c r="F47" s="414"/>
      <c r="G47" s="414"/>
      <c r="H47" s="414"/>
      <c r="I47" s="414"/>
      <c r="J47" s="414"/>
      <c r="K47" s="414"/>
      <c r="L47" s="414"/>
      <c r="M47" s="414"/>
      <c r="N47" s="414"/>
      <c r="O47" s="414"/>
      <c r="P47" s="414"/>
      <c r="Q47" s="414"/>
      <c r="R47" s="414"/>
      <c r="S47" s="414"/>
      <c r="T47" s="13"/>
      <c r="U47" s="13"/>
      <c r="V47" s="13"/>
      <c r="W47" s="13"/>
      <c r="X47" s="13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39" ht="7.5" customHeight="1">
      <c r="A48" s="6"/>
      <c r="B48" s="414"/>
      <c r="C48" s="414"/>
      <c r="D48" s="414"/>
      <c r="E48" s="414"/>
      <c r="F48" s="414"/>
      <c r="G48" s="414"/>
      <c r="H48" s="414"/>
      <c r="I48" s="414"/>
      <c r="J48" s="414"/>
      <c r="K48" s="414"/>
      <c r="L48" s="414"/>
      <c r="M48" s="414"/>
      <c r="N48" s="414"/>
      <c r="O48" s="414"/>
      <c r="P48" s="414"/>
      <c r="Q48" s="414"/>
      <c r="R48" s="414"/>
      <c r="S48" s="414"/>
      <c r="T48" s="13"/>
      <c r="U48" s="13"/>
      <c r="V48" s="13"/>
      <c r="W48" s="13"/>
      <c r="X48" s="13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1:39" ht="7.5" customHeight="1">
      <c r="A49" s="6"/>
      <c r="B49" s="414"/>
      <c r="C49" s="414"/>
      <c r="D49" s="414"/>
      <c r="E49" s="414"/>
      <c r="F49" s="414"/>
      <c r="G49" s="414"/>
      <c r="H49" s="414"/>
      <c r="I49" s="414"/>
      <c r="J49" s="414"/>
      <c r="K49" s="414"/>
      <c r="L49" s="414"/>
      <c r="M49" s="414"/>
      <c r="N49" s="414"/>
      <c r="O49" s="414"/>
      <c r="P49" s="414"/>
      <c r="Q49" s="414"/>
      <c r="R49" s="414"/>
      <c r="S49" s="414"/>
      <c r="T49" s="13"/>
      <c r="U49" s="13"/>
      <c r="V49" s="13"/>
      <c r="W49" s="13"/>
      <c r="X49" s="13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1:39" ht="7.5" customHeight="1">
      <c r="A50" s="6"/>
      <c r="B50" s="414"/>
      <c r="C50" s="414"/>
      <c r="D50" s="414"/>
      <c r="E50" s="414"/>
      <c r="F50" s="414"/>
      <c r="G50" s="414"/>
      <c r="H50" s="414"/>
      <c r="I50" s="414"/>
      <c r="J50" s="414"/>
      <c r="K50" s="414"/>
      <c r="L50" s="414"/>
      <c r="M50" s="414"/>
      <c r="N50" s="414"/>
      <c r="O50" s="414"/>
      <c r="P50" s="414"/>
      <c r="Q50" s="414"/>
      <c r="R50" s="414"/>
      <c r="S50" s="414"/>
      <c r="T50" s="13"/>
      <c r="U50" s="13"/>
      <c r="V50" s="13"/>
      <c r="W50" s="13"/>
      <c r="X50" s="13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1:39" ht="7.5" customHeight="1">
      <c r="A51" s="6"/>
      <c r="B51" s="414"/>
      <c r="C51" s="414"/>
      <c r="D51" s="414"/>
      <c r="E51" s="414"/>
      <c r="F51" s="414"/>
      <c r="G51" s="414"/>
      <c r="H51" s="414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13"/>
      <c r="U51" s="13"/>
      <c r="V51" s="13"/>
      <c r="W51" s="13"/>
      <c r="X51" s="13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1:39" ht="7.5" customHeight="1">
      <c r="A52" s="1"/>
      <c r="B52" s="414"/>
      <c r="C52" s="414"/>
      <c r="D52" s="414"/>
      <c r="E52" s="414"/>
      <c r="F52" s="414"/>
      <c r="G52" s="414"/>
      <c r="H52" s="414"/>
      <c r="I52" s="414"/>
      <c r="J52" s="414"/>
      <c r="K52" s="414"/>
      <c r="L52" s="414"/>
      <c r="M52" s="414"/>
      <c r="N52" s="414"/>
      <c r="O52" s="414"/>
      <c r="P52" s="414"/>
      <c r="Q52" s="414"/>
      <c r="R52" s="414"/>
      <c r="S52" s="414"/>
      <c r="T52" s="13"/>
      <c r="U52" s="13"/>
      <c r="V52" s="13"/>
      <c r="W52" s="13"/>
      <c r="X52" s="13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1:39" ht="7.5" customHeight="1">
      <c r="A53" s="1"/>
      <c r="B53" s="414"/>
      <c r="C53" s="414"/>
      <c r="D53" s="414"/>
      <c r="E53" s="414"/>
      <c r="F53" s="414"/>
      <c r="G53" s="414"/>
      <c r="H53" s="414"/>
      <c r="I53" s="414"/>
      <c r="J53" s="414"/>
      <c r="K53" s="414"/>
      <c r="L53" s="414"/>
      <c r="M53" s="414"/>
      <c r="N53" s="414"/>
      <c r="O53" s="414"/>
      <c r="P53" s="414"/>
      <c r="Q53" s="414"/>
      <c r="R53" s="414"/>
      <c r="S53" s="414"/>
      <c r="T53" s="13"/>
      <c r="U53" s="13"/>
      <c r="V53" s="13"/>
      <c r="W53" s="13"/>
      <c r="X53" s="13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1:39" ht="7.5" customHeight="1">
      <c r="A54" s="1"/>
      <c r="B54" s="414"/>
      <c r="C54" s="414"/>
      <c r="D54" s="414"/>
      <c r="E54" s="414"/>
      <c r="F54" s="414"/>
      <c r="G54" s="414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13"/>
      <c r="U54" s="13"/>
      <c r="V54" s="13"/>
      <c r="W54" s="13"/>
      <c r="X54" s="13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1:39" ht="7.5" customHeight="1">
      <c r="A55" s="1"/>
      <c r="B55" s="414"/>
      <c r="C55" s="414"/>
      <c r="D55" s="414"/>
      <c r="E55" s="414"/>
      <c r="F55" s="414"/>
      <c r="G55" s="414"/>
      <c r="H55" s="414"/>
      <c r="I55" s="414"/>
      <c r="J55" s="414"/>
      <c r="K55" s="414"/>
      <c r="L55" s="414"/>
      <c r="M55" s="414"/>
      <c r="N55" s="414"/>
      <c r="O55" s="414"/>
      <c r="P55" s="414"/>
      <c r="Q55" s="414"/>
      <c r="R55" s="414"/>
      <c r="S55" s="414"/>
      <c r="T55" s="13"/>
      <c r="U55" s="13"/>
      <c r="V55" s="13"/>
      <c r="W55" s="13"/>
      <c r="X55" s="13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1:39" ht="7.5" customHeight="1">
      <c r="A56" s="13"/>
      <c r="B56" s="414"/>
      <c r="C56" s="414"/>
      <c r="D56" s="414"/>
      <c r="E56" s="414"/>
      <c r="F56" s="414"/>
      <c r="G56" s="414"/>
      <c r="H56" s="414"/>
      <c r="I56" s="414"/>
      <c r="J56" s="414"/>
      <c r="K56" s="414"/>
      <c r="L56" s="414"/>
      <c r="M56" s="414"/>
      <c r="N56" s="414"/>
      <c r="O56" s="414"/>
      <c r="P56" s="414"/>
      <c r="Q56" s="414"/>
      <c r="R56" s="414"/>
      <c r="S56" s="414"/>
      <c r="T56" s="13"/>
      <c r="U56" s="13"/>
      <c r="V56" s="13"/>
      <c r="W56" s="13"/>
      <c r="X56" s="13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1:39" ht="7.5" customHeight="1">
      <c r="A57" s="13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3"/>
      <c r="U57" s="13"/>
      <c r="V57" s="13"/>
      <c r="W57" s="13"/>
      <c r="X57" s="13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1:39" ht="7.5" customHeight="1">
      <c r="A58" s="1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13"/>
      <c r="U58" s="13"/>
      <c r="V58" s="13"/>
      <c r="W58" s="13"/>
      <c r="X58" s="13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 spans="1:39" ht="11.25" customHeight="1">
      <c r="A59" s="1"/>
      <c r="B59" s="569"/>
      <c r="C59" s="545"/>
      <c r="D59" s="545"/>
      <c r="E59" s="545"/>
      <c r="F59" s="545"/>
      <c r="G59" s="545"/>
      <c r="H59" s="545"/>
      <c r="I59" s="545"/>
      <c r="J59" s="545"/>
      <c r="K59" s="545"/>
      <c r="L59" s="545"/>
      <c r="M59" s="545"/>
      <c r="N59" s="545"/>
      <c r="O59" s="545"/>
      <c r="P59" s="545"/>
      <c r="Q59" s="545"/>
      <c r="R59" s="545"/>
      <c r="S59" s="570" t="s">
        <v>43</v>
      </c>
      <c r="T59" s="13"/>
      <c r="U59" s="13"/>
      <c r="V59" s="13"/>
      <c r="W59" s="5"/>
      <c r="X59" s="13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1:39" ht="11.25" customHeight="1">
      <c r="A60" s="1"/>
      <c r="B60" s="51"/>
      <c r="C60" s="64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62"/>
      <c r="T60" s="5"/>
      <c r="U60" s="5"/>
      <c r="V60" s="5"/>
      <c r="W60" s="5"/>
      <c r="X60" s="5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1.25" customHeight="1">
      <c r="A61" s="1"/>
      <c r="B61" s="586" t="s">
        <v>811</v>
      </c>
      <c r="C61" s="587"/>
      <c r="D61" s="587"/>
      <c r="E61" s="587"/>
      <c r="F61" s="587"/>
      <c r="G61" s="587"/>
      <c r="H61" s="587"/>
      <c r="I61" s="587"/>
      <c r="J61" s="587"/>
      <c r="K61" s="587"/>
      <c r="L61" s="587"/>
      <c r="M61" s="587"/>
      <c r="N61" s="587"/>
      <c r="O61" s="587"/>
      <c r="P61" s="587"/>
      <c r="Q61" s="587"/>
      <c r="R61" s="587"/>
      <c r="S61" s="587"/>
      <c r="T61" s="13"/>
      <c r="U61" s="13"/>
      <c r="V61" s="13"/>
      <c r="W61" s="5"/>
      <c r="X61" s="13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spans="1:39" ht="61.5" customHeight="1">
      <c r="A62" s="1"/>
      <c r="B62" s="572"/>
      <c r="C62" s="531"/>
      <c r="D62" s="531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573" t="s">
        <v>797</v>
      </c>
      <c r="P62" s="531"/>
      <c r="Q62" s="531"/>
      <c r="R62" s="531"/>
      <c r="S62" s="531"/>
      <c r="T62" s="5"/>
      <c r="U62" s="5"/>
      <c r="V62" s="5"/>
      <c r="W62" s="5"/>
      <c r="X62" s="5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34.5" customHeight="1">
      <c r="A63" s="6"/>
      <c r="B63" s="37" t="s">
        <v>6</v>
      </c>
      <c r="C63" s="37" t="s">
        <v>7</v>
      </c>
      <c r="D63" s="37" t="s">
        <v>8</v>
      </c>
      <c r="E63" s="37" t="s">
        <v>9</v>
      </c>
      <c r="F63" s="38" t="s">
        <v>10</v>
      </c>
      <c r="G63" s="452" t="s">
        <v>798</v>
      </c>
      <c r="H63" s="38" t="s">
        <v>10</v>
      </c>
      <c r="I63" s="452" t="s">
        <v>798</v>
      </c>
      <c r="J63" s="38" t="s">
        <v>10</v>
      </c>
      <c r="K63" s="452" t="s">
        <v>798</v>
      </c>
      <c r="L63" s="38" t="s">
        <v>10</v>
      </c>
      <c r="M63" s="452" t="s">
        <v>798</v>
      </c>
      <c r="N63" s="38" t="s">
        <v>10</v>
      </c>
      <c r="O63" s="452" t="s">
        <v>798</v>
      </c>
      <c r="P63" s="38" t="s">
        <v>10</v>
      </c>
      <c r="Q63" s="452" t="s">
        <v>798</v>
      </c>
      <c r="R63" s="767" t="s">
        <v>17</v>
      </c>
      <c r="S63" s="545"/>
      <c r="T63" s="11"/>
      <c r="U63" s="11"/>
      <c r="V63" s="11"/>
      <c r="W63" s="11"/>
      <c r="X63" s="11"/>
      <c r="Y63" s="412"/>
      <c r="Z63" s="412"/>
      <c r="AA63" s="412"/>
      <c r="AB63" s="412"/>
      <c r="AC63" s="412"/>
      <c r="AD63" s="412"/>
      <c r="AE63" s="412"/>
      <c r="AF63" s="412"/>
      <c r="AG63" s="412"/>
      <c r="AH63" s="412"/>
      <c r="AI63" s="412"/>
      <c r="AJ63" s="412"/>
      <c r="AK63" s="412"/>
      <c r="AL63" s="412"/>
      <c r="AM63" s="412"/>
    </row>
    <row r="64" spans="1:39" ht="7.5" customHeight="1">
      <c r="A64" s="192"/>
      <c r="B64" s="659" t="s">
        <v>18</v>
      </c>
      <c r="C64" s="627" t="s">
        <v>812</v>
      </c>
      <c r="D64" s="632" t="s">
        <v>800</v>
      </c>
      <c r="E64" s="662" t="s">
        <v>25</v>
      </c>
      <c r="F64" s="443"/>
      <c r="G64" s="443"/>
      <c r="H64" s="443"/>
      <c r="I64" s="443"/>
      <c r="J64" s="443"/>
      <c r="K64" s="443"/>
      <c r="L64" s="443"/>
      <c r="M64" s="443"/>
      <c r="N64" s="443"/>
      <c r="O64" s="443"/>
      <c r="P64" s="443"/>
      <c r="Q64" s="443"/>
      <c r="R64" s="576" t="s">
        <v>21</v>
      </c>
      <c r="S64" s="577" t="s">
        <v>813</v>
      </c>
      <c r="T64" s="453"/>
      <c r="U64" s="13"/>
      <c r="V64" s="13"/>
      <c r="W64" s="13"/>
      <c r="X64" s="13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</row>
    <row r="65" spans="1:39" ht="7.5" customHeight="1">
      <c r="A65" s="192"/>
      <c r="B65" s="541"/>
      <c r="C65" s="541"/>
      <c r="D65" s="541"/>
      <c r="E65" s="541"/>
      <c r="F65" s="444"/>
      <c r="G65" s="444"/>
      <c r="H65" s="444"/>
      <c r="I65" s="444"/>
      <c r="J65" s="444"/>
      <c r="K65" s="444"/>
      <c r="L65" s="444"/>
      <c r="M65" s="444"/>
      <c r="N65" s="444"/>
      <c r="O65" s="444"/>
      <c r="P65" s="444"/>
      <c r="Q65" s="444"/>
      <c r="R65" s="541"/>
      <c r="S65" s="541"/>
      <c r="T65" s="453"/>
      <c r="U65" s="13"/>
      <c r="V65" s="757"/>
      <c r="W65" s="758"/>
      <c r="X65" s="13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 spans="1:39" ht="7.5" customHeight="1">
      <c r="A66" s="192"/>
      <c r="B66" s="541"/>
      <c r="C66" s="541"/>
      <c r="D66" s="541"/>
      <c r="E66" s="541"/>
      <c r="F66" s="444"/>
      <c r="G66" s="444"/>
      <c r="H66" s="444"/>
      <c r="I66" s="444"/>
      <c r="J66" s="444"/>
      <c r="K66" s="444"/>
      <c r="L66" s="444"/>
      <c r="M66" s="444"/>
      <c r="N66" s="444"/>
      <c r="O66" s="444"/>
      <c r="P66" s="444"/>
      <c r="Q66" s="444"/>
      <c r="R66" s="131"/>
      <c r="S66" s="541"/>
      <c r="T66" s="418"/>
      <c r="U66" s="13"/>
      <c r="V66" s="536"/>
      <c r="W66" s="536"/>
      <c r="X66" s="13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1:39" ht="7.5" customHeight="1">
      <c r="A67" s="110"/>
      <c r="B67" s="541"/>
      <c r="C67" s="541"/>
      <c r="D67" s="541"/>
      <c r="E67" s="541"/>
      <c r="F67" s="444"/>
      <c r="G67" s="444"/>
      <c r="H67" s="444"/>
      <c r="I67" s="444"/>
      <c r="J67" s="444"/>
      <c r="K67" s="444"/>
      <c r="L67" s="444"/>
      <c r="M67" s="444"/>
      <c r="N67" s="444"/>
      <c r="O67" s="444"/>
      <c r="P67" s="444"/>
      <c r="Q67" s="444"/>
      <c r="R67" s="130"/>
      <c r="S67" s="130"/>
      <c r="T67" s="418"/>
      <c r="U67" s="13"/>
      <c r="V67" s="757"/>
      <c r="W67" s="758"/>
      <c r="X67" s="13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1:39" ht="7.5" customHeight="1">
      <c r="A68" s="192"/>
      <c r="B68" s="541"/>
      <c r="C68" s="541"/>
      <c r="D68" s="541"/>
      <c r="E68" s="541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4"/>
      <c r="Q68" s="444"/>
      <c r="R68" s="130"/>
      <c r="S68" s="130"/>
      <c r="T68" s="418"/>
      <c r="U68" s="13"/>
      <c r="V68" s="536"/>
      <c r="W68" s="536"/>
      <c r="X68" s="13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1:39" ht="7.5" customHeight="1">
      <c r="A69" s="192"/>
      <c r="B69" s="541"/>
      <c r="C69" s="541"/>
      <c r="D69" s="541"/>
      <c r="E69" s="541"/>
      <c r="F69" s="444"/>
      <c r="G69" s="444"/>
      <c r="H69" s="444"/>
      <c r="I69" s="444"/>
      <c r="J69" s="444"/>
      <c r="K69" s="444"/>
      <c r="L69" s="444"/>
      <c r="M69" s="444"/>
      <c r="N69" s="444"/>
      <c r="O69" s="444"/>
      <c r="P69" s="444"/>
      <c r="Q69" s="444"/>
      <c r="R69" s="130"/>
      <c r="S69" s="130"/>
      <c r="T69" s="418"/>
      <c r="U69" s="13"/>
      <c r="V69" s="13"/>
      <c r="W69" s="13"/>
      <c r="X69" s="13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spans="1:39" ht="7.5" customHeight="1">
      <c r="A70" s="192"/>
      <c r="B70" s="541"/>
      <c r="C70" s="541"/>
      <c r="D70" s="541"/>
      <c r="E70" s="541"/>
      <c r="F70" s="190"/>
      <c r="G70" s="190"/>
      <c r="H70" s="190"/>
      <c r="I70" s="190"/>
      <c r="J70" s="445"/>
      <c r="K70" s="445"/>
      <c r="L70" s="190"/>
      <c r="M70" s="190"/>
      <c r="N70" s="190"/>
      <c r="O70" s="190"/>
      <c r="P70" s="190"/>
      <c r="Q70" s="190"/>
      <c r="R70" s="130"/>
      <c r="S70" s="130"/>
      <c r="T70" s="418"/>
      <c r="U70" s="13"/>
      <c r="V70" s="13"/>
      <c r="W70" s="13"/>
      <c r="X70" s="13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1:39" ht="7.5" customHeight="1">
      <c r="A71" s="192"/>
      <c r="B71" s="541"/>
      <c r="C71" s="541"/>
      <c r="D71" s="541"/>
      <c r="E71" s="541"/>
      <c r="F71" s="190"/>
      <c r="G71" s="446"/>
      <c r="H71" s="446"/>
      <c r="I71" s="446"/>
      <c r="J71" s="190"/>
      <c r="K71" s="190"/>
      <c r="L71" s="190"/>
      <c r="M71" s="190"/>
      <c r="N71" s="190"/>
      <c r="O71" s="190"/>
      <c r="P71" s="190"/>
      <c r="Q71" s="190"/>
      <c r="R71" s="130"/>
      <c r="S71" s="130"/>
      <c r="T71" s="418"/>
      <c r="U71" s="13"/>
      <c r="V71" s="13"/>
      <c r="W71" s="13"/>
      <c r="X71" s="13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spans="1:39" ht="7.5" customHeight="1">
      <c r="A72" s="192"/>
      <c r="B72" s="541"/>
      <c r="C72" s="541"/>
      <c r="D72" s="541"/>
      <c r="E72" s="541"/>
      <c r="F72" s="190"/>
      <c r="G72" s="446"/>
      <c r="H72" s="446"/>
      <c r="I72" s="446"/>
      <c r="J72" s="190"/>
      <c r="K72" s="190"/>
      <c r="L72" s="190"/>
      <c r="M72" s="190"/>
      <c r="N72" s="190"/>
      <c r="O72" s="190"/>
      <c r="P72" s="190"/>
      <c r="Q72" s="190"/>
      <c r="R72" s="130"/>
      <c r="S72" s="130"/>
      <c r="T72" s="13"/>
      <c r="U72" s="13"/>
      <c r="V72" s="13"/>
      <c r="W72" s="13"/>
      <c r="X72" s="13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1:39" ht="7.5" customHeight="1">
      <c r="A73" s="192"/>
      <c r="B73" s="541"/>
      <c r="C73" s="541"/>
      <c r="D73" s="541"/>
      <c r="E73" s="541"/>
      <c r="F73" s="447"/>
      <c r="G73" s="653" t="s">
        <v>803</v>
      </c>
      <c r="H73" s="653" t="s">
        <v>804</v>
      </c>
      <c r="I73" s="653" t="s">
        <v>25</v>
      </c>
      <c r="J73" s="454"/>
      <c r="K73" s="653" t="s">
        <v>25</v>
      </c>
      <c r="L73" s="454"/>
      <c r="M73" s="653" t="s">
        <v>25</v>
      </c>
      <c r="N73" s="454"/>
      <c r="O73" s="653" t="s">
        <v>25</v>
      </c>
      <c r="P73" s="454"/>
      <c r="Q73" s="653" t="s">
        <v>25</v>
      </c>
      <c r="R73" s="130"/>
      <c r="S73" s="130"/>
      <c r="T73" s="13"/>
      <c r="U73" s="13"/>
      <c r="V73" s="13"/>
      <c r="W73" s="13"/>
      <c r="X73" s="13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spans="1:39" ht="7.5" customHeight="1">
      <c r="A74" s="192"/>
      <c r="B74" s="541"/>
      <c r="C74" s="541"/>
      <c r="D74" s="541"/>
      <c r="E74" s="541"/>
      <c r="F74" s="766">
        <v>2033.2553472000006</v>
      </c>
      <c r="G74" s="562"/>
      <c r="H74" s="562"/>
      <c r="I74" s="562"/>
      <c r="J74" s="181"/>
      <c r="K74" s="562"/>
      <c r="L74" s="181"/>
      <c r="M74" s="562"/>
      <c r="N74" s="181"/>
      <c r="O74" s="562"/>
      <c r="P74" s="181"/>
      <c r="Q74" s="562"/>
      <c r="R74" s="130"/>
      <c r="S74" s="130"/>
      <c r="T74" s="13"/>
      <c r="U74" s="13"/>
      <c r="V74" s="13"/>
      <c r="W74" s="13"/>
      <c r="X74" s="13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spans="1:39" ht="7.5" customHeight="1">
      <c r="A75" s="192"/>
      <c r="B75" s="541"/>
      <c r="C75" s="541"/>
      <c r="D75" s="541"/>
      <c r="E75" s="541"/>
      <c r="F75" s="562"/>
      <c r="R75" s="130"/>
      <c r="S75" s="130"/>
      <c r="T75" s="13"/>
      <c r="U75" s="13"/>
      <c r="V75" s="13"/>
      <c r="W75" s="13"/>
      <c r="X75" s="13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spans="1:39" ht="7.5" customHeight="1">
      <c r="A76" s="192"/>
      <c r="B76" s="541"/>
      <c r="C76" s="541"/>
      <c r="D76" s="541"/>
      <c r="E76" s="541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4"/>
      <c r="Q76" s="444"/>
      <c r="R76" s="130"/>
      <c r="S76" s="130"/>
      <c r="T76" s="13"/>
      <c r="U76" s="13"/>
      <c r="V76" s="13"/>
      <c r="W76" s="13"/>
      <c r="X76" s="13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1:39" ht="7.5" customHeight="1">
      <c r="A77" s="192"/>
      <c r="B77" s="541"/>
      <c r="C77" s="541"/>
      <c r="D77" s="541"/>
      <c r="E77" s="541"/>
      <c r="F77" s="444"/>
      <c r="G77" s="444"/>
      <c r="H77" s="444"/>
      <c r="I77" s="444"/>
      <c r="J77" s="444"/>
      <c r="K77" s="444"/>
      <c r="L77" s="444"/>
      <c r="M77" s="444"/>
      <c r="N77" s="444"/>
      <c r="O77" s="444"/>
      <c r="P77" s="444"/>
      <c r="Q77" s="444"/>
      <c r="R77" s="130"/>
      <c r="S77" s="130"/>
      <c r="T77" s="13"/>
      <c r="U77" s="13"/>
      <c r="V77" s="13"/>
      <c r="W77" s="13"/>
      <c r="X77" s="13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spans="1:39" ht="7.5" customHeight="1">
      <c r="A78" s="192"/>
      <c r="B78" s="541"/>
      <c r="C78" s="541"/>
      <c r="D78" s="541"/>
      <c r="E78" s="541"/>
      <c r="F78" s="444"/>
      <c r="G78" s="444"/>
      <c r="H78" s="444"/>
      <c r="I78" s="444"/>
      <c r="J78" s="444"/>
      <c r="K78" s="444"/>
      <c r="L78" s="444"/>
      <c r="M78" s="444"/>
      <c r="N78" s="444"/>
      <c r="O78" s="444"/>
      <c r="P78" s="444"/>
      <c r="Q78" s="444"/>
      <c r="R78" s="130"/>
      <c r="S78" s="130"/>
      <c r="T78" s="13"/>
      <c r="U78" s="13"/>
      <c r="V78" s="13"/>
      <c r="W78" s="13"/>
      <c r="X78" s="13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1:39" ht="7.5" customHeight="1">
      <c r="A79" s="192"/>
      <c r="B79" s="541"/>
      <c r="C79" s="541"/>
      <c r="D79" s="541"/>
      <c r="E79" s="541"/>
      <c r="F79" s="444"/>
      <c r="G79" s="444"/>
      <c r="H79" s="444"/>
      <c r="I79" s="444"/>
      <c r="J79" s="444"/>
      <c r="K79" s="444"/>
      <c r="L79" s="444"/>
      <c r="M79" s="444"/>
      <c r="N79" s="444"/>
      <c r="O79" s="444"/>
      <c r="P79" s="444"/>
      <c r="Q79" s="444"/>
      <c r="R79" s="130"/>
      <c r="S79" s="130"/>
      <c r="T79" s="418"/>
      <c r="U79" s="417"/>
      <c r="V79" s="13"/>
      <c r="W79" s="13"/>
      <c r="X79" s="13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1:39" ht="7.5" customHeight="1">
      <c r="A80" s="110"/>
      <c r="B80" s="541"/>
      <c r="C80" s="541"/>
      <c r="D80" s="541"/>
      <c r="E80" s="541"/>
      <c r="F80" s="444"/>
      <c r="G80" s="444"/>
      <c r="H80" s="444"/>
      <c r="I80" s="444"/>
      <c r="J80" s="444"/>
      <c r="K80" s="444"/>
      <c r="L80" s="444"/>
      <c r="M80" s="444"/>
      <c r="N80" s="444"/>
      <c r="O80" s="444"/>
      <c r="P80" s="444"/>
      <c r="Q80" s="444"/>
      <c r="R80" s="130"/>
      <c r="S80" s="130"/>
      <c r="T80" s="418"/>
      <c r="U80" s="13"/>
      <c r="V80" s="13"/>
      <c r="W80" s="13"/>
      <c r="X80" s="13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1:39" ht="7.5" customHeight="1">
      <c r="A81" s="110"/>
      <c r="B81" s="541"/>
      <c r="C81" s="541"/>
      <c r="D81" s="541"/>
      <c r="E81" s="541"/>
      <c r="F81" s="444"/>
      <c r="G81" s="444"/>
      <c r="H81" s="444"/>
      <c r="I81" s="444"/>
      <c r="J81" s="444"/>
      <c r="K81" s="444"/>
      <c r="L81" s="444"/>
      <c r="M81" s="444"/>
      <c r="N81" s="444"/>
      <c r="O81" s="444"/>
      <c r="P81" s="444"/>
      <c r="Q81" s="444"/>
      <c r="R81" s="130"/>
      <c r="S81" s="130"/>
      <c r="T81" s="418"/>
      <c r="U81" s="13"/>
      <c r="V81" s="13"/>
      <c r="W81" s="13"/>
      <c r="X81" s="13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1:39" ht="7.5" customHeight="1">
      <c r="A82" s="110"/>
      <c r="B82" s="541"/>
      <c r="C82" s="608" t="s">
        <v>814</v>
      </c>
      <c r="D82" s="541"/>
      <c r="E82" s="541"/>
      <c r="F82" s="444"/>
      <c r="G82" s="444"/>
      <c r="H82" s="444"/>
      <c r="I82" s="444"/>
      <c r="J82" s="444"/>
      <c r="K82" s="444"/>
      <c r="L82" s="444"/>
      <c r="M82" s="444"/>
      <c r="N82" s="444"/>
      <c r="O82" s="444"/>
      <c r="P82" s="444"/>
      <c r="Q82" s="444"/>
      <c r="R82" s="130"/>
      <c r="S82" s="130"/>
      <c r="T82" s="418"/>
      <c r="U82" s="418"/>
      <c r="V82" s="418"/>
      <c r="W82" s="418"/>
      <c r="X82" s="418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1:39" ht="7.5" customHeight="1">
      <c r="A83" s="192"/>
      <c r="B83" s="541"/>
      <c r="C83" s="541"/>
      <c r="D83" s="541"/>
      <c r="E83" s="541"/>
      <c r="F83" s="444"/>
      <c r="G83" s="444"/>
      <c r="H83" s="444"/>
      <c r="I83" s="444"/>
      <c r="J83" s="444"/>
      <c r="K83" s="444"/>
      <c r="L83" s="444"/>
      <c r="M83" s="444"/>
      <c r="N83" s="444"/>
      <c r="O83" s="444"/>
      <c r="P83" s="444"/>
      <c r="Q83" s="444"/>
      <c r="R83" s="130"/>
      <c r="S83" s="130"/>
      <c r="T83" s="418"/>
      <c r="U83" s="418"/>
      <c r="V83" s="418"/>
      <c r="W83" s="418"/>
      <c r="X83" s="418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1:39" ht="7.5" customHeight="1">
      <c r="A84" s="192"/>
      <c r="B84" s="531"/>
      <c r="C84" s="531"/>
      <c r="D84" s="531"/>
      <c r="E84" s="531"/>
      <c r="F84" s="449"/>
      <c r="G84" s="449"/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130"/>
      <c r="S84" s="130"/>
      <c r="T84" s="418"/>
      <c r="U84" s="418"/>
      <c r="V84" s="418"/>
      <c r="W84" s="418"/>
      <c r="X84" s="418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spans="1:39" ht="7.5" customHeight="1">
      <c r="A85" s="192"/>
      <c r="B85" s="659" t="s">
        <v>18</v>
      </c>
      <c r="C85" s="627" t="s">
        <v>815</v>
      </c>
      <c r="D85" s="632" t="s">
        <v>800</v>
      </c>
      <c r="E85" s="662" t="s">
        <v>25</v>
      </c>
      <c r="F85" s="443"/>
      <c r="G85" s="443"/>
      <c r="H85" s="443"/>
      <c r="I85" s="443"/>
      <c r="J85" s="443"/>
      <c r="K85" s="443"/>
      <c r="L85" s="443"/>
      <c r="M85" s="443"/>
      <c r="N85" s="443"/>
      <c r="O85" s="443"/>
      <c r="P85" s="443"/>
      <c r="Q85" s="443"/>
      <c r="R85" s="576" t="s">
        <v>21</v>
      </c>
      <c r="S85" s="577" t="s">
        <v>816</v>
      </c>
      <c r="T85" s="418"/>
      <c r="U85" s="418"/>
      <c r="V85" s="418"/>
      <c r="W85" s="418"/>
      <c r="X85" s="418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ht="7.5" customHeight="1">
      <c r="A86" s="192"/>
      <c r="B86" s="541"/>
      <c r="C86" s="541"/>
      <c r="D86" s="541"/>
      <c r="E86" s="541"/>
      <c r="F86" s="444"/>
      <c r="G86" s="444"/>
      <c r="H86" s="444"/>
      <c r="I86" s="444"/>
      <c r="J86" s="444"/>
      <c r="K86" s="444"/>
      <c r="L86" s="444"/>
      <c r="M86" s="444"/>
      <c r="N86" s="444"/>
      <c r="O86" s="444"/>
      <c r="P86" s="444"/>
      <c r="Q86" s="444"/>
      <c r="R86" s="541"/>
      <c r="S86" s="541"/>
      <c r="T86" s="418"/>
      <c r="U86" s="13"/>
      <c r="V86" s="13"/>
      <c r="W86" s="13"/>
      <c r="X86" s="13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spans="1:39" ht="7.5" customHeight="1">
      <c r="A87" s="192"/>
      <c r="B87" s="541"/>
      <c r="C87" s="541"/>
      <c r="D87" s="541"/>
      <c r="E87" s="541"/>
      <c r="F87" s="444"/>
      <c r="G87" s="444"/>
      <c r="H87" s="444"/>
      <c r="I87" s="444"/>
      <c r="J87" s="444"/>
      <c r="K87" s="444"/>
      <c r="L87" s="444"/>
      <c r="M87" s="444"/>
      <c r="N87" s="444"/>
      <c r="O87" s="444"/>
      <c r="P87" s="444"/>
      <c r="Q87" s="444"/>
      <c r="R87" s="131"/>
      <c r="S87" s="541"/>
      <c r="T87" s="13"/>
      <c r="U87" s="13"/>
      <c r="V87" s="13"/>
      <c r="W87" s="13"/>
      <c r="X87" s="13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spans="1:39" ht="7.5" customHeight="1">
      <c r="A88" s="192"/>
      <c r="B88" s="541"/>
      <c r="C88" s="541"/>
      <c r="D88" s="541"/>
      <c r="E88" s="541"/>
      <c r="F88" s="444"/>
      <c r="G88" s="444"/>
      <c r="H88" s="444"/>
      <c r="I88" s="444"/>
      <c r="J88" s="444"/>
      <c r="K88" s="444"/>
      <c r="L88" s="444"/>
      <c r="M88" s="444"/>
      <c r="N88" s="444"/>
      <c r="O88" s="444"/>
      <c r="P88" s="444"/>
      <c r="Q88" s="444"/>
      <c r="R88" s="130"/>
      <c r="S88" s="541"/>
      <c r="T88" s="13"/>
      <c r="U88" s="13"/>
      <c r="V88" s="13"/>
      <c r="W88" s="13"/>
      <c r="X88" s="13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</row>
    <row r="89" spans="1:39" ht="7.5" customHeight="1">
      <c r="A89" s="192"/>
      <c r="B89" s="541"/>
      <c r="C89" s="541"/>
      <c r="D89" s="541"/>
      <c r="E89" s="541"/>
      <c r="F89" s="444"/>
      <c r="G89" s="444"/>
      <c r="H89" s="444"/>
      <c r="I89" s="444"/>
      <c r="J89" s="444"/>
      <c r="K89" s="444"/>
      <c r="L89" s="444"/>
      <c r="M89" s="444"/>
      <c r="N89" s="444"/>
      <c r="O89" s="444"/>
      <c r="P89" s="444"/>
      <c r="Q89" s="444"/>
      <c r="R89" s="130"/>
      <c r="S89" s="541"/>
      <c r="T89" s="13"/>
      <c r="U89" s="13"/>
      <c r="V89" s="13"/>
      <c r="W89" s="13"/>
      <c r="X89" s="13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spans="1:39" ht="7.5" customHeight="1">
      <c r="A90" s="192"/>
      <c r="B90" s="541"/>
      <c r="C90" s="541"/>
      <c r="D90" s="541"/>
      <c r="E90" s="541"/>
      <c r="F90" s="444"/>
      <c r="G90" s="444"/>
      <c r="H90" s="444"/>
      <c r="I90" s="444"/>
      <c r="J90" s="444"/>
      <c r="K90" s="444"/>
      <c r="L90" s="444"/>
      <c r="M90" s="444"/>
      <c r="N90" s="444"/>
      <c r="O90" s="444"/>
      <c r="P90" s="444"/>
      <c r="Q90" s="444"/>
      <c r="R90" s="130"/>
      <c r="S90" s="541"/>
      <c r="T90" s="13"/>
      <c r="U90" s="13"/>
      <c r="V90" s="13"/>
      <c r="W90" s="13"/>
      <c r="X90" s="13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spans="1:39" ht="7.5" customHeight="1">
      <c r="A91" s="192"/>
      <c r="B91" s="541"/>
      <c r="C91" s="541"/>
      <c r="D91" s="541"/>
      <c r="E91" s="541"/>
      <c r="F91" s="190"/>
      <c r="G91" s="190"/>
      <c r="H91" s="190"/>
      <c r="I91" s="190"/>
      <c r="J91" s="445"/>
      <c r="K91" s="445"/>
      <c r="L91" s="190"/>
      <c r="M91" s="190"/>
      <c r="N91" s="190"/>
      <c r="O91" s="190"/>
      <c r="P91" s="190"/>
      <c r="Q91" s="190"/>
      <c r="R91" s="130"/>
      <c r="S91" s="541"/>
      <c r="T91" s="13"/>
      <c r="U91" s="13"/>
      <c r="V91" s="13"/>
      <c r="W91" s="13"/>
      <c r="X91" s="13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</row>
    <row r="92" spans="1:39" ht="7.5" customHeight="1">
      <c r="A92" s="95"/>
      <c r="B92" s="541"/>
      <c r="C92" s="541"/>
      <c r="D92" s="541"/>
      <c r="E92" s="541"/>
      <c r="F92" s="190"/>
      <c r="G92" s="446"/>
      <c r="H92" s="446"/>
      <c r="I92" s="446"/>
      <c r="J92" s="190"/>
      <c r="K92" s="190"/>
      <c r="L92" s="190"/>
      <c r="M92" s="190"/>
      <c r="N92" s="190"/>
      <c r="O92" s="190"/>
      <c r="P92" s="190"/>
      <c r="Q92" s="190"/>
      <c r="R92" s="130"/>
      <c r="S92" s="541"/>
      <c r="T92" s="13"/>
      <c r="U92" s="13"/>
      <c r="V92" s="13"/>
      <c r="W92" s="13"/>
      <c r="X92" s="13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</row>
    <row r="93" spans="1:39" ht="7.5" customHeight="1">
      <c r="A93" s="95"/>
      <c r="B93" s="541"/>
      <c r="C93" s="541"/>
      <c r="D93" s="541"/>
      <c r="E93" s="541"/>
      <c r="F93" s="190"/>
      <c r="G93" s="446"/>
      <c r="H93" s="446"/>
      <c r="I93" s="446"/>
      <c r="J93" s="190"/>
      <c r="K93" s="190"/>
      <c r="L93" s="190"/>
      <c r="M93" s="190"/>
      <c r="N93" s="190"/>
      <c r="O93" s="190"/>
      <c r="P93" s="190"/>
      <c r="Q93" s="190"/>
      <c r="R93" s="130"/>
      <c r="S93" s="541"/>
      <c r="T93" s="13"/>
      <c r="U93" s="13"/>
      <c r="V93" s="13"/>
      <c r="W93" s="13"/>
      <c r="X93" s="13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spans="1:39" ht="7.5" customHeight="1">
      <c r="A94" s="192"/>
      <c r="B94" s="541"/>
      <c r="C94" s="541"/>
      <c r="D94" s="541"/>
      <c r="E94" s="541"/>
      <c r="F94" s="447"/>
      <c r="G94" s="653" t="s">
        <v>803</v>
      </c>
      <c r="H94" s="653" t="s">
        <v>804</v>
      </c>
      <c r="I94" s="653" t="s">
        <v>25</v>
      </c>
      <c r="J94" s="454"/>
      <c r="K94" s="653" t="s">
        <v>25</v>
      </c>
      <c r="L94" s="454"/>
      <c r="M94" s="653" t="s">
        <v>25</v>
      </c>
      <c r="N94" s="454"/>
      <c r="O94" s="653" t="s">
        <v>25</v>
      </c>
      <c r="P94" s="454"/>
      <c r="Q94" s="653" t="s">
        <v>25</v>
      </c>
      <c r="R94" s="130"/>
      <c r="S94" s="57"/>
      <c r="T94" s="13"/>
      <c r="U94" s="13"/>
      <c r="V94" s="13"/>
      <c r="W94" s="13"/>
      <c r="X94" s="13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 spans="1:39" ht="7.5" customHeight="1">
      <c r="A95" s="192"/>
      <c r="B95" s="541"/>
      <c r="C95" s="541"/>
      <c r="D95" s="541"/>
      <c r="E95" s="541"/>
      <c r="F95" s="766">
        <v>2033.2553472000006</v>
      </c>
      <c r="G95" s="562"/>
      <c r="H95" s="562"/>
      <c r="I95" s="562"/>
      <c r="J95" s="181"/>
      <c r="K95" s="562"/>
      <c r="L95" s="181"/>
      <c r="M95" s="562"/>
      <c r="N95" s="181"/>
      <c r="O95" s="562"/>
      <c r="P95" s="181"/>
      <c r="Q95" s="562"/>
      <c r="R95" s="130"/>
      <c r="S95" s="57"/>
      <c r="T95" s="418"/>
      <c r="U95" s="13"/>
      <c r="V95" s="13"/>
      <c r="W95" s="13"/>
      <c r="X95" s="13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1:39" ht="7.5" customHeight="1">
      <c r="A96" s="192"/>
      <c r="B96" s="541"/>
      <c r="C96" s="541"/>
      <c r="D96" s="541"/>
      <c r="E96" s="541"/>
      <c r="F96" s="562"/>
      <c r="R96" s="130"/>
      <c r="S96" s="57"/>
      <c r="T96" s="455"/>
      <c r="U96" s="11"/>
      <c r="V96" s="11"/>
      <c r="W96" s="11"/>
      <c r="X96" s="11"/>
      <c r="Y96" s="412"/>
      <c r="Z96" s="412"/>
      <c r="AA96" s="412"/>
      <c r="AB96" s="412"/>
      <c r="AC96" s="412"/>
      <c r="AD96" s="412"/>
      <c r="AE96" s="412"/>
      <c r="AF96" s="412"/>
      <c r="AG96" s="412"/>
      <c r="AH96" s="412"/>
      <c r="AI96" s="412"/>
      <c r="AJ96" s="412"/>
      <c r="AK96" s="412"/>
      <c r="AL96" s="412"/>
      <c r="AM96" s="412"/>
    </row>
    <row r="97" spans="1:39" ht="7.5" customHeight="1">
      <c r="A97" s="192"/>
      <c r="B97" s="541"/>
      <c r="C97" s="541"/>
      <c r="D97" s="541"/>
      <c r="E97" s="541"/>
      <c r="F97" s="444"/>
      <c r="G97" s="444"/>
      <c r="H97" s="444"/>
      <c r="I97" s="444"/>
      <c r="J97" s="444"/>
      <c r="K97" s="444"/>
      <c r="L97" s="444"/>
      <c r="M97" s="444"/>
      <c r="N97" s="444"/>
      <c r="O97" s="444"/>
      <c r="P97" s="444"/>
      <c r="Q97" s="444"/>
      <c r="R97" s="130"/>
      <c r="S97" s="130"/>
      <c r="T97" s="455"/>
      <c r="U97" s="11"/>
      <c r="V97" s="11"/>
      <c r="W97" s="11"/>
      <c r="X97" s="11"/>
      <c r="Y97" s="412"/>
      <c r="Z97" s="412"/>
      <c r="AA97" s="412"/>
      <c r="AB97" s="412"/>
      <c r="AC97" s="412"/>
      <c r="AD97" s="412"/>
      <c r="AE97" s="412"/>
      <c r="AF97" s="412"/>
      <c r="AG97" s="412"/>
      <c r="AH97" s="412"/>
      <c r="AI97" s="412"/>
      <c r="AJ97" s="412"/>
      <c r="AK97" s="412"/>
      <c r="AL97" s="412"/>
      <c r="AM97" s="412"/>
    </row>
    <row r="98" spans="1:39" ht="7.5" customHeight="1">
      <c r="A98" s="192"/>
      <c r="B98" s="541"/>
      <c r="C98" s="541"/>
      <c r="D98" s="541"/>
      <c r="E98" s="541"/>
      <c r="F98" s="444"/>
      <c r="G98" s="444"/>
      <c r="H98" s="444"/>
      <c r="I98" s="444"/>
      <c r="J98" s="444"/>
      <c r="K98" s="444"/>
      <c r="L98" s="444"/>
      <c r="M98" s="444"/>
      <c r="N98" s="444"/>
      <c r="O98" s="444"/>
      <c r="P98" s="444"/>
      <c r="Q98" s="444"/>
      <c r="R98" s="130"/>
      <c r="S98" s="130"/>
      <c r="T98" s="13"/>
      <c r="U98" s="13"/>
      <c r="V98" s="13"/>
      <c r="W98" s="13"/>
      <c r="X98" s="13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1:39" ht="7.5" customHeight="1">
      <c r="A99" s="192"/>
      <c r="B99" s="541"/>
      <c r="C99" s="541"/>
      <c r="D99" s="541"/>
      <c r="E99" s="541"/>
      <c r="F99" s="444"/>
      <c r="G99" s="444"/>
      <c r="H99" s="444"/>
      <c r="I99" s="444"/>
      <c r="J99" s="444"/>
      <c r="K99" s="444"/>
      <c r="L99" s="444"/>
      <c r="M99" s="444"/>
      <c r="N99" s="444"/>
      <c r="O99" s="444"/>
      <c r="P99" s="444"/>
      <c r="Q99" s="444"/>
      <c r="R99" s="130"/>
      <c r="S99" s="130"/>
      <c r="T99" s="13"/>
      <c r="U99" s="13"/>
      <c r="V99" s="13"/>
      <c r="W99" s="13"/>
      <c r="X99" s="13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spans="1:39" ht="7.5" customHeight="1">
      <c r="A100" s="192"/>
      <c r="B100" s="541"/>
      <c r="C100" s="541"/>
      <c r="D100" s="541"/>
      <c r="E100" s="541"/>
      <c r="F100" s="444"/>
      <c r="G100" s="444"/>
      <c r="H100" s="444"/>
      <c r="I100" s="444"/>
      <c r="J100" s="444"/>
      <c r="K100" s="444"/>
      <c r="L100" s="444"/>
      <c r="M100" s="444"/>
      <c r="N100" s="444"/>
      <c r="O100" s="444"/>
      <c r="P100" s="444"/>
      <c r="Q100" s="444"/>
      <c r="R100" s="86"/>
      <c r="S100" s="86"/>
      <c r="T100" s="418"/>
      <c r="U100" s="13"/>
      <c r="V100" s="13"/>
      <c r="W100" s="13"/>
      <c r="X100" s="13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</row>
    <row r="101" spans="1:39" ht="7.5" customHeight="1">
      <c r="A101" s="192"/>
      <c r="B101" s="541"/>
      <c r="C101" s="541"/>
      <c r="D101" s="541"/>
      <c r="E101" s="541"/>
      <c r="F101" s="444"/>
      <c r="G101" s="444"/>
      <c r="H101" s="444"/>
      <c r="I101" s="444"/>
      <c r="J101" s="444"/>
      <c r="K101" s="444"/>
      <c r="L101" s="444"/>
      <c r="M101" s="444"/>
      <c r="N101" s="444"/>
      <c r="O101" s="444"/>
      <c r="P101" s="444"/>
      <c r="Q101" s="444"/>
      <c r="R101" s="86"/>
      <c r="S101" s="86"/>
      <c r="T101" s="418"/>
      <c r="U101" s="13"/>
      <c r="V101" s="13"/>
      <c r="W101" s="13"/>
      <c r="X101" s="13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</row>
    <row r="102" spans="1:39" ht="7.5" customHeight="1">
      <c r="A102" s="192"/>
      <c r="B102" s="541"/>
      <c r="C102" s="541"/>
      <c r="D102" s="541"/>
      <c r="E102" s="541"/>
      <c r="F102" s="444"/>
      <c r="G102" s="444"/>
      <c r="H102" s="444"/>
      <c r="I102" s="444"/>
      <c r="J102" s="444"/>
      <c r="K102" s="444"/>
      <c r="L102" s="444"/>
      <c r="M102" s="444"/>
      <c r="N102" s="444"/>
      <c r="O102" s="444"/>
      <c r="P102" s="444"/>
      <c r="Q102" s="444"/>
      <c r="R102" s="86"/>
      <c r="S102" s="86"/>
      <c r="T102" s="72"/>
      <c r="U102" s="13"/>
      <c r="V102" s="13"/>
      <c r="W102" s="13"/>
      <c r="X102" s="13"/>
      <c r="Y102" s="13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 ht="7.5" customHeight="1">
      <c r="A103" s="192"/>
      <c r="B103" s="541"/>
      <c r="C103" s="608" t="s">
        <v>817</v>
      </c>
      <c r="D103" s="541"/>
      <c r="E103" s="541"/>
      <c r="F103" s="444"/>
      <c r="G103" s="444"/>
      <c r="H103" s="444"/>
      <c r="I103" s="444"/>
      <c r="J103" s="444"/>
      <c r="K103" s="444"/>
      <c r="L103" s="444"/>
      <c r="M103" s="444"/>
      <c r="N103" s="444"/>
      <c r="O103" s="444"/>
      <c r="P103" s="444"/>
      <c r="Q103" s="444"/>
      <c r="R103" s="86"/>
      <c r="S103" s="86"/>
      <c r="T103" s="418"/>
      <c r="U103" s="13"/>
      <c r="V103" s="13"/>
      <c r="W103" s="13"/>
      <c r="X103" s="13"/>
      <c r="Y103" s="13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</row>
    <row r="104" spans="1:39" ht="7.5" customHeight="1">
      <c r="A104" s="192"/>
      <c r="B104" s="541"/>
      <c r="C104" s="541"/>
      <c r="D104" s="541"/>
      <c r="E104" s="541"/>
      <c r="F104" s="444"/>
      <c r="G104" s="444"/>
      <c r="H104" s="444"/>
      <c r="I104" s="444"/>
      <c r="J104" s="444"/>
      <c r="K104" s="444"/>
      <c r="L104" s="444"/>
      <c r="M104" s="444"/>
      <c r="N104" s="444"/>
      <c r="O104" s="444"/>
      <c r="P104" s="444"/>
      <c r="Q104" s="444"/>
      <c r="R104" s="86"/>
      <c r="S104" s="86"/>
      <c r="T104" s="418"/>
      <c r="U104" s="13"/>
      <c r="V104" s="13"/>
      <c r="W104" s="13"/>
      <c r="X104" s="13"/>
      <c r="Y104" s="13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</row>
    <row r="105" spans="1:39" ht="7.5" customHeight="1">
      <c r="A105" s="192"/>
      <c r="B105" s="531"/>
      <c r="C105" s="531"/>
      <c r="D105" s="531"/>
      <c r="E105" s="531"/>
      <c r="F105" s="449"/>
      <c r="G105" s="449"/>
      <c r="H105" s="449"/>
      <c r="I105" s="449"/>
      <c r="J105" s="449"/>
      <c r="K105" s="449"/>
      <c r="L105" s="449"/>
      <c r="M105" s="449"/>
      <c r="N105" s="449"/>
      <c r="O105" s="449"/>
      <c r="P105" s="449"/>
      <c r="Q105" s="449"/>
      <c r="R105" s="456"/>
      <c r="S105" s="456"/>
      <c r="T105" s="418"/>
      <c r="U105" s="13"/>
      <c r="V105" s="13"/>
      <c r="W105" s="13"/>
      <c r="X105" s="13"/>
      <c r="Y105" s="13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spans="1:39" ht="7.5" customHeight="1">
      <c r="A106" s="192"/>
      <c r="B106" s="414"/>
      <c r="C106" s="414"/>
      <c r="D106" s="414"/>
      <c r="E106" s="414"/>
      <c r="F106" s="414"/>
      <c r="G106" s="414"/>
      <c r="H106" s="414"/>
      <c r="I106" s="414"/>
      <c r="J106" s="414"/>
      <c r="K106" s="414"/>
      <c r="L106" s="414"/>
      <c r="M106" s="414"/>
      <c r="N106" s="414"/>
      <c r="O106" s="414"/>
      <c r="P106" s="414"/>
      <c r="Q106" s="414"/>
      <c r="R106" s="414"/>
      <c r="S106" s="414"/>
      <c r="T106" s="418"/>
      <c r="U106" s="13"/>
      <c r="V106" s="13"/>
      <c r="W106" s="13"/>
      <c r="X106" s="13"/>
      <c r="Y106" s="13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</row>
    <row r="107" spans="1:39" ht="7.5" customHeight="1">
      <c r="A107" s="6"/>
      <c r="B107" s="414"/>
      <c r="C107" s="414"/>
      <c r="D107" s="414"/>
      <c r="E107" s="414"/>
      <c r="F107" s="414"/>
      <c r="G107" s="414"/>
      <c r="H107" s="414"/>
      <c r="I107" s="414"/>
      <c r="J107" s="414"/>
      <c r="K107" s="414"/>
      <c r="L107" s="414"/>
      <c r="M107" s="414"/>
      <c r="N107" s="414"/>
      <c r="O107" s="414"/>
      <c r="P107" s="414"/>
      <c r="Q107" s="414"/>
      <c r="R107" s="414"/>
      <c r="S107" s="414"/>
      <c r="T107" s="13"/>
      <c r="U107" s="13"/>
      <c r="V107" s="13"/>
      <c r="W107" s="13"/>
      <c r="X107" s="13"/>
      <c r="Y107" s="13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</row>
    <row r="108" spans="1:39" ht="7.5" customHeight="1">
      <c r="A108" s="6"/>
      <c r="B108" s="414"/>
      <c r="C108" s="414"/>
      <c r="D108" s="414"/>
      <c r="E108" s="414"/>
      <c r="F108" s="414"/>
      <c r="G108" s="414"/>
      <c r="H108" s="414"/>
      <c r="I108" s="414"/>
      <c r="J108" s="414"/>
      <c r="K108" s="414"/>
      <c r="L108" s="414"/>
      <c r="M108" s="414"/>
      <c r="N108" s="414"/>
      <c r="O108" s="414"/>
      <c r="P108" s="414"/>
      <c r="Q108" s="414"/>
      <c r="R108" s="414"/>
      <c r="S108" s="414"/>
      <c r="T108" s="13"/>
      <c r="U108" s="13"/>
      <c r="V108" s="13"/>
      <c r="W108" s="13"/>
      <c r="X108" s="13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</row>
    <row r="109" spans="1:39" ht="7.5" customHeight="1">
      <c r="A109" s="6"/>
      <c r="B109" s="414"/>
      <c r="C109" s="414"/>
      <c r="D109" s="414"/>
      <c r="E109" s="414"/>
      <c r="F109" s="414"/>
      <c r="G109" s="414"/>
      <c r="H109" s="414"/>
      <c r="I109" s="414"/>
      <c r="J109" s="414"/>
      <c r="K109" s="414"/>
      <c r="L109" s="414"/>
      <c r="M109" s="414"/>
      <c r="N109" s="414"/>
      <c r="O109" s="414"/>
      <c r="P109" s="414"/>
      <c r="Q109" s="414"/>
      <c r="R109" s="414"/>
      <c r="S109" s="414"/>
      <c r="T109" s="13"/>
      <c r="U109" s="13"/>
      <c r="V109" s="13"/>
      <c r="W109" s="13"/>
      <c r="X109" s="13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spans="1:39" ht="7.5" customHeight="1">
      <c r="A110" s="6"/>
      <c r="B110" s="414"/>
      <c r="C110" s="414"/>
      <c r="D110" s="414"/>
      <c r="E110" s="414"/>
      <c r="F110" s="414"/>
      <c r="G110" s="414"/>
      <c r="H110" s="414"/>
      <c r="I110" s="414"/>
      <c r="J110" s="414"/>
      <c r="K110" s="414"/>
      <c r="L110" s="414"/>
      <c r="M110" s="414"/>
      <c r="N110" s="414"/>
      <c r="O110" s="414"/>
      <c r="P110" s="414"/>
      <c r="Q110" s="414"/>
      <c r="R110" s="414"/>
      <c r="S110" s="414"/>
      <c r="T110" s="13"/>
      <c r="U110" s="13"/>
      <c r="V110" s="13"/>
      <c r="W110" s="13"/>
      <c r="X110" s="13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spans="1:39" ht="7.5" customHeight="1">
      <c r="A111" s="6"/>
      <c r="B111" s="414"/>
      <c r="C111" s="414"/>
      <c r="D111" s="414"/>
      <c r="E111" s="414"/>
      <c r="F111" s="414"/>
      <c r="G111" s="414"/>
      <c r="H111" s="414"/>
      <c r="I111" s="414"/>
      <c r="J111" s="414"/>
      <c r="K111" s="414"/>
      <c r="L111" s="414"/>
      <c r="M111" s="414"/>
      <c r="N111" s="414"/>
      <c r="O111" s="414"/>
      <c r="P111" s="414"/>
      <c r="Q111" s="414"/>
      <c r="R111" s="414"/>
      <c r="S111" s="414"/>
      <c r="T111" s="13"/>
      <c r="U111" s="13"/>
      <c r="V111" s="13"/>
      <c r="W111" s="13"/>
      <c r="X111" s="13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1:39" ht="7.5" customHeight="1">
      <c r="A112" s="6"/>
      <c r="B112" s="414"/>
      <c r="C112" s="414"/>
      <c r="D112" s="414"/>
      <c r="E112" s="414"/>
      <c r="F112" s="414"/>
      <c r="G112" s="414"/>
      <c r="H112" s="414"/>
      <c r="I112" s="414"/>
      <c r="J112" s="414"/>
      <c r="K112" s="414"/>
      <c r="L112" s="414"/>
      <c r="M112" s="414"/>
      <c r="N112" s="414"/>
      <c r="O112" s="414"/>
      <c r="P112" s="414"/>
      <c r="Q112" s="414"/>
      <c r="R112" s="414"/>
      <c r="S112" s="414"/>
      <c r="T112" s="13"/>
      <c r="U112" s="13"/>
      <c r="V112" s="13"/>
      <c r="W112" s="13"/>
      <c r="X112" s="13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</row>
    <row r="113" spans="1:39" ht="7.5" customHeight="1">
      <c r="A113" s="1"/>
      <c r="B113" s="414"/>
      <c r="C113" s="414"/>
      <c r="D113" s="414"/>
      <c r="E113" s="414"/>
      <c r="F113" s="414"/>
      <c r="G113" s="414"/>
      <c r="H113" s="414"/>
      <c r="I113" s="414"/>
      <c r="J113" s="414"/>
      <c r="K113" s="414"/>
      <c r="L113" s="414"/>
      <c r="M113" s="414"/>
      <c r="N113" s="414"/>
      <c r="O113" s="414"/>
      <c r="P113" s="414"/>
      <c r="Q113" s="414"/>
      <c r="R113" s="414"/>
      <c r="S113" s="414"/>
      <c r="T113" s="13"/>
      <c r="U113" s="13"/>
      <c r="V113" s="13"/>
      <c r="W113" s="13"/>
      <c r="X113" s="13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</row>
    <row r="114" spans="1:39" ht="7.5" customHeight="1">
      <c r="A114" s="1"/>
      <c r="B114" s="414"/>
      <c r="C114" s="414"/>
      <c r="D114" s="414"/>
      <c r="E114" s="414"/>
      <c r="F114" s="414"/>
      <c r="G114" s="414"/>
      <c r="H114" s="414"/>
      <c r="I114" s="414"/>
      <c r="J114" s="414"/>
      <c r="K114" s="414"/>
      <c r="L114" s="414"/>
      <c r="M114" s="414"/>
      <c r="N114" s="414"/>
      <c r="O114" s="414"/>
      <c r="P114" s="414"/>
      <c r="Q114" s="414"/>
      <c r="R114" s="414"/>
      <c r="S114" s="414"/>
      <c r="T114" s="13"/>
      <c r="U114" s="13"/>
      <c r="V114" s="13"/>
      <c r="W114" s="13"/>
      <c r="X114" s="13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spans="1:39" ht="7.5" customHeight="1">
      <c r="A115" s="1"/>
      <c r="B115" s="414"/>
      <c r="C115" s="414"/>
      <c r="D115" s="414"/>
      <c r="E115" s="414"/>
      <c r="F115" s="414"/>
      <c r="G115" s="414"/>
      <c r="H115" s="414"/>
      <c r="I115" s="414"/>
      <c r="J115" s="414"/>
      <c r="K115" s="414"/>
      <c r="L115" s="414"/>
      <c r="M115" s="414"/>
      <c r="N115" s="414"/>
      <c r="O115" s="414"/>
      <c r="P115" s="414"/>
      <c r="Q115" s="414"/>
      <c r="R115" s="414"/>
      <c r="S115" s="414"/>
      <c r="T115" s="13"/>
      <c r="U115" s="13"/>
      <c r="V115" s="13"/>
      <c r="W115" s="13"/>
      <c r="X115" s="13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spans="1:39" ht="7.5" customHeight="1">
      <c r="A116" s="1"/>
      <c r="B116" s="414"/>
      <c r="C116" s="414"/>
      <c r="D116" s="414"/>
      <c r="E116" s="414"/>
      <c r="F116" s="414"/>
      <c r="G116" s="414"/>
      <c r="H116" s="414"/>
      <c r="I116" s="414"/>
      <c r="J116" s="414"/>
      <c r="K116" s="414"/>
      <c r="L116" s="414"/>
      <c r="M116" s="414"/>
      <c r="N116" s="414"/>
      <c r="O116" s="414"/>
      <c r="P116" s="414"/>
      <c r="Q116" s="414"/>
      <c r="R116" s="414"/>
      <c r="S116" s="414"/>
      <c r="T116" s="13"/>
      <c r="U116" s="13"/>
      <c r="V116" s="13"/>
      <c r="W116" s="13"/>
      <c r="X116" s="13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spans="1:39" ht="7.5" customHeight="1">
      <c r="A117" s="13"/>
      <c r="B117" s="414"/>
      <c r="C117" s="414"/>
      <c r="D117" s="414"/>
      <c r="E117" s="414"/>
      <c r="F117" s="414"/>
      <c r="G117" s="414"/>
      <c r="H117" s="414"/>
      <c r="I117" s="414"/>
      <c r="J117" s="414"/>
      <c r="K117" s="414"/>
      <c r="L117" s="414"/>
      <c r="M117" s="414"/>
      <c r="N117" s="414"/>
      <c r="O117" s="414"/>
      <c r="P117" s="414"/>
      <c r="Q117" s="414"/>
      <c r="R117" s="414"/>
      <c r="S117" s="414"/>
      <c r="T117" s="13"/>
      <c r="U117" s="13"/>
      <c r="V117" s="13"/>
      <c r="W117" s="13"/>
      <c r="X117" s="13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spans="1:39" ht="7.5" customHeight="1">
      <c r="A118" s="13"/>
      <c r="B118" s="414"/>
      <c r="C118" s="414"/>
      <c r="D118" s="414"/>
      <c r="E118" s="414"/>
      <c r="F118" s="414"/>
      <c r="G118" s="414"/>
      <c r="H118" s="414"/>
      <c r="I118" s="414"/>
      <c r="J118" s="414"/>
      <c r="K118" s="414"/>
      <c r="L118" s="414"/>
      <c r="M118" s="414"/>
      <c r="N118" s="414"/>
      <c r="O118" s="414"/>
      <c r="P118" s="414"/>
      <c r="Q118" s="414"/>
      <c r="R118" s="414"/>
      <c r="S118" s="414"/>
      <c r="T118" s="13"/>
      <c r="U118" s="13"/>
      <c r="V118" s="13"/>
      <c r="W118" s="13"/>
      <c r="X118" s="13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</row>
    <row r="119" spans="1:39" ht="7.5" customHeight="1">
      <c r="A119" s="13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3"/>
      <c r="U119" s="13"/>
      <c r="V119" s="13"/>
      <c r="W119" s="13"/>
      <c r="X119" s="13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</row>
    <row r="120" spans="1:39" ht="11.25" customHeight="1">
      <c r="A120" s="1"/>
      <c r="B120" s="569"/>
      <c r="C120" s="545"/>
      <c r="D120" s="545"/>
      <c r="E120" s="545"/>
      <c r="F120" s="545"/>
      <c r="G120" s="545"/>
      <c r="H120" s="545"/>
      <c r="I120" s="545"/>
      <c r="J120" s="545"/>
      <c r="K120" s="545"/>
      <c r="L120" s="545"/>
      <c r="M120" s="545"/>
      <c r="N120" s="545"/>
      <c r="O120" s="545"/>
      <c r="P120" s="545"/>
      <c r="Q120" s="545"/>
      <c r="R120" s="545"/>
      <c r="S120" s="570" t="s">
        <v>43</v>
      </c>
      <c r="T120" s="13"/>
      <c r="U120" s="13"/>
      <c r="V120" s="13"/>
      <c r="W120" s="5"/>
      <c r="X120" s="13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</row>
    <row r="121" spans="1:39" ht="11.25" customHeight="1">
      <c r="A121" s="1"/>
      <c r="B121" s="51"/>
      <c r="C121" s="64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62"/>
      <c r="T121" s="5"/>
      <c r="U121" s="5"/>
      <c r="V121" s="5"/>
      <c r="W121" s="5"/>
      <c r="X121" s="5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1:39" ht="11.25" customHeight="1">
      <c r="A122" s="1"/>
      <c r="B122" s="586" t="s">
        <v>818</v>
      </c>
      <c r="C122" s="587"/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87"/>
      <c r="O122" s="587"/>
      <c r="P122" s="587"/>
      <c r="Q122" s="587"/>
      <c r="R122" s="587"/>
      <c r="S122" s="587"/>
      <c r="T122" s="13"/>
      <c r="U122" s="13"/>
      <c r="V122" s="13"/>
      <c r="W122" s="5"/>
      <c r="X122" s="13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</row>
  </sheetData>
  <sheetProtection algorithmName="SHA-512" hashValue="cjK0uFVQCmIc9Ek7X63M83CGKVP/0KitxC48qNW6kRz4m1DCW3VjKr2DVz+cs4M6KrwI/exn89BZuNjY1GeIZw==" saltValue="6ufuWN4Vbu/cUD5hr0S4Pw==" spinCount="100000" sheet="1" objects="1" scenarios="1"/>
  <mergeCells count="86">
    <mergeCell ref="S59:S60"/>
    <mergeCell ref="B1:D1"/>
    <mergeCell ref="O1:S1"/>
    <mergeCell ref="R2:S2"/>
    <mergeCell ref="B3:B23"/>
    <mergeCell ref="C3:C20"/>
    <mergeCell ref="D3:D23"/>
    <mergeCell ref="Q12:Q13"/>
    <mergeCell ref="C21:C23"/>
    <mergeCell ref="R27:R28"/>
    <mergeCell ref="S27:S33"/>
    <mergeCell ref="R34:R35"/>
    <mergeCell ref="S34:S36"/>
    <mergeCell ref="G12:G13"/>
    <mergeCell ref="H12:H13"/>
    <mergeCell ref="I12:I13"/>
    <mergeCell ref="K12:K13"/>
    <mergeCell ref="M12:M13"/>
    <mergeCell ref="O12:O13"/>
    <mergeCell ref="H33:H34"/>
    <mergeCell ref="I33:I34"/>
    <mergeCell ref="K33:K34"/>
    <mergeCell ref="M33:M34"/>
    <mergeCell ref="O33:O34"/>
    <mergeCell ref="Q33:Q34"/>
    <mergeCell ref="R3:R4"/>
    <mergeCell ref="S3:S5"/>
    <mergeCell ref="V4:V5"/>
    <mergeCell ref="W4:W5"/>
    <mergeCell ref="V6:V7"/>
    <mergeCell ref="W6:W7"/>
    <mergeCell ref="R6:R7"/>
    <mergeCell ref="S6:S10"/>
    <mergeCell ref="B120:R120"/>
    <mergeCell ref="S120:S121"/>
    <mergeCell ref="B122:S122"/>
    <mergeCell ref="Q73:Q74"/>
    <mergeCell ref="R85:R86"/>
    <mergeCell ref="S85:S93"/>
    <mergeCell ref="K94:K95"/>
    <mergeCell ref="M94:M95"/>
    <mergeCell ref="O94:O95"/>
    <mergeCell ref="Q94:Q95"/>
    <mergeCell ref="V65:V66"/>
    <mergeCell ref="W65:W66"/>
    <mergeCell ref="V67:V68"/>
    <mergeCell ref="W67:W68"/>
    <mergeCell ref="K73:K74"/>
    <mergeCell ref="M73:M74"/>
    <mergeCell ref="O73:O74"/>
    <mergeCell ref="E85:E105"/>
    <mergeCell ref="C103:C105"/>
    <mergeCell ref="C24:C41"/>
    <mergeCell ref="C42:C44"/>
    <mergeCell ref="B64:B84"/>
    <mergeCell ref="D64:D84"/>
    <mergeCell ref="E64:E84"/>
    <mergeCell ref="B59:R59"/>
    <mergeCell ref="B61:S61"/>
    <mergeCell ref="B62:D62"/>
    <mergeCell ref="O62:S62"/>
    <mergeCell ref="R63:S63"/>
    <mergeCell ref="R64:R65"/>
    <mergeCell ref="S64:S66"/>
    <mergeCell ref="R24:R25"/>
    <mergeCell ref="S24:S26"/>
    <mergeCell ref="C64:C81"/>
    <mergeCell ref="C82:C84"/>
    <mergeCell ref="B85:B105"/>
    <mergeCell ref="C85:C102"/>
    <mergeCell ref="D85:D105"/>
    <mergeCell ref="G33:G34"/>
    <mergeCell ref="F34:F35"/>
    <mergeCell ref="H73:H74"/>
    <mergeCell ref="I73:I74"/>
    <mergeCell ref="G94:G95"/>
    <mergeCell ref="H94:H95"/>
    <mergeCell ref="I94:I95"/>
    <mergeCell ref="F95:F96"/>
    <mergeCell ref="G73:G74"/>
    <mergeCell ref="F74:F75"/>
    <mergeCell ref="E3:E23"/>
    <mergeCell ref="F13:F14"/>
    <mergeCell ref="B24:B44"/>
    <mergeCell ref="D24:D44"/>
    <mergeCell ref="E24:E44"/>
  </mergeCells>
  <pageMargins left="0.23622047244094491" right="0.23622047244094491" top="0.11811023622047245" bottom="0.11811023622047245" header="0" footer="0"/>
  <pageSetup paperSize="9" orientation="landscape"/>
  <rowBreaks count="1" manualBreakCount="1">
    <brk id="122" man="1"/>
  </rowBreaks>
  <colBreaks count="1" manualBreakCount="1">
    <brk id="1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Z183"/>
  <sheetViews>
    <sheetView showGridLines="0" topLeftCell="B1" workbookViewId="0">
      <selection activeCell="B1" sqref="B1:H1"/>
    </sheetView>
  </sheetViews>
  <sheetFormatPr defaultColWidth="14.42578125" defaultRowHeight="15" customHeight="1"/>
  <cols>
    <col min="1" max="1" width="12.85546875" hidden="1" customWidth="1"/>
    <col min="2" max="3" width="1.5703125" customWidth="1"/>
    <col min="4" max="5" width="14.42578125" customWidth="1"/>
    <col min="6" max="7" width="1.5703125" customWidth="1"/>
    <col min="8" max="9" width="16.42578125" customWidth="1"/>
    <col min="10" max="11" width="1.5703125" customWidth="1"/>
    <col min="12" max="13" width="16.42578125" customWidth="1"/>
    <col min="14" max="15" width="1.5703125" customWidth="1"/>
    <col min="16" max="16" width="30.28515625" customWidth="1"/>
    <col min="17" max="17" width="1.5703125" customWidth="1"/>
    <col min="18" max="18" width="61.5703125" hidden="1" customWidth="1"/>
    <col min="19" max="26" width="9.140625" hidden="1" customWidth="1"/>
  </cols>
  <sheetData>
    <row r="1" spans="1:26" ht="61.5" customHeight="1">
      <c r="A1" s="1"/>
      <c r="B1" s="572"/>
      <c r="C1" s="531"/>
      <c r="D1" s="531"/>
      <c r="E1" s="531"/>
      <c r="F1" s="531"/>
      <c r="G1" s="531"/>
      <c r="H1" s="531"/>
      <c r="I1" s="457"/>
      <c r="J1" s="457"/>
      <c r="K1" s="457"/>
      <c r="L1" s="735" t="s">
        <v>819</v>
      </c>
      <c r="M1" s="531"/>
      <c r="N1" s="531"/>
      <c r="O1" s="531"/>
      <c r="P1" s="531"/>
      <c r="Q1" s="531"/>
      <c r="R1" s="5"/>
      <c r="S1" s="5"/>
      <c r="T1" s="5"/>
      <c r="U1" s="5"/>
      <c r="V1" s="5"/>
      <c r="W1" s="5"/>
      <c r="X1" s="5"/>
      <c r="Y1" s="5"/>
      <c r="Z1" s="5"/>
    </row>
    <row r="2" spans="1:26" ht="34.5" customHeight="1">
      <c r="A2" s="1"/>
      <c r="B2" s="676"/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  <c r="R2" s="5"/>
      <c r="S2" s="11"/>
      <c r="T2" s="11"/>
      <c r="U2" s="11"/>
      <c r="V2" s="11"/>
      <c r="W2" s="11"/>
      <c r="X2" s="11"/>
      <c r="Y2" s="11"/>
      <c r="Z2" s="11"/>
    </row>
    <row r="3" spans="1:26" ht="7.5" customHeight="1">
      <c r="A3" s="1"/>
      <c r="B3" s="128"/>
      <c r="C3" s="458"/>
      <c r="D3" s="458"/>
      <c r="E3" s="458"/>
      <c r="F3" s="459"/>
      <c r="G3" s="458"/>
      <c r="H3" s="458"/>
      <c r="I3" s="458"/>
      <c r="J3" s="458"/>
      <c r="K3" s="458"/>
      <c r="L3" s="458"/>
      <c r="M3" s="458"/>
      <c r="N3" s="459"/>
      <c r="O3" s="458"/>
      <c r="P3" s="458"/>
      <c r="Q3" s="126"/>
      <c r="R3" s="5"/>
      <c r="S3" s="11"/>
      <c r="T3" s="11"/>
      <c r="U3" s="11"/>
      <c r="V3" s="11"/>
      <c r="W3" s="11"/>
      <c r="X3" s="11"/>
      <c r="Y3" s="11"/>
      <c r="Z3" s="11"/>
    </row>
    <row r="4" spans="1:26" ht="7.5" customHeight="1">
      <c r="A4" s="460"/>
      <c r="B4" s="128"/>
      <c r="C4" s="801" t="s">
        <v>21</v>
      </c>
      <c r="D4" s="777" t="s">
        <v>820</v>
      </c>
      <c r="E4" s="709"/>
      <c r="F4" s="461"/>
      <c r="G4" s="810"/>
      <c r="H4" s="811" t="s">
        <v>821</v>
      </c>
      <c r="I4" s="541"/>
      <c r="J4" s="541"/>
      <c r="K4" s="541"/>
      <c r="L4" s="541"/>
      <c r="M4" s="709"/>
      <c r="N4" s="461"/>
      <c r="O4" s="801" t="s">
        <v>21</v>
      </c>
      <c r="P4" s="774" t="s">
        <v>822</v>
      </c>
      <c r="Q4" s="128"/>
      <c r="R4" s="5"/>
      <c r="S4" s="11"/>
      <c r="T4" s="11"/>
      <c r="U4" s="11"/>
      <c r="V4" s="11"/>
      <c r="W4" s="11"/>
      <c r="X4" s="11"/>
      <c r="Y4" s="11"/>
      <c r="Z4" s="11"/>
    </row>
    <row r="5" spans="1:26" ht="7.5" customHeight="1">
      <c r="A5" s="460"/>
      <c r="B5" s="128"/>
      <c r="C5" s="802"/>
      <c r="D5" s="562"/>
      <c r="E5" s="711"/>
      <c r="F5" s="461"/>
      <c r="G5" s="802"/>
      <c r="H5" s="562"/>
      <c r="I5" s="562"/>
      <c r="J5" s="562"/>
      <c r="K5" s="562"/>
      <c r="L5" s="562"/>
      <c r="M5" s="711"/>
      <c r="N5" s="461"/>
      <c r="O5" s="802"/>
      <c r="P5" s="711"/>
      <c r="Q5" s="128"/>
      <c r="R5" s="5"/>
      <c r="S5" s="11"/>
      <c r="T5" s="11"/>
      <c r="U5" s="11"/>
      <c r="V5" s="11"/>
      <c r="W5" s="11"/>
      <c r="X5" s="11"/>
      <c r="Y5" s="11"/>
      <c r="Z5" s="11"/>
    </row>
    <row r="6" spans="1:26" ht="7.5" customHeight="1">
      <c r="A6" s="460"/>
      <c r="B6" s="128"/>
      <c r="C6" s="805" t="s">
        <v>823</v>
      </c>
      <c r="D6" s="780" t="s">
        <v>824</v>
      </c>
      <c r="E6" s="606"/>
      <c r="F6" s="128"/>
      <c r="G6" s="805" t="s">
        <v>823</v>
      </c>
      <c r="H6" s="780" t="s">
        <v>825</v>
      </c>
      <c r="I6" s="606"/>
      <c r="J6" s="128"/>
      <c r="K6" s="462"/>
      <c r="L6" s="778" t="s">
        <v>826</v>
      </c>
      <c r="M6" s="606"/>
      <c r="N6" s="128"/>
      <c r="O6" s="462"/>
      <c r="P6" s="795" t="s">
        <v>827</v>
      </c>
      <c r="Q6" s="128"/>
      <c r="R6" s="5"/>
      <c r="S6" s="11"/>
      <c r="T6" s="11"/>
      <c r="U6" s="11"/>
      <c r="V6" s="11"/>
      <c r="W6" s="11"/>
      <c r="X6" s="11"/>
      <c r="Y6" s="11"/>
      <c r="Z6" s="11"/>
    </row>
    <row r="7" spans="1:26" ht="7.5" customHeight="1">
      <c r="A7" s="460"/>
      <c r="B7" s="128"/>
      <c r="C7" s="771"/>
      <c r="D7" s="779"/>
      <c r="E7" s="771"/>
      <c r="F7" s="461"/>
      <c r="G7" s="771"/>
      <c r="H7" s="779"/>
      <c r="I7" s="771"/>
      <c r="J7" s="806"/>
      <c r="K7" s="462"/>
      <c r="L7" s="779"/>
      <c r="M7" s="771"/>
      <c r="N7" s="461"/>
      <c r="O7" s="462"/>
      <c r="P7" s="771"/>
      <c r="Q7" s="128"/>
      <c r="R7" s="5"/>
      <c r="S7" s="11"/>
      <c r="T7" s="11"/>
      <c r="U7" s="11"/>
      <c r="V7" s="11"/>
      <c r="W7" s="11"/>
      <c r="X7" s="11"/>
      <c r="Y7" s="11"/>
      <c r="Z7" s="11"/>
    </row>
    <row r="8" spans="1:26" ht="7.5" customHeight="1">
      <c r="A8" s="460"/>
      <c r="B8" s="128"/>
      <c r="C8" s="794"/>
      <c r="D8" s="778" t="s">
        <v>828</v>
      </c>
      <c r="E8" s="606"/>
      <c r="F8" s="461"/>
      <c r="G8" s="794"/>
      <c r="H8" s="778" t="s">
        <v>827</v>
      </c>
      <c r="I8" s="606"/>
      <c r="J8" s="541"/>
      <c r="K8" s="462"/>
      <c r="L8" s="778" t="s">
        <v>829</v>
      </c>
      <c r="M8" s="606"/>
      <c r="N8" s="461"/>
      <c r="O8" s="794"/>
      <c r="P8" s="795" t="s">
        <v>830</v>
      </c>
      <c r="Q8" s="128"/>
      <c r="R8" s="5"/>
      <c r="S8" s="13"/>
      <c r="T8" s="13"/>
      <c r="U8" s="13"/>
      <c r="V8" s="13"/>
      <c r="W8" s="13"/>
      <c r="X8" s="13"/>
      <c r="Y8" s="13"/>
      <c r="Z8" s="13"/>
    </row>
    <row r="9" spans="1:26" ht="7.5" customHeight="1">
      <c r="A9" s="460"/>
      <c r="B9" s="128"/>
      <c r="C9" s="771"/>
      <c r="D9" s="779"/>
      <c r="E9" s="771"/>
      <c r="F9" s="461"/>
      <c r="G9" s="771"/>
      <c r="H9" s="779"/>
      <c r="I9" s="771"/>
      <c r="J9" s="806"/>
      <c r="K9" s="462"/>
      <c r="L9" s="779"/>
      <c r="M9" s="771"/>
      <c r="N9" s="461"/>
      <c r="O9" s="771"/>
      <c r="P9" s="771"/>
      <c r="Q9" s="128"/>
      <c r="R9" s="5"/>
      <c r="S9" s="13"/>
      <c r="T9" s="13"/>
      <c r="U9" s="13"/>
      <c r="V9" s="13"/>
      <c r="W9" s="13"/>
      <c r="X9" s="13"/>
      <c r="Y9" s="13"/>
      <c r="Z9" s="13"/>
    </row>
    <row r="10" spans="1:26" ht="7.5" customHeight="1">
      <c r="A10" s="460"/>
      <c r="B10" s="128"/>
      <c r="C10" s="794"/>
      <c r="D10" s="778" t="s">
        <v>831</v>
      </c>
      <c r="E10" s="606"/>
      <c r="F10" s="461"/>
      <c r="G10" s="794"/>
      <c r="H10" s="778" t="s">
        <v>830</v>
      </c>
      <c r="I10" s="606"/>
      <c r="J10" s="541"/>
      <c r="K10" s="462"/>
      <c r="L10" s="778" t="s">
        <v>832</v>
      </c>
      <c r="M10" s="606"/>
      <c r="N10" s="461"/>
      <c r="O10" s="794"/>
      <c r="P10" s="795" t="s">
        <v>833</v>
      </c>
      <c r="Q10" s="128"/>
      <c r="R10" s="5"/>
      <c r="S10" s="13"/>
      <c r="T10" s="13"/>
      <c r="U10" s="13"/>
      <c r="V10" s="13"/>
      <c r="W10" s="13"/>
      <c r="X10" s="13"/>
      <c r="Y10" s="13"/>
      <c r="Z10" s="13"/>
    </row>
    <row r="11" spans="1:26" ht="7.5" customHeight="1">
      <c r="A11" s="460"/>
      <c r="B11" s="128"/>
      <c r="C11" s="771"/>
      <c r="D11" s="779"/>
      <c r="E11" s="771"/>
      <c r="F11" s="461"/>
      <c r="G11" s="771"/>
      <c r="H11" s="779"/>
      <c r="I11" s="771"/>
      <c r="J11" s="806"/>
      <c r="K11" s="462"/>
      <c r="L11" s="779"/>
      <c r="M11" s="771"/>
      <c r="N11" s="461"/>
      <c r="O11" s="771"/>
      <c r="P11" s="771"/>
      <c r="Q11" s="128"/>
      <c r="R11" s="5"/>
      <c r="S11" s="13"/>
      <c r="T11" s="13"/>
      <c r="U11" s="13"/>
      <c r="V11" s="13"/>
      <c r="W11" s="13"/>
      <c r="X11" s="13"/>
      <c r="Y11" s="13"/>
      <c r="Z11" s="13"/>
    </row>
    <row r="12" spans="1:26" ht="7.5" customHeight="1">
      <c r="A12" s="460"/>
      <c r="B12" s="128"/>
      <c r="C12" s="794"/>
      <c r="D12" s="778" t="s">
        <v>834</v>
      </c>
      <c r="E12" s="606"/>
      <c r="F12" s="461"/>
      <c r="G12" s="794"/>
      <c r="H12" s="778" t="s">
        <v>833</v>
      </c>
      <c r="I12" s="606"/>
      <c r="J12" s="541"/>
      <c r="K12" s="783" t="s">
        <v>823</v>
      </c>
      <c r="L12" s="780" t="s">
        <v>835</v>
      </c>
      <c r="M12" s="541"/>
      <c r="N12" s="461"/>
      <c r="O12" s="794"/>
      <c r="P12" s="795" t="s">
        <v>836</v>
      </c>
      <c r="Q12" s="128"/>
      <c r="R12" s="5"/>
      <c r="S12" s="13"/>
      <c r="T12" s="13"/>
      <c r="U12" s="13"/>
      <c r="V12" s="13"/>
      <c r="W12" s="13"/>
      <c r="X12" s="13"/>
      <c r="Y12" s="13"/>
      <c r="Z12" s="13"/>
    </row>
    <row r="13" spans="1:26" ht="7.5" customHeight="1">
      <c r="A13" s="460"/>
      <c r="B13" s="128"/>
      <c r="C13" s="771"/>
      <c r="D13" s="779"/>
      <c r="E13" s="771"/>
      <c r="F13" s="461"/>
      <c r="G13" s="771"/>
      <c r="H13" s="779"/>
      <c r="I13" s="771"/>
      <c r="J13" s="806"/>
      <c r="K13" s="541"/>
      <c r="L13" s="541"/>
      <c r="M13" s="541"/>
      <c r="N13" s="461"/>
      <c r="O13" s="771"/>
      <c r="P13" s="771"/>
      <c r="Q13" s="128"/>
      <c r="R13" s="5"/>
      <c r="S13" s="13"/>
      <c r="T13" s="13"/>
      <c r="U13" s="13"/>
      <c r="V13" s="13"/>
      <c r="W13" s="13"/>
      <c r="X13" s="13"/>
      <c r="Y13" s="13"/>
      <c r="Z13" s="13"/>
    </row>
    <row r="14" spans="1:26" ht="7.5" customHeight="1">
      <c r="A14" s="460"/>
      <c r="B14" s="128"/>
      <c r="C14" s="794"/>
      <c r="D14" s="778" t="s">
        <v>837</v>
      </c>
      <c r="E14" s="606"/>
      <c r="F14" s="461"/>
      <c r="G14" s="464"/>
      <c r="H14" s="778" t="s">
        <v>836</v>
      </c>
      <c r="I14" s="606"/>
      <c r="J14" s="541"/>
      <c r="K14" s="462"/>
      <c r="L14" s="778" t="s">
        <v>838</v>
      </c>
      <c r="M14" s="541"/>
      <c r="N14" s="461"/>
      <c r="O14" s="794"/>
      <c r="P14" s="795" t="s">
        <v>839</v>
      </c>
      <c r="Q14" s="128"/>
      <c r="R14" s="5"/>
      <c r="S14" s="13"/>
      <c r="T14" s="13"/>
      <c r="U14" s="13"/>
      <c r="V14" s="13"/>
      <c r="W14" s="13"/>
      <c r="X14" s="13"/>
      <c r="Y14" s="13"/>
      <c r="Z14" s="13"/>
    </row>
    <row r="15" spans="1:26" ht="7.5" customHeight="1">
      <c r="A15" s="460"/>
      <c r="B15" s="128"/>
      <c r="C15" s="771"/>
      <c r="D15" s="779"/>
      <c r="E15" s="771"/>
      <c r="F15" s="461"/>
      <c r="G15" s="464"/>
      <c r="H15" s="779"/>
      <c r="I15" s="771"/>
      <c r="J15" s="128"/>
      <c r="K15" s="462"/>
      <c r="L15" s="541"/>
      <c r="M15" s="541"/>
      <c r="N15" s="461"/>
      <c r="O15" s="771"/>
      <c r="P15" s="771"/>
      <c r="Q15" s="128"/>
      <c r="R15" s="5"/>
      <c r="S15" s="13"/>
      <c r="T15" s="13"/>
      <c r="U15" s="13"/>
      <c r="V15" s="13"/>
      <c r="W15" s="13"/>
      <c r="X15" s="13"/>
      <c r="Y15" s="13"/>
      <c r="Z15" s="13"/>
    </row>
    <row r="16" spans="1:26" ht="7.5" customHeight="1">
      <c r="A16" s="460"/>
      <c r="B16" s="128"/>
      <c r="C16" s="794"/>
      <c r="D16" s="778" t="s">
        <v>840</v>
      </c>
      <c r="E16" s="606"/>
      <c r="F16" s="461"/>
      <c r="G16" s="462"/>
      <c r="H16" s="778" t="s">
        <v>839</v>
      </c>
      <c r="I16" s="606"/>
      <c r="J16" s="128"/>
      <c r="K16" s="462"/>
      <c r="L16" s="778" t="s">
        <v>841</v>
      </c>
      <c r="M16" s="541"/>
      <c r="N16" s="461"/>
      <c r="O16" s="794"/>
      <c r="P16" s="795" t="s">
        <v>842</v>
      </c>
      <c r="Q16" s="128"/>
      <c r="R16" s="5"/>
      <c r="S16" s="13"/>
      <c r="T16" s="13"/>
      <c r="U16" s="13"/>
      <c r="V16" s="13"/>
      <c r="W16" s="13"/>
      <c r="X16" s="13"/>
      <c r="Y16" s="13"/>
      <c r="Z16" s="13"/>
    </row>
    <row r="17" spans="1:26" ht="7.5" customHeight="1">
      <c r="A17" s="460"/>
      <c r="B17" s="128"/>
      <c r="C17" s="771"/>
      <c r="D17" s="779"/>
      <c r="E17" s="771"/>
      <c r="F17" s="461"/>
      <c r="G17" s="462"/>
      <c r="H17" s="779"/>
      <c r="I17" s="771"/>
      <c r="J17" s="128"/>
      <c r="K17" s="462"/>
      <c r="L17" s="541"/>
      <c r="M17" s="541"/>
      <c r="N17" s="461"/>
      <c r="O17" s="771"/>
      <c r="P17" s="771"/>
      <c r="Q17" s="128"/>
      <c r="R17" s="5"/>
      <c r="S17" s="5"/>
      <c r="T17" s="5"/>
      <c r="U17" s="5"/>
      <c r="V17" s="5"/>
      <c r="W17" s="5"/>
      <c r="X17" s="5"/>
      <c r="Y17" s="5"/>
      <c r="Z17" s="5"/>
    </row>
    <row r="18" spans="1:26" ht="7.5" customHeight="1">
      <c r="A18" s="460"/>
      <c r="B18" s="128"/>
      <c r="C18" s="794"/>
      <c r="D18" s="778" t="s">
        <v>843</v>
      </c>
      <c r="E18" s="606"/>
      <c r="F18" s="461"/>
      <c r="G18" s="462"/>
      <c r="H18" s="778" t="s">
        <v>844</v>
      </c>
      <c r="I18" s="606"/>
      <c r="J18" s="129"/>
      <c r="K18" s="462"/>
      <c r="L18" s="778" t="s">
        <v>845</v>
      </c>
      <c r="M18" s="541"/>
      <c r="N18" s="461"/>
      <c r="O18" s="794"/>
      <c r="P18" s="795" t="s">
        <v>846</v>
      </c>
      <c r="Q18" s="128"/>
      <c r="R18" s="5"/>
      <c r="S18" s="13"/>
      <c r="T18" s="13"/>
      <c r="U18" s="13"/>
      <c r="V18" s="13"/>
      <c r="W18" s="13"/>
      <c r="X18" s="13"/>
      <c r="Y18" s="13"/>
      <c r="Z18" s="13"/>
    </row>
    <row r="19" spans="1:26" ht="7.5" customHeight="1">
      <c r="A19" s="460"/>
      <c r="B19" s="128"/>
      <c r="C19" s="771"/>
      <c r="D19" s="779"/>
      <c r="E19" s="771"/>
      <c r="F19" s="461"/>
      <c r="G19" s="462"/>
      <c r="H19" s="779"/>
      <c r="I19" s="771"/>
      <c r="J19" s="128"/>
      <c r="K19" s="465"/>
      <c r="L19" s="541"/>
      <c r="M19" s="541"/>
      <c r="N19" s="461"/>
      <c r="O19" s="771"/>
      <c r="P19" s="771"/>
      <c r="Q19" s="128"/>
      <c r="R19" s="5"/>
      <c r="S19" s="13"/>
      <c r="T19" s="13"/>
      <c r="U19" s="13"/>
      <c r="V19" s="13"/>
      <c r="W19" s="13"/>
      <c r="X19" s="13"/>
      <c r="Y19" s="13"/>
      <c r="Z19" s="13"/>
    </row>
    <row r="20" spans="1:26" ht="7.5" customHeight="1">
      <c r="A20" s="460"/>
      <c r="B20" s="128"/>
      <c r="C20" s="462"/>
      <c r="D20" s="778" t="s">
        <v>847</v>
      </c>
      <c r="E20" s="606"/>
      <c r="F20" s="461"/>
      <c r="G20" s="462"/>
      <c r="H20" s="778" t="s">
        <v>848</v>
      </c>
      <c r="I20" s="606"/>
      <c r="J20" s="129"/>
      <c r="K20" s="465"/>
      <c r="L20" s="778" t="s">
        <v>849</v>
      </c>
      <c r="M20" s="541"/>
      <c r="N20" s="461"/>
      <c r="O20" s="794"/>
      <c r="P20" s="795" t="s">
        <v>850</v>
      </c>
      <c r="Q20" s="128"/>
      <c r="R20" s="5"/>
      <c r="S20" s="13"/>
      <c r="T20" s="13"/>
      <c r="U20" s="13"/>
      <c r="V20" s="13"/>
      <c r="W20" s="13"/>
      <c r="X20" s="13"/>
      <c r="Y20" s="13"/>
      <c r="Z20" s="13"/>
    </row>
    <row r="21" spans="1:26" ht="7.5" customHeight="1">
      <c r="A21" s="460"/>
      <c r="B21" s="128"/>
      <c r="C21" s="462"/>
      <c r="D21" s="779"/>
      <c r="E21" s="771"/>
      <c r="F21" s="461"/>
      <c r="G21" s="462"/>
      <c r="H21" s="779"/>
      <c r="I21" s="771"/>
      <c r="J21" s="129"/>
      <c r="K21" s="464"/>
      <c r="L21" s="541"/>
      <c r="M21" s="541"/>
      <c r="N21" s="461"/>
      <c r="O21" s="771"/>
      <c r="P21" s="771"/>
      <c r="Q21" s="128"/>
      <c r="R21" s="5"/>
      <c r="S21" s="13"/>
      <c r="T21" s="13"/>
      <c r="U21" s="13"/>
      <c r="V21" s="13"/>
      <c r="W21" s="13"/>
      <c r="X21" s="13"/>
      <c r="Y21" s="13"/>
      <c r="Z21" s="13"/>
    </row>
    <row r="22" spans="1:26" ht="7.5" customHeight="1">
      <c r="A22" s="460"/>
      <c r="B22" s="128"/>
      <c r="C22" s="462"/>
      <c r="D22" s="778" t="s">
        <v>851</v>
      </c>
      <c r="E22" s="606"/>
      <c r="F22" s="461"/>
      <c r="G22" s="462"/>
      <c r="H22" s="778" t="s">
        <v>852</v>
      </c>
      <c r="I22" s="606"/>
      <c r="J22" s="129"/>
      <c r="K22" s="464"/>
      <c r="L22" s="778" t="s">
        <v>853</v>
      </c>
      <c r="M22" s="541"/>
      <c r="N22" s="461"/>
      <c r="O22" s="794"/>
      <c r="P22" s="795" t="s">
        <v>854</v>
      </c>
      <c r="Q22" s="128"/>
      <c r="R22" s="5"/>
      <c r="S22" s="13"/>
      <c r="T22" s="13"/>
      <c r="U22" s="13"/>
      <c r="V22" s="13"/>
      <c r="W22" s="13"/>
      <c r="X22" s="13"/>
      <c r="Y22" s="13"/>
      <c r="Z22" s="13"/>
    </row>
    <row r="23" spans="1:26" ht="7.5" customHeight="1">
      <c r="A23" s="460"/>
      <c r="B23" s="128"/>
      <c r="C23" s="462"/>
      <c r="D23" s="779"/>
      <c r="E23" s="771"/>
      <c r="F23" s="461"/>
      <c r="G23" s="462"/>
      <c r="H23" s="779"/>
      <c r="I23" s="771"/>
      <c r="J23" s="129"/>
      <c r="K23" s="464"/>
      <c r="L23" s="541"/>
      <c r="M23" s="541"/>
      <c r="N23" s="461"/>
      <c r="O23" s="771"/>
      <c r="P23" s="771"/>
      <c r="Q23" s="128"/>
      <c r="R23" s="5"/>
      <c r="S23" s="13"/>
      <c r="T23" s="13"/>
      <c r="U23" s="13"/>
      <c r="V23" s="13"/>
      <c r="W23" s="13"/>
      <c r="X23" s="13"/>
      <c r="Y23" s="13"/>
      <c r="Z23" s="13"/>
    </row>
    <row r="24" spans="1:26" ht="7.5" customHeight="1">
      <c r="A24" s="13"/>
      <c r="B24" s="128"/>
      <c r="C24" s="794"/>
      <c r="D24" s="778" t="s">
        <v>855</v>
      </c>
      <c r="E24" s="606"/>
      <c r="F24" s="461"/>
      <c r="G24" s="462"/>
      <c r="H24" s="778" t="s">
        <v>846</v>
      </c>
      <c r="I24" s="606"/>
      <c r="J24" s="129"/>
      <c r="K24" s="465"/>
      <c r="L24" s="778" t="s">
        <v>856</v>
      </c>
      <c r="M24" s="541"/>
      <c r="N24" s="461"/>
      <c r="O24" s="794"/>
      <c r="P24" s="795" t="s">
        <v>857</v>
      </c>
      <c r="Q24" s="128"/>
      <c r="R24" s="5"/>
      <c r="S24" s="13"/>
      <c r="T24" s="13"/>
      <c r="U24" s="13"/>
      <c r="V24" s="13"/>
      <c r="W24" s="13"/>
      <c r="X24" s="13"/>
      <c r="Y24" s="13"/>
      <c r="Z24" s="13"/>
    </row>
    <row r="25" spans="1:26" ht="7.5" customHeight="1">
      <c r="A25" s="5"/>
      <c r="B25" s="128"/>
      <c r="C25" s="771"/>
      <c r="D25" s="779"/>
      <c r="E25" s="771"/>
      <c r="F25" s="461"/>
      <c r="G25" s="462"/>
      <c r="H25" s="779"/>
      <c r="I25" s="771"/>
      <c r="J25" s="129"/>
      <c r="K25" s="465"/>
      <c r="L25" s="541"/>
      <c r="M25" s="541"/>
      <c r="N25" s="461"/>
      <c r="O25" s="771"/>
      <c r="P25" s="771"/>
      <c r="Q25" s="128"/>
      <c r="R25" s="5"/>
      <c r="S25" s="5"/>
      <c r="T25" s="5"/>
      <c r="U25" s="5"/>
      <c r="V25" s="5"/>
      <c r="W25" s="5"/>
      <c r="X25" s="5"/>
      <c r="Y25" s="5"/>
      <c r="Z25" s="5"/>
    </row>
    <row r="26" spans="1:26" ht="7.5" customHeight="1">
      <c r="A26" s="5"/>
      <c r="B26" s="128"/>
      <c r="C26" s="794"/>
      <c r="D26" s="778" t="s">
        <v>858</v>
      </c>
      <c r="E26" s="606"/>
      <c r="F26" s="461"/>
      <c r="G26" s="464"/>
      <c r="H26" s="778" t="s">
        <v>850</v>
      </c>
      <c r="I26" s="606"/>
      <c r="J26" s="129"/>
      <c r="K26" s="464"/>
      <c r="L26" s="778" t="s">
        <v>859</v>
      </c>
      <c r="M26" s="541"/>
      <c r="N26" s="461"/>
      <c r="O26" s="794"/>
      <c r="P26" s="795" t="s">
        <v>838</v>
      </c>
      <c r="Q26" s="128"/>
      <c r="R26" s="5"/>
      <c r="S26" s="5"/>
      <c r="T26" s="5"/>
      <c r="U26" s="5"/>
      <c r="V26" s="5"/>
      <c r="W26" s="5"/>
      <c r="X26" s="5"/>
      <c r="Y26" s="5"/>
      <c r="Z26" s="5"/>
    </row>
    <row r="27" spans="1:26" ht="7.5" customHeight="1">
      <c r="A27" s="5"/>
      <c r="B27" s="128"/>
      <c r="C27" s="771"/>
      <c r="D27" s="779"/>
      <c r="E27" s="771"/>
      <c r="F27" s="461"/>
      <c r="G27" s="464"/>
      <c r="H27" s="779"/>
      <c r="I27" s="771"/>
      <c r="J27" s="128"/>
      <c r="K27" s="464"/>
      <c r="L27" s="541"/>
      <c r="M27" s="541"/>
      <c r="N27" s="461"/>
      <c r="O27" s="771"/>
      <c r="P27" s="771"/>
      <c r="Q27" s="128"/>
      <c r="R27" s="33"/>
      <c r="S27" s="33"/>
      <c r="T27" s="33"/>
      <c r="U27" s="5"/>
      <c r="V27" s="5"/>
      <c r="W27" s="5"/>
      <c r="X27" s="5"/>
      <c r="Y27" s="5"/>
      <c r="Z27" s="5"/>
    </row>
    <row r="28" spans="1:26" ht="7.5" customHeight="1">
      <c r="A28" s="460"/>
      <c r="B28" s="128"/>
      <c r="C28" s="805" t="s">
        <v>823</v>
      </c>
      <c r="D28" s="780" t="s">
        <v>860</v>
      </c>
      <c r="E28" s="606"/>
      <c r="F28" s="461"/>
      <c r="G28" s="464"/>
      <c r="H28" s="778" t="s">
        <v>854</v>
      </c>
      <c r="I28" s="606"/>
      <c r="J28" s="128"/>
      <c r="K28" s="464"/>
      <c r="L28" s="778" t="s">
        <v>861</v>
      </c>
      <c r="M28" s="541"/>
      <c r="N28" s="461"/>
      <c r="O28" s="794"/>
      <c r="P28" s="795" t="s">
        <v>862</v>
      </c>
      <c r="Q28" s="128"/>
      <c r="R28" s="33"/>
      <c r="S28" s="33"/>
      <c r="T28" s="33"/>
      <c r="U28" s="5"/>
      <c r="V28" s="5"/>
      <c r="W28" s="5"/>
      <c r="X28" s="5"/>
      <c r="Y28" s="5"/>
      <c r="Z28" s="5"/>
    </row>
    <row r="29" spans="1:26" ht="7.5" customHeight="1">
      <c r="A29" s="460"/>
      <c r="B29" s="128"/>
      <c r="C29" s="771"/>
      <c r="D29" s="779"/>
      <c r="E29" s="771"/>
      <c r="F29" s="461"/>
      <c r="G29" s="464"/>
      <c r="H29" s="779"/>
      <c r="I29" s="771"/>
      <c r="J29" s="128"/>
      <c r="K29" s="462"/>
      <c r="L29" s="541"/>
      <c r="M29" s="541"/>
      <c r="N29" s="461"/>
      <c r="O29" s="771"/>
      <c r="P29" s="771"/>
      <c r="Q29" s="128"/>
      <c r="R29" s="33"/>
      <c r="S29" s="33"/>
      <c r="T29" s="33"/>
      <c r="U29" s="5"/>
      <c r="V29" s="5"/>
      <c r="W29" s="5"/>
      <c r="X29" s="5"/>
      <c r="Y29" s="5"/>
      <c r="Z29" s="5"/>
    </row>
    <row r="30" spans="1:26" ht="7.5" customHeight="1">
      <c r="A30" s="13"/>
      <c r="B30" s="128"/>
      <c r="C30" s="462"/>
      <c r="D30" s="778" t="s">
        <v>863</v>
      </c>
      <c r="E30" s="606"/>
      <c r="F30" s="461"/>
      <c r="G30" s="464"/>
      <c r="H30" s="778" t="s">
        <v>864</v>
      </c>
      <c r="I30" s="606"/>
      <c r="J30" s="128"/>
      <c r="K30" s="464"/>
      <c r="L30" s="778" t="s">
        <v>865</v>
      </c>
      <c r="M30" s="541"/>
      <c r="N30" s="461"/>
      <c r="O30" s="794"/>
      <c r="P30" s="795" t="s">
        <v>845</v>
      </c>
      <c r="Q30" s="128"/>
      <c r="R30" s="33"/>
      <c r="S30" s="33"/>
      <c r="T30" s="33"/>
      <c r="U30" s="13"/>
      <c r="V30" s="13"/>
      <c r="W30" s="13"/>
      <c r="X30" s="13"/>
      <c r="Y30" s="13"/>
      <c r="Z30" s="13"/>
    </row>
    <row r="31" spans="1:26" ht="7.5" customHeight="1">
      <c r="A31" s="13"/>
      <c r="B31" s="128"/>
      <c r="C31" s="462"/>
      <c r="D31" s="779"/>
      <c r="E31" s="771"/>
      <c r="F31" s="461"/>
      <c r="G31" s="464"/>
      <c r="H31" s="779"/>
      <c r="I31" s="771"/>
      <c r="J31" s="128"/>
      <c r="K31" s="462"/>
      <c r="L31" s="541"/>
      <c r="M31" s="541"/>
      <c r="N31" s="461"/>
      <c r="O31" s="771"/>
      <c r="P31" s="771"/>
      <c r="Q31" s="128"/>
      <c r="R31" s="33"/>
      <c r="S31" s="33"/>
      <c r="T31" s="33"/>
      <c r="U31" s="13"/>
      <c r="V31" s="13"/>
      <c r="W31" s="13"/>
      <c r="X31" s="13"/>
      <c r="Y31" s="13"/>
      <c r="Z31" s="13"/>
    </row>
    <row r="32" spans="1:26" ht="7.5" customHeight="1">
      <c r="A32" s="13"/>
      <c r="B32" s="128"/>
      <c r="C32" s="462"/>
      <c r="D32" s="778" t="s">
        <v>866</v>
      </c>
      <c r="E32" s="606"/>
      <c r="F32" s="461"/>
      <c r="G32" s="464"/>
      <c r="H32" s="778" t="s">
        <v>867</v>
      </c>
      <c r="I32" s="606"/>
      <c r="J32" s="128"/>
      <c r="K32" s="464"/>
      <c r="L32" s="778" t="s">
        <v>842</v>
      </c>
      <c r="M32" s="541"/>
      <c r="N32" s="461"/>
      <c r="O32" s="794"/>
      <c r="P32" s="795" t="s">
        <v>849</v>
      </c>
      <c r="Q32" s="128"/>
      <c r="R32" s="33"/>
      <c r="S32" s="33"/>
      <c r="T32" s="33"/>
      <c r="U32" s="13"/>
      <c r="V32" s="13"/>
      <c r="W32" s="13"/>
      <c r="X32" s="13"/>
      <c r="Y32" s="13"/>
      <c r="Z32" s="13"/>
    </row>
    <row r="33" spans="1:26" ht="7.5" customHeight="1">
      <c r="A33" s="13"/>
      <c r="B33" s="128"/>
      <c r="C33" s="462"/>
      <c r="D33" s="779"/>
      <c r="E33" s="771"/>
      <c r="F33" s="461"/>
      <c r="G33" s="464"/>
      <c r="H33" s="779"/>
      <c r="I33" s="771"/>
      <c r="J33" s="128"/>
      <c r="K33" s="462"/>
      <c r="L33" s="541"/>
      <c r="M33" s="541"/>
      <c r="N33" s="461"/>
      <c r="O33" s="771"/>
      <c r="P33" s="771"/>
      <c r="Q33" s="128"/>
      <c r="R33" s="33"/>
      <c r="S33" s="33"/>
      <c r="T33" s="33"/>
      <c r="U33" s="13"/>
      <c r="V33" s="13"/>
      <c r="W33" s="13"/>
      <c r="X33" s="13"/>
      <c r="Y33" s="13"/>
      <c r="Z33" s="13"/>
    </row>
    <row r="34" spans="1:26" ht="7.5" customHeight="1">
      <c r="A34" s="13"/>
      <c r="B34" s="128"/>
      <c r="C34" s="462"/>
      <c r="D34" s="778" t="s">
        <v>868</v>
      </c>
      <c r="E34" s="606"/>
      <c r="F34" s="461"/>
      <c r="G34" s="464"/>
      <c r="H34" s="778" t="s">
        <v>857</v>
      </c>
      <c r="I34" s="606"/>
      <c r="J34" s="128"/>
      <c r="K34" s="464"/>
      <c r="L34" s="778" t="s">
        <v>869</v>
      </c>
      <c r="M34" s="541"/>
      <c r="N34" s="128"/>
      <c r="O34" s="794"/>
      <c r="P34" s="795" t="s">
        <v>853</v>
      </c>
      <c r="Q34" s="128"/>
      <c r="R34" s="33"/>
      <c r="S34" s="33"/>
      <c r="T34" s="33"/>
      <c r="U34" s="13"/>
      <c r="V34" s="13"/>
      <c r="W34" s="13"/>
      <c r="X34" s="13"/>
      <c r="Y34" s="13"/>
      <c r="Z34" s="13"/>
    </row>
    <row r="35" spans="1:26" ht="7.5" customHeight="1">
      <c r="A35" s="13"/>
      <c r="B35" s="128"/>
      <c r="C35" s="462"/>
      <c r="D35" s="779"/>
      <c r="E35" s="771"/>
      <c r="F35" s="461"/>
      <c r="G35" s="464"/>
      <c r="H35" s="779"/>
      <c r="I35" s="771"/>
      <c r="J35" s="129"/>
      <c r="K35" s="462"/>
      <c r="L35" s="541"/>
      <c r="M35" s="541"/>
      <c r="N35" s="128"/>
      <c r="O35" s="771"/>
      <c r="P35" s="771"/>
      <c r="Q35" s="128"/>
      <c r="R35" s="33"/>
      <c r="S35" s="33"/>
      <c r="T35" s="33"/>
      <c r="U35" s="13"/>
      <c r="V35" s="13"/>
      <c r="W35" s="13"/>
      <c r="X35" s="13"/>
      <c r="Y35" s="13"/>
      <c r="Z35" s="13"/>
    </row>
    <row r="36" spans="1:26" ht="7.5" customHeight="1">
      <c r="A36" s="13"/>
      <c r="B36" s="128"/>
      <c r="C36" s="462"/>
      <c r="D36" s="795" t="s">
        <v>839</v>
      </c>
      <c r="E36" s="462"/>
      <c r="F36" s="128"/>
      <c r="G36" s="462"/>
      <c r="H36" s="778" t="s">
        <v>870</v>
      </c>
      <c r="I36" s="606"/>
      <c r="J36" s="129"/>
      <c r="K36" s="807" t="s">
        <v>823</v>
      </c>
      <c r="L36" s="772" t="s">
        <v>871</v>
      </c>
      <c r="M36" s="541"/>
      <c r="N36" s="128"/>
      <c r="O36" s="794"/>
      <c r="P36" s="795" t="s">
        <v>870</v>
      </c>
      <c r="Q36" s="128"/>
      <c r="R36" s="33"/>
      <c r="S36" s="33"/>
      <c r="T36" s="33"/>
      <c r="U36" s="13"/>
      <c r="V36" s="13"/>
      <c r="W36" s="13"/>
      <c r="X36" s="13"/>
      <c r="Y36" s="13"/>
      <c r="Z36" s="13"/>
    </row>
    <row r="37" spans="1:26" ht="7.5" customHeight="1">
      <c r="A37" s="13"/>
      <c r="B37" s="128"/>
      <c r="C37" s="462"/>
      <c r="D37" s="771"/>
      <c r="E37" s="462"/>
      <c r="F37" s="128"/>
      <c r="G37" s="462"/>
      <c r="H37" s="779"/>
      <c r="I37" s="771"/>
      <c r="J37" s="808"/>
      <c r="K37" s="541"/>
      <c r="L37" s="541"/>
      <c r="M37" s="541"/>
      <c r="N37" s="128"/>
      <c r="O37" s="771"/>
      <c r="P37" s="771"/>
      <c r="Q37" s="128"/>
      <c r="R37" s="33"/>
      <c r="S37" s="33"/>
      <c r="T37" s="33"/>
      <c r="U37" s="13"/>
      <c r="V37" s="13"/>
      <c r="W37" s="13"/>
      <c r="X37" s="13"/>
      <c r="Y37" s="13"/>
      <c r="Z37" s="13"/>
    </row>
    <row r="38" spans="1:26" ht="7.5" customHeight="1">
      <c r="A38" s="13"/>
      <c r="B38" s="128"/>
      <c r="C38" s="462"/>
      <c r="D38" s="778" t="s">
        <v>872</v>
      </c>
      <c r="E38" s="462"/>
      <c r="F38" s="128"/>
      <c r="G38" s="464"/>
      <c r="H38" s="778" t="s">
        <v>873</v>
      </c>
      <c r="I38" s="606"/>
      <c r="J38" s="541"/>
      <c r="K38" s="541"/>
      <c r="L38" s="541"/>
      <c r="M38" s="541"/>
      <c r="N38" s="128"/>
      <c r="O38" s="794"/>
      <c r="P38" s="795" t="s">
        <v>873</v>
      </c>
      <c r="Q38" s="128"/>
      <c r="R38" s="33"/>
      <c r="S38" s="33"/>
      <c r="T38" s="33"/>
      <c r="U38" s="13"/>
      <c r="V38" s="13"/>
      <c r="W38" s="13"/>
      <c r="X38" s="13"/>
      <c r="Y38" s="13"/>
      <c r="Z38" s="13"/>
    </row>
    <row r="39" spans="1:26" ht="7.5" customHeight="1">
      <c r="A39" s="13"/>
      <c r="B39" s="128"/>
      <c r="C39" s="466"/>
      <c r="D39" s="531"/>
      <c r="E39" s="466"/>
      <c r="F39" s="128"/>
      <c r="G39" s="464"/>
      <c r="H39" s="779"/>
      <c r="I39" s="771"/>
      <c r="J39" s="809"/>
      <c r="K39" s="464"/>
      <c r="L39" s="541"/>
      <c r="M39" s="541"/>
      <c r="N39" s="128"/>
      <c r="O39" s="771"/>
      <c r="P39" s="771"/>
      <c r="Q39" s="128"/>
      <c r="R39" s="5"/>
      <c r="S39" s="5"/>
      <c r="T39" s="13"/>
      <c r="U39" s="13"/>
      <c r="V39" s="13"/>
      <c r="W39" s="13"/>
      <c r="X39" s="13"/>
      <c r="Y39" s="13"/>
      <c r="Z39" s="13"/>
    </row>
    <row r="40" spans="1:26" ht="7.5" customHeight="1">
      <c r="A40" s="13"/>
      <c r="B40" s="128"/>
      <c r="C40" s="128"/>
      <c r="D40" s="128"/>
      <c r="E40" s="128"/>
      <c r="F40" s="128"/>
      <c r="G40" s="464"/>
      <c r="H40" s="778" t="s">
        <v>874</v>
      </c>
      <c r="I40" s="606"/>
      <c r="J40" s="541"/>
      <c r="K40" s="467"/>
      <c r="L40" s="531"/>
      <c r="M40" s="531"/>
      <c r="N40" s="128"/>
      <c r="O40" s="794"/>
      <c r="P40" s="795" t="s">
        <v>856</v>
      </c>
      <c r="Q40" s="128"/>
      <c r="R40" s="5"/>
      <c r="S40" s="5"/>
      <c r="T40" s="13"/>
      <c r="U40" s="13"/>
      <c r="V40" s="13"/>
      <c r="W40" s="13"/>
      <c r="X40" s="13"/>
      <c r="Y40" s="13"/>
      <c r="Z40" s="13"/>
    </row>
    <row r="41" spans="1:26" ht="7.5" customHeight="1">
      <c r="A41" s="13"/>
      <c r="B41" s="128"/>
      <c r="C41" s="773" t="s">
        <v>21</v>
      </c>
      <c r="D41" s="777" t="s">
        <v>875</v>
      </c>
      <c r="E41" s="709"/>
      <c r="F41" s="128"/>
      <c r="G41" s="464"/>
      <c r="H41" s="779"/>
      <c r="I41" s="771"/>
      <c r="J41" s="809"/>
      <c r="K41" s="128"/>
      <c r="L41" s="128"/>
      <c r="M41" s="128"/>
      <c r="N41" s="128"/>
      <c r="O41" s="771"/>
      <c r="P41" s="771"/>
      <c r="Q41" s="128"/>
      <c r="R41" s="5"/>
      <c r="S41" s="5"/>
      <c r="T41" s="13"/>
      <c r="U41" s="13"/>
      <c r="V41" s="13"/>
      <c r="W41" s="13"/>
      <c r="X41" s="13"/>
      <c r="Y41" s="13"/>
      <c r="Z41" s="13"/>
    </row>
    <row r="42" spans="1:26" ht="7.5" customHeight="1">
      <c r="A42" s="460"/>
      <c r="B42" s="128"/>
      <c r="C42" s="562"/>
      <c r="D42" s="562"/>
      <c r="E42" s="711"/>
      <c r="F42" s="128"/>
      <c r="G42" s="464"/>
      <c r="H42" s="778" t="s">
        <v>876</v>
      </c>
      <c r="I42" s="606"/>
      <c r="J42" s="541"/>
      <c r="K42" s="773" t="s">
        <v>21</v>
      </c>
      <c r="L42" s="777" t="s">
        <v>877</v>
      </c>
      <c r="M42" s="709"/>
      <c r="N42" s="128"/>
      <c r="O42" s="794"/>
      <c r="P42" s="795" t="s">
        <v>878</v>
      </c>
      <c r="Q42" s="128"/>
      <c r="R42" s="5"/>
      <c r="S42" s="5"/>
      <c r="T42" s="13"/>
      <c r="U42" s="13"/>
      <c r="V42" s="13"/>
      <c r="W42" s="13"/>
      <c r="X42" s="13"/>
      <c r="Y42" s="13"/>
      <c r="Z42" s="13"/>
    </row>
    <row r="43" spans="1:26" ht="7.5" customHeight="1">
      <c r="A43" s="460"/>
      <c r="B43" s="128"/>
      <c r="C43" s="462"/>
      <c r="D43" s="778" t="s">
        <v>879</v>
      </c>
      <c r="E43" s="541"/>
      <c r="F43" s="128"/>
      <c r="G43" s="464"/>
      <c r="H43" s="779"/>
      <c r="I43" s="771"/>
      <c r="J43" s="809"/>
      <c r="K43" s="562"/>
      <c r="L43" s="562"/>
      <c r="M43" s="711"/>
      <c r="N43" s="128"/>
      <c r="O43" s="771"/>
      <c r="P43" s="771"/>
      <c r="Q43" s="128"/>
      <c r="R43" s="5"/>
      <c r="S43" s="5"/>
      <c r="T43" s="13"/>
      <c r="U43" s="13"/>
      <c r="V43" s="13"/>
      <c r="W43" s="13"/>
      <c r="X43" s="13"/>
      <c r="Y43" s="13"/>
      <c r="Z43" s="13"/>
    </row>
    <row r="44" spans="1:26" ht="7.5" customHeight="1">
      <c r="A44" s="460"/>
      <c r="B44" s="128"/>
      <c r="C44" s="462"/>
      <c r="D44" s="541"/>
      <c r="E44" s="541"/>
      <c r="F44" s="128"/>
      <c r="G44" s="464"/>
      <c r="H44" s="778" t="s">
        <v>880</v>
      </c>
      <c r="I44" s="606"/>
      <c r="J44" s="541"/>
      <c r="K44" s="462"/>
      <c r="L44" s="778" t="s">
        <v>881</v>
      </c>
      <c r="M44" s="541"/>
      <c r="N44" s="128"/>
      <c r="O44" s="794"/>
      <c r="P44" s="795" t="s">
        <v>865</v>
      </c>
      <c r="Q44" s="128"/>
      <c r="R44" s="5"/>
      <c r="S44" s="5"/>
      <c r="T44" s="5"/>
      <c r="U44" s="5"/>
      <c r="V44" s="5"/>
      <c r="W44" s="5"/>
      <c r="X44" s="5"/>
      <c r="Y44" s="5"/>
      <c r="Z44" s="5"/>
    </row>
    <row r="45" spans="1:26" ht="7.5" customHeight="1">
      <c r="A45" s="460"/>
      <c r="B45" s="128"/>
      <c r="C45" s="462"/>
      <c r="D45" s="778" t="s">
        <v>882</v>
      </c>
      <c r="E45" s="541"/>
      <c r="F45" s="128"/>
      <c r="G45" s="464"/>
      <c r="H45" s="779"/>
      <c r="I45" s="771"/>
      <c r="J45" s="809"/>
      <c r="K45" s="462"/>
      <c r="L45" s="541"/>
      <c r="M45" s="541"/>
      <c r="N45" s="128"/>
      <c r="O45" s="771"/>
      <c r="P45" s="771"/>
      <c r="Q45" s="128"/>
      <c r="R45" s="5"/>
      <c r="S45" s="5"/>
      <c r="T45" s="5"/>
      <c r="U45" s="5"/>
      <c r="V45" s="5"/>
      <c r="W45" s="5"/>
      <c r="X45" s="5"/>
      <c r="Y45" s="5"/>
      <c r="Z45" s="5"/>
    </row>
    <row r="46" spans="1:26" ht="7.5" customHeight="1">
      <c r="A46" s="460"/>
      <c r="B46" s="128"/>
      <c r="C46" s="462"/>
      <c r="D46" s="541"/>
      <c r="E46" s="541"/>
      <c r="F46" s="128"/>
      <c r="G46" s="464"/>
      <c r="H46" s="778" t="s">
        <v>883</v>
      </c>
      <c r="I46" s="541"/>
      <c r="J46" s="541"/>
      <c r="K46" s="464"/>
      <c r="L46" s="778" t="s">
        <v>884</v>
      </c>
      <c r="M46" s="541"/>
      <c r="N46" s="128"/>
      <c r="O46" s="794"/>
      <c r="P46" s="795" t="s">
        <v>859</v>
      </c>
      <c r="Q46" s="128"/>
      <c r="R46" s="5"/>
      <c r="S46" s="5"/>
      <c r="T46" s="5"/>
      <c r="U46" s="5"/>
      <c r="V46" s="5"/>
      <c r="W46" s="5"/>
      <c r="X46" s="5"/>
      <c r="Y46" s="5"/>
      <c r="Z46" s="5"/>
    </row>
    <row r="47" spans="1:26" ht="7.5" customHeight="1">
      <c r="A47" s="460"/>
      <c r="B47" s="128"/>
      <c r="C47" s="462"/>
      <c r="D47" s="778" t="s">
        <v>885</v>
      </c>
      <c r="E47" s="541"/>
      <c r="F47" s="128"/>
      <c r="G47" s="464"/>
      <c r="H47" s="541"/>
      <c r="I47" s="541"/>
      <c r="J47" s="128"/>
      <c r="K47" s="464"/>
      <c r="L47" s="541"/>
      <c r="M47" s="541"/>
      <c r="N47" s="128"/>
      <c r="O47" s="771"/>
      <c r="P47" s="771"/>
      <c r="Q47" s="128"/>
      <c r="R47" s="5"/>
      <c r="S47" s="5"/>
      <c r="T47" s="5"/>
      <c r="U47" s="5"/>
      <c r="V47" s="5"/>
      <c r="W47" s="5"/>
      <c r="X47" s="5"/>
      <c r="Y47" s="5"/>
      <c r="Z47" s="5"/>
    </row>
    <row r="48" spans="1:26" ht="7.5" customHeight="1">
      <c r="A48" s="460"/>
      <c r="B48" s="128"/>
      <c r="C48" s="462"/>
      <c r="D48" s="541"/>
      <c r="E48" s="541"/>
      <c r="F48" s="128"/>
      <c r="G48" s="464"/>
      <c r="H48" s="778" t="s">
        <v>878</v>
      </c>
      <c r="I48" s="541"/>
      <c r="J48" s="809"/>
      <c r="K48" s="807" t="s">
        <v>823</v>
      </c>
      <c r="L48" s="772" t="s">
        <v>886</v>
      </c>
      <c r="M48" s="541"/>
      <c r="N48" s="128"/>
      <c r="O48" s="794"/>
      <c r="P48" s="795" t="s">
        <v>861</v>
      </c>
      <c r="Q48" s="128"/>
      <c r="R48" s="5"/>
      <c r="S48" s="5"/>
      <c r="T48" s="5"/>
      <c r="U48" s="5"/>
      <c r="V48" s="5"/>
      <c r="W48" s="5"/>
      <c r="X48" s="5"/>
      <c r="Y48" s="5"/>
      <c r="Z48" s="5"/>
    </row>
    <row r="49" spans="1:26" ht="7.5" customHeight="1">
      <c r="A49" s="460"/>
      <c r="B49" s="128"/>
      <c r="C49" s="462"/>
      <c r="D49" s="778" t="s">
        <v>887</v>
      </c>
      <c r="E49" s="541"/>
      <c r="F49" s="128"/>
      <c r="G49" s="464"/>
      <c r="H49" s="541"/>
      <c r="I49" s="541"/>
      <c r="J49" s="541"/>
      <c r="K49" s="541"/>
      <c r="L49" s="541"/>
      <c r="M49" s="541"/>
      <c r="N49" s="128"/>
      <c r="O49" s="771"/>
      <c r="P49" s="771"/>
      <c r="Q49" s="128"/>
      <c r="R49" s="5"/>
      <c r="S49" s="5"/>
      <c r="T49" s="5"/>
      <c r="U49" s="5"/>
      <c r="V49" s="5"/>
      <c r="W49" s="5"/>
      <c r="X49" s="5"/>
      <c r="Y49" s="5"/>
      <c r="Z49" s="5"/>
    </row>
    <row r="50" spans="1:26" ht="7.5" customHeight="1">
      <c r="A50" s="460"/>
      <c r="B50" s="128"/>
      <c r="C50" s="462"/>
      <c r="D50" s="541"/>
      <c r="E50" s="541"/>
      <c r="F50" s="128"/>
      <c r="G50" s="468"/>
      <c r="H50" s="787" t="s">
        <v>888</v>
      </c>
      <c r="I50" s="541"/>
      <c r="J50" s="461"/>
      <c r="K50" s="464"/>
      <c r="L50" s="541"/>
      <c r="M50" s="541"/>
      <c r="N50" s="128"/>
      <c r="O50" s="794"/>
      <c r="P50" s="795" t="s">
        <v>869</v>
      </c>
      <c r="Q50" s="128"/>
      <c r="R50" s="5"/>
      <c r="S50" s="5"/>
      <c r="T50" s="5"/>
      <c r="U50" s="5"/>
      <c r="V50" s="5"/>
      <c r="W50" s="5"/>
      <c r="X50" s="5"/>
      <c r="Y50" s="5"/>
      <c r="Z50" s="5"/>
    </row>
    <row r="51" spans="1:26" ht="7.5" customHeight="1">
      <c r="A51" s="460"/>
      <c r="B51" s="128"/>
      <c r="C51" s="790" t="s">
        <v>823</v>
      </c>
      <c r="D51" s="796" t="s">
        <v>889</v>
      </c>
      <c r="E51" s="541"/>
      <c r="F51" s="128"/>
      <c r="G51" s="468"/>
      <c r="H51" s="541"/>
      <c r="I51" s="541"/>
      <c r="J51" s="461"/>
      <c r="K51" s="464"/>
      <c r="L51" s="541"/>
      <c r="M51" s="541"/>
      <c r="N51" s="128"/>
      <c r="O51" s="771"/>
      <c r="P51" s="771"/>
      <c r="Q51" s="128"/>
      <c r="R51" s="5"/>
      <c r="S51" s="5"/>
      <c r="T51" s="5"/>
      <c r="U51" s="5"/>
      <c r="V51" s="5"/>
      <c r="W51" s="5"/>
      <c r="X51" s="5"/>
      <c r="Y51" s="5"/>
      <c r="Z51" s="5"/>
    </row>
    <row r="52" spans="1:26" ht="7.5" customHeight="1">
      <c r="A52" s="460"/>
      <c r="B52" s="128"/>
      <c r="C52" s="541"/>
      <c r="D52" s="541"/>
      <c r="E52" s="541"/>
      <c r="F52" s="128"/>
      <c r="G52" s="468"/>
      <c r="H52" s="787" t="s">
        <v>890</v>
      </c>
      <c r="I52" s="541"/>
      <c r="J52" s="128"/>
      <c r="K52" s="464"/>
      <c r="L52" s="541"/>
      <c r="M52" s="541"/>
      <c r="N52" s="128"/>
      <c r="O52" s="807" t="s">
        <v>823</v>
      </c>
      <c r="P52" s="772" t="s">
        <v>891</v>
      </c>
      <c r="Q52" s="128"/>
      <c r="R52" s="5"/>
      <c r="S52" s="5"/>
      <c r="T52" s="5"/>
      <c r="U52" s="5"/>
      <c r="V52" s="5"/>
      <c r="W52" s="5"/>
      <c r="X52" s="5"/>
      <c r="Y52" s="5"/>
      <c r="Z52" s="5"/>
    </row>
    <row r="53" spans="1:26" ht="7.5" customHeight="1">
      <c r="A53" s="460"/>
      <c r="B53" s="128"/>
      <c r="C53" s="541"/>
      <c r="D53" s="541"/>
      <c r="E53" s="541"/>
      <c r="F53" s="128"/>
      <c r="G53" s="469"/>
      <c r="H53" s="531"/>
      <c r="I53" s="531"/>
      <c r="J53" s="128"/>
      <c r="K53" s="464"/>
      <c r="L53" s="541"/>
      <c r="M53" s="541"/>
      <c r="N53" s="128"/>
      <c r="O53" s="541"/>
      <c r="P53" s="541"/>
      <c r="Q53" s="128"/>
      <c r="R53" s="5"/>
      <c r="S53" s="5"/>
      <c r="T53" s="5"/>
      <c r="U53" s="5"/>
      <c r="V53" s="5"/>
      <c r="W53" s="5"/>
      <c r="X53" s="5"/>
      <c r="Y53" s="5"/>
      <c r="Z53" s="5"/>
    </row>
    <row r="54" spans="1:26" ht="7.5" customHeight="1">
      <c r="A54" s="460"/>
      <c r="B54" s="128"/>
      <c r="C54" s="541"/>
      <c r="D54" s="541"/>
      <c r="E54" s="541"/>
      <c r="F54" s="128"/>
      <c r="G54" s="128"/>
      <c r="H54" s="128"/>
      <c r="I54" s="128"/>
      <c r="J54" s="128"/>
      <c r="K54" s="467"/>
      <c r="L54" s="531"/>
      <c r="M54" s="531"/>
      <c r="N54" s="128"/>
      <c r="O54" s="541"/>
      <c r="P54" s="541"/>
      <c r="Q54" s="128"/>
      <c r="R54" s="5"/>
      <c r="S54" s="5"/>
      <c r="T54" s="5"/>
      <c r="U54" s="5"/>
      <c r="V54" s="5"/>
      <c r="W54" s="5"/>
      <c r="X54" s="5"/>
      <c r="Y54" s="5"/>
      <c r="Z54" s="5"/>
    </row>
    <row r="55" spans="1:26" ht="17.25" customHeight="1">
      <c r="A55" s="460"/>
      <c r="B55" s="128"/>
      <c r="C55" s="470"/>
      <c r="D55" s="531"/>
      <c r="E55" s="531"/>
      <c r="F55" s="128"/>
      <c r="G55" s="128"/>
      <c r="H55" s="128"/>
      <c r="I55" s="128"/>
      <c r="J55" s="128"/>
      <c r="K55" s="128"/>
      <c r="L55" s="128"/>
      <c r="M55" s="128"/>
      <c r="N55" s="128"/>
      <c r="O55" s="467"/>
      <c r="P55" s="531"/>
      <c r="Q55" s="128"/>
      <c r="R55" s="5"/>
      <c r="S55" s="5"/>
      <c r="T55" s="5"/>
      <c r="U55" s="5"/>
      <c r="V55" s="5"/>
      <c r="W55" s="5"/>
      <c r="X55" s="5"/>
      <c r="Y55" s="5"/>
      <c r="Z55" s="5"/>
    </row>
    <row r="56" spans="1:26" ht="7.5" customHeight="1">
      <c r="A56" s="460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5"/>
      <c r="S56" s="5"/>
      <c r="T56" s="5"/>
      <c r="U56" s="5"/>
      <c r="V56" s="5"/>
      <c r="W56" s="5"/>
      <c r="X56" s="5"/>
      <c r="Y56" s="5"/>
      <c r="Z56" s="5"/>
    </row>
    <row r="57" spans="1:26" ht="7.5" customHeight="1">
      <c r="A57" s="460"/>
      <c r="B57" s="128"/>
      <c r="C57" s="128"/>
      <c r="D57" s="128"/>
      <c r="E57" s="128"/>
      <c r="F57" s="128"/>
      <c r="G57" s="128"/>
      <c r="H57" s="128"/>
      <c r="I57" s="128"/>
      <c r="J57" s="128"/>
      <c r="K57" s="127"/>
      <c r="L57" s="128"/>
      <c r="M57" s="128"/>
      <c r="N57" s="128"/>
      <c r="O57" s="128"/>
      <c r="P57" s="128"/>
      <c r="Q57" s="128"/>
      <c r="R57" s="72"/>
      <c r="S57" s="5"/>
      <c r="T57" s="5"/>
      <c r="U57" s="5"/>
      <c r="V57" s="5"/>
      <c r="W57" s="5"/>
      <c r="X57" s="5"/>
      <c r="Y57" s="5"/>
      <c r="Z57" s="5"/>
    </row>
    <row r="58" spans="1:26" ht="7.5" customHeight="1">
      <c r="A58" s="460"/>
      <c r="B58" s="128"/>
      <c r="C58" s="405"/>
      <c r="D58" s="405"/>
      <c r="E58" s="405"/>
      <c r="F58" s="405"/>
      <c r="G58" s="128"/>
      <c r="H58" s="405"/>
      <c r="I58" s="142"/>
      <c r="J58" s="405"/>
      <c r="K58" s="127"/>
      <c r="L58" s="185"/>
      <c r="M58" s="185"/>
      <c r="N58" s="405"/>
      <c r="O58" s="128"/>
      <c r="P58" s="128"/>
      <c r="Q58" s="40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>
      <c r="A59" s="1"/>
      <c r="B59" s="471"/>
      <c r="C59" s="232"/>
      <c r="D59" s="391" t="s">
        <v>4</v>
      </c>
      <c r="E59" s="391"/>
      <c r="F59" s="391"/>
      <c r="G59" s="391"/>
      <c r="H59" s="391"/>
      <c r="I59" s="391"/>
      <c r="J59" s="391"/>
      <c r="K59" s="391"/>
      <c r="L59" s="391"/>
      <c r="M59" s="391"/>
      <c r="N59" s="391"/>
      <c r="O59" s="391"/>
      <c r="P59" s="786" t="s">
        <v>43</v>
      </c>
      <c r="Q59" s="545"/>
      <c r="R59" s="5"/>
      <c r="S59" s="13"/>
      <c r="T59" s="13"/>
      <c r="U59" s="13"/>
      <c r="V59" s="13"/>
      <c r="W59" s="13"/>
      <c r="X59" s="13"/>
      <c r="Y59" s="13"/>
      <c r="Z59" s="13"/>
    </row>
    <row r="60" spans="1:26" ht="11.25" customHeight="1">
      <c r="A60" s="95"/>
      <c r="B60" s="472"/>
      <c r="C60" s="472"/>
      <c r="D60" s="472"/>
      <c r="E60" s="472"/>
      <c r="F60" s="472"/>
      <c r="G60" s="472"/>
      <c r="H60" s="472"/>
      <c r="I60" s="472"/>
      <c r="J60" s="472"/>
      <c r="K60" s="472"/>
      <c r="L60" s="472"/>
      <c r="M60" s="472"/>
      <c r="N60" s="472"/>
      <c r="O60" s="472"/>
      <c r="P60" s="562"/>
      <c r="Q60" s="562"/>
      <c r="R60" s="5"/>
      <c r="S60" s="13"/>
      <c r="T60" s="13"/>
      <c r="U60" s="13"/>
      <c r="V60" s="13"/>
      <c r="W60" s="13"/>
      <c r="X60" s="13"/>
      <c r="Y60" s="13"/>
      <c r="Z60" s="13"/>
    </row>
    <row r="61" spans="1:26" ht="11.25" customHeight="1">
      <c r="A61" s="1"/>
      <c r="B61" s="555" t="s">
        <v>892</v>
      </c>
      <c r="C61" s="541"/>
      <c r="D61" s="541"/>
      <c r="E61" s="541"/>
      <c r="F61" s="541"/>
      <c r="G61" s="541"/>
      <c r="H61" s="541"/>
      <c r="I61" s="541"/>
      <c r="J61" s="541"/>
      <c r="K61" s="541"/>
      <c r="L61" s="541"/>
      <c r="M61" s="541"/>
      <c r="N61" s="541"/>
      <c r="O61" s="541"/>
      <c r="P61" s="541"/>
      <c r="Q61" s="541"/>
      <c r="R61" s="5"/>
      <c r="S61" s="13"/>
      <c r="T61" s="13"/>
      <c r="U61" s="13"/>
      <c r="V61" s="13"/>
      <c r="W61" s="13"/>
      <c r="X61" s="13"/>
      <c r="Y61" s="13"/>
      <c r="Z61" s="13"/>
    </row>
    <row r="62" spans="1:26" ht="61.5" customHeight="1">
      <c r="A62" s="1"/>
      <c r="B62" s="572"/>
      <c r="C62" s="531"/>
      <c r="D62" s="531"/>
      <c r="E62" s="531"/>
      <c r="F62" s="531"/>
      <c r="G62" s="531"/>
      <c r="H62" s="531"/>
      <c r="I62" s="457"/>
      <c r="J62" s="457"/>
      <c r="K62" s="457"/>
      <c r="L62" s="735" t="s">
        <v>819</v>
      </c>
      <c r="M62" s="531"/>
      <c r="N62" s="531"/>
      <c r="O62" s="531"/>
      <c r="P62" s="531"/>
      <c r="Q62" s="531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>
      <c r="A63" s="1"/>
      <c r="B63" s="676"/>
      <c r="C63" s="575"/>
      <c r="D63" s="575"/>
      <c r="E63" s="575"/>
      <c r="F63" s="575"/>
      <c r="G63" s="575"/>
      <c r="H63" s="575"/>
      <c r="I63" s="575"/>
      <c r="J63" s="575"/>
      <c r="K63" s="575"/>
      <c r="L63" s="575"/>
      <c r="M63" s="575"/>
      <c r="N63" s="575"/>
      <c r="O63" s="575"/>
      <c r="P63" s="575"/>
      <c r="Q63" s="575"/>
      <c r="R63" s="5"/>
      <c r="S63" s="11"/>
      <c r="T63" s="11"/>
      <c r="U63" s="11"/>
      <c r="V63" s="11"/>
      <c r="W63" s="11"/>
      <c r="X63" s="11"/>
      <c r="Y63" s="11"/>
      <c r="Z63" s="11"/>
    </row>
    <row r="64" spans="1:26" ht="7.5" customHeight="1">
      <c r="A64" s="1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5"/>
      <c r="S64" s="11"/>
      <c r="T64" s="11"/>
      <c r="U64" s="11"/>
      <c r="V64" s="11"/>
      <c r="W64" s="11"/>
      <c r="X64" s="11"/>
      <c r="Y64" s="11"/>
      <c r="Z64" s="11"/>
    </row>
    <row r="65" spans="1:26" ht="7.5" customHeight="1">
      <c r="A65" s="460"/>
      <c r="B65" s="128"/>
      <c r="C65" s="773" t="s">
        <v>21</v>
      </c>
      <c r="D65" s="777" t="s">
        <v>893</v>
      </c>
      <c r="E65" s="709"/>
      <c r="F65" s="128"/>
      <c r="G65" s="773" t="s">
        <v>21</v>
      </c>
      <c r="H65" s="777" t="s">
        <v>894</v>
      </c>
      <c r="I65" s="709"/>
      <c r="J65" s="128"/>
      <c r="K65" s="773" t="s">
        <v>21</v>
      </c>
      <c r="L65" s="811" t="s">
        <v>895</v>
      </c>
      <c r="M65" s="541"/>
      <c r="N65" s="541"/>
      <c r="O65" s="541"/>
      <c r="P65" s="709"/>
      <c r="Q65" s="128"/>
      <c r="R65" s="5"/>
      <c r="S65" s="11"/>
      <c r="T65" s="11"/>
      <c r="U65" s="11"/>
      <c r="V65" s="11"/>
      <c r="W65" s="11"/>
      <c r="X65" s="11"/>
      <c r="Y65" s="11"/>
      <c r="Z65" s="11"/>
    </row>
    <row r="66" spans="1:26" ht="7.5" customHeight="1">
      <c r="A66" s="460"/>
      <c r="B66" s="128"/>
      <c r="C66" s="562"/>
      <c r="D66" s="562"/>
      <c r="E66" s="711"/>
      <c r="F66" s="128"/>
      <c r="G66" s="562"/>
      <c r="H66" s="562"/>
      <c r="I66" s="711"/>
      <c r="J66" s="128"/>
      <c r="K66" s="562"/>
      <c r="L66" s="562"/>
      <c r="M66" s="562"/>
      <c r="N66" s="562"/>
      <c r="O66" s="562"/>
      <c r="P66" s="711"/>
      <c r="Q66" s="128"/>
      <c r="R66" s="5"/>
      <c r="S66" s="11"/>
      <c r="T66" s="11"/>
      <c r="U66" s="11"/>
      <c r="V66" s="11"/>
      <c r="W66" s="11"/>
      <c r="X66" s="11"/>
      <c r="Y66" s="11"/>
      <c r="Z66" s="11"/>
    </row>
    <row r="67" spans="1:26" ht="7.5" customHeight="1">
      <c r="A67" s="460"/>
      <c r="B67" s="128"/>
      <c r="C67" s="464"/>
      <c r="D67" s="778" t="s">
        <v>896</v>
      </c>
      <c r="E67" s="606"/>
      <c r="F67" s="128"/>
      <c r="G67" s="473"/>
      <c r="H67" s="775" t="s">
        <v>897</v>
      </c>
      <c r="I67" s="606"/>
      <c r="J67" s="128"/>
      <c r="K67" s="805" t="s">
        <v>823</v>
      </c>
      <c r="L67" s="812" t="s">
        <v>898</v>
      </c>
      <c r="M67" s="462"/>
      <c r="N67" s="128"/>
      <c r="O67" s="781" t="s">
        <v>823</v>
      </c>
      <c r="P67" s="784" t="s">
        <v>899</v>
      </c>
      <c r="Q67" s="128"/>
      <c r="R67" s="5"/>
      <c r="S67" s="11"/>
      <c r="T67" s="11"/>
      <c r="U67" s="11"/>
      <c r="V67" s="11"/>
      <c r="W67" s="11"/>
      <c r="X67" s="11"/>
      <c r="Y67" s="11"/>
      <c r="Z67" s="11"/>
    </row>
    <row r="68" spans="1:26" ht="7.5" customHeight="1">
      <c r="A68" s="460"/>
      <c r="B68" s="128"/>
      <c r="C68" s="474"/>
      <c r="D68" s="779"/>
      <c r="E68" s="771"/>
      <c r="F68" s="128"/>
      <c r="G68" s="474"/>
      <c r="H68" s="770"/>
      <c r="I68" s="771"/>
      <c r="J68" s="128"/>
      <c r="K68" s="771"/>
      <c r="L68" s="771"/>
      <c r="M68" s="462"/>
      <c r="N68" s="128"/>
      <c r="O68" s="782"/>
      <c r="P68" s="782"/>
      <c r="Q68" s="128"/>
      <c r="R68" s="5"/>
      <c r="S68" s="11"/>
      <c r="T68" s="11"/>
      <c r="U68" s="11"/>
      <c r="V68" s="11"/>
      <c r="W68" s="11"/>
      <c r="X68" s="11"/>
      <c r="Y68" s="11"/>
      <c r="Z68" s="11"/>
    </row>
    <row r="69" spans="1:26" ht="7.5" customHeight="1">
      <c r="A69" s="460"/>
      <c r="B69" s="128"/>
      <c r="C69" s="474"/>
      <c r="D69" s="778" t="s">
        <v>900</v>
      </c>
      <c r="E69" s="606"/>
      <c r="F69" s="128"/>
      <c r="G69" s="464"/>
      <c r="H69" s="778" t="s">
        <v>901</v>
      </c>
      <c r="I69" s="541"/>
      <c r="J69" s="128"/>
      <c r="K69" s="778" t="s">
        <v>902</v>
      </c>
      <c r="L69" s="541"/>
      <c r="M69" s="606"/>
      <c r="N69" s="128"/>
      <c r="O69" s="768" t="s">
        <v>903</v>
      </c>
      <c r="P69" s="769"/>
      <c r="Q69" s="128"/>
      <c r="R69" s="5"/>
      <c r="S69" s="13"/>
      <c r="T69" s="13"/>
      <c r="U69" s="13"/>
      <c r="V69" s="13"/>
      <c r="W69" s="13"/>
      <c r="X69" s="13"/>
      <c r="Y69" s="13"/>
      <c r="Z69" s="13"/>
    </row>
    <row r="70" spans="1:26" ht="7.5" customHeight="1">
      <c r="A70" s="460"/>
      <c r="B70" s="128"/>
      <c r="C70" s="474"/>
      <c r="D70" s="779"/>
      <c r="E70" s="771"/>
      <c r="F70" s="128"/>
      <c r="G70" s="467"/>
      <c r="H70" s="531"/>
      <c r="I70" s="531"/>
      <c r="J70" s="128"/>
      <c r="K70" s="779"/>
      <c r="L70" s="779"/>
      <c r="M70" s="771"/>
      <c r="N70" s="128"/>
      <c r="O70" s="770"/>
      <c r="P70" s="771"/>
      <c r="Q70" s="128"/>
      <c r="R70" s="475"/>
      <c r="S70" s="13"/>
      <c r="T70" s="13"/>
      <c r="U70" s="13"/>
      <c r="V70" s="13"/>
      <c r="W70" s="13"/>
      <c r="X70" s="13"/>
      <c r="Y70" s="13"/>
      <c r="Z70" s="13"/>
    </row>
    <row r="71" spans="1:26" ht="7.5" customHeight="1">
      <c r="A71" s="460"/>
      <c r="B71" s="128"/>
      <c r="C71" s="474"/>
      <c r="D71" s="778" t="s">
        <v>904</v>
      </c>
      <c r="E71" s="606"/>
      <c r="F71" s="128"/>
      <c r="G71" s="128"/>
      <c r="H71" s="128"/>
      <c r="I71" s="128"/>
      <c r="J71" s="128"/>
      <c r="K71" s="778" t="s">
        <v>905</v>
      </c>
      <c r="L71" s="541"/>
      <c r="M71" s="606"/>
      <c r="N71" s="128"/>
      <c r="O71" s="768" t="s">
        <v>906</v>
      </c>
      <c r="P71" s="769"/>
      <c r="Q71" s="128"/>
      <c r="R71" s="475"/>
      <c r="S71" s="13"/>
      <c r="T71" s="13"/>
      <c r="U71" s="13"/>
      <c r="V71" s="13"/>
      <c r="W71" s="13"/>
      <c r="X71" s="13"/>
      <c r="Y71" s="13"/>
      <c r="Z71" s="13"/>
    </row>
    <row r="72" spans="1:26" ht="7.5" customHeight="1">
      <c r="A72" s="460"/>
      <c r="B72" s="128"/>
      <c r="C72" s="474"/>
      <c r="D72" s="779"/>
      <c r="E72" s="771"/>
      <c r="F72" s="128"/>
      <c r="G72" s="773" t="s">
        <v>21</v>
      </c>
      <c r="H72" s="777" t="s">
        <v>907</v>
      </c>
      <c r="I72" s="709"/>
      <c r="J72" s="128"/>
      <c r="K72" s="779"/>
      <c r="L72" s="779"/>
      <c r="M72" s="771"/>
      <c r="N72" s="128"/>
      <c r="O72" s="770"/>
      <c r="P72" s="771"/>
      <c r="Q72" s="128"/>
      <c r="R72" s="475"/>
      <c r="S72" s="13"/>
      <c r="T72" s="13"/>
      <c r="U72" s="13"/>
      <c r="V72" s="13"/>
      <c r="W72" s="13"/>
      <c r="X72" s="13"/>
      <c r="Y72" s="13"/>
      <c r="Z72" s="13"/>
    </row>
    <row r="73" spans="1:26" ht="7.5" customHeight="1">
      <c r="A73" s="460"/>
      <c r="B73" s="128"/>
      <c r="C73" s="474"/>
      <c r="D73" s="778" t="s">
        <v>908</v>
      </c>
      <c r="E73" s="606"/>
      <c r="F73" s="128"/>
      <c r="G73" s="562"/>
      <c r="H73" s="562"/>
      <c r="I73" s="711"/>
      <c r="J73" s="128"/>
      <c r="K73" s="778" t="s">
        <v>909</v>
      </c>
      <c r="L73" s="541"/>
      <c r="M73" s="606"/>
      <c r="N73" s="128"/>
      <c r="O73" s="768" t="s">
        <v>910</v>
      </c>
      <c r="P73" s="769"/>
      <c r="Q73" s="128"/>
      <c r="R73" s="476"/>
      <c r="S73" s="13"/>
      <c r="T73" s="13"/>
      <c r="U73" s="13"/>
      <c r="V73" s="13"/>
      <c r="W73" s="13"/>
      <c r="X73" s="13"/>
      <c r="Y73" s="13"/>
      <c r="Z73" s="13"/>
    </row>
    <row r="74" spans="1:26" ht="7.5" customHeight="1">
      <c r="A74" s="460"/>
      <c r="B74" s="128"/>
      <c r="C74" s="474"/>
      <c r="D74" s="779"/>
      <c r="E74" s="771"/>
      <c r="F74" s="128"/>
      <c r="G74" s="477"/>
      <c r="H74" s="775" t="s">
        <v>911</v>
      </c>
      <c r="I74" s="606"/>
      <c r="J74" s="128"/>
      <c r="K74" s="779"/>
      <c r="L74" s="779"/>
      <c r="M74" s="771"/>
      <c r="N74" s="128"/>
      <c r="O74" s="770"/>
      <c r="P74" s="771"/>
      <c r="Q74" s="128"/>
      <c r="R74" s="476"/>
      <c r="S74" s="13"/>
      <c r="T74" s="13"/>
      <c r="U74" s="13"/>
      <c r="V74" s="13"/>
      <c r="W74" s="13"/>
      <c r="X74" s="13"/>
      <c r="Y74" s="13"/>
      <c r="Z74" s="13"/>
    </row>
    <row r="75" spans="1:26" ht="7.5" customHeight="1">
      <c r="A75" s="460"/>
      <c r="B75" s="128"/>
      <c r="C75" s="478"/>
      <c r="D75" s="778" t="s">
        <v>912</v>
      </c>
      <c r="E75" s="606"/>
      <c r="F75" s="128"/>
      <c r="G75" s="479"/>
      <c r="H75" s="770"/>
      <c r="I75" s="771"/>
      <c r="J75" s="128"/>
      <c r="K75" s="778" t="s">
        <v>913</v>
      </c>
      <c r="L75" s="541"/>
      <c r="M75" s="606"/>
      <c r="N75" s="128"/>
      <c r="O75" s="778" t="s">
        <v>914</v>
      </c>
      <c r="P75" s="541"/>
      <c r="Q75" s="128"/>
      <c r="R75" s="476"/>
      <c r="S75" s="13"/>
      <c r="T75" s="13"/>
      <c r="U75" s="13"/>
      <c r="V75" s="13"/>
      <c r="W75" s="13"/>
      <c r="X75" s="13"/>
      <c r="Y75" s="13"/>
      <c r="Z75" s="13"/>
    </row>
    <row r="76" spans="1:26" ht="7.5" customHeight="1">
      <c r="A76" s="460"/>
      <c r="B76" s="128"/>
      <c r="C76" s="797"/>
      <c r="D76" s="779"/>
      <c r="E76" s="771"/>
      <c r="F76" s="128"/>
      <c r="G76" s="474"/>
      <c r="H76" s="768" t="s">
        <v>915</v>
      </c>
      <c r="I76" s="769"/>
      <c r="J76" s="128"/>
      <c r="K76" s="779"/>
      <c r="L76" s="779"/>
      <c r="M76" s="771"/>
      <c r="N76" s="128"/>
      <c r="O76" s="541"/>
      <c r="P76" s="541"/>
      <c r="Q76" s="128"/>
      <c r="R76" s="475"/>
      <c r="S76" s="13"/>
      <c r="T76" s="13"/>
      <c r="U76" s="13"/>
      <c r="V76" s="13"/>
      <c r="W76" s="13"/>
      <c r="X76" s="13"/>
      <c r="Y76" s="13"/>
      <c r="Z76" s="13"/>
    </row>
    <row r="77" spans="1:26" ht="7.5" customHeight="1">
      <c r="A77" s="460"/>
      <c r="B77" s="128"/>
      <c r="C77" s="782"/>
      <c r="D77" s="778" t="s">
        <v>916</v>
      </c>
      <c r="E77" s="606"/>
      <c r="F77" s="128"/>
      <c r="G77" s="481"/>
      <c r="H77" s="770"/>
      <c r="I77" s="771"/>
      <c r="J77" s="128"/>
      <c r="K77" s="778" t="s">
        <v>917</v>
      </c>
      <c r="L77" s="541"/>
      <c r="M77" s="606"/>
      <c r="N77" s="128"/>
      <c r="O77" s="778" t="s">
        <v>918</v>
      </c>
      <c r="P77" s="541"/>
      <c r="Q77" s="128"/>
      <c r="R77" s="475"/>
      <c r="S77" s="13"/>
      <c r="T77" s="13"/>
      <c r="U77" s="13"/>
      <c r="V77" s="13"/>
      <c r="W77" s="13"/>
      <c r="X77" s="13"/>
      <c r="Y77" s="13"/>
      <c r="Z77" s="13"/>
    </row>
    <row r="78" spans="1:26" ht="7.5" customHeight="1">
      <c r="A78" s="460"/>
      <c r="B78" s="128"/>
      <c r="C78" s="798"/>
      <c r="D78" s="779"/>
      <c r="E78" s="771"/>
      <c r="F78" s="128"/>
      <c r="G78" s="464"/>
      <c r="H78" s="778" t="s">
        <v>919</v>
      </c>
      <c r="I78" s="541"/>
      <c r="J78" s="128"/>
      <c r="K78" s="779"/>
      <c r="L78" s="779"/>
      <c r="M78" s="771"/>
      <c r="N78" s="128"/>
      <c r="O78" s="541"/>
      <c r="P78" s="541"/>
      <c r="Q78" s="128"/>
      <c r="R78" s="475"/>
      <c r="S78" s="5"/>
      <c r="T78" s="5"/>
      <c r="U78" s="5"/>
      <c r="V78" s="5"/>
      <c r="W78" s="5"/>
      <c r="X78" s="5"/>
      <c r="Y78" s="5"/>
      <c r="Z78" s="5"/>
    </row>
    <row r="79" spans="1:26" ht="7.5" customHeight="1">
      <c r="A79" s="460"/>
      <c r="B79" s="128"/>
      <c r="C79" s="782"/>
      <c r="D79" s="778" t="s">
        <v>920</v>
      </c>
      <c r="E79" s="606"/>
      <c r="F79" s="128"/>
      <c r="G79" s="467"/>
      <c r="H79" s="531"/>
      <c r="I79" s="531"/>
      <c r="J79" s="128"/>
      <c r="K79" s="778" t="s">
        <v>921</v>
      </c>
      <c r="L79" s="541"/>
      <c r="M79" s="606"/>
      <c r="N79" s="128"/>
      <c r="O79" s="772" t="s">
        <v>922</v>
      </c>
      <c r="P79" s="541"/>
      <c r="Q79" s="128"/>
      <c r="R79" s="475"/>
      <c r="S79" s="13"/>
      <c r="T79" s="13"/>
      <c r="U79" s="13"/>
      <c r="V79" s="13"/>
      <c r="W79" s="13"/>
      <c r="X79" s="13"/>
      <c r="Y79" s="13"/>
      <c r="Z79" s="13"/>
    </row>
    <row r="80" spans="1:26" ht="7.5" customHeight="1">
      <c r="A80" s="460"/>
      <c r="B80" s="128"/>
      <c r="C80" s="797"/>
      <c r="D80" s="779"/>
      <c r="E80" s="771"/>
      <c r="F80" s="128"/>
      <c r="G80" s="128"/>
      <c r="H80" s="128"/>
      <c r="I80" s="128"/>
      <c r="J80" s="128"/>
      <c r="K80" s="779"/>
      <c r="L80" s="779"/>
      <c r="M80" s="771"/>
      <c r="N80" s="128"/>
      <c r="O80" s="541"/>
      <c r="P80" s="541"/>
      <c r="Q80" s="128"/>
      <c r="R80" s="475"/>
      <c r="S80" s="13"/>
      <c r="T80" s="13"/>
      <c r="U80" s="13"/>
      <c r="V80" s="13"/>
      <c r="W80" s="13"/>
      <c r="X80" s="13"/>
      <c r="Y80" s="13"/>
      <c r="Z80" s="13"/>
    </row>
    <row r="81" spans="1:26" ht="7.5" customHeight="1">
      <c r="A81" s="460"/>
      <c r="B81" s="128"/>
      <c r="C81" s="782"/>
      <c r="D81" s="778" t="s">
        <v>923</v>
      </c>
      <c r="E81" s="606"/>
      <c r="F81" s="128"/>
      <c r="G81" s="773" t="s">
        <v>21</v>
      </c>
      <c r="H81" s="777" t="s">
        <v>924</v>
      </c>
      <c r="I81" s="709"/>
      <c r="J81" s="128"/>
      <c r="K81" s="778" t="s">
        <v>925</v>
      </c>
      <c r="L81" s="541"/>
      <c r="M81" s="606"/>
      <c r="N81" s="128"/>
      <c r="O81" s="541"/>
      <c r="P81" s="541"/>
      <c r="Q81" s="128"/>
      <c r="R81" s="475"/>
      <c r="S81" s="13"/>
      <c r="T81" s="13"/>
      <c r="U81" s="13"/>
      <c r="V81" s="13"/>
      <c r="W81" s="13"/>
      <c r="X81" s="13"/>
      <c r="Y81" s="13"/>
      <c r="Z81" s="13"/>
    </row>
    <row r="82" spans="1:26" ht="7.5" customHeight="1">
      <c r="A82" s="460"/>
      <c r="B82" s="128"/>
      <c r="C82" s="797"/>
      <c r="D82" s="779"/>
      <c r="E82" s="771"/>
      <c r="F82" s="128"/>
      <c r="G82" s="562"/>
      <c r="H82" s="562"/>
      <c r="I82" s="711"/>
      <c r="J82" s="128"/>
      <c r="K82" s="779"/>
      <c r="L82" s="779"/>
      <c r="M82" s="771"/>
      <c r="N82" s="128"/>
      <c r="O82" s="541"/>
      <c r="P82" s="541"/>
      <c r="Q82" s="128"/>
      <c r="R82" s="476"/>
      <c r="S82" s="13"/>
      <c r="T82" s="13"/>
      <c r="U82" s="13"/>
      <c r="V82" s="13"/>
      <c r="W82" s="13"/>
      <c r="X82" s="13"/>
      <c r="Y82" s="13"/>
      <c r="Z82" s="13"/>
    </row>
    <row r="83" spans="1:26" ht="7.5" customHeight="1">
      <c r="A83" s="460"/>
      <c r="B83" s="128"/>
      <c r="C83" s="782"/>
      <c r="D83" s="778" t="s">
        <v>926</v>
      </c>
      <c r="E83" s="606"/>
      <c r="F83" s="128"/>
      <c r="G83" s="477"/>
      <c r="H83" s="775" t="s">
        <v>927</v>
      </c>
      <c r="I83" s="606"/>
      <c r="J83" s="128"/>
      <c r="K83" s="778" t="s">
        <v>928</v>
      </c>
      <c r="L83" s="541"/>
      <c r="M83" s="541"/>
      <c r="N83" s="128"/>
      <c r="O83" s="541"/>
      <c r="P83" s="541"/>
      <c r="Q83" s="128"/>
      <c r="R83" s="418"/>
      <c r="S83" s="13"/>
      <c r="T83" s="13"/>
      <c r="U83" s="13"/>
      <c r="V83" s="13"/>
      <c r="W83" s="13"/>
      <c r="X83" s="13"/>
      <c r="Y83" s="13"/>
      <c r="Z83" s="13"/>
    </row>
    <row r="84" spans="1:26" ht="7.5" customHeight="1">
      <c r="A84" s="460"/>
      <c r="B84" s="128"/>
      <c r="C84" s="797"/>
      <c r="D84" s="779"/>
      <c r="E84" s="771"/>
      <c r="F84" s="128"/>
      <c r="G84" s="479"/>
      <c r="H84" s="770"/>
      <c r="I84" s="771"/>
      <c r="J84" s="128"/>
      <c r="K84" s="541"/>
      <c r="L84" s="541"/>
      <c r="M84" s="541"/>
      <c r="N84" s="128"/>
      <c r="O84" s="541"/>
      <c r="P84" s="541"/>
      <c r="Q84" s="128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7.5" customHeight="1">
      <c r="A85" s="460"/>
      <c r="B85" s="128"/>
      <c r="C85" s="782"/>
      <c r="D85" s="778" t="s">
        <v>929</v>
      </c>
      <c r="E85" s="606"/>
      <c r="F85" s="128"/>
      <c r="G85" s="479"/>
      <c r="H85" s="768" t="s">
        <v>930</v>
      </c>
      <c r="I85" s="769"/>
      <c r="J85" s="128"/>
      <c r="K85" s="778" t="s">
        <v>931</v>
      </c>
      <c r="L85" s="541"/>
      <c r="M85" s="606"/>
      <c r="N85" s="128"/>
      <c r="O85" s="541"/>
      <c r="P85" s="541"/>
      <c r="Q85" s="128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7.5" customHeight="1">
      <c r="A86" s="460"/>
      <c r="B86" s="128"/>
      <c r="C86" s="480"/>
      <c r="D86" s="779"/>
      <c r="E86" s="771"/>
      <c r="F86" s="128"/>
      <c r="G86" s="479"/>
      <c r="H86" s="770"/>
      <c r="I86" s="771"/>
      <c r="J86" s="128"/>
      <c r="K86" s="779"/>
      <c r="L86" s="779"/>
      <c r="M86" s="771"/>
      <c r="N86" s="128"/>
      <c r="O86" s="541"/>
      <c r="P86" s="541"/>
      <c r="Q86" s="128"/>
      <c r="R86" s="13"/>
      <c r="S86" s="13"/>
      <c r="T86" s="13"/>
      <c r="U86" s="13"/>
      <c r="V86" s="5"/>
      <c r="W86" s="5"/>
      <c r="X86" s="5"/>
      <c r="Y86" s="5"/>
      <c r="Z86" s="5"/>
    </row>
    <row r="87" spans="1:26" ht="7.5" customHeight="1">
      <c r="A87" s="460"/>
      <c r="B87" s="128"/>
      <c r="C87" s="799" t="s">
        <v>823</v>
      </c>
      <c r="D87" s="803" t="s">
        <v>932</v>
      </c>
      <c r="E87" s="552"/>
      <c r="F87" s="128"/>
      <c r="G87" s="479"/>
      <c r="H87" s="768" t="s">
        <v>933</v>
      </c>
      <c r="I87" s="769"/>
      <c r="J87" s="128"/>
      <c r="K87" s="783" t="s">
        <v>823</v>
      </c>
      <c r="L87" s="780" t="s">
        <v>934</v>
      </c>
      <c r="M87" s="606"/>
      <c r="N87" s="128"/>
      <c r="O87" s="781" t="s">
        <v>823</v>
      </c>
      <c r="P87" s="784" t="s">
        <v>935</v>
      </c>
      <c r="Q87" s="128"/>
      <c r="R87" s="13"/>
      <c r="S87" s="13"/>
      <c r="T87" s="13"/>
      <c r="U87" s="13"/>
      <c r="V87" s="5"/>
      <c r="W87" s="5"/>
      <c r="X87" s="5"/>
      <c r="Y87" s="5"/>
      <c r="Z87" s="5"/>
    </row>
    <row r="88" spans="1:26" ht="7.5" customHeight="1">
      <c r="A88" s="460"/>
      <c r="B88" s="128"/>
      <c r="C88" s="782"/>
      <c r="D88" s="593"/>
      <c r="E88" s="541"/>
      <c r="F88" s="128"/>
      <c r="G88" s="482"/>
      <c r="H88" s="770"/>
      <c r="I88" s="771"/>
      <c r="J88" s="128"/>
      <c r="K88" s="779"/>
      <c r="L88" s="779"/>
      <c r="M88" s="771"/>
      <c r="N88" s="128"/>
      <c r="O88" s="782"/>
      <c r="P88" s="782"/>
      <c r="Q88" s="128"/>
      <c r="R88" s="13"/>
      <c r="S88" s="13"/>
      <c r="T88" s="13"/>
      <c r="U88" s="13"/>
      <c r="V88" s="5"/>
      <c r="W88" s="5"/>
      <c r="X88" s="5"/>
      <c r="Y88" s="5"/>
      <c r="Z88" s="5"/>
    </row>
    <row r="89" spans="1:26" ht="7.5" customHeight="1">
      <c r="A89" s="460"/>
      <c r="B89" s="128"/>
      <c r="C89" s="482"/>
      <c r="D89" s="593"/>
      <c r="E89" s="541"/>
      <c r="F89" s="128"/>
      <c r="G89" s="462"/>
      <c r="H89" s="778" t="s">
        <v>936</v>
      </c>
      <c r="I89" s="541"/>
      <c r="J89" s="128"/>
      <c r="K89" s="778" t="s">
        <v>937</v>
      </c>
      <c r="L89" s="541"/>
      <c r="M89" s="606"/>
      <c r="N89" s="128"/>
      <c r="O89" s="768" t="s">
        <v>938</v>
      </c>
      <c r="P89" s="769"/>
      <c r="Q89" s="128"/>
      <c r="R89" s="13"/>
      <c r="S89" s="13"/>
      <c r="T89" s="13"/>
      <c r="U89" s="13"/>
      <c r="V89" s="5"/>
      <c r="W89" s="5"/>
      <c r="X89" s="5"/>
      <c r="Y89" s="5"/>
      <c r="Z89" s="5"/>
    </row>
    <row r="90" spans="1:26" ht="7.5" customHeight="1">
      <c r="A90" s="460"/>
      <c r="B90" s="128"/>
      <c r="C90" s="462"/>
      <c r="D90" s="593"/>
      <c r="E90" s="541"/>
      <c r="F90" s="128"/>
      <c r="G90" s="462"/>
      <c r="H90" s="541"/>
      <c r="I90" s="541"/>
      <c r="J90" s="128"/>
      <c r="K90" s="779"/>
      <c r="L90" s="779"/>
      <c r="M90" s="771"/>
      <c r="N90" s="128"/>
      <c r="O90" s="770"/>
      <c r="P90" s="771"/>
      <c r="Q90" s="128"/>
      <c r="R90" s="13"/>
      <c r="S90" s="13"/>
      <c r="T90" s="13"/>
      <c r="U90" s="13"/>
      <c r="V90" s="5"/>
      <c r="W90" s="5"/>
      <c r="X90" s="5"/>
      <c r="Y90" s="5"/>
      <c r="Z90" s="5"/>
    </row>
    <row r="91" spans="1:26" ht="7.5" customHeight="1">
      <c r="A91" s="460"/>
      <c r="B91" s="128"/>
      <c r="C91" s="462"/>
      <c r="D91" s="593"/>
      <c r="E91" s="541"/>
      <c r="F91" s="128"/>
      <c r="G91" s="462"/>
      <c r="H91" s="778" t="s">
        <v>939</v>
      </c>
      <c r="I91" s="541"/>
      <c r="J91" s="128"/>
      <c r="K91" s="778" t="s">
        <v>940</v>
      </c>
      <c r="L91" s="541"/>
      <c r="M91" s="541"/>
      <c r="N91" s="128"/>
      <c r="O91" s="768" t="s">
        <v>941</v>
      </c>
      <c r="P91" s="769"/>
      <c r="Q91" s="128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7.5" customHeight="1">
      <c r="A92" s="460"/>
      <c r="B92" s="128"/>
      <c r="C92" s="464"/>
      <c r="D92" s="593"/>
      <c r="E92" s="541"/>
      <c r="F92" s="128"/>
      <c r="G92" s="466"/>
      <c r="H92" s="531"/>
      <c r="I92" s="531"/>
      <c r="J92" s="128"/>
      <c r="K92" s="541"/>
      <c r="L92" s="541"/>
      <c r="M92" s="541"/>
      <c r="N92" s="128"/>
      <c r="O92" s="770"/>
      <c r="P92" s="771"/>
      <c r="Q92" s="128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7.5" customHeight="1">
      <c r="A93" s="460"/>
      <c r="B93" s="128"/>
      <c r="C93" s="467"/>
      <c r="D93" s="785"/>
      <c r="E93" s="531"/>
      <c r="F93" s="128"/>
      <c r="G93" s="128"/>
      <c r="H93" s="128"/>
      <c r="I93" s="128"/>
      <c r="J93" s="128"/>
      <c r="K93" s="778" t="s">
        <v>942</v>
      </c>
      <c r="L93" s="541"/>
      <c r="M93" s="541"/>
      <c r="N93" s="128"/>
      <c r="O93" s="772" t="s">
        <v>943</v>
      </c>
      <c r="P93" s="541"/>
      <c r="Q93" s="128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7.5" customHeight="1">
      <c r="A94" s="460"/>
      <c r="B94" s="128"/>
      <c r="C94" s="128"/>
      <c r="D94" s="128"/>
      <c r="E94" s="128"/>
      <c r="F94" s="128"/>
      <c r="G94" s="773" t="s">
        <v>21</v>
      </c>
      <c r="H94" s="777" t="s">
        <v>944</v>
      </c>
      <c r="I94" s="709"/>
      <c r="J94" s="128"/>
      <c r="K94" s="541"/>
      <c r="L94" s="541"/>
      <c r="M94" s="541"/>
      <c r="N94" s="128"/>
      <c r="O94" s="531"/>
      <c r="P94" s="531"/>
      <c r="Q94" s="128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7.5" customHeight="1">
      <c r="A95" s="460"/>
      <c r="B95" s="128"/>
      <c r="C95" s="800" t="s">
        <v>21</v>
      </c>
      <c r="D95" s="804" t="s">
        <v>945</v>
      </c>
      <c r="E95" s="709"/>
      <c r="F95" s="128"/>
      <c r="G95" s="562"/>
      <c r="H95" s="562"/>
      <c r="I95" s="711"/>
      <c r="J95" s="128"/>
      <c r="K95" s="772" t="s">
        <v>946</v>
      </c>
      <c r="L95" s="541"/>
      <c r="M95" s="541"/>
      <c r="N95" s="128"/>
      <c r="O95" s="185"/>
      <c r="P95" s="185"/>
      <c r="Q95" s="128"/>
      <c r="R95" s="418"/>
      <c r="S95" s="13"/>
      <c r="T95" s="13"/>
      <c r="U95" s="13"/>
      <c r="V95" s="13"/>
      <c r="W95" s="13"/>
      <c r="X95" s="13"/>
      <c r="Y95" s="13"/>
      <c r="Z95" s="13"/>
    </row>
    <row r="96" spans="1:26" ht="7.5" customHeight="1">
      <c r="A96" s="460"/>
      <c r="B96" s="128"/>
      <c r="C96" s="562"/>
      <c r="D96" s="562"/>
      <c r="E96" s="711"/>
      <c r="F96" s="128"/>
      <c r="G96" s="477"/>
      <c r="H96" s="775" t="s">
        <v>947</v>
      </c>
      <c r="I96" s="606"/>
      <c r="J96" s="128"/>
      <c r="K96" s="541"/>
      <c r="L96" s="541"/>
      <c r="M96" s="541"/>
      <c r="N96" s="128"/>
      <c r="O96" s="773" t="s">
        <v>21</v>
      </c>
      <c r="P96" s="774" t="s">
        <v>948</v>
      </c>
      <c r="Q96" s="128"/>
      <c r="R96" s="418"/>
      <c r="S96" s="13"/>
      <c r="T96" s="13"/>
      <c r="U96" s="13"/>
      <c r="V96" s="13"/>
      <c r="W96" s="13"/>
      <c r="X96" s="13"/>
      <c r="Y96" s="13"/>
      <c r="Z96" s="13"/>
    </row>
    <row r="97" spans="1:26" ht="7.5" customHeight="1">
      <c r="A97" s="460"/>
      <c r="B97" s="128"/>
      <c r="C97" s="787" t="s">
        <v>949</v>
      </c>
      <c r="D97" s="541"/>
      <c r="E97" s="606"/>
      <c r="F97" s="128"/>
      <c r="G97" s="479"/>
      <c r="H97" s="770"/>
      <c r="I97" s="771"/>
      <c r="J97" s="128"/>
      <c r="K97" s="541"/>
      <c r="L97" s="541"/>
      <c r="M97" s="541"/>
      <c r="N97" s="128"/>
      <c r="O97" s="562"/>
      <c r="P97" s="711"/>
      <c r="Q97" s="128"/>
      <c r="R97" s="418"/>
      <c r="S97" s="13"/>
      <c r="T97" s="13"/>
      <c r="U97" s="13"/>
      <c r="V97" s="13"/>
      <c r="W97" s="13"/>
      <c r="X97" s="13"/>
      <c r="Y97" s="13"/>
      <c r="Z97" s="13"/>
    </row>
    <row r="98" spans="1:26" ht="7.5" customHeight="1">
      <c r="A98" s="460"/>
      <c r="B98" s="128"/>
      <c r="C98" s="779"/>
      <c r="D98" s="779"/>
      <c r="E98" s="771"/>
      <c r="F98" s="128"/>
      <c r="G98" s="474"/>
      <c r="H98" s="768" t="s">
        <v>950</v>
      </c>
      <c r="I98" s="769"/>
      <c r="J98" s="128"/>
      <c r="K98" s="541"/>
      <c r="L98" s="541"/>
      <c r="M98" s="541"/>
      <c r="N98" s="128"/>
      <c r="O98" s="775" t="s">
        <v>951</v>
      </c>
      <c r="P98" s="606"/>
      <c r="Q98" s="128"/>
      <c r="R98" s="418"/>
      <c r="S98" s="13"/>
      <c r="T98" s="13"/>
      <c r="U98" s="13"/>
      <c r="V98" s="13"/>
      <c r="W98" s="13"/>
      <c r="X98" s="13"/>
      <c r="Y98" s="13"/>
      <c r="Z98" s="13"/>
    </row>
    <row r="99" spans="1:26" ht="7.5" customHeight="1">
      <c r="A99" s="460"/>
      <c r="B99" s="128"/>
      <c r="C99" s="787" t="s">
        <v>952</v>
      </c>
      <c r="D99" s="541"/>
      <c r="E99" s="541"/>
      <c r="F99" s="128"/>
      <c r="G99" s="474"/>
      <c r="H99" s="770"/>
      <c r="I99" s="771"/>
      <c r="J99" s="128"/>
      <c r="K99" s="541"/>
      <c r="L99" s="541"/>
      <c r="M99" s="541"/>
      <c r="N99" s="128"/>
      <c r="O99" s="770"/>
      <c r="P99" s="771"/>
      <c r="Q99" s="128"/>
      <c r="R99" s="418"/>
      <c r="S99" s="13"/>
      <c r="T99" s="13"/>
      <c r="U99" s="13"/>
      <c r="V99" s="13"/>
      <c r="W99" s="13"/>
      <c r="X99" s="13"/>
      <c r="Y99" s="13"/>
      <c r="Z99" s="13"/>
    </row>
    <row r="100" spans="1:26" ht="7.5" customHeight="1">
      <c r="A100" s="460"/>
      <c r="B100" s="128"/>
      <c r="C100" s="541"/>
      <c r="D100" s="541"/>
      <c r="E100" s="541"/>
      <c r="F100" s="128"/>
      <c r="G100" s="474"/>
      <c r="H100" s="768" t="s">
        <v>953</v>
      </c>
      <c r="I100" s="769"/>
      <c r="J100" s="128"/>
      <c r="K100" s="541"/>
      <c r="L100" s="541"/>
      <c r="M100" s="541"/>
      <c r="N100" s="128"/>
      <c r="O100" s="768" t="s">
        <v>954</v>
      </c>
      <c r="P100" s="769"/>
      <c r="Q100" s="128"/>
      <c r="R100" s="418"/>
      <c r="S100" s="13"/>
      <c r="T100" s="13"/>
      <c r="U100" s="13"/>
      <c r="V100" s="13"/>
      <c r="W100" s="13"/>
      <c r="X100" s="13"/>
      <c r="Y100" s="13"/>
      <c r="Z100" s="13"/>
    </row>
    <row r="101" spans="1:26" ht="7.5" customHeight="1">
      <c r="A101" s="460"/>
      <c r="B101" s="128"/>
      <c r="C101" s="787" t="s">
        <v>955</v>
      </c>
      <c r="D101" s="541"/>
      <c r="E101" s="541"/>
      <c r="F101" s="128"/>
      <c r="G101" s="483"/>
      <c r="H101" s="785"/>
      <c r="I101" s="668"/>
      <c r="J101" s="128"/>
      <c r="K101" s="541"/>
      <c r="L101" s="541"/>
      <c r="M101" s="541"/>
      <c r="N101" s="128"/>
      <c r="O101" s="770"/>
      <c r="P101" s="771"/>
      <c r="Q101" s="128"/>
      <c r="R101" s="418"/>
      <c r="S101" s="13"/>
      <c r="T101" s="13"/>
      <c r="U101" s="13"/>
      <c r="V101" s="13"/>
      <c r="W101" s="13"/>
      <c r="X101" s="13"/>
      <c r="Y101" s="13"/>
      <c r="Z101" s="13"/>
    </row>
    <row r="102" spans="1:26" ht="7.5" customHeight="1">
      <c r="A102" s="460"/>
      <c r="B102" s="128"/>
      <c r="C102" s="541"/>
      <c r="D102" s="541"/>
      <c r="E102" s="541"/>
      <c r="F102" s="128"/>
      <c r="G102" s="128"/>
      <c r="H102" s="128"/>
      <c r="I102" s="128"/>
      <c r="J102" s="128"/>
      <c r="K102" s="531"/>
      <c r="L102" s="531"/>
      <c r="M102" s="531"/>
      <c r="N102" s="128"/>
      <c r="O102" s="768" t="s">
        <v>956</v>
      </c>
      <c r="P102" s="769"/>
      <c r="Q102" s="128"/>
      <c r="R102" s="418"/>
      <c r="S102" s="13"/>
      <c r="T102" s="13"/>
      <c r="U102" s="13"/>
      <c r="V102" s="13"/>
      <c r="W102" s="13"/>
      <c r="X102" s="13"/>
      <c r="Y102" s="13"/>
      <c r="Z102" s="13"/>
    </row>
    <row r="103" spans="1:26" ht="7.5" customHeight="1">
      <c r="A103" s="460"/>
      <c r="B103" s="128"/>
      <c r="C103" s="788" t="s">
        <v>957</v>
      </c>
      <c r="D103" s="541"/>
      <c r="E103" s="541"/>
      <c r="F103" s="128"/>
      <c r="G103" s="128"/>
      <c r="H103" s="128"/>
      <c r="I103" s="128"/>
      <c r="J103" s="128"/>
      <c r="K103" s="128"/>
      <c r="L103" s="128"/>
      <c r="M103" s="128"/>
      <c r="N103" s="128"/>
      <c r="O103" s="770"/>
      <c r="P103" s="771"/>
      <c r="Q103" s="128"/>
      <c r="R103" s="418"/>
      <c r="S103" s="13"/>
      <c r="T103" s="13"/>
      <c r="U103" s="13"/>
      <c r="V103" s="13"/>
      <c r="W103" s="13"/>
      <c r="X103" s="13"/>
      <c r="Y103" s="13"/>
      <c r="Z103" s="13"/>
    </row>
    <row r="104" spans="1:26" ht="7.5" customHeight="1">
      <c r="A104" s="460"/>
      <c r="B104" s="128"/>
      <c r="C104" s="541"/>
      <c r="D104" s="541"/>
      <c r="E104" s="541"/>
      <c r="F104" s="128"/>
      <c r="G104" s="128"/>
      <c r="H104" s="128"/>
      <c r="I104" s="128"/>
      <c r="J104" s="128"/>
      <c r="K104" s="484"/>
      <c r="L104" s="484"/>
      <c r="M104" s="484"/>
      <c r="N104" s="128"/>
      <c r="O104" s="768" t="s">
        <v>958</v>
      </c>
      <c r="P104" s="769"/>
      <c r="Q104" s="128"/>
      <c r="R104" s="418"/>
      <c r="S104" s="13"/>
      <c r="T104" s="13"/>
      <c r="U104" s="13"/>
      <c r="V104" s="13"/>
      <c r="W104" s="13"/>
      <c r="X104" s="13"/>
      <c r="Y104" s="13"/>
      <c r="Z104" s="13"/>
    </row>
    <row r="105" spans="1:26" ht="7.5" customHeight="1">
      <c r="A105" s="460"/>
      <c r="B105" s="128"/>
      <c r="C105" s="541"/>
      <c r="D105" s="541"/>
      <c r="E105" s="541"/>
      <c r="F105" s="128"/>
      <c r="G105" s="128"/>
      <c r="H105" s="128"/>
      <c r="I105" s="128"/>
      <c r="J105" s="128"/>
      <c r="K105" s="484"/>
      <c r="L105" s="484"/>
      <c r="M105" s="484"/>
      <c r="N105" s="128"/>
      <c r="O105" s="770"/>
      <c r="P105" s="771"/>
      <c r="Q105" s="128"/>
      <c r="R105" s="418"/>
      <c r="S105" s="5"/>
      <c r="T105" s="5"/>
      <c r="U105" s="5"/>
      <c r="V105" s="5"/>
      <c r="W105" s="5"/>
      <c r="X105" s="5"/>
      <c r="Y105" s="5"/>
      <c r="Z105" s="5"/>
    </row>
    <row r="106" spans="1:26" ht="7.5" customHeight="1">
      <c r="A106" s="460"/>
      <c r="B106" s="128"/>
      <c r="C106" s="541"/>
      <c r="D106" s="541"/>
      <c r="E106" s="541"/>
      <c r="F106" s="128"/>
      <c r="G106" s="128"/>
      <c r="H106" s="128"/>
      <c r="I106" s="128"/>
      <c r="J106" s="128"/>
      <c r="K106" s="484"/>
      <c r="L106" s="484"/>
      <c r="M106" s="484"/>
      <c r="N106" s="128"/>
      <c r="O106" s="768" t="s">
        <v>959</v>
      </c>
      <c r="P106" s="769"/>
      <c r="Q106" s="128"/>
      <c r="R106" s="418"/>
      <c r="S106" s="5"/>
      <c r="T106" s="5"/>
      <c r="U106" s="5"/>
      <c r="V106" s="5"/>
      <c r="W106" s="5"/>
      <c r="X106" s="5"/>
      <c r="Y106" s="5"/>
      <c r="Z106" s="5"/>
    </row>
    <row r="107" spans="1:26" ht="7.5" customHeight="1">
      <c r="A107" s="460"/>
      <c r="B107" s="128"/>
      <c r="C107" s="541"/>
      <c r="D107" s="541"/>
      <c r="E107" s="541"/>
      <c r="F107" s="128"/>
      <c r="G107" s="128"/>
      <c r="H107" s="128"/>
      <c r="I107" s="128"/>
      <c r="J107" s="128"/>
      <c r="K107" s="484"/>
      <c r="L107" s="484"/>
      <c r="M107" s="484"/>
      <c r="N107" s="128"/>
      <c r="O107" s="770"/>
      <c r="P107" s="771"/>
      <c r="Q107" s="128"/>
      <c r="R107" s="418"/>
      <c r="S107" s="5"/>
      <c r="T107" s="5"/>
      <c r="U107" s="5"/>
      <c r="V107" s="5"/>
      <c r="W107" s="5"/>
      <c r="X107" s="5"/>
      <c r="Y107" s="5"/>
      <c r="Z107" s="5"/>
    </row>
    <row r="108" spans="1:26" ht="7.5" customHeight="1">
      <c r="A108" s="460"/>
      <c r="B108" s="128"/>
      <c r="C108" s="541"/>
      <c r="D108" s="541"/>
      <c r="E108" s="541"/>
      <c r="F108" s="128"/>
      <c r="G108" s="128"/>
      <c r="H108" s="128"/>
      <c r="I108" s="128"/>
      <c r="J108" s="128"/>
      <c r="K108" s="484"/>
      <c r="L108" s="484"/>
      <c r="M108" s="484"/>
      <c r="N108" s="128"/>
      <c r="O108" s="768" t="s">
        <v>960</v>
      </c>
      <c r="P108" s="769"/>
      <c r="Q108" s="128"/>
      <c r="R108" s="418"/>
      <c r="S108" s="5"/>
      <c r="T108" s="5"/>
      <c r="U108" s="5"/>
      <c r="V108" s="5"/>
      <c r="W108" s="5"/>
      <c r="X108" s="5"/>
      <c r="Y108" s="5"/>
      <c r="Z108" s="5"/>
    </row>
    <row r="109" spans="1:26" ht="7.5" customHeight="1">
      <c r="A109" s="460"/>
      <c r="B109" s="128"/>
      <c r="C109" s="541"/>
      <c r="D109" s="541"/>
      <c r="E109" s="541"/>
      <c r="F109" s="128"/>
      <c r="G109" s="128"/>
      <c r="H109" s="128"/>
      <c r="I109" s="128"/>
      <c r="J109" s="128"/>
      <c r="K109" s="484"/>
      <c r="L109" s="484"/>
      <c r="M109" s="484"/>
      <c r="N109" s="128"/>
      <c r="O109" s="770"/>
      <c r="P109" s="771"/>
      <c r="Q109" s="128"/>
      <c r="R109" s="72"/>
      <c r="S109" s="5"/>
      <c r="T109" s="5"/>
      <c r="U109" s="5"/>
      <c r="V109" s="5"/>
      <c r="W109" s="5"/>
      <c r="X109" s="5"/>
      <c r="Y109" s="5"/>
      <c r="Z109" s="5"/>
    </row>
    <row r="110" spans="1:26" ht="7.5" customHeight="1">
      <c r="A110" s="460"/>
      <c r="B110" s="128"/>
      <c r="C110" s="788" t="s">
        <v>961</v>
      </c>
      <c r="D110" s="541"/>
      <c r="E110" s="541"/>
      <c r="F110" s="128"/>
      <c r="G110" s="128"/>
      <c r="H110" s="128"/>
      <c r="I110" s="128"/>
      <c r="J110" s="128"/>
      <c r="K110" s="484"/>
      <c r="L110" s="484"/>
      <c r="M110" s="484"/>
      <c r="N110" s="128"/>
      <c r="O110" s="768" t="s">
        <v>962</v>
      </c>
      <c r="P110" s="769"/>
      <c r="Q110" s="128"/>
      <c r="R110" s="72"/>
      <c r="S110" s="5"/>
      <c r="T110" s="5"/>
      <c r="U110" s="5"/>
      <c r="V110" s="5"/>
      <c r="W110" s="5"/>
      <c r="X110" s="5"/>
      <c r="Y110" s="5"/>
      <c r="Z110" s="5"/>
    </row>
    <row r="111" spans="1:26" ht="7.5" customHeight="1">
      <c r="A111" s="460"/>
      <c r="B111" s="128"/>
      <c r="C111" s="541"/>
      <c r="D111" s="541"/>
      <c r="E111" s="541"/>
      <c r="F111" s="128"/>
      <c r="G111" s="128"/>
      <c r="H111" s="128"/>
      <c r="I111" s="128"/>
      <c r="J111" s="128"/>
      <c r="K111" s="484"/>
      <c r="L111" s="484"/>
      <c r="M111" s="484"/>
      <c r="N111" s="128"/>
      <c r="O111" s="770"/>
      <c r="P111" s="771"/>
      <c r="Q111" s="128"/>
      <c r="R111" s="72"/>
      <c r="S111" s="5"/>
      <c r="T111" s="5"/>
      <c r="U111" s="5"/>
      <c r="V111" s="5"/>
      <c r="W111" s="5"/>
      <c r="X111" s="5"/>
      <c r="Y111" s="5"/>
      <c r="Z111" s="5"/>
    </row>
    <row r="112" spans="1:26" ht="7.5" customHeight="1">
      <c r="A112" s="460"/>
      <c r="B112" s="128"/>
      <c r="C112" s="531"/>
      <c r="D112" s="531"/>
      <c r="E112" s="531"/>
      <c r="F112" s="128"/>
      <c r="G112" s="128"/>
      <c r="H112" s="128"/>
      <c r="I112" s="128"/>
      <c r="J112" s="128"/>
      <c r="K112" s="484"/>
      <c r="L112" s="484"/>
      <c r="M112" s="484"/>
      <c r="N112" s="128"/>
      <c r="O112" s="768" t="s">
        <v>963</v>
      </c>
      <c r="P112" s="769"/>
      <c r="Q112" s="128"/>
      <c r="R112" s="72"/>
      <c r="S112" s="5"/>
      <c r="T112" s="5"/>
      <c r="U112" s="5"/>
      <c r="V112" s="5"/>
      <c r="W112" s="5"/>
      <c r="X112" s="5"/>
      <c r="Y112" s="5"/>
      <c r="Z112" s="5"/>
    </row>
    <row r="113" spans="1:26" ht="7.5" customHeight="1">
      <c r="A113" s="460"/>
      <c r="B113" s="128"/>
      <c r="C113" s="128"/>
      <c r="D113" s="128"/>
      <c r="E113" s="128"/>
      <c r="F113" s="128"/>
      <c r="G113" s="128"/>
      <c r="H113" s="128"/>
      <c r="I113" s="128"/>
      <c r="J113" s="128"/>
      <c r="K113" s="484"/>
      <c r="L113" s="484"/>
      <c r="M113" s="484"/>
      <c r="N113" s="128"/>
      <c r="O113" s="770"/>
      <c r="P113" s="771"/>
      <c r="Q113" s="128"/>
      <c r="R113" s="72"/>
      <c r="S113" s="5"/>
      <c r="T113" s="5"/>
      <c r="U113" s="5"/>
      <c r="V113" s="5"/>
      <c r="W113" s="5"/>
      <c r="X113" s="5"/>
      <c r="Y113" s="5"/>
      <c r="Z113" s="5"/>
    </row>
    <row r="114" spans="1:26" ht="7.5" customHeight="1">
      <c r="A114" s="460"/>
      <c r="B114" s="128"/>
      <c r="C114" s="128"/>
      <c r="D114" s="128"/>
      <c r="E114" s="128"/>
      <c r="F114" s="128"/>
      <c r="G114" s="128"/>
      <c r="H114" s="128"/>
      <c r="I114" s="128"/>
      <c r="J114" s="128"/>
      <c r="K114" s="484"/>
      <c r="L114" s="484"/>
      <c r="M114" s="484"/>
      <c r="N114" s="128"/>
      <c r="O114" s="776" t="s">
        <v>823</v>
      </c>
      <c r="P114" s="772" t="s">
        <v>964</v>
      </c>
      <c r="Q114" s="128"/>
      <c r="R114" s="72"/>
      <c r="S114" s="5"/>
      <c r="T114" s="5"/>
      <c r="U114" s="5"/>
      <c r="V114" s="5"/>
      <c r="W114" s="5"/>
      <c r="X114" s="5"/>
      <c r="Y114" s="5"/>
      <c r="Z114" s="5"/>
    </row>
    <row r="115" spans="1:26" ht="7.5" customHeight="1">
      <c r="A115" s="460"/>
      <c r="B115" s="128"/>
      <c r="C115" s="128"/>
      <c r="D115" s="128"/>
      <c r="E115" s="128"/>
      <c r="F115" s="128"/>
      <c r="G115" s="128"/>
      <c r="H115" s="128"/>
      <c r="I115" s="128"/>
      <c r="J115" s="128"/>
      <c r="K115" s="484"/>
      <c r="L115" s="484"/>
      <c r="M115" s="484"/>
      <c r="N115" s="128"/>
      <c r="O115" s="541"/>
      <c r="P115" s="541"/>
      <c r="Q115" s="128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7.5" customHeight="1">
      <c r="A116" s="460"/>
      <c r="B116" s="128"/>
      <c r="C116" s="128"/>
      <c r="D116" s="128"/>
      <c r="E116" s="128"/>
      <c r="F116" s="128"/>
      <c r="G116" s="128"/>
      <c r="H116" s="128"/>
      <c r="I116" s="128"/>
      <c r="J116" s="128"/>
      <c r="K116" s="484"/>
      <c r="L116" s="484"/>
      <c r="M116" s="484"/>
      <c r="N116" s="128"/>
      <c r="O116" s="464"/>
      <c r="P116" s="541"/>
      <c r="Q116" s="128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7.5" customHeight="1">
      <c r="A117" s="460"/>
      <c r="B117" s="128"/>
      <c r="C117" s="128"/>
      <c r="D117" s="128"/>
      <c r="E117" s="128"/>
      <c r="F117" s="128"/>
      <c r="G117" s="128"/>
      <c r="H117" s="128"/>
      <c r="I117" s="128"/>
      <c r="J117" s="128"/>
      <c r="K117" s="484"/>
      <c r="L117" s="484"/>
      <c r="M117" s="484"/>
      <c r="N117" s="128"/>
      <c r="O117" s="464"/>
      <c r="P117" s="541"/>
      <c r="Q117" s="128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7.5" customHeight="1">
      <c r="A118" s="1"/>
      <c r="B118" s="128"/>
      <c r="C118" s="128"/>
      <c r="D118" s="127"/>
      <c r="E118" s="185"/>
      <c r="F118" s="128"/>
      <c r="G118" s="128"/>
      <c r="H118" s="128"/>
      <c r="I118" s="128"/>
      <c r="J118" s="128"/>
      <c r="K118" s="484"/>
      <c r="L118" s="484"/>
      <c r="M118" s="484"/>
      <c r="N118" s="128"/>
      <c r="O118" s="467"/>
      <c r="P118" s="531"/>
      <c r="Q118" s="128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7.5" customHeight="1">
      <c r="A119" s="1"/>
      <c r="B119" s="128"/>
      <c r="C119" s="128"/>
      <c r="D119" s="142"/>
      <c r="E119" s="485"/>
      <c r="F119" s="405"/>
      <c r="G119" s="405"/>
      <c r="H119" s="405"/>
      <c r="I119" s="405"/>
      <c r="J119" s="405"/>
      <c r="K119" s="405"/>
      <c r="L119" s="405"/>
      <c r="M119" s="405"/>
      <c r="N119" s="405"/>
      <c r="O119" s="405"/>
      <c r="P119" s="128"/>
      <c r="Q119" s="40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>
      <c r="A120" s="486"/>
      <c r="B120" s="487"/>
      <c r="C120" s="232"/>
      <c r="D120" s="32" t="s">
        <v>4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786" t="s">
        <v>43</v>
      </c>
      <c r="Q120" s="545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1.25" customHeight="1">
      <c r="A121" s="460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562"/>
      <c r="Q121" s="562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1.25" customHeight="1">
      <c r="A122" s="460"/>
      <c r="B122" s="675" t="s">
        <v>965</v>
      </c>
      <c r="C122" s="587"/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87"/>
      <c r="O122" s="587"/>
      <c r="P122" s="587"/>
      <c r="Q122" s="587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61.5" customHeight="1">
      <c r="A123" s="1"/>
      <c r="B123" s="572"/>
      <c r="C123" s="531"/>
      <c r="D123" s="531"/>
      <c r="E123" s="531"/>
      <c r="F123" s="531"/>
      <c r="G123" s="531"/>
      <c r="H123" s="531"/>
      <c r="I123" s="457"/>
      <c r="J123" s="457"/>
      <c r="K123" s="457"/>
      <c r="L123" s="735" t="s">
        <v>819</v>
      </c>
      <c r="M123" s="531"/>
      <c r="N123" s="531"/>
      <c r="O123" s="531"/>
      <c r="P123" s="531"/>
      <c r="Q123" s="531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>
      <c r="A124" s="1"/>
      <c r="B124" s="676"/>
      <c r="C124" s="575"/>
      <c r="D124" s="575"/>
      <c r="E124" s="575"/>
      <c r="F124" s="575"/>
      <c r="G124" s="575"/>
      <c r="H124" s="575"/>
      <c r="I124" s="575"/>
      <c r="J124" s="575"/>
      <c r="K124" s="575"/>
      <c r="L124" s="575"/>
      <c r="M124" s="575"/>
      <c r="N124" s="575"/>
      <c r="O124" s="575"/>
      <c r="P124" s="575"/>
      <c r="Q124" s="575"/>
      <c r="R124" s="5"/>
      <c r="S124" s="11"/>
      <c r="T124" s="11"/>
      <c r="U124" s="11"/>
      <c r="V124" s="11"/>
      <c r="W124" s="11"/>
      <c r="X124" s="11"/>
      <c r="Y124" s="11"/>
      <c r="Z124" s="11"/>
    </row>
    <row r="125" spans="1:26" ht="7.5" customHeight="1">
      <c r="A125" s="1"/>
      <c r="B125" s="488"/>
      <c r="C125" s="489"/>
      <c r="D125" s="489"/>
      <c r="E125" s="489"/>
      <c r="F125" s="490"/>
      <c r="G125" s="489"/>
      <c r="H125" s="489"/>
      <c r="I125" s="489"/>
      <c r="J125" s="128"/>
      <c r="K125" s="128"/>
      <c r="L125" s="128"/>
      <c r="M125" s="128"/>
      <c r="N125" s="128"/>
      <c r="O125" s="128"/>
      <c r="P125" s="128"/>
      <c r="Q125" s="491"/>
      <c r="R125" s="5"/>
      <c r="S125" s="11"/>
      <c r="T125" s="11"/>
      <c r="U125" s="11"/>
      <c r="V125" s="11"/>
      <c r="W125" s="11"/>
      <c r="X125" s="11"/>
      <c r="Y125" s="11"/>
      <c r="Z125" s="11"/>
    </row>
    <row r="126" spans="1:26" ht="7.5" customHeight="1">
      <c r="A126" s="460"/>
      <c r="B126" s="492"/>
      <c r="C126" s="801" t="s">
        <v>21</v>
      </c>
      <c r="D126" s="777" t="s">
        <v>687</v>
      </c>
      <c r="E126" s="709"/>
      <c r="F126" s="128"/>
      <c r="G126" s="801" t="s">
        <v>21</v>
      </c>
      <c r="H126" s="777" t="s">
        <v>966</v>
      </c>
      <c r="I126" s="709"/>
      <c r="J126" s="128"/>
      <c r="K126" s="801" t="s">
        <v>21</v>
      </c>
      <c r="L126" s="777" t="s">
        <v>13</v>
      </c>
      <c r="M126" s="709"/>
      <c r="N126" s="128"/>
      <c r="O126" s="801" t="s">
        <v>21</v>
      </c>
      <c r="P126" s="774" t="s">
        <v>967</v>
      </c>
      <c r="Q126" s="491"/>
      <c r="R126" s="5"/>
      <c r="S126" s="11"/>
      <c r="T126" s="11"/>
      <c r="U126" s="11"/>
      <c r="V126" s="11"/>
      <c r="W126" s="11"/>
      <c r="X126" s="11"/>
      <c r="Y126" s="11"/>
      <c r="Z126" s="11"/>
    </row>
    <row r="127" spans="1:26" ht="7.5" customHeight="1">
      <c r="A127" s="460"/>
      <c r="B127" s="492"/>
      <c r="C127" s="802"/>
      <c r="D127" s="562"/>
      <c r="E127" s="711"/>
      <c r="F127" s="128"/>
      <c r="G127" s="802"/>
      <c r="H127" s="562"/>
      <c r="I127" s="711"/>
      <c r="J127" s="128"/>
      <c r="K127" s="802"/>
      <c r="L127" s="562"/>
      <c r="M127" s="711"/>
      <c r="N127" s="128"/>
      <c r="O127" s="802"/>
      <c r="P127" s="711"/>
      <c r="Q127" s="491"/>
      <c r="R127" s="5"/>
      <c r="S127" s="11"/>
      <c r="T127" s="11"/>
      <c r="U127" s="11"/>
      <c r="V127" s="11"/>
      <c r="W127" s="11"/>
      <c r="X127" s="11"/>
      <c r="Y127" s="11"/>
      <c r="Z127" s="11"/>
    </row>
    <row r="128" spans="1:26" ht="7.5" customHeight="1">
      <c r="A128" s="460"/>
      <c r="B128" s="492"/>
      <c r="C128" s="789" t="s">
        <v>968</v>
      </c>
      <c r="D128" s="541"/>
      <c r="E128" s="606"/>
      <c r="F128" s="128"/>
      <c r="G128" s="813" t="s">
        <v>823</v>
      </c>
      <c r="H128" s="780" t="s">
        <v>969</v>
      </c>
      <c r="I128" s="606"/>
      <c r="J128" s="128"/>
      <c r="K128" s="805" t="s">
        <v>823</v>
      </c>
      <c r="L128" s="780" t="s">
        <v>13</v>
      </c>
      <c r="M128" s="606"/>
      <c r="N128" s="128"/>
      <c r="O128" s="778" t="s">
        <v>970</v>
      </c>
      <c r="P128" s="606"/>
      <c r="Q128" s="491"/>
      <c r="R128" s="5"/>
      <c r="S128" s="11"/>
      <c r="T128" s="11"/>
      <c r="U128" s="11"/>
      <c r="V128" s="11"/>
      <c r="W128" s="11"/>
      <c r="X128" s="11"/>
      <c r="Y128" s="11"/>
      <c r="Z128" s="11"/>
    </row>
    <row r="129" spans="1:26" ht="7.5" customHeight="1">
      <c r="A129" s="460"/>
      <c r="B129" s="488"/>
      <c r="C129" s="779"/>
      <c r="D129" s="779"/>
      <c r="E129" s="771"/>
      <c r="F129" s="491"/>
      <c r="G129" s="606"/>
      <c r="H129" s="779"/>
      <c r="I129" s="771"/>
      <c r="J129" s="491"/>
      <c r="K129" s="771"/>
      <c r="L129" s="779"/>
      <c r="M129" s="771"/>
      <c r="N129" s="491"/>
      <c r="O129" s="779"/>
      <c r="P129" s="771"/>
      <c r="Q129" s="491"/>
      <c r="R129" s="5"/>
      <c r="S129" s="13"/>
      <c r="T129" s="13"/>
      <c r="U129" s="13"/>
      <c r="V129" s="13"/>
      <c r="W129" s="13"/>
      <c r="X129" s="13"/>
      <c r="Y129" s="13"/>
      <c r="Z129" s="13"/>
    </row>
    <row r="130" spans="1:26" ht="7.5" customHeight="1">
      <c r="A130" s="460"/>
      <c r="B130" s="488"/>
      <c r="C130" s="789" t="s">
        <v>971</v>
      </c>
      <c r="D130" s="541"/>
      <c r="E130" s="606"/>
      <c r="F130" s="491"/>
      <c r="G130" s="771"/>
      <c r="H130" s="778" t="s">
        <v>827</v>
      </c>
      <c r="I130" s="606"/>
      <c r="J130" s="491"/>
      <c r="K130" s="493"/>
      <c r="L130" s="778" t="s">
        <v>972</v>
      </c>
      <c r="M130" s="606"/>
      <c r="N130" s="491"/>
      <c r="O130" s="778" t="s">
        <v>973</v>
      </c>
      <c r="P130" s="606"/>
      <c r="Q130" s="491"/>
      <c r="R130" s="475"/>
      <c r="S130" s="13"/>
      <c r="T130" s="13"/>
      <c r="U130" s="13"/>
      <c r="V130" s="13"/>
      <c r="W130" s="13"/>
      <c r="X130" s="13"/>
      <c r="Y130" s="13"/>
      <c r="Z130" s="13"/>
    </row>
    <row r="131" spans="1:26" ht="7.5" customHeight="1">
      <c r="A131" s="460"/>
      <c r="B131" s="488"/>
      <c r="C131" s="779"/>
      <c r="D131" s="779"/>
      <c r="E131" s="771"/>
      <c r="F131" s="491"/>
      <c r="G131" s="494"/>
      <c r="H131" s="779"/>
      <c r="I131" s="771"/>
      <c r="J131" s="491"/>
      <c r="K131" s="493"/>
      <c r="L131" s="779"/>
      <c r="M131" s="771"/>
      <c r="N131" s="491"/>
      <c r="O131" s="779"/>
      <c r="P131" s="771"/>
      <c r="Q131" s="491"/>
      <c r="R131" s="475"/>
      <c r="S131" s="13"/>
      <c r="T131" s="13"/>
      <c r="U131" s="13"/>
      <c r="V131" s="13"/>
      <c r="W131" s="13"/>
      <c r="X131" s="13"/>
      <c r="Y131" s="13"/>
      <c r="Z131" s="13"/>
    </row>
    <row r="132" spans="1:26" ht="7.5" customHeight="1">
      <c r="A132" s="460"/>
      <c r="B132" s="488"/>
      <c r="C132" s="789" t="s">
        <v>974</v>
      </c>
      <c r="D132" s="541"/>
      <c r="E132" s="606"/>
      <c r="F132" s="491"/>
      <c r="G132" s="494"/>
      <c r="H132" s="778" t="s">
        <v>975</v>
      </c>
      <c r="I132" s="606"/>
      <c r="J132" s="491"/>
      <c r="K132" s="493"/>
      <c r="L132" s="778" t="s">
        <v>976</v>
      </c>
      <c r="M132" s="606"/>
      <c r="N132" s="491"/>
      <c r="O132" s="778" t="s">
        <v>977</v>
      </c>
      <c r="P132" s="606"/>
      <c r="Q132" s="491"/>
      <c r="R132" s="475"/>
      <c r="S132" s="13"/>
      <c r="T132" s="13"/>
      <c r="U132" s="13"/>
      <c r="V132" s="13"/>
      <c r="W132" s="13"/>
      <c r="X132" s="13"/>
      <c r="Y132" s="13"/>
      <c r="Z132" s="13"/>
    </row>
    <row r="133" spans="1:26" ht="7.5" customHeight="1">
      <c r="A133" s="460"/>
      <c r="B133" s="488"/>
      <c r="C133" s="779"/>
      <c r="D133" s="779"/>
      <c r="E133" s="771"/>
      <c r="F133" s="491"/>
      <c r="G133" s="494"/>
      <c r="H133" s="779"/>
      <c r="I133" s="771"/>
      <c r="J133" s="491"/>
      <c r="K133" s="493"/>
      <c r="L133" s="779"/>
      <c r="M133" s="771"/>
      <c r="N133" s="491"/>
      <c r="O133" s="779"/>
      <c r="P133" s="771"/>
      <c r="Q133" s="491"/>
      <c r="R133" s="475"/>
      <c r="S133" s="13"/>
      <c r="T133" s="13"/>
      <c r="U133" s="13"/>
      <c r="V133" s="13"/>
      <c r="W133" s="13"/>
      <c r="X133" s="13"/>
      <c r="Y133" s="13"/>
      <c r="Z133" s="13"/>
    </row>
    <row r="134" spans="1:26" ht="7.5" customHeight="1">
      <c r="A134" s="460"/>
      <c r="B134" s="488"/>
      <c r="C134" s="789" t="s">
        <v>978</v>
      </c>
      <c r="D134" s="541"/>
      <c r="E134" s="606"/>
      <c r="F134" s="491"/>
      <c r="G134" s="494"/>
      <c r="H134" s="778" t="s">
        <v>979</v>
      </c>
      <c r="I134" s="606"/>
      <c r="J134" s="491"/>
      <c r="K134" s="493"/>
      <c r="L134" s="778" t="s">
        <v>980</v>
      </c>
      <c r="M134" s="606"/>
      <c r="N134" s="491"/>
      <c r="O134" s="778" t="s">
        <v>981</v>
      </c>
      <c r="P134" s="606"/>
      <c r="Q134" s="491"/>
      <c r="R134" s="475"/>
      <c r="S134" s="13"/>
      <c r="T134" s="13"/>
      <c r="U134" s="13"/>
      <c r="V134" s="13"/>
      <c r="W134" s="13"/>
      <c r="X134" s="13"/>
      <c r="Y134" s="13"/>
      <c r="Z134" s="13"/>
    </row>
    <row r="135" spans="1:26" ht="7.5" customHeight="1">
      <c r="A135" s="460"/>
      <c r="B135" s="488"/>
      <c r="C135" s="779"/>
      <c r="D135" s="779"/>
      <c r="E135" s="771"/>
      <c r="F135" s="491"/>
      <c r="G135" s="494"/>
      <c r="H135" s="779"/>
      <c r="I135" s="771"/>
      <c r="J135" s="491"/>
      <c r="K135" s="493"/>
      <c r="L135" s="779"/>
      <c r="M135" s="771"/>
      <c r="N135" s="491"/>
      <c r="O135" s="779"/>
      <c r="P135" s="771"/>
      <c r="Q135" s="491"/>
      <c r="R135" s="475"/>
      <c r="S135" s="13"/>
      <c r="T135" s="13"/>
      <c r="U135" s="13"/>
      <c r="V135" s="13"/>
      <c r="W135" s="13"/>
      <c r="X135" s="13"/>
      <c r="Y135" s="13"/>
      <c r="Z135" s="13"/>
    </row>
    <row r="136" spans="1:26" ht="7.5" customHeight="1">
      <c r="A136" s="460"/>
      <c r="B136" s="488"/>
      <c r="C136" s="789" t="s">
        <v>982</v>
      </c>
      <c r="D136" s="541"/>
      <c r="E136" s="541"/>
      <c r="F136" s="491"/>
      <c r="G136" s="494"/>
      <c r="H136" s="778" t="s">
        <v>983</v>
      </c>
      <c r="I136" s="606"/>
      <c r="J136" s="491"/>
      <c r="K136" s="495"/>
      <c r="L136" s="778" t="s">
        <v>984</v>
      </c>
      <c r="M136" s="606"/>
      <c r="N136" s="491"/>
      <c r="O136" s="778" t="s">
        <v>985</v>
      </c>
      <c r="P136" s="606"/>
      <c r="Q136" s="491"/>
      <c r="R136" s="475"/>
      <c r="S136" s="13"/>
      <c r="T136" s="13"/>
      <c r="U136" s="13"/>
      <c r="V136" s="13"/>
      <c r="W136" s="13"/>
      <c r="X136" s="13"/>
      <c r="Y136" s="13"/>
      <c r="Z136" s="13"/>
    </row>
    <row r="137" spans="1:26" ht="7.5" customHeight="1">
      <c r="A137" s="460"/>
      <c r="B137" s="488"/>
      <c r="C137" s="541"/>
      <c r="D137" s="541"/>
      <c r="E137" s="541"/>
      <c r="F137" s="491"/>
      <c r="G137" s="494"/>
      <c r="H137" s="779"/>
      <c r="I137" s="771"/>
      <c r="J137" s="491"/>
      <c r="K137" s="495"/>
      <c r="L137" s="779"/>
      <c r="M137" s="771"/>
      <c r="N137" s="491"/>
      <c r="O137" s="779"/>
      <c r="P137" s="771"/>
      <c r="Q137" s="491"/>
      <c r="R137" s="475"/>
      <c r="S137" s="475"/>
      <c r="T137" s="13"/>
      <c r="U137" s="13"/>
      <c r="V137" s="13"/>
      <c r="W137" s="13"/>
      <c r="X137" s="13"/>
      <c r="Y137" s="13"/>
      <c r="Z137" s="475"/>
    </row>
    <row r="138" spans="1:26" ht="7.5" customHeight="1">
      <c r="A138" s="5"/>
      <c r="B138" s="488"/>
      <c r="C138" s="789" t="s">
        <v>986</v>
      </c>
      <c r="D138" s="541"/>
      <c r="E138" s="541"/>
      <c r="F138" s="491"/>
      <c r="G138" s="494"/>
      <c r="H138" s="778" t="s">
        <v>987</v>
      </c>
      <c r="I138" s="606"/>
      <c r="J138" s="491"/>
      <c r="K138" s="495"/>
      <c r="L138" s="778" t="s">
        <v>988</v>
      </c>
      <c r="M138" s="606"/>
      <c r="N138" s="491"/>
      <c r="O138" s="778" t="s">
        <v>989</v>
      </c>
      <c r="P138" s="606"/>
      <c r="Q138" s="491"/>
      <c r="R138" s="475"/>
      <c r="S138" s="475"/>
      <c r="T138" s="5"/>
      <c r="U138" s="5"/>
      <c r="V138" s="5"/>
      <c r="W138" s="5"/>
      <c r="X138" s="5"/>
      <c r="Y138" s="5"/>
      <c r="Z138" s="475"/>
    </row>
    <row r="139" spans="1:26" ht="7.5" customHeight="1">
      <c r="A139" s="13"/>
      <c r="B139" s="488"/>
      <c r="C139" s="779"/>
      <c r="D139" s="779"/>
      <c r="E139" s="779"/>
      <c r="F139" s="491"/>
      <c r="G139" s="494"/>
      <c r="H139" s="779"/>
      <c r="I139" s="771"/>
      <c r="J139" s="491"/>
      <c r="K139" s="495"/>
      <c r="L139" s="779"/>
      <c r="M139" s="771"/>
      <c r="N139" s="491"/>
      <c r="O139" s="779"/>
      <c r="P139" s="771"/>
      <c r="Q139" s="491"/>
      <c r="R139" s="475"/>
      <c r="S139" s="475"/>
      <c r="T139" s="13"/>
      <c r="U139" s="13"/>
      <c r="V139" s="13"/>
      <c r="W139" s="13"/>
      <c r="X139" s="13"/>
      <c r="Y139" s="13"/>
      <c r="Z139" s="475"/>
    </row>
    <row r="140" spans="1:26" ht="7.5" customHeight="1">
      <c r="A140" s="13"/>
      <c r="B140" s="488"/>
      <c r="C140" s="789" t="s">
        <v>990</v>
      </c>
      <c r="D140" s="541"/>
      <c r="E140" s="606"/>
      <c r="F140" s="491"/>
      <c r="G140" s="813" t="s">
        <v>823</v>
      </c>
      <c r="H140" s="780" t="s">
        <v>991</v>
      </c>
      <c r="I140" s="606"/>
      <c r="J140" s="491"/>
      <c r="K140" s="495"/>
      <c r="L140" s="778" t="s">
        <v>992</v>
      </c>
      <c r="M140" s="606"/>
      <c r="N140" s="491"/>
      <c r="O140" s="778" t="s">
        <v>993</v>
      </c>
      <c r="P140" s="541"/>
      <c r="Q140" s="491"/>
      <c r="R140" s="475"/>
      <c r="S140" s="475"/>
      <c r="T140" s="13"/>
      <c r="U140" s="13"/>
      <c r="V140" s="13"/>
      <c r="W140" s="13"/>
      <c r="X140" s="13"/>
      <c r="Y140" s="13"/>
      <c r="Z140" s="475"/>
    </row>
    <row r="141" spans="1:26" ht="7.5" customHeight="1">
      <c r="A141" s="13"/>
      <c r="B141" s="492"/>
      <c r="C141" s="779"/>
      <c r="D141" s="779"/>
      <c r="E141" s="771"/>
      <c r="F141" s="491"/>
      <c r="G141" s="771"/>
      <c r="H141" s="779"/>
      <c r="I141" s="771"/>
      <c r="J141" s="491"/>
      <c r="K141" s="463"/>
      <c r="L141" s="779"/>
      <c r="M141" s="771"/>
      <c r="N141" s="491"/>
      <c r="O141" s="541"/>
      <c r="P141" s="541"/>
      <c r="Q141" s="491"/>
      <c r="R141" s="475"/>
      <c r="S141" s="475"/>
      <c r="T141" s="13"/>
      <c r="U141" s="13"/>
      <c r="V141" s="13"/>
      <c r="W141" s="13"/>
      <c r="X141" s="13"/>
      <c r="Y141" s="13"/>
      <c r="Z141" s="475"/>
    </row>
    <row r="142" spans="1:26" ht="7.5" customHeight="1">
      <c r="A142" s="13"/>
      <c r="B142" s="492"/>
      <c r="C142" s="789" t="s">
        <v>994</v>
      </c>
      <c r="D142" s="541"/>
      <c r="E142" s="606"/>
      <c r="F142" s="491"/>
      <c r="G142" s="495"/>
      <c r="H142" s="778" t="s">
        <v>995</v>
      </c>
      <c r="I142" s="606"/>
      <c r="J142" s="491"/>
      <c r="K142" s="805" t="s">
        <v>823</v>
      </c>
      <c r="L142" s="780" t="s">
        <v>996</v>
      </c>
      <c r="M142" s="606"/>
      <c r="N142" s="491"/>
      <c r="O142" s="778" t="s">
        <v>997</v>
      </c>
      <c r="P142" s="606"/>
      <c r="Q142" s="491"/>
      <c r="R142" s="475"/>
      <c r="S142" s="475"/>
      <c r="T142" s="13"/>
      <c r="U142" s="13"/>
      <c r="V142" s="13"/>
      <c r="W142" s="13"/>
      <c r="X142" s="13"/>
      <c r="Y142" s="13"/>
      <c r="Z142" s="475"/>
    </row>
    <row r="143" spans="1:26" ht="7.5" customHeight="1">
      <c r="A143" s="13"/>
      <c r="B143" s="492"/>
      <c r="C143" s="779"/>
      <c r="D143" s="779"/>
      <c r="E143" s="771"/>
      <c r="F143" s="491"/>
      <c r="G143" s="495"/>
      <c r="H143" s="779"/>
      <c r="I143" s="771"/>
      <c r="J143" s="491"/>
      <c r="K143" s="771"/>
      <c r="L143" s="779"/>
      <c r="M143" s="771"/>
      <c r="N143" s="128"/>
      <c r="O143" s="779"/>
      <c r="P143" s="771"/>
      <c r="Q143" s="491"/>
      <c r="R143" s="475"/>
      <c r="S143" s="475"/>
      <c r="T143" s="13"/>
      <c r="U143" s="13"/>
      <c r="V143" s="13"/>
      <c r="W143" s="13"/>
      <c r="X143" s="13"/>
      <c r="Y143" s="13"/>
      <c r="Z143" s="475"/>
    </row>
    <row r="144" spans="1:26" ht="7.5" customHeight="1">
      <c r="A144" s="13"/>
      <c r="B144" s="492"/>
      <c r="C144" s="789" t="s">
        <v>998</v>
      </c>
      <c r="D144" s="541"/>
      <c r="E144" s="541"/>
      <c r="F144" s="491"/>
      <c r="G144" s="495"/>
      <c r="H144" s="778" t="s">
        <v>999</v>
      </c>
      <c r="I144" s="606"/>
      <c r="J144" s="491"/>
      <c r="K144" s="495"/>
      <c r="L144" s="778" t="s">
        <v>1000</v>
      </c>
      <c r="M144" s="606"/>
      <c r="N144" s="128"/>
      <c r="O144" s="778" t="s">
        <v>1001</v>
      </c>
      <c r="P144" s="541"/>
      <c r="Q144" s="491"/>
      <c r="R144" s="475"/>
      <c r="S144" s="475"/>
      <c r="T144" s="13"/>
      <c r="U144" s="13"/>
      <c r="V144" s="13"/>
      <c r="W144" s="13"/>
      <c r="X144" s="13"/>
      <c r="Y144" s="13"/>
      <c r="Z144" s="475"/>
    </row>
    <row r="145" spans="1:26" ht="7.5" customHeight="1">
      <c r="A145" s="13"/>
      <c r="B145" s="492"/>
      <c r="C145" s="541"/>
      <c r="D145" s="541"/>
      <c r="E145" s="541"/>
      <c r="F145" s="491"/>
      <c r="G145" s="495"/>
      <c r="H145" s="779"/>
      <c r="I145" s="771"/>
      <c r="J145" s="491"/>
      <c r="K145" s="463"/>
      <c r="L145" s="779"/>
      <c r="M145" s="771"/>
      <c r="N145" s="491"/>
      <c r="O145" s="531"/>
      <c r="P145" s="531"/>
      <c r="Q145" s="491"/>
      <c r="R145" s="475"/>
      <c r="S145" s="475"/>
      <c r="T145" s="13"/>
      <c r="U145" s="13"/>
      <c r="V145" s="13"/>
      <c r="W145" s="13"/>
      <c r="X145" s="13"/>
      <c r="Y145" s="13"/>
      <c r="Z145" s="475"/>
    </row>
    <row r="146" spans="1:26" ht="7.5" customHeight="1">
      <c r="A146" s="5"/>
      <c r="B146" s="492"/>
      <c r="C146" s="789" t="s">
        <v>1002</v>
      </c>
      <c r="D146" s="541"/>
      <c r="E146" s="541"/>
      <c r="F146" s="491"/>
      <c r="G146" s="813" t="s">
        <v>823</v>
      </c>
      <c r="H146" s="780" t="s">
        <v>1003</v>
      </c>
      <c r="I146" s="606"/>
      <c r="J146" s="491"/>
      <c r="K146" s="464"/>
      <c r="L146" s="778" t="s">
        <v>1004</v>
      </c>
      <c r="M146" s="541"/>
      <c r="N146" s="128"/>
      <c r="O146" s="128"/>
      <c r="P146" s="128"/>
      <c r="Q146" s="491"/>
      <c r="R146" s="33"/>
      <c r="S146" s="33"/>
      <c r="T146" s="33"/>
      <c r="U146" s="5"/>
      <c r="V146" s="5"/>
      <c r="W146" s="5"/>
      <c r="X146" s="5"/>
      <c r="Y146" s="5"/>
      <c r="Z146" s="475"/>
    </row>
    <row r="147" spans="1:26" ht="7.5" customHeight="1">
      <c r="A147" s="5"/>
      <c r="B147" s="492"/>
      <c r="C147" s="541"/>
      <c r="D147" s="541"/>
      <c r="E147" s="541"/>
      <c r="F147" s="491"/>
      <c r="G147" s="606"/>
      <c r="H147" s="779"/>
      <c r="I147" s="771"/>
      <c r="J147" s="491"/>
      <c r="K147" s="467"/>
      <c r="L147" s="531"/>
      <c r="M147" s="531"/>
      <c r="N147" s="128"/>
      <c r="O147" s="773" t="s">
        <v>21</v>
      </c>
      <c r="P147" s="774" t="s">
        <v>1005</v>
      </c>
      <c r="Q147" s="491"/>
      <c r="R147" s="33"/>
      <c r="S147" s="33"/>
      <c r="T147" s="33"/>
      <c r="U147" s="5"/>
      <c r="V147" s="5"/>
      <c r="W147" s="5"/>
      <c r="X147" s="5"/>
      <c r="Y147" s="5"/>
      <c r="Z147" s="475"/>
    </row>
    <row r="148" spans="1:26" ht="7.5" customHeight="1">
      <c r="A148" s="398"/>
      <c r="B148" s="492"/>
      <c r="C148" s="790" t="s">
        <v>823</v>
      </c>
      <c r="D148" s="791" t="s">
        <v>1006</v>
      </c>
      <c r="E148" s="541"/>
      <c r="F148" s="491"/>
      <c r="G148" s="771"/>
      <c r="H148" s="778" t="s">
        <v>827</v>
      </c>
      <c r="I148" s="606"/>
      <c r="J148" s="128"/>
      <c r="K148" s="128"/>
      <c r="L148" s="128"/>
      <c r="M148" s="128"/>
      <c r="N148" s="128"/>
      <c r="O148" s="562"/>
      <c r="P148" s="711"/>
      <c r="Q148" s="491"/>
      <c r="R148" s="33"/>
      <c r="S148" s="33"/>
      <c r="T148" s="33"/>
      <c r="U148" s="5"/>
      <c r="V148" s="5"/>
      <c r="W148" s="5"/>
      <c r="X148" s="5"/>
      <c r="Y148" s="5"/>
      <c r="Z148" s="475"/>
    </row>
    <row r="149" spans="1:26" ht="7.5" customHeight="1">
      <c r="A149" s="5"/>
      <c r="B149" s="492"/>
      <c r="C149" s="541"/>
      <c r="D149" s="541"/>
      <c r="E149" s="541"/>
      <c r="F149" s="491"/>
      <c r="G149" s="495"/>
      <c r="H149" s="779"/>
      <c r="I149" s="771"/>
      <c r="J149" s="128"/>
      <c r="K149" s="128"/>
      <c r="L149" s="128"/>
      <c r="M149" s="128"/>
      <c r="N149" s="128"/>
      <c r="O149" s="778" t="s">
        <v>1007</v>
      </c>
      <c r="P149" s="541"/>
      <c r="Q149" s="491"/>
      <c r="R149" s="33"/>
      <c r="S149" s="33"/>
      <c r="T149" s="33"/>
      <c r="U149" s="5"/>
      <c r="V149" s="5"/>
      <c r="W149" s="5"/>
      <c r="X149" s="5"/>
      <c r="Y149" s="5"/>
      <c r="Z149" s="475"/>
    </row>
    <row r="150" spans="1:26" ht="7.5" customHeight="1">
      <c r="A150" s="460"/>
      <c r="B150" s="492"/>
      <c r="C150" s="541"/>
      <c r="D150" s="541"/>
      <c r="E150" s="541"/>
      <c r="F150" s="491"/>
      <c r="G150" s="494"/>
      <c r="H150" s="778" t="s">
        <v>1008</v>
      </c>
      <c r="I150" s="606"/>
      <c r="J150" s="491"/>
      <c r="K150" s="128"/>
      <c r="L150" s="128"/>
      <c r="M150" s="128"/>
      <c r="N150" s="491"/>
      <c r="O150" s="541"/>
      <c r="P150" s="541"/>
      <c r="Q150" s="491"/>
      <c r="R150" s="33"/>
      <c r="S150" s="33"/>
      <c r="T150" s="33"/>
      <c r="U150" s="5"/>
      <c r="V150" s="5"/>
      <c r="W150" s="5"/>
      <c r="X150" s="5"/>
      <c r="Y150" s="5"/>
      <c r="Z150" s="475"/>
    </row>
    <row r="151" spans="1:26" ht="7.5" customHeight="1">
      <c r="A151" s="460"/>
      <c r="B151" s="492"/>
      <c r="C151" s="531"/>
      <c r="D151" s="531"/>
      <c r="E151" s="531"/>
      <c r="F151" s="491"/>
      <c r="G151" s="494"/>
      <c r="H151" s="779"/>
      <c r="I151" s="771"/>
      <c r="J151" s="491"/>
      <c r="K151" s="128"/>
      <c r="L151" s="128"/>
      <c r="M151" s="128"/>
      <c r="N151" s="491"/>
      <c r="O151" s="778" t="s">
        <v>1009</v>
      </c>
      <c r="P151" s="541"/>
      <c r="Q151" s="491"/>
      <c r="R151" s="33"/>
      <c r="S151" s="33"/>
      <c r="T151" s="33"/>
      <c r="U151" s="13"/>
      <c r="V151" s="13"/>
      <c r="W151" s="13"/>
      <c r="X151" s="13"/>
      <c r="Y151" s="13"/>
      <c r="Z151" s="475"/>
    </row>
    <row r="152" spans="1:26" ht="7.5" customHeight="1">
      <c r="A152" s="460"/>
      <c r="B152" s="492"/>
      <c r="F152" s="491"/>
      <c r="G152" s="494"/>
      <c r="H152" s="778" t="s">
        <v>975</v>
      </c>
      <c r="I152" s="606"/>
      <c r="J152" s="491"/>
      <c r="K152" s="128"/>
      <c r="L152" s="128"/>
      <c r="M152" s="128"/>
      <c r="N152" s="128"/>
      <c r="O152" s="541"/>
      <c r="P152" s="541"/>
      <c r="Q152" s="491"/>
      <c r="R152" s="33"/>
      <c r="S152" s="33"/>
      <c r="T152" s="33"/>
      <c r="U152" s="13"/>
      <c r="V152" s="13"/>
      <c r="W152" s="13"/>
      <c r="X152" s="13"/>
      <c r="Y152" s="13"/>
      <c r="Z152" s="475"/>
    </row>
    <row r="153" spans="1:26" ht="7.5" customHeight="1">
      <c r="A153" s="460"/>
      <c r="B153" s="492"/>
      <c r="C153" s="773" t="s">
        <v>21</v>
      </c>
      <c r="D153" s="777" t="s">
        <v>1010</v>
      </c>
      <c r="E153" s="709"/>
      <c r="F153" s="491"/>
      <c r="G153" s="494"/>
      <c r="H153" s="779"/>
      <c r="I153" s="771"/>
      <c r="J153" s="128"/>
      <c r="K153" s="128"/>
      <c r="L153" s="128"/>
      <c r="M153" s="128"/>
      <c r="N153" s="128"/>
      <c r="O153" s="778" t="s">
        <v>1011</v>
      </c>
      <c r="P153" s="541"/>
      <c r="Q153" s="128"/>
      <c r="R153" s="33"/>
      <c r="S153" s="33"/>
      <c r="T153" s="33"/>
      <c r="U153" s="13"/>
      <c r="V153" s="13"/>
      <c r="W153" s="13"/>
      <c r="X153" s="13"/>
      <c r="Y153" s="13"/>
      <c r="Z153" s="475"/>
    </row>
    <row r="154" spans="1:26" ht="7.5" customHeight="1">
      <c r="A154" s="460"/>
      <c r="B154" s="492"/>
      <c r="C154" s="562"/>
      <c r="D154" s="562"/>
      <c r="E154" s="711"/>
      <c r="F154" s="491"/>
      <c r="G154" s="494"/>
      <c r="H154" s="778" t="s">
        <v>1012</v>
      </c>
      <c r="I154" s="606"/>
      <c r="J154" s="128"/>
      <c r="K154" s="128"/>
      <c r="L154" s="128"/>
      <c r="M154" s="128"/>
      <c r="N154" s="128"/>
      <c r="O154" s="541"/>
      <c r="P154" s="541"/>
      <c r="Q154" s="128"/>
      <c r="R154" s="33"/>
      <c r="S154" s="33"/>
      <c r="T154" s="33"/>
      <c r="U154" s="13"/>
      <c r="V154" s="13"/>
      <c r="W154" s="13"/>
      <c r="X154" s="13"/>
      <c r="Y154" s="13"/>
      <c r="Z154" s="475"/>
    </row>
    <row r="155" spans="1:26" ht="7.5" customHeight="1">
      <c r="A155" s="460"/>
      <c r="B155" s="492"/>
      <c r="C155" s="778" t="s">
        <v>1013</v>
      </c>
      <c r="D155" s="541"/>
      <c r="E155" s="606"/>
      <c r="F155" s="491"/>
      <c r="G155" s="494"/>
      <c r="H155" s="779"/>
      <c r="I155" s="771"/>
      <c r="J155" s="128"/>
      <c r="K155" s="128"/>
      <c r="L155" s="128"/>
      <c r="M155" s="128"/>
      <c r="N155" s="128"/>
      <c r="O155" s="778" t="s">
        <v>1014</v>
      </c>
      <c r="P155" s="541"/>
      <c r="Q155" s="128"/>
      <c r="R155" s="33"/>
      <c r="S155" s="33"/>
      <c r="T155" s="33"/>
      <c r="U155" s="13"/>
      <c r="V155" s="13"/>
      <c r="W155" s="13"/>
      <c r="X155" s="13"/>
      <c r="Y155" s="13"/>
      <c r="Z155" s="475"/>
    </row>
    <row r="156" spans="1:26" ht="7.5" customHeight="1">
      <c r="A156" s="460"/>
      <c r="B156" s="492"/>
      <c r="C156" s="531"/>
      <c r="D156" s="531"/>
      <c r="E156" s="668"/>
      <c r="F156" s="491"/>
      <c r="G156" s="494"/>
      <c r="H156" s="778" t="s">
        <v>1015</v>
      </c>
      <c r="I156" s="606"/>
      <c r="J156" s="128"/>
      <c r="K156" s="128"/>
      <c r="L156" s="128"/>
      <c r="M156" s="128"/>
      <c r="N156" s="128"/>
      <c r="O156" s="541"/>
      <c r="P156" s="541"/>
      <c r="Q156" s="128"/>
      <c r="R156" s="33"/>
      <c r="S156" s="33"/>
      <c r="T156" s="33"/>
      <c r="U156" s="13"/>
      <c r="V156" s="13"/>
      <c r="W156" s="13"/>
      <c r="X156" s="13"/>
      <c r="Y156" s="13"/>
      <c r="Z156" s="475"/>
    </row>
    <row r="157" spans="1:26" ht="7.5" customHeight="1">
      <c r="A157" s="460"/>
      <c r="B157" s="492"/>
      <c r="F157" s="491"/>
      <c r="G157" s="494"/>
      <c r="H157" s="779"/>
      <c r="I157" s="771"/>
      <c r="J157" s="128"/>
      <c r="K157" s="128"/>
      <c r="L157" s="128"/>
      <c r="M157" s="128"/>
      <c r="N157" s="128"/>
      <c r="O157" s="790" t="s">
        <v>823</v>
      </c>
      <c r="P157" s="791" t="s">
        <v>1016</v>
      </c>
      <c r="Q157" s="128"/>
      <c r="R157" s="33"/>
      <c r="S157" s="33"/>
      <c r="T157" s="33"/>
      <c r="U157" s="13"/>
      <c r="V157" s="426"/>
      <c r="W157" s="426"/>
      <c r="X157" s="426"/>
      <c r="Y157" s="13"/>
      <c r="Z157" s="475"/>
    </row>
    <row r="158" spans="1:26" ht="7.5" customHeight="1">
      <c r="A158" s="460"/>
      <c r="B158" s="492"/>
      <c r="F158" s="491"/>
      <c r="G158" s="494"/>
      <c r="H158" s="778" t="s">
        <v>857</v>
      </c>
      <c r="I158" s="606"/>
      <c r="J158" s="128"/>
      <c r="K158" s="128"/>
      <c r="L158" s="128"/>
      <c r="M158" s="128"/>
      <c r="N158" s="128"/>
      <c r="O158" s="541"/>
      <c r="P158" s="541"/>
      <c r="Q158" s="128"/>
      <c r="R158" s="33"/>
      <c r="S158" s="33"/>
      <c r="T158" s="33"/>
      <c r="U158" s="13"/>
      <c r="V158" s="426"/>
      <c r="W158" s="426"/>
      <c r="X158" s="426"/>
      <c r="Y158" s="13"/>
      <c r="Z158" s="475"/>
    </row>
    <row r="159" spans="1:26" ht="7.5" customHeight="1">
      <c r="A159" s="460"/>
      <c r="B159" s="492"/>
      <c r="F159" s="491"/>
      <c r="G159" s="496"/>
      <c r="H159" s="531"/>
      <c r="I159" s="668"/>
      <c r="J159" s="128"/>
      <c r="K159" s="128"/>
      <c r="L159" s="128"/>
      <c r="M159" s="128"/>
      <c r="N159" s="128"/>
      <c r="O159" s="541"/>
      <c r="P159" s="541"/>
      <c r="Q159" s="128"/>
      <c r="R159" s="33"/>
      <c r="S159" s="33"/>
      <c r="T159" s="33"/>
      <c r="U159" s="13"/>
      <c r="V159" s="426"/>
      <c r="W159" s="426"/>
      <c r="X159" s="426"/>
      <c r="Y159" s="13"/>
      <c r="Z159" s="475"/>
    </row>
    <row r="160" spans="1:26" ht="7.5" customHeight="1">
      <c r="A160" s="460"/>
      <c r="B160" s="492"/>
      <c r="F160" s="491"/>
      <c r="G160" s="128"/>
      <c r="H160" s="128"/>
      <c r="I160" s="128"/>
      <c r="J160" s="128"/>
      <c r="K160" s="128"/>
      <c r="L160" s="128"/>
      <c r="M160" s="128"/>
      <c r="N160" s="128"/>
      <c r="O160" s="531"/>
      <c r="P160" s="531"/>
      <c r="Q160" s="128"/>
      <c r="R160" s="33"/>
      <c r="S160" s="33"/>
      <c r="T160" s="33"/>
      <c r="U160" s="13"/>
      <c r="V160" s="426"/>
      <c r="W160" s="426"/>
      <c r="X160" s="426"/>
      <c r="Y160" s="13"/>
      <c r="Z160" s="475"/>
    </row>
    <row r="161" spans="1:26" ht="7.5" customHeight="1">
      <c r="A161" s="460"/>
      <c r="B161" s="492"/>
      <c r="F161" s="491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33"/>
      <c r="S161" s="33"/>
      <c r="T161" s="33"/>
      <c r="U161" s="13"/>
      <c r="V161" s="426"/>
      <c r="W161" s="426"/>
      <c r="X161" s="426"/>
      <c r="Y161" s="13"/>
      <c r="Z161" s="475"/>
    </row>
    <row r="162" spans="1:26" ht="7.5" customHeight="1">
      <c r="A162" s="460"/>
      <c r="B162" s="492"/>
      <c r="C162" s="128"/>
      <c r="D162" s="128"/>
      <c r="E162" s="128"/>
      <c r="F162" s="491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33"/>
      <c r="S162" s="33"/>
      <c r="T162" s="33"/>
      <c r="U162" s="13"/>
      <c r="V162" s="426"/>
      <c r="W162" s="426"/>
      <c r="X162" s="426"/>
      <c r="Y162" s="13"/>
      <c r="Z162" s="475"/>
    </row>
    <row r="163" spans="1:26" ht="7.5" customHeight="1">
      <c r="A163" s="460"/>
      <c r="B163" s="492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33"/>
      <c r="S163" s="33"/>
      <c r="T163" s="33"/>
      <c r="U163" s="13"/>
      <c r="V163" s="426"/>
      <c r="W163" s="426"/>
      <c r="X163" s="426"/>
      <c r="Y163" s="13"/>
      <c r="Z163" s="475"/>
    </row>
    <row r="164" spans="1:26" ht="7.5" customHeight="1">
      <c r="A164" s="460"/>
      <c r="B164" s="492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33"/>
      <c r="S164" s="33"/>
      <c r="T164" s="33"/>
      <c r="U164" s="13"/>
      <c r="V164" s="426"/>
      <c r="W164" s="426"/>
      <c r="X164" s="426"/>
      <c r="Y164" s="13"/>
      <c r="Z164" s="475"/>
    </row>
    <row r="165" spans="1:26" ht="7.5" customHeight="1">
      <c r="A165" s="460"/>
      <c r="B165" s="492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33"/>
      <c r="S165" s="33"/>
      <c r="T165" s="33"/>
      <c r="U165" s="5"/>
      <c r="V165" s="426"/>
      <c r="W165" s="426"/>
      <c r="X165" s="426"/>
      <c r="Y165" s="5"/>
      <c r="Z165" s="475"/>
    </row>
    <row r="166" spans="1:26" ht="7.5" customHeight="1">
      <c r="A166" s="460"/>
      <c r="B166" s="492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476"/>
      <c r="S166" s="475"/>
      <c r="T166" s="5"/>
      <c r="U166" s="5"/>
      <c r="V166" s="426"/>
      <c r="W166" s="426"/>
      <c r="X166" s="426"/>
      <c r="Y166" s="5"/>
      <c r="Z166" s="475"/>
    </row>
    <row r="167" spans="1:26" ht="7.5" customHeight="1">
      <c r="A167" s="460"/>
      <c r="B167" s="492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476"/>
      <c r="S167" s="475"/>
      <c r="T167" s="5"/>
      <c r="U167" s="5"/>
      <c r="V167" s="426"/>
      <c r="W167" s="426"/>
      <c r="X167" s="426"/>
      <c r="Y167" s="5"/>
      <c r="Z167" s="475"/>
    </row>
    <row r="168" spans="1:26" ht="7.5" customHeight="1">
      <c r="A168" s="460"/>
      <c r="B168" s="492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476"/>
      <c r="S168" s="475"/>
      <c r="T168" s="5"/>
      <c r="U168" s="5"/>
      <c r="V168" s="5"/>
      <c r="W168" s="5"/>
      <c r="X168" s="5"/>
      <c r="Y168" s="5"/>
      <c r="Z168" s="475"/>
    </row>
    <row r="169" spans="1:26" ht="7.5" customHeight="1">
      <c r="A169" s="460"/>
      <c r="B169" s="492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476"/>
      <c r="S169" s="475"/>
      <c r="T169" s="5"/>
      <c r="U169" s="5"/>
      <c r="V169" s="5"/>
      <c r="W169" s="5"/>
      <c r="X169" s="5"/>
      <c r="Y169" s="5"/>
      <c r="Z169" s="475"/>
    </row>
    <row r="170" spans="1:26" ht="7.5" customHeight="1">
      <c r="A170" s="460"/>
      <c r="B170" s="492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476"/>
      <c r="S170" s="475"/>
      <c r="T170" s="5"/>
      <c r="U170" s="5"/>
      <c r="V170" s="5"/>
      <c r="W170" s="5"/>
      <c r="X170" s="5"/>
      <c r="Y170" s="5"/>
      <c r="Z170" s="475"/>
    </row>
    <row r="171" spans="1:26" ht="7.5" customHeight="1">
      <c r="A171" s="460"/>
      <c r="B171" s="492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476"/>
      <c r="S171" s="475"/>
      <c r="T171" s="5"/>
      <c r="U171" s="5"/>
      <c r="V171" s="5"/>
      <c r="W171" s="5"/>
      <c r="X171" s="475"/>
      <c r="Y171" s="475"/>
      <c r="Z171" s="475"/>
    </row>
    <row r="172" spans="1:26" ht="7.5" customHeight="1">
      <c r="A172" s="460"/>
      <c r="B172" s="492"/>
      <c r="C172" s="128"/>
      <c r="D172" s="128"/>
      <c r="E172" s="128"/>
      <c r="F172" s="461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476"/>
      <c r="S172" s="475"/>
      <c r="T172" s="5"/>
      <c r="U172" s="5"/>
      <c r="V172" s="5"/>
      <c r="W172" s="5"/>
      <c r="X172" s="475"/>
      <c r="Y172" s="475"/>
      <c r="Z172" s="475"/>
    </row>
    <row r="173" spans="1:26" ht="7.5" customHeight="1">
      <c r="A173" s="460"/>
      <c r="B173" s="492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476"/>
      <c r="S173" s="475"/>
      <c r="T173" s="5"/>
      <c r="U173" s="5"/>
      <c r="V173" s="5"/>
      <c r="W173" s="5"/>
      <c r="X173" s="475"/>
      <c r="Y173" s="475"/>
      <c r="Z173" s="475"/>
    </row>
    <row r="174" spans="1:26" ht="7.5" customHeight="1">
      <c r="A174" s="460"/>
      <c r="B174" s="128"/>
      <c r="C174" s="792" t="s">
        <v>21</v>
      </c>
      <c r="D174" s="814" t="s">
        <v>1017</v>
      </c>
      <c r="E174" s="587"/>
      <c r="F174" s="587"/>
      <c r="G174" s="587"/>
      <c r="H174" s="587"/>
      <c r="I174" s="587"/>
      <c r="J174" s="587"/>
      <c r="K174" s="587"/>
      <c r="L174" s="587"/>
      <c r="M174" s="587"/>
      <c r="N174" s="587"/>
      <c r="O174" s="587"/>
      <c r="P174" s="587"/>
      <c r="Q174" s="128"/>
      <c r="R174" s="475"/>
      <c r="S174" s="475"/>
      <c r="T174" s="5"/>
      <c r="U174" s="5"/>
      <c r="V174" s="5"/>
      <c r="W174" s="5"/>
      <c r="X174" s="475"/>
      <c r="Y174" s="475"/>
      <c r="Z174" s="475"/>
    </row>
    <row r="175" spans="1:26" ht="7.5" customHeight="1">
      <c r="A175" s="460"/>
      <c r="B175" s="128"/>
      <c r="C175" s="782"/>
      <c r="D175" s="593"/>
      <c r="E175" s="541"/>
      <c r="F175" s="541"/>
      <c r="G175" s="541"/>
      <c r="H175" s="541"/>
      <c r="I175" s="541"/>
      <c r="J175" s="541"/>
      <c r="K175" s="541"/>
      <c r="L175" s="541"/>
      <c r="M175" s="541"/>
      <c r="N175" s="541"/>
      <c r="O175" s="541"/>
      <c r="P175" s="541"/>
      <c r="Q175" s="128"/>
      <c r="R175" s="475"/>
      <c r="S175" s="475"/>
      <c r="T175" s="5"/>
      <c r="U175" s="5"/>
      <c r="V175" s="5"/>
      <c r="W175" s="5"/>
      <c r="X175" s="475"/>
      <c r="Y175" s="475"/>
      <c r="Z175" s="475"/>
    </row>
    <row r="176" spans="1:26" ht="7.5" customHeight="1">
      <c r="A176" s="460"/>
      <c r="B176" s="128"/>
      <c r="C176" s="793" t="s">
        <v>21</v>
      </c>
      <c r="D176" s="815" t="s">
        <v>1018</v>
      </c>
      <c r="E176" s="552"/>
      <c r="F176" s="552"/>
      <c r="G176" s="552"/>
      <c r="H176" s="552"/>
      <c r="I176" s="552"/>
      <c r="J176" s="552"/>
      <c r="K176" s="552"/>
      <c r="L176" s="552"/>
      <c r="M176" s="552"/>
      <c r="N176" s="552"/>
      <c r="O176" s="552"/>
      <c r="P176" s="769"/>
      <c r="Q176" s="128"/>
      <c r="R176" s="475"/>
      <c r="S176" s="475"/>
      <c r="T176" s="5"/>
      <c r="U176" s="5"/>
      <c r="V176" s="5"/>
      <c r="W176" s="5"/>
      <c r="X176" s="475"/>
      <c r="Y176" s="475"/>
      <c r="Z176" s="475"/>
    </row>
    <row r="177" spans="1:26" ht="7.5" customHeight="1">
      <c r="A177" s="460"/>
      <c r="B177" s="128"/>
      <c r="C177" s="782"/>
      <c r="D177" s="593"/>
      <c r="E177" s="541"/>
      <c r="F177" s="541"/>
      <c r="G177" s="541"/>
      <c r="H177" s="541"/>
      <c r="I177" s="541"/>
      <c r="J177" s="541"/>
      <c r="K177" s="541"/>
      <c r="L177" s="541"/>
      <c r="M177" s="541"/>
      <c r="N177" s="541"/>
      <c r="O177" s="541"/>
      <c r="P177" s="606"/>
      <c r="Q177" s="128"/>
      <c r="R177" s="475"/>
      <c r="S177" s="475"/>
      <c r="T177" s="5"/>
      <c r="U177" s="5"/>
      <c r="V177" s="5"/>
      <c r="W177" s="5"/>
      <c r="X177" s="475"/>
      <c r="Y177" s="475"/>
      <c r="Z177" s="475"/>
    </row>
    <row r="178" spans="1:26" ht="7.5" customHeight="1">
      <c r="A178" s="460"/>
      <c r="B178" s="128"/>
      <c r="C178" s="497"/>
      <c r="D178" s="593"/>
      <c r="E178" s="541"/>
      <c r="F178" s="541"/>
      <c r="G178" s="541"/>
      <c r="H178" s="541"/>
      <c r="I178" s="541"/>
      <c r="J178" s="541"/>
      <c r="K178" s="541"/>
      <c r="L178" s="541"/>
      <c r="M178" s="541"/>
      <c r="N178" s="541"/>
      <c r="O178" s="541"/>
      <c r="P178" s="606"/>
      <c r="Q178" s="128"/>
      <c r="R178" s="475"/>
      <c r="S178" s="475"/>
      <c r="T178" s="5"/>
      <c r="U178" s="5"/>
      <c r="V178" s="5"/>
      <c r="W178" s="5"/>
      <c r="X178" s="475"/>
      <c r="Y178" s="475"/>
      <c r="Z178" s="475"/>
    </row>
    <row r="179" spans="1:26" ht="7.5" customHeight="1">
      <c r="A179" s="1"/>
      <c r="B179" s="128"/>
      <c r="C179" s="498"/>
      <c r="D179" s="785"/>
      <c r="E179" s="531"/>
      <c r="F179" s="531"/>
      <c r="G179" s="531"/>
      <c r="H179" s="531"/>
      <c r="I179" s="531"/>
      <c r="J179" s="531"/>
      <c r="K179" s="531"/>
      <c r="L179" s="531"/>
      <c r="M179" s="531"/>
      <c r="N179" s="531"/>
      <c r="O179" s="531"/>
      <c r="P179" s="668"/>
      <c r="Q179" s="128"/>
      <c r="R179" s="475"/>
      <c r="S179" s="475"/>
      <c r="T179" s="475"/>
      <c r="U179" s="5"/>
      <c r="V179" s="5"/>
      <c r="W179" s="5"/>
      <c r="X179" s="475"/>
      <c r="Y179" s="475"/>
      <c r="Z179" s="475"/>
    </row>
    <row r="180" spans="1:26" ht="7.5" customHeight="1">
      <c r="A180" s="1"/>
      <c r="B180" s="128"/>
      <c r="C180" s="129"/>
      <c r="D180" s="499"/>
      <c r="E180" s="499"/>
      <c r="F180" s="499"/>
      <c r="G180" s="499"/>
      <c r="H180" s="499"/>
      <c r="I180" s="499"/>
      <c r="J180" s="499"/>
      <c r="K180" s="405"/>
      <c r="L180" s="405"/>
      <c r="M180" s="405"/>
      <c r="N180" s="499"/>
      <c r="O180" s="499"/>
      <c r="P180" s="461"/>
      <c r="Q180" s="128"/>
      <c r="R180" s="475"/>
      <c r="S180" s="475"/>
      <c r="T180" s="475"/>
      <c r="U180" s="5"/>
      <c r="V180" s="5"/>
      <c r="W180" s="5"/>
      <c r="X180" s="475"/>
      <c r="Y180" s="475"/>
      <c r="Z180" s="475"/>
    </row>
    <row r="181" spans="1:26" ht="11.25" customHeight="1">
      <c r="A181" s="486"/>
      <c r="B181" s="487"/>
      <c r="C181" s="232"/>
      <c r="D181" s="32" t="s">
        <v>4</v>
      </c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786" t="s">
        <v>43</v>
      </c>
      <c r="Q181" s="545"/>
      <c r="R181" s="475"/>
      <c r="S181" s="475"/>
      <c r="T181" s="475"/>
      <c r="U181" s="13"/>
      <c r="V181" s="13"/>
      <c r="W181" s="13"/>
      <c r="X181" s="475"/>
      <c r="Y181" s="475"/>
      <c r="Z181" s="475"/>
    </row>
    <row r="182" spans="1:26" ht="11.25" customHeight="1">
      <c r="A182" s="460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562"/>
      <c r="Q182" s="562"/>
      <c r="R182" s="475"/>
      <c r="S182" s="475"/>
      <c r="T182" s="475"/>
      <c r="U182" s="13"/>
      <c r="V182" s="13"/>
      <c r="W182" s="13"/>
      <c r="X182" s="475"/>
      <c r="Y182" s="475"/>
      <c r="Z182" s="475"/>
    </row>
    <row r="183" spans="1:26" ht="11.25" customHeight="1">
      <c r="A183" s="460"/>
      <c r="B183" s="675" t="s">
        <v>1019</v>
      </c>
      <c r="C183" s="587"/>
      <c r="D183" s="587"/>
      <c r="E183" s="587"/>
      <c r="F183" s="587"/>
      <c r="G183" s="587"/>
      <c r="H183" s="587"/>
      <c r="I183" s="587"/>
      <c r="J183" s="587"/>
      <c r="K183" s="587"/>
      <c r="L183" s="587"/>
      <c r="M183" s="587"/>
      <c r="N183" s="587"/>
      <c r="O183" s="587"/>
      <c r="P183" s="587"/>
      <c r="Q183" s="587"/>
      <c r="R183" s="475"/>
      <c r="S183" s="475"/>
      <c r="T183" s="475"/>
      <c r="U183" s="13"/>
      <c r="V183" s="13"/>
      <c r="W183" s="13"/>
      <c r="X183" s="475"/>
      <c r="Y183" s="475"/>
      <c r="Z183" s="475"/>
    </row>
  </sheetData>
  <sheetProtection algorithmName="SHA-512" hashValue="B6AxHBNQywJ/A+oGY0c8UKM6T1HhawV9yhCG9uuSR0RrpK4g3fK9+wWzhaSyoon7fYysdQwiS3RqYjks07RVeA==" saltValue="MVbN7HMHASjf5sGNQkCpiA==" spinCount="100000" sheet="1" objects="1" scenarios="1"/>
  <mergeCells count="331">
    <mergeCell ref="G140:G141"/>
    <mergeCell ref="H140:I141"/>
    <mergeCell ref="H142:I143"/>
    <mergeCell ref="H144:I145"/>
    <mergeCell ref="G146:G148"/>
    <mergeCell ref="D174:P175"/>
    <mergeCell ref="D176:P179"/>
    <mergeCell ref="B183:Q183"/>
    <mergeCell ref="H146:I147"/>
    <mergeCell ref="H148:I149"/>
    <mergeCell ref="H150:I151"/>
    <mergeCell ref="H152:I153"/>
    <mergeCell ref="H154:I155"/>
    <mergeCell ref="H156:I157"/>
    <mergeCell ref="H158:I159"/>
    <mergeCell ref="K142:K143"/>
    <mergeCell ref="L142:M143"/>
    <mergeCell ref="L144:M145"/>
    <mergeCell ref="L146:M147"/>
    <mergeCell ref="H130:I131"/>
    <mergeCell ref="L130:M131"/>
    <mergeCell ref="O130:P131"/>
    <mergeCell ref="H132:I133"/>
    <mergeCell ref="L132:M133"/>
    <mergeCell ref="H134:I135"/>
    <mergeCell ref="O136:P137"/>
    <mergeCell ref="H136:I137"/>
    <mergeCell ref="H138:I139"/>
    <mergeCell ref="O151:P152"/>
    <mergeCell ref="O153:P154"/>
    <mergeCell ref="O155:P156"/>
    <mergeCell ref="O157:O160"/>
    <mergeCell ref="P157:P160"/>
    <mergeCell ref="P181:Q182"/>
    <mergeCell ref="O132:P133"/>
    <mergeCell ref="O134:P135"/>
    <mergeCell ref="O138:P139"/>
    <mergeCell ref="O140:P141"/>
    <mergeCell ref="O142:P143"/>
    <mergeCell ref="O144:P145"/>
    <mergeCell ref="O147:O148"/>
    <mergeCell ref="H76:I77"/>
    <mergeCell ref="H78:I79"/>
    <mergeCell ref="K79:M80"/>
    <mergeCell ref="B122:Q122"/>
    <mergeCell ref="B123:H123"/>
    <mergeCell ref="L123:Q123"/>
    <mergeCell ref="B124:Q124"/>
    <mergeCell ref="P147:P148"/>
    <mergeCell ref="O149:P150"/>
    <mergeCell ref="K126:K127"/>
    <mergeCell ref="K128:K129"/>
    <mergeCell ref="L128:M129"/>
    <mergeCell ref="O128:P129"/>
    <mergeCell ref="G126:G127"/>
    <mergeCell ref="H126:I127"/>
    <mergeCell ref="L126:M127"/>
    <mergeCell ref="O126:O127"/>
    <mergeCell ref="P126:P127"/>
    <mergeCell ref="G128:G130"/>
    <mergeCell ref="H128:I129"/>
    <mergeCell ref="L134:M135"/>
    <mergeCell ref="L136:M137"/>
    <mergeCell ref="L138:M139"/>
    <mergeCell ref="L140:M141"/>
    <mergeCell ref="P44:P45"/>
    <mergeCell ref="P46:P47"/>
    <mergeCell ref="P48:P49"/>
    <mergeCell ref="P50:P51"/>
    <mergeCell ref="P52:P55"/>
    <mergeCell ref="P59:Q60"/>
    <mergeCell ref="B61:Q61"/>
    <mergeCell ref="L62:Q62"/>
    <mergeCell ref="B63:Q63"/>
    <mergeCell ref="O36:O37"/>
    <mergeCell ref="O38:O39"/>
    <mergeCell ref="O40:O41"/>
    <mergeCell ref="O42:O43"/>
    <mergeCell ref="P34:P35"/>
    <mergeCell ref="P36:P37"/>
    <mergeCell ref="P38:P39"/>
    <mergeCell ref="P40:P41"/>
    <mergeCell ref="P42:P43"/>
    <mergeCell ref="H69:I70"/>
    <mergeCell ref="K69:M70"/>
    <mergeCell ref="O69:P70"/>
    <mergeCell ref="K71:M72"/>
    <mergeCell ref="O71:P72"/>
    <mergeCell ref="O24:O25"/>
    <mergeCell ref="O26:O27"/>
    <mergeCell ref="O28:O29"/>
    <mergeCell ref="P28:P29"/>
    <mergeCell ref="O30:O31"/>
    <mergeCell ref="P30:P31"/>
    <mergeCell ref="P32:P33"/>
    <mergeCell ref="L42:M43"/>
    <mergeCell ref="L44:M45"/>
    <mergeCell ref="L46:M47"/>
    <mergeCell ref="L48:M54"/>
    <mergeCell ref="O44:O45"/>
    <mergeCell ref="O46:O47"/>
    <mergeCell ref="O48:O49"/>
    <mergeCell ref="O50:O51"/>
    <mergeCell ref="O52:O54"/>
    <mergeCell ref="O32:O33"/>
    <mergeCell ref="O34:O35"/>
    <mergeCell ref="L36:M40"/>
    <mergeCell ref="B62:H62"/>
    <mergeCell ref="G65:G66"/>
    <mergeCell ref="H65:I66"/>
    <mergeCell ref="K65:K66"/>
    <mergeCell ref="L65:P66"/>
    <mergeCell ref="H67:I68"/>
    <mergeCell ref="K67:K68"/>
    <mergeCell ref="P67:P68"/>
    <mergeCell ref="L67:L68"/>
    <mergeCell ref="O67:O68"/>
    <mergeCell ref="L26:M27"/>
    <mergeCell ref="L28:M29"/>
    <mergeCell ref="L30:M31"/>
    <mergeCell ref="L32:M33"/>
    <mergeCell ref="L34:M35"/>
    <mergeCell ref="L20:M21"/>
    <mergeCell ref="L22:M23"/>
    <mergeCell ref="O22:O23"/>
    <mergeCell ref="P22:P23"/>
    <mergeCell ref="L24:M25"/>
    <mergeCell ref="P24:P25"/>
    <mergeCell ref="P26:P27"/>
    <mergeCell ref="O10:O11"/>
    <mergeCell ref="P10:P11"/>
    <mergeCell ref="L6:M7"/>
    <mergeCell ref="L8:M9"/>
    <mergeCell ref="L10:M11"/>
    <mergeCell ref="L12:M13"/>
    <mergeCell ref="L14:M15"/>
    <mergeCell ref="L16:M17"/>
    <mergeCell ref="L18:M19"/>
    <mergeCell ref="B1:H1"/>
    <mergeCell ref="L1:Q1"/>
    <mergeCell ref="B2:Q2"/>
    <mergeCell ref="C4:C5"/>
    <mergeCell ref="D4:E5"/>
    <mergeCell ref="G4:G5"/>
    <mergeCell ref="H4:M5"/>
    <mergeCell ref="G6:G7"/>
    <mergeCell ref="G8:G9"/>
    <mergeCell ref="O4:O5"/>
    <mergeCell ref="P4:P5"/>
    <mergeCell ref="P6:P7"/>
    <mergeCell ref="O8:O9"/>
    <mergeCell ref="P8:P9"/>
    <mergeCell ref="H50:I51"/>
    <mergeCell ref="H52:I53"/>
    <mergeCell ref="H42:I43"/>
    <mergeCell ref="H44:I45"/>
    <mergeCell ref="J45:J46"/>
    <mergeCell ref="H46:I47"/>
    <mergeCell ref="H48:I49"/>
    <mergeCell ref="J48:J49"/>
    <mergeCell ref="K48:K49"/>
    <mergeCell ref="H22:I23"/>
    <mergeCell ref="H24:I25"/>
    <mergeCell ref="H26:I27"/>
    <mergeCell ref="H30:I31"/>
    <mergeCell ref="H32:I33"/>
    <mergeCell ref="H34:I35"/>
    <mergeCell ref="K36:K38"/>
    <mergeCell ref="J37:J38"/>
    <mergeCell ref="H36:I37"/>
    <mergeCell ref="H38:I39"/>
    <mergeCell ref="J39:J40"/>
    <mergeCell ref="H40:I41"/>
    <mergeCell ref="J41:J42"/>
    <mergeCell ref="K42:K43"/>
    <mergeCell ref="J43:J44"/>
    <mergeCell ref="H28:I29"/>
    <mergeCell ref="K12:K13"/>
    <mergeCell ref="O18:O19"/>
    <mergeCell ref="O20:O21"/>
    <mergeCell ref="O12:O13"/>
    <mergeCell ref="P12:P13"/>
    <mergeCell ref="O14:O15"/>
    <mergeCell ref="P14:P15"/>
    <mergeCell ref="O16:O17"/>
    <mergeCell ref="P16:P17"/>
    <mergeCell ref="P18:P19"/>
    <mergeCell ref="P20:P21"/>
    <mergeCell ref="D83:E84"/>
    <mergeCell ref="D85:E86"/>
    <mergeCell ref="D87:E93"/>
    <mergeCell ref="D95:E96"/>
    <mergeCell ref="C97:E98"/>
    <mergeCell ref="C6:C7"/>
    <mergeCell ref="D6:E7"/>
    <mergeCell ref="H6:I7"/>
    <mergeCell ref="J7:J8"/>
    <mergeCell ref="D8:E9"/>
    <mergeCell ref="H8:I9"/>
    <mergeCell ref="J9:J10"/>
    <mergeCell ref="D10:E11"/>
    <mergeCell ref="G10:G11"/>
    <mergeCell ref="H10:I11"/>
    <mergeCell ref="D12:E13"/>
    <mergeCell ref="G12:G13"/>
    <mergeCell ref="H12:I13"/>
    <mergeCell ref="J11:J12"/>
    <mergeCell ref="J13:J14"/>
    <mergeCell ref="H14:I15"/>
    <mergeCell ref="H16:I17"/>
    <mergeCell ref="H18:I19"/>
    <mergeCell ref="H20:I21"/>
    <mergeCell ref="D65:E66"/>
    <mergeCell ref="D67:E68"/>
    <mergeCell ref="D69:E70"/>
    <mergeCell ref="D71:E72"/>
    <mergeCell ref="D73:E74"/>
    <mergeCell ref="D75:E76"/>
    <mergeCell ref="D77:E78"/>
    <mergeCell ref="D79:E80"/>
    <mergeCell ref="D81:E82"/>
    <mergeCell ref="C65:C66"/>
    <mergeCell ref="C76:C77"/>
    <mergeCell ref="C78:C79"/>
    <mergeCell ref="C80:C81"/>
    <mergeCell ref="C82:C83"/>
    <mergeCell ref="C84:C85"/>
    <mergeCell ref="C87:C88"/>
    <mergeCell ref="C95:C96"/>
    <mergeCell ref="C126:C127"/>
    <mergeCell ref="D38:D39"/>
    <mergeCell ref="C41:C42"/>
    <mergeCell ref="D41:E42"/>
    <mergeCell ref="D43:E44"/>
    <mergeCell ref="D45:E46"/>
    <mergeCell ref="D47:E48"/>
    <mergeCell ref="D49:E50"/>
    <mergeCell ref="C51:C54"/>
    <mergeCell ref="D51:E55"/>
    <mergeCell ref="D20:E21"/>
    <mergeCell ref="D22:E23"/>
    <mergeCell ref="C24:C25"/>
    <mergeCell ref="D24:E25"/>
    <mergeCell ref="D26:E27"/>
    <mergeCell ref="D30:E31"/>
    <mergeCell ref="D32:E33"/>
    <mergeCell ref="D34:E35"/>
    <mergeCell ref="D36:D37"/>
    <mergeCell ref="C26:C27"/>
    <mergeCell ref="C28:C29"/>
    <mergeCell ref="D28:E29"/>
    <mergeCell ref="C8:C9"/>
    <mergeCell ref="C10:C11"/>
    <mergeCell ref="C12:C13"/>
    <mergeCell ref="C14:C15"/>
    <mergeCell ref="D14:E15"/>
    <mergeCell ref="C16:C17"/>
    <mergeCell ref="D16:E17"/>
    <mergeCell ref="C18:C19"/>
    <mergeCell ref="D18:E19"/>
    <mergeCell ref="C146:E147"/>
    <mergeCell ref="C148:C151"/>
    <mergeCell ref="D148:E151"/>
    <mergeCell ref="C153:C154"/>
    <mergeCell ref="D153:E154"/>
    <mergeCell ref="C155:E156"/>
    <mergeCell ref="C174:C175"/>
    <mergeCell ref="C176:C177"/>
    <mergeCell ref="C132:E133"/>
    <mergeCell ref="C134:E135"/>
    <mergeCell ref="C136:E137"/>
    <mergeCell ref="C138:E139"/>
    <mergeCell ref="C140:E141"/>
    <mergeCell ref="C142:E143"/>
    <mergeCell ref="C144:E145"/>
    <mergeCell ref="P114:P118"/>
    <mergeCell ref="P120:Q121"/>
    <mergeCell ref="C99:E100"/>
    <mergeCell ref="C101:E102"/>
    <mergeCell ref="C103:E109"/>
    <mergeCell ref="C110:E112"/>
    <mergeCell ref="D126:E127"/>
    <mergeCell ref="C128:E129"/>
    <mergeCell ref="C130:E131"/>
    <mergeCell ref="K85:M86"/>
    <mergeCell ref="P87:P88"/>
    <mergeCell ref="G94:G95"/>
    <mergeCell ref="H94:I95"/>
    <mergeCell ref="H96:I97"/>
    <mergeCell ref="H98:I99"/>
    <mergeCell ref="H100:I101"/>
    <mergeCell ref="G81:G82"/>
    <mergeCell ref="H81:I82"/>
    <mergeCell ref="H83:I84"/>
    <mergeCell ref="H85:I86"/>
    <mergeCell ref="H87:I88"/>
    <mergeCell ref="H89:I90"/>
    <mergeCell ref="H91:I92"/>
    <mergeCell ref="O106:P107"/>
    <mergeCell ref="O108:P109"/>
    <mergeCell ref="O110:P111"/>
    <mergeCell ref="O112:P113"/>
    <mergeCell ref="O114:O115"/>
    <mergeCell ref="G72:G73"/>
    <mergeCell ref="H72:I73"/>
    <mergeCell ref="K73:M74"/>
    <mergeCell ref="O73:P74"/>
    <mergeCell ref="H74:I75"/>
    <mergeCell ref="O75:P76"/>
    <mergeCell ref="O77:P78"/>
    <mergeCell ref="L87:M88"/>
    <mergeCell ref="O87:O88"/>
    <mergeCell ref="K87:K88"/>
    <mergeCell ref="K89:M90"/>
    <mergeCell ref="K91:M92"/>
    <mergeCell ref="K93:M94"/>
    <mergeCell ref="K95:M102"/>
    <mergeCell ref="K75:M76"/>
    <mergeCell ref="K77:M78"/>
    <mergeCell ref="O79:P86"/>
    <mergeCell ref="K81:M82"/>
    <mergeCell ref="K83:M84"/>
    <mergeCell ref="O89:P90"/>
    <mergeCell ref="O91:P92"/>
    <mergeCell ref="O93:P94"/>
    <mergeCell ref="O96:O97"/>
    <mergeCell ref="P96:P97"/>
    <mergeCell ref="O98:P99"/>
    <mergeCell ref="O100:P101"/>
    <mergeCell ref="O102:P103"/>
    <mergeCell ref="O104:P105"/>
  </mergeCells>
  <pageMargins left="0.31496062992125984" right="0.31496062992125984" top="0" bottom="0" header="0" footer="0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Z61"/>
  <sheetViews>
    <sheetView showGridLines="0" topLeftCell="B1" workbookViewId="0">
      <selection activeCell="B1" sqref="B1:H1"/>
    </sheetView>
  </sheetViews>
  <sheetFormatPr defaultColWidth="14.42578125" defaultRowHeight="15" customHeight="1"/>
  <cols>
    <col min="1" max="1" width="12.85546875" hidden="1" customWidth="1"/>
    <col min="2" max="3" width="1.5703125" customWidth="1"/>
    <col min="4" max="4" width="14.42578125" customWidth="1"/>
    <col min="5" max="5" width="18.85546875" customWidth="1"/>
    <col min="6" max="7" width="1.5703125" customWidth="1"/>
    <col min="8" max="9" width="16.42578125" customWidth="1"/>
    <col min="10" max="11" width="1.5703125" customWidth="1"/>
    <col min="12" max="13" width="16.42578125" customWidth="1"/>
    <col min="14" max="15" width="1.5703125" customWidth="1"/>
    <col min="16" max="16" width="30.28515625" customWidth="1"/>
    <col min="17" max="17" width="1.5703125" customWidth="1"/>
    <col min="18" max="18" width="61.5703125" hidden="1" customWidth="1"/>
    <col min="19" max="26" width="9.140625" hidden="1" customWidth="1"/>
  </cols>
  <sheetData>
    <row r="1" spans="1:26" ht="61.5" customHeight="1">
      <c r="A1" s="1"/>
      <c r="B1" s="572"/>
      <c r="C1" s="531"/>
      <c r="D1" s="531"/>
      <c r="E1" s="531"/>
      <c r="F1" s="531"/>
      <c r="G1" s="531"/>
      <c r="H1" s="531"/>
      <c r="I1" s="457"/>
      <c r="J1" s="457"/>
      <c r="K1" s="457"/>
      <c r="L1" s="735" t="s">
        <v>1020</v>
      </c>
      <c r="M1" s="531"/>
      <c r="N1" s="531"/>
      <c r="O1" s="531"/>
      <c r="P1" s="531"/>
      <c r="Q1" s="531"/>
      <c r="R1" s="5"/>
      <c r="S1" s="5"/>
      <c r="T1" s="5"/>
      <c r="U1" s="5"/>
      <c r="V1" s="5"/>
      <c r="W1" s="5"/>
      <c r="X1" s="5"/>
      <c r="Y1" s="5"/>
      <c r="Z1" s="5"/>
    </row>
    <row r="2" spans="1:26" ht="34.5" customHeight="1">
      <c r="A2" s="1"/>
      <c r="B2" s="676"/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  <c r="R2" s="5"/>
      <c r="S2" s="11"/>
      <c r="T2" s="11"/>
      <c r="U2" s="11"/>
      <c r="V2" s="11"/>
      <c r="W2" s="11"/>
      <c r="X2" s="11"/>
      <c r="Y2" s="11"/>
      <c r="Z2" s="11"/>
    </row>
    <row r="3" spans="1:26" ht="7.5" customHeight="1">
      <c r="A3" s="1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5"/>
      <c r="S3" s="11"/>
      <c r="T3" s="11"/>
      <c r="U3" s="11"/>
      <c r="V3" s="11"/>
      <c r="W3" s="11"/>
      <c r="X3" s="11"/>
      <c r="Y3" s="11"/>
      <c r="Z3" s="11"/>
    </row>
    <row r="4" spans="1:26" ht="7.5" customHeight="1">
      <c r="A4" s="460"/>
      <c r="B4" s="128"/>
      <c r="C4" s="816" t="s">
        <v>21</v>
      </c>
      <c r="D4" s="822" t="s">
        <v>895</v>
      </c>
      <c r="E4" s="748"/>
      <c r="F4" s="128"/>
      <c r="G4" s="816" t="s">
        <v>21</v>
      </c>
      <c r="H4" s="822" t="s">
        <v>1021</v>
      </c>
      <c r="I4" s="748"/>
      <c r="J4" s="128"/>
      <c r="K4" s="816" t="s">
        <v>21</v>
      </c>
      <c r="L4" s="822" t="s">
        <v>1022</v>
      </c>
      <c r="M4" s="748"/>
      <c r="N4" s="128"/>
      <c r="O4" s="816" t="s">
        <v>21</v>
      </c>
      <c r="P4" s="818" t="s">
        <v>1023</v>
      </c>
      <c r="Q4" s="128"/>
      <c r="R4" s="5"/>
      <c r="S4" s="11"/>
      <c r="T4" s="11"/>
      <c r="U4" s="11"/>
      <c r="V4" s="11"/>
      <c r="W4" s="11"/>
      <c r="X4" s="11"/>
      <c r="Y4" s="11"/>
      <c r="Z4" s="11"/>
    </row>
    <row r="5" spans="1:26" ht="7.5" customHeight="1">
      <c r="A5" s="460"/>
      <c r="B5" s="128"/>
      <c r="C5" s="817"/>
      <c r="D5" s="823"/>
      <c r="E5" s="711"/>
      <c r="F5" s="128"/>
      <c r="G5" s="817"/>
      <c r="H5" s="823"/>
      <c r="I5" s="711"/>
      <c r="J5" s="128"/>
      <c r="K5" s="817"/>
      <c r="L5" s="823"/>
      <c r="M5" s="711"/>
      <c r="N5" s="128"/>
      <c r="O5" s="817"/>
      <c r="P5" s="819"/>
      <c r="Q5" s="128"/>
      <c r="R5" s="5"/>
      <c r="S5" s="11"/>
      <c r="T5" s="11"/>
      <c r="U5" s="11"/>
      <c r="V5" s="11"/>
      <c r="W5" s="11"/>
      <c r="X5" s="11"/>
      <c r="Y5" s="11"/>
      <c r="Z5" s="11"/>
    </row>
    <row r="6" spans="1:26" ht="7.5" customHeight="1">
      <c r="A6" s="460"/>
      <c r="B6" s="128"/>
      <c r="C6" s="474"/>
      <c r="D6" s="768" t="s">
        <v>1024</v>
      </c>
      <c r="E6" s="552"/>
      <c r="F6" s="128"/>
      <c r="G6" s="474"/>
      <c r="H6" s="820" t="s">
        <v>1025</v>
      </c>
      <c r="I6" s="474"/>
      <c r="J6" s="128"/>
      <c r="K6" s="479"/>
      <c r="L6" s="768" t="s">
        <v>1026</v>
      </c>
      <c r="M6" s="769"/>
      <c r="N6" s="128"/>
      <c r="O6" s="479"/>
      <c r="P6" s="820" t="s">
        <v>1027</v>
      </c>
      <c r="Q6" s="128"/>
      <c r="R6" s="5"/>
      <c r="S6" s="11"/>
      <c r="T6" s="11"/>
      <c r="U6" s="11"/>
      <c r="V6" s="11"/>
      <c r="W6" s="11"/>
      <c r="X6" s="11"/>
      <c r="Y6" s="11"/>
      <c r="Z6" s="11"/>
    </row>
    <row r="7" spans="1:26" ht="7.5" customHeight="1">
      <c r="A7" s="460"/>
      <c r="B7" s="128"/>
      <c r="C7" s="474"/>
      <c r="D7" s="593"/>
      <c r="E7" s="541"/>
      <c r="F7" s="128"/>
      <c r="G7" s="483"/>
      <c r="H7" s="708"/>
      <c r="I7" s="483"/>
      <c r="J7" s="128"/>
      <c r="K7" s="479"/>
      <c r="L7" s="770"/>
      <c r="M7" s="771"/>
      <c r="N7" s="128"/>
      <c r="O7" s="479"/>
      <c r="P7" s="536"/>
      <c r="Q7" s="128"/>
      <c r="R7" s="5"/>
      <c r="S7" s="11"/>
      <c r="T7" s="11"/>
      <c r="U7" s="11"/>
      <c r="V7" s="11"/>
      <c r="W7" s="11"/>
      <c r="X7" s="11"/>
      <c r="Y7" s="11"/>
      <c r="Z7" s="11"/>
    </row>
    <row r="8" spans="1:26" ht="7.5" customHeight="1">
      <c r="A8" s="460"/>
      <c r="B8" s="128"/>
      <c r="C8" s="474"/>
      <c r="D8" s="768" t="s">
        <v>1028</v>
      </c>
      <c r="E8" s="552"/>
      <c r="F8" s="128"/>
      <c r="G8" s="500"/>
      <c r="H8" s="127"/>
      <c r="I8" s="501"/>
      <c r="J8" s="128"/>
      <c r="K8" s="474"/>
      <c r="L8" s="768" t="s">
        <v>1029</v>
      </c>
      <c r="M8" s="769"/>
      <c r="N8" s="128"/>
      <c r="O8" s="474"/>
      <c r="P8" s="820" t="s">
        <v>1030</v>
      </c>
      <c r="Q8" s="128"/>
      <c r="R8" s="5"/>
      <c r="S8" s="13"/>
      <c r="T8" s="13"/>
      <c r="U8" s="13"/>
      <c r="V8" s="13"/>
      <c r="W8" s="13"/>
      <c r="X8" s="13"/>
      <c r="Y8" s="13"/>
      <c r="Z8" s="13"/>
    </row>
    <row r="9" spans="1:26" ht="7.5" customHeight="1">
      <c r="A9" s="460"/>
      <c r="B9" s="128"/>
      <c r="C9" s="474"/>
      <c r="D9" s="593"/>
      <c r="E9" s="541"/>
      <c r="F9" s="128"/>
      <c r="G9" s="816" t="s">
        <v>21</v>
      </c>
      <c r="H9" s="822" t="s">
        <v>1031</v>
      </c>
      <c r="I9" s="748"/>
      <c r="J9" s="128"/>
      <c r="K9" s="474"/>
      <c r="L9" s="770"/>
      <c r="M9" s="771"/>
      <c r="N9" s="128"/>
      <c r="O9" s="474"/>
      <c r="P9" s="536"/>
      <c r="Q9" s="128"/>
      <c r="R9" s="5"/>
      <c r="S9" s="13"/>
      <c r="T9" s="13"/>
      <c r="U9" s="13"/>
      <c r="V9" s="13"/>
      <c r="W9" s="13"/>
      <c r="X9" s="13"/>
      <c r="Y9" s="13"/>
      <c r="Z9" s="13"/>
    </row>
    <row r="10" spans="1:26" ht="7.5" customHeight="1">
      <c r="A10" s="460"/>
      <c r="B10" s="128"/>
      <c r="C10" s="474"/>
      <c r="D10" s="768" t="s">
        <v>1032</v>
      </c>
      <c r="E10" s="552"/>
      <c r="F10" s="128"/>
      <c r="G10" s="817"/>
      <c r="H10" s="823"/>
      <c r="I10" s="711"/>
      <c r="J10" s="128"/>
      <c r="K10" s="474"/>
      <c r="L10" s="768" t="s">
        <v>915</v>
      </c>
      <c r="M10" s="769"/>
      <c r="N10" s="128"/>
      <c r="O10" s="474"/>
      <c r="P10" s="820" t="s">
        <v>1033</v>
      </c>
      <c r="Q10" s="128"/>
      <c r="R10" s="5"/>
      <c r="S10" s="13"/>
      <c r="T10" s="13"/>
      <c r="U10" s="13"/>
      <c r="V10" s="13"/>
      <c r="W10" s="13"/>
      <c r="X10" s="13"/>
      <c r="Y10" s="13"/>
      <c r="Z10" s="13"/>
    </row>
    <row r="11" spans="1:26" ht="7.5" customHeight="1">
      <c r="A11" s="460"/>
      <c r="B11" s="128"/>
      <c r="C11" s="474"/>
      <c r="D11" s="593"/>
      <c r="E11" s="541"/>
      <c r="F11" s="128"/>
      <c r="G11" s="474"/>
      <c r="H11" s="778" t="s">
        <v>827</v>
      </c>
      <c r="I11" s="541"/>
      <c r="J11" s="128"/>
      <c r="K11" s="474"/>
      <c r="L11" s="770"/>
      <c r="M11" s="771"/>
      <c r="N11" s="128"/>
      <c r="O11" s="474"/>
      <c r="P11" s="536"/>
      <c r="Q11" s="128"/>
      <c r="R11" s="5"/>
      <c r="S11" s="13"/>
      <c r="T11" s="13"/>
      <c r="U11" s="13"/>
      <c r="V11" s="13"/>
      <c r="W11" s="13"/>
      <c r="X11" s="13"/>
      <c r="Y11" s="13"/>
      <c r="Z11" s="13"/>
    </row>
    <row r="12" spans="1:26" ht="7.5" customHeight="1">
      <c r="A12" s="460"/>
      <c r="B12" s="128"/>
      <c r="C12" s="474"/>
      <c r="D12" s="768" t="s">
        <v>1034</v>
      </c>
      <c r="E12" s="552"/>
      <c r="F12" s="128"/>
      <c r="G12" s="474"/>
      <c r="H12" s="541"/>
      <c r="I12" s="541"/>
      <c r="J12" s="128"/>
      <c r="K12" s="474"/>
      <c r="L12" s="778" t="s">
        <v>1035</v>
      </c>
      <c r="M12" s="606"/>
      <c r="N12" s="128"/>
      <c r="O12" s="474"/>
      <c r="P12" s="820" t="s">
        <v>1036</v>
      </c>
      <c r="Q12" s="128"/>
      <c r="R12" s="5"/>
      <c r="S12" s="13"/>
      <c r="T12" s="13"/>
      <c r="U12" s="13"/>
      <c r="V12" s="13"/>
      <c r="W12" s="13"/>
      <c r="X12" s="13"/>
      <c r="Y12" s="13"/>
      <c r="Z12" s="13"/>
    </row>
    <row r="13" spans="1:26" ht="7.5" customHeight="1">
      <c r="A13" s="460"/>
      <c r="B13" s="128"/>
      <c r="C13" s="474"/>
      <c r="D13" s="593"/>
      <c r="E13" s="541"/>
      <c r="F13" s="128"/>
      <c r="G13" s="474"/>
      <c r="H13" s="768" t="s">
        <v>1037</v>
      </c>
      <c r="I13" s="552"/>
      <c r="J13" s="128"/>
      <c r="K13" s="474"/>
      <c r="L13" s="779"/>
      <c r="M13" s="771"/>
      <c r="N13" s="128"/>
      <c r="O13" s="474"/>
      <c r="P13" s="536"/>
      <c r="Q13" s="128"/>
      <c r="R13" s="5"/>
      <c r="S13" s="13"/>
      <c r="T13" s="13"/>
      <c r="U13" s="13"/>
      <c r="V13" s="13"/>
      <c r="W13" s="13"/>
      <c r="X13" s="13"/>
      <c r="Y13" s="13"/>
      <c r="Z13" s="13"/>
    </row>
    <row r="14" spans="1:26" ht="7.5" customHeight="1">
      <c r="A14" s="460"/>
      <c r="B14" s="128"/>
      <c r="C14" s="474"/>
      <c r="D14" s="768" t="s">
        <v>1038</v>
      </c>
      <c r="E14" s="552"/>
      <c r="F14" s="128"/>
      <c r="G14" s="474"/>
      <c r="H14" s="593"/>
      <c r="I14" s="541"/>
      <c r="J14" s="128"/>
      <c r="K14" s="479"/>
      <c r="L14" s="768" t="s">
        <v>1039</v>
      </c>
      <c r="M14" s="769"/>
      <c r="N14" s="128"/>
      <c r="O14" s="474"/>
      <c r="P14" s="820" t="s">
        <v>1040</v>
      </c>
      <c r="Q14" s="128"/>
      <c r="R14" s="5"/>
      <c r="S14" s="13"/>
      <c r="T14" s="13"/>
      <c r="U14" s="13"/>
      <c r="V14" s="13"/>
      <c r="W14" s="13"/>
      <c r="X14" s="13"/>
      <c r="Y14" s="13"/>
      <c r="Z14" s="13"/>
    </row>
    <row r="15" spans="1:26" ht="7.5" customHeight="1">
      <c r="A15" s="460"/>
      <c r="B15" s="128"/>
      <c r="C15" s="474"/>
      <c r="D15" s="593"/>
      <c r="E15" s="541"/>
      <c r="F15" s="128"/>
      <c r="G15" s="474"/>
      <c r="H15" s="778" t="s">
        <v>1041</v>
      </c>
      <c r="I15" s="541"/>
      <c r="J15" s="128"/>
      <c r="K15" s="479"/>
      <c r="L15" s="770"/>
      <c r="M15" s="771"/>
      <c r="N15" s="128"/>
      <c r="O15" s="474"/>
      <c r="P15" s="536"/>
      <c r="Q15" s="128"/>
      <c r="R15" s="5"/>
      <c r="S15" s="13"/>
      <c r="T15" s="13"/>
      <c r="U15" s="13"/>
      <c r="V15" s="13"/>
      <c r="W15" s="13"/>
      <c r="X15" s="13"/>
      <c r="Y15" s="13"/>
      <c r="Z15" s="13"/>
    </row>
    <row r="16" spans="1:26" ht="7.5" customHeight="1">
      <c r="A16" s="460"/>
      <c r="B16" s="128"/>
      <c r="C16" s="474"/>
      <c r="D16" s="768" t="s">
        <v>1042</v>
      </c>
      <c r="E16" s="552"/>
      <c r="F16" s="128"/>
      <c r="G16" s="481"/>
      <c r="H16" s="541"/>
      <c r="I16" s="541"/>
      <c r="J16" s="128"/>
      <c r="K16" s="474"/>
      <c r="L16" s="768" t="s">
        <v>1043</v>
      </c>
      <c r="M16" s="769"/>
      <c r="N16" s="128"/>
      <c r="O16" s="474"/>
      <c r="P16" s="820" t="s">
        <v>1044</v>
      </c>
      <c r="Q16" s="128"/>
      <c r="R16" s="5"/>
      <c r="S16" s="13"/>
      <c r="T16" s="13"/>
      <c r="U16" s="13"/>
      <c r="V16" s="13"/>
      <c r="W16" s="13"/>
      <c r="X16" s="13"/>
      <c r="Y16" s="13"/>
      <c r="Z16" s="13"/>
    </row>
    <row r="17" spans="1:26" ht="7.5" customHeight="1">
      <c r="A17" s="460"/>
      <c r="B17" s="128"/>
      <c r="C17" s="474"/>
      <c r="D17" s="593"/>
      <c r="E17" s="541"/>
      <c r="F17" s="128"/>
      <c r="G17" s="464"/>
      <c r="H17" s="778" t="s">
        <v>1045</v>
      </c>
      <c r="I17" s="541"/>
      <c r="J17" s="128"/>
      <c r="K17" s="474"/>
      <c r="L17" s="770"/>
      <c r="M17" s="771"/>
      <c r="N17" s="128"/>
      <c r="O17" s="474"/>
      <c r="P17" s="536"/>
      <c r="Q17" s="128"/>
      <c r="R17" s="5"/>
      <c r="S17" s="5"/>
      <c r="T17" s="5"/>
      <c r="U17" s="5"/>
      <c r="V17" s="5"/>
      <c r="W17" s="5"/>
      <c r="X17" s="5"/>
      <c r="Y17" s="5"/>
      <c r="Z17" s="5"/>
    </row>
    <row r="18" spans="1:26" ht="7.5" customHeight="1">
      <c r="A18" s="460"/>
      <c r="B18" s="128"/>
      <c r="C18" s="474"/>
      <c r="D18" s="768" t="s">
        <v>1046</v>
      </c>
      <c r="E18" s="552"/>
      <c r="F18" s="128"/>
      <c r="G18" s="464"/>
      <c r="H18" s="541"/>
      <c r="I18" s="541"/>
      <c r="J18" s="128"/>
      <c r="K18" s="502"/>
      <c r="L18" s="778" t="s">
        <v>1047</v>
      </c>
      <c r="M18" s="606"/>
      <c r="N18" s="128"/>
      <c r="O18" s="474"/>
      <c r="P18" s="820" t="s">
        <v>1048</v>
      </c>
      <c r="Q18" s="128"/>
      <c r="R18" s="5"/>
      <c r="S18" s="13"/>
      <c r="T18" s="13"/>
      <c r="U18" s="13"/>
      <c r="V18" s="13"/>
      <c r="W18" s="13"/>
      <c r="X18" s="13"/>
      <c r="Y18" s="13"/>
      <c r="Z18" s="13"/>
    </row>
    <row r="19" spans="1:26" ht="7.5" customHeight="1">
      <c r="A19" s="460"/>
      <c r="B19" s="128"/>
      <c r="C19" s="474"/>
      <c r="D19" s="593"/>
      <c r="E19" s="541"/>
      <c r="F19" s="128"/>
      <c r="G19" s="464"/>
      <c r="H19" s="768" t="s">
        <v>1049</v>
      </c>
      <c r="I19" s="552"/>
      <c r="J19" s="128"/>
      <c r="K19" s="502"/>
      <c r="L19" s="779"/>
      <c r="M19" s="771"/>
      <c r="N19" s="128"/>
      <c r="O19" s="474"/>
      <c r="P19" s="536"/>
      <c r="Q19" s="128"/>
      <c r="R19" s="5"/>
      <c r="S19" s="13"/>
      <c r="T19" s="13"/>
      <c r="U19" s="13"/>
      <c r="V19" s="13"/>
      <c r="W19" s="13"/>
      <c r="X19" s="13"/>
      <c r="Y19" s="13"/>
      <c r="Z19" s="13"/>
    </row>
    <row r="20" spans="1:26" ht="7.5" customHeight="1">
      <c r="A20" s="460"/>
      <c r="B20" s="128"/>
      <c r="C20" s="474"/>
      <c r="D20" s="768" t="s">
        <v>1050</v>
      </c>
      <c r="E20" s="552"/>
      <c r="F20" s="128"/>
      <c r="G20" s="464"/>
      <c r="H20" s="593"/>
      <c r="I20" s="541"/>
      <c r="J20" s="128"/>
      <c r="K20" s="502"/>
      <c r="L20" s="778" t="s">
        <v>1051</v>
      </c>
      <c r="M20" s="606"/>
      <c r="N20" s="128"/>
      <c r="O20" s="474"/>
      <c r="P20" s="820" t="s">
        <v>1052</v>
      </c>
      <c r="Q20" s="128"/>
      <c r="R20" s="5"/>
      <c r="S20" s="13"/>
      <c r="T20" s="13"/>
      <c r="U20" s="13"/>
      <c r="V20" s="13"/>
      <c r="W20" s="13"/>
      <c r="X20" s="13"/>
      <c r="Y20" s="13"/>
      <c r="Z20" s="13"/>
    </row>
    <row r="21" spans="1:26" ht="7.5" customHeight="1">
      <c r="A21" s="460"/>
      <c r="B21" s="128"/>
      <c r="C21" s="481"/>
      <c r="D21" s="593"/>
      <c r="E21" s="541"/>
      <c r="F21" s="128"/>
      <c r="G21" s="464"/>
      <c r="H21" s="778" t="s">
        <v>1053</v>
      </c>
      <c r="I21" s="541"/>
      <c r="J21" s="128"/>
      <c r="K21" s="502"/>
      <c r="L21" s="779"/>
      <c r="M21" s="771"/>
      <c r="N21" s="128"/>
      <c r="O21" s="474"/>
      <c r="P21" s="536"/>
      <c r="Q21" s="128"/>
      <c r="R21" s="5"/>
      <c r="S21" s="13"/>
      <c r="T21" s="13"/>
      <c r="U21" s="13"/>
      <c r="V21" s="13"/>
      <c r="W21" s="13"/>
      <c r="X21" s="13"/>
      <c r="Y21" s="13"/>
      <c r="Z21" s="13"/>
    </row>
    <row r="22" spans="1:26" ht="7.5" customHeight="1">
      <c r="A22" s="460"/>
      <c r="B22" s="128"/>
      <c r="C22" s="821" t="s">
        <v>823</v>
      </c>
      <c r="D22" s="772" t="s">
        <v>1054</v>
      </c>
      <c r="E22" s="541"/>
      <c r="F22" s="128"/>
      <c r="G22" s="464"/>
      <c r="H22" s="541"/>
      <c r="I22" s="541"/>
      <c r="J22" s="128"/>
      <c r="K22" s="503"/>
      <c r="L22" s="778" t="s">
        <v>1055</v>
      </c>
      <c r="M22" s="606"/>
      <c r="N22" s="128"/>
      <c r="O22" s="474"/>
      <c r="P22" s="820" t="s">
        <v>1056</v>
      </c>
      <c r="Q22" s="128"/>
      <c r="R22" s="5"/>
      <c r="S22" s="13"/>
      <c r="T22" s="13"/>
      <c r="U22" s="13"/>
      <c r="V22" s="13"/>
      <c r="W22" s="13"/>
      <c r="X22" s="13"/>
      <c r="Y22" s="13"/>
      <c r="Z22" s="13"/>
    </row>
    <row r="23" spans="1:26" ht="7.5" customHeight="1">
      <c r="A23" s="460"/>
      <c r="B23" s="128"/>
      <c r="C23" s="541"/>
      <c r="D23" s="541"/>
      <c r="E23" s="541"/>
      <c r="F23" s="128"/>
      <c r="G23" s="464"/>
      <c r="H23" s="768" t="s">
        <v>1057</v>
      </c>
      <c r="I23" s="552"/>
      <c r="J23" s="128"/>
      <c r="K23" s="503"/>
      <c r="L23" s="779"/>
      <c r="M23" s="771"/>
      <c r="N23" s="128"/>
      <c r="O23" s="474"/>
      <c r="P23" s="536"/>
      <c r="Q23" s="128"/>
      <c r="R23" s="5"/>
      <c r="S23" s="13"/>
      <c r="T23" s="13"/>
      <c r="U23" s="13"/>
      <c r="V23" s="13"/>
      <c r="W23" s="13"/>
      <c r="X23" s="13"/>
      <c r="Y23" s="13"/>
      <c r="Z23" s="13"/>
    </row>
    <row r="24" spans="1:26" ht="7.5" customHeight="1">
      <c r="A24" s="13"/>
      <c r="B24" s="128"/>
      <c r="C24" s="462"/>
      <c r="D24" s="541"/>
      <c r="E24" s="541"/>
      <c r="F24" s="128"/>
      <c r="G24" s="464"/>
      <c r="H24" s="593"/>
      <c r="I24" s="541"/>
      <c r="J24" s="128"/>
      <c r="K24" s="502"/>
      <c r="L24" s="768" t="s">
        <v>1058</v>
      </c>
      <c r="M24" s="769"/>
      <c r="N24" s="128"/>
      <c r="O24" s="474"/>
      <c r="P24" s="820" t="s">
        <v>1059</v>
      </c>
      <c r="Q24" s="128"/>
      <c r="R24" s="5"/>
      <c r="S24" s="13"/>
      <c r="T24" s="13"/>
      <c r="U24" s="13"/>
      <c r="V24" s="13"/>
      <c r="W24" s="13"/>
      <c r="X24" s="13"/>
      <c r="Y24" s="13"/>
      <c r="Z24" s="13"/>
    </row>
    <row r="25" spans="1:26" ht="7.5" customHeight="1">
      <c r="A25" s="5"/>
      <c r="B25" s="128"/>
      <c r="C25" s="462"/>
      <c r="D25" s="541"/>
      <c r="E25" s="541"/>
      <c r="F25" s="128"/>
      <c r="G25" s="464"/>
      <c r="H25" s="778" t="s">
        <v>1060</v>
      </c>
      <c r="I25" s="541"/>
      <c r="J25" s="128"/>
      <c r="K25" s="502"/>
      <c r="L25" s="770"/>
      <c r="M25" s="771"/>
      <c r="N25" s="128"/>
      <c r="O25" s="474"/>
      <c r="P25" s="536"/>
      <c r="Q25" s="128"/>
      <c r="R25" s="5"/>
      <c r="S25" s="5"/>
      <c r="T25" s="5"/>
      <c r="U25" s="5"/>
      <c r="V25" s="5"/>
      <c r="W25" s="5"/>
      <c r="X25" s="5"/>
      <c r="Y25" s="5"/>
      <c r="Z25" s="5"/>
    </row>
    <row r="26" spans="1:26" ht="7.5" customHeight="1">
      <c r="A26" s="5"/>
      <c r="B26" s="128"/>
      <c r="C26" s="462"/>
      <c r="D26" s="541"/>
      <c r="E26" s="541"/>
      <c r="F26" s="128"/>
      <c r="G26" s="464"/>
      <c r="H26" s="541"/>
      <c r="I26" s="541"/>
      <c r="J26" s="128"/>
      <c r="K26" s="474"/>
      <c r="L26" s="768" t="s">
        <v>1061</v>
      </c>
      <c r="M26" s="769"/>
      <c r="N26" s="128"/>
      <c r="O26" s="474"/>
      <c r="P26" s="820" t="s">
        <v>1062</v>
      </c>
      <c r="Q26" s="128"/>
      <c r="R26" s="5"/>
      <c r="S26" s="5"/>
      <c r="T26" s="5"/>
      <c r="U26" s="5"/>
      <c r="V26" s="5"/>
      <c r="W26" s="5"/>
      <c r="X26" s="5"/>
      <c r="Y26" s="5"/>
      <c r="Z26" s="5"/>
    </row>
    <row r="27" spans="1:26" ht="7.5" customHeight="1">
      <c r="A27" s="5"/>
      <c r="B27" s="128"/>
      <c r="C27" s="462"/>
      <c r="D27" s="541"/>
      <c r="E27" s="541"/>
      <c r="F27" s="128"/>
      <c r="G27" s="464"/>
      <c r="H27" s="778" t="s">
        <v>878</v>
      </c>
      <c r="I27" s="541"/>
      <c r="J27" s="128"/>
      <c r="K27" s="474"/>
      <c r="L27" s="770"/>
      <c r="M27" s="771"/>
      <c r="N27" s="128"/>
      <c r="O27" s="474"/>
      <c r="P27" s="536"/>
      <c r="Q27" s="128"/>
      <c r="R27" s="33"/>
      <c r="S27" s="33"/>
      <c r="T27" s="33"/>
      <c r="U27" s="5"/>
      <c r="V27" s="5"/>
      <c r="W27" s="5"/>
      <c r="X27" s="5"/>
      <c r="Y27" s="5"/>
      <c r="Z27" s="5"/>
    </row>
    <row r="28" spans="1:26" ht="7.5" customHeight="1">
      <c r="A28" s="460"/>
      <c r="B28" s="128"/>
      <c r="C28" s="462"/>
      <c r="D28" s="541"/>
      <c r="E28" s="541"/>
      <c r="F28" s="128"/>
      <c r="G28" s="464"/>
      <c r="H28" s="541"/>
      <c r="I28" s="541"/>
      <c r="J28" s="128"/>
      <c r="K28" s="474"/>
      <c r="L28" s="768" t="s">
        <v>911</v>
      </c>
      <c r="M28" s="769"/>
      <c r="N28" s="128"/>
      <c r="O28" s="474"/>
      <c r="P28" s="820" t="s">
        <v>1063</v>
      </c>
      <c r="Q28" s="128"/>
      <c r="R28" s="33"/>
      <c r="S28" s="33"/>
      <c r="T28" s="33"/>
      <c r="U28" s="5"/>
      <c r="V28" s="5"/>
      <c r="W28" s="5"/>
      <c r="X28" s="5"/>
      <c r="Y28" s="5"/>
      <c r="Z28" s="5"/>
    </row>
    <row r="29" spans="1:26" ht="7.5" customHeight="1">
      <c r="A29" s="460"/>
      <c r="B29" s="128"/>
      <c r="C29" s="772" t="s">
        <v>1064</v>
      </c>
      <c r="D29" s="541"/>
      <c r="E29" s="541"/>
      <c r="F29" s="128"/>
      <c r="G29" s="799" t="s">
        <v>823</v>
      </c>
      <c r="H29" s="803" t="s">
        <v>1065</v>
      </c>
      <c r="I29" s="552"/>
      <c r="J29" s="128"/>
      <c r="K29" s="474"/>
      <c r="L29" s="593"/>
      <c r="M29" s="606"/>
      <c r="N29" s="128"/>
      <c r="O29" s="474"/>
      <c r="P29" s="536"/>
      <c r="Q29" s="128"/>
      <c r="R29" s="33"/>
      <c r="S29" s="33"/>
      <c r="T29" s="33"/>
      <c r="U29" s="5"/>
      <c r="V29" s="5"/>
      <c r="W29" s="5"/>
      <c r="X29" s="5"/>
      <c r="Y29" s="5"/>
      <c r="Z29" s="5"/>
    </row>
    <row r="30" spans="1:26" ht="7.5" customHeight="1">
      <c r="A30" s="13"/>
      <c r="B30" s="128"/>
      <c r="C30" s="541"/>
      <c r="D30" s="541"/>
      <c r="E30" s="541"/>
      <c r="F30" s="128"/>
      <c r="G30" s="536"/>
      <c r="H30" s="593"/>
      <c r="I30" s="541"/>
      <c r="J30" s="128"/>
      <c r="K30" s="474"/>
      <c r="L30" s="768" t="s">
        <v>1066</v>
      </c>
      <c r="M30" s="769"/>
      <c r="N30" s="128"/>
      <c r="O30" s="474"/>
      <c r="P30" s="825" t="s">
        <v>1067</v>
      </c>
      <c r="Q30" s="128"/>
      <c r="R30" s="33"/>
      <c r="S30" s="33"/>
      <c r="T30" s="33"/>
      <c r="U30" s="13"/>
      <c r="V30" s="13"/>
      <c r="W30" s="13"/>
      <c r="X30" s="13"/>
      <c r="Y30" s="13"/>
      <c r="Z30" s="13"/>
    </row>
    <row r="31" spans="1:26" ht="7.5" customHeight="1">
      <c r="A31" s="13"/>
      <c r="B31" s="128"/>
      <c r="C31" s="531"/>
      <c r="D31" s="531"/>
      <c r="E31" s="531"/>
      <c r="F31" s="128"/>
      <c r="G31" s="782"/>
      <c r="H31" s="593"/>
      <c r="I31" s="541"/>
      <c r="J31" s="128"/>
      <c r="K31" s="474"/>
      <c r="L31" s="593"/>
      <c r="M31" s="606"/>
      <c r="N31" s="128"/>
      <c r="O31" s="799" t="s">
        <v>823</v>
      </c>
      <c r="P31" s="536"/>
      <c r="Q31" s="128"/>
      <c r="R31" s="33"/>
      <c r="S31" s="33"/>
      <c r="T31" s="33"/>
      <c r="U31" s="13"/>
      <c r="V31" s="13"/>
      <c r="W31" s="13"/>
      <c r="X31" s="13"/>
      <c r="Y31" s="13"/>
      <c r="Z31" s="13"/>
    </row>
    <row r="32" spans="1:26" ht="7.5" customHeight="1">
      <c r="A32" s="13"/>
      <c r="B32" s="128"/>
      <c r="C32" s="100"/>
      <c r="D32" s="100"/>
      <c r="E32" s="100"/>
      <c r="F32" s="128"/>
      <c r="G32" s="504"/>
      <c r="H32" s="785"/>
      <c r="I32" s="531"/>
      <c r="J32" s="128"/>
      <c r="K32" s="474"/>
      <c r="L32" s="768" t="s">
        <v>1068</v>
      </c>
      <c r="M32" s="769"/>
      <c r="N32" s="128"/>
      <c r="O32" s="536"/>
      <c r="P32" s="536"/>
      <c r="Q32" s="128"/>
      <c r="R32" s="33"/>
      <c r="S32" s="33"/>
      <c r="T32" s="33"/>
      <c r="U32" s="13"/>
      <c r="V32" s="13"/>
      <c r="W32" s="13"/>
      <c r="X32" s="13"/>
      <c r="Y32" s="13"/>
      <c r="Z32" s="13"/>
    </row>
    <row r="33" spans="1:26" ht="7.5" customHeight="1">
      <c r="A33" s="13"/>
      <c r="B33" s="128"/>
      <c r="C33" s="816" t="s">
        <v>21</v>
      </c>
      <c r="D33" s="822" t="s">
        <v>1069</v>
      </c>
      <c r="E33" s="748"/>
      <c r="F33" s="128"/>
      <c r="G33" s="128"/>
      <c r="H33" s="128"/>
      <c r="I33" s="128"/>
      <c r="J33" s="128"/>
      <c r="K33" s="481"/>
      <c r="L33" s="593"/>
      <c r="M33" s="606"/>
      <c r="N33" s="128"/>
      <c r="O33" s="483"/>
      <c r="P33" s="708"/>
      <c r="Q33" s="128"/>
      <c r="R33" s="33"/>
      <c r="S33" s="33"/>
      <c r="T33" s="33"/>
      <c r="U33" s="13"/>
      <c r="V33" s="13"/>
      <c r="W33" s="13"/>
      <c r="X33" s="13"/>
      <c r="Y33" s="13"/>
      <c r="Z33" s="13"/>
    </row>
    <row r="34" spans="1:26" ht="7.5" customHeight="1">
      <c r="A34" s="13"/>
      <c r="B34" s="128"/>
      <c r="C34" s="817"/>
      <c r="D34" s="823"/>
      <c r="E34" s="711"/>
      <c r="F34" s="128"/>
      <c r="G34" s="816" t="s">
        <v>21</v>
      </c>
      <c r="H34" s="822" t="s">
        <v>967</v>
      </c>
      <c r="I34" s="824"/>
      <c r="J34" s="128"/>
      <c r="K34" s="464"/>
      <c r="L34" s="768" t="s">
        <v>1070</v>
      </c>
      <c r="M34" s="769"/>
      <c r="N34" s="128"/>
      <c r="O34" s="100"/>
      <c r="P34" s="100"/>
      <c r="Q34" s="128"/>
      <c r="R34" s="33"/>
      <c r="S34" s="33"/>
      <c r="T34" s="33"/>
      <c r="U34" s="13"/>
      <c r="V34" s="13"/>
      <c r="W34" s="13"/>
      <c r="X34" s="13"/>
      <c r="Y34" s="13"/>
      <c r="Z34" s="13"/>
    </row>
    <row r="35" spans="1:26" ht="7.5" customHeight="1">
      <c r="A35" s="13"/>
      <c r="B35" s="128"/>
      <c r="C35" s="479"/>
      <c r="D35" s="768" t="s">
        <v>1071</v>
      </c>
      <c r="E35" s="552"/>
      <c r="F35" s="128"/>
      <c r="G35" s="817"/>
      <c r="H35" s="823"/>
      <c r="I35" s="802"/>
      <c r="J35" s="128"/>
      <c r="K35" s="464"/>
      <c r="L35" s="593"/>
      <c r="M35" s="606"/>
      <c r="N35" s="128"/>
      <c r="O35" s="816" t="s">
        <v>21</v>
      </c>
      <c r="P35" s="822" t="s">
        <v>1072</v>
      </c>
      <c r="Q35" s="128"/>
      <c r="R35" s="33"/>
      <c r="S35" s="33"/>
      <c r="T35" s="33"/>
      <c r="U35" s="13"/>
      <c r="V35" s="13"/>
      <c r="W35" s="13"/>
      <c r="X35" s="13"/>
      <c r="Y35" s="13"/>
      <c r="Z35" s="13"/>
    </row>
    <row r="36" spans="1:26" ht="7.5" customHeight="1">
      <c r="A36" s="13"/>
      <c r="B36" s="128"/>
      <c r="C36" s="479"/>
      <c r="D36" s="593"/>
      <c r="E36" s="541"/>
      <c r="F36" s="128"/>
      <c r="G36" s="479"/>
      <c r="H36" s="778" t="s">
        <v>1073</v>
      </c>
      <c r="I36" s="541"/>
      <c r="J36" s="128"/>
      <c r="K36" s="464"/>
      <c r="L36" s="778" t="s">
        <v>1074</v>
      </c>
      <c r="M36" s="541"/>
      <c r="N36" s="128"/>
      <c r="O36" s="817"/>
      <c r="P36" s="823"/>
      <c r="Q36" s="128"/>
      <c r="R36" s="33"/>
      <c r="S36" s="33"/>
      <c r="T36" s="33"/>
      <c r="U36" s="13"/>
      <c r="V36" s="13"/>
      <c r="W36" s="13"/>
      <c r="X36" s="13"/>
      <c r="Y36" s="13"/>
      <c r="Z36" s="13"/>
    </row>
    <row r="37" spans="1:26" ht="7.5" customHeight="1">
      <c r="A37" s="13"/>
      <c r="B37" s="128"/>
      <c r="C37" s="479"/>
      <c r="D37" s="768" t="s">
        <v>1075</v>
      </c>
      <c r="E37" s="552"/>
      <c r="F37" s="128"/>
      <c r="G37" s="479"/>
      <c r="H37" s="541"/>
      <c r="I37" s="541"/>
      <c r="J37" s="128"/>
      <c r="K37" s="464"/>
      <c r="L37" s="541"/>
      <c r="M37" s="541"/>
      <c r="N37" s="128"/>
      <c r="O37" s="473"/>
      <c r="P37" s="826" t="s">
        <v>1076</v>
      </c>
      <c r="Q37" s="128"/>
      <c r="R37" s="33"/>
      <c r="S37" s="33"/>
      <c r="T37" s="33"/>
      <c r="U37" s="13"/>
      <c r="V37" s="13"/>
      <c r="W37" s="13"/>
      <c r="X37" s="13"/>
      <c r="Y37" s="13"/>
      <c r="Z37" s="13"/>
    </row>
    <row r="38" spans="1:26" ht="7.5" customHeight="1">
      <c r="A38" s="13"/>
      <c r="B38" s="128"/>
      <c r="C38" s="479"/>
      <c r="D38" s="593"/>
      <c r="E38" s="541"/>
      <c r="F38" s="128"/>
      <c r="G38" s="479"/>
      <c r="H38" s="768" t="s">
        <v>1077</v>
      </c>
      <c r="I38" s="769"/>
      <c r="J38" s="128"/>
      <c r="K38" s="464"/>
      <c r="L38" s="778" t="s">
        <v>878</v>
      </c>
      <c r="M38" s="541"/>
      <c r="N38" s="128"/>
      <c r="O38" s="474"/>
      <c r="P38" s="536"/>
      <c r="Q38" s="128"/>
      <c r="R38" s="33"/>
      <c r="S38" s="33"/>
      <c r="T38" s="33"/>
      <c r="U38" s="13"/>
      <c r="V38" s="13"/>
      <c r="W38" s="13"/>
      <c r="X38" s="13"/>
      <c r="Y38" s="13"/>
      <c r="Z38" s="13"/>
    </row>
    <row r="39" spans="1:26" ht="7.5" customHeight="1">
      <c r="A39" s="13"/>
      <c r="B39" s="128"/>
      <c r="C39" s="479"/>
      <c r="D39" s="768" t="s">
        <v>1078</v>
      </c>
      <c r="E39" s="552"/>
      <c r="F39" s="128"/>
      <c r="G39" s="479"/>
      <c r="H39" s="593"/>
      <c r="I39" s="606"/>
      <c r="J39" s="128"/>
      <c r="K39" s="467"/>
      <c r="L39" s="531"/>
      <c r="M39" s="531"/>
      <c r="N39" s="128"/>
      <c r="O39" s="474"/>
      <c r="P39" s="820" t="s">
        <v>1079</v>
      </c>
      <c r="Q39" s="128"/>
      <c r="R39" s="5"/>
      <c r="S39" s="5"/>
      <c r="T39" s="13"/>
      <c r="U39" s="13"/>
      <c r="V39" s="13"/>
      <c r="W39" s="13"/>
      <c r="X39" s="13"/>
      <c r="Y39" s="13"/>
      <c r="Z39" s="13"/>
    </row>
    <row r="40" spans="1:26" ht="7.5" customHeight="1">
      <c r="A40" s="13"/>
      <c r="B40" s="128"/>
      <c r="C40" s="479"/>
      <c r="D40" s="593"/>
      <c r="E40" s="541"/>
      <c r="F40" s="128"/>
      <c r="G40" s="479"/>
      <c r="H40" s="768" t="s">
        <v>1080</v>
      </c>
      <c r="I40" s="769"/>
      <c r="J40" s="128"/>
      <c r="K40" s="100"/>
      <c r="L40" s="100"/>
      <c r="M40" s="100"/>
      <c r="N40" s="128"/>
      <c r="O40" s="474"/>
      <c r="P40" s="536"/>
      <c r="Q40" s="128"/>
      <c r="R40" s="5"/>
      <c r="S40" s="5"/>
      <c r="T40" s="13"/>
      <c r="U40" s="13"/>
      <c r="V40" s="13"/>
      <c r="W40" s="13"/>
      <c r="X40" s="13"/>
      <c r="Y40" s="13"/>
      <c r="Z40" s="13"/>
    </row>
    <row r="41" spans="1:26" ht="7.5" customHeight="1">
      <c r="A41" s="13"/>
      <c r="B41" s="128"/>
      <c r="C41" s="479"/>
      <c r="D41" s="768" t="s">
        <v>1081</v>
      </c>
      <c r="E41" s="552"/>
      <c r="F41" s="128"/>
      <c r="G41" s="479"/>
      <c r="H41" s="593"/>
      <c r="I41" s="606"/>
      <c r="J41" s="128"/>
      <c r="K41" s="816" t="s">
        <v>21</v>
      </c>
      <c r="L41" s="822" t="s">
        <v>1082</v>
      </c>
      <c r="M41" s="748"/>
      <c r="N41" s="128"/>
      <c r="O41" s="474"/>
      <c r="P41" s="820" t="s">
        <v>1083</v>
      </c>
      <c r="Q41" s="128"/>
      <c r="R41" s="5"/>
      <c r="S41" s="5"/>
      <c r="T41" s="13"/>
      <c r="U41" s="13"/>
      <c r="V41" s="13"/>
      <c r="W41" s="13"/>
      <c r="X41" s="13"/>
      <c r="Y41" s="13"/>
      <c r="Z41" s="13"/>
    </row>
    <row r="42" spans="1:26" ht="7.5" customHeight="1">
      <c r="A42" s="460"/>
      <c r="B42" s="128"/>
      <c r="C42" s="479"/>
      <c r="D42" s="593"/>
      <c r="E42" s="541"/>
      <c r="F42" s="128"/>
      <c r="G42" s="479"/>
      <c r="H42" s="768" t="s">
        <v>1084</v>
      </c>
      <c r="I42" s="769"/>
      <c r="J42" s="128"/>
      <c r="K42" s="817"/>
      <c r="L42" s="823"/>
      <c r="M42" s="711"/>
      <c r="N42" s="128"/>
      <c r="O42" s="474"/>
      <c r="P42" s="536"/>
      <c r="Q42" s="128"/>
      <c r="R42" s="5"/>
      <c r="S42" s="5"/>
      <c r="T42" s="13"/>
      <c r="U42" s="13"/>
      <c r="V42" s="13"/>
      <c r="W42" s="13"/>
      <c r="X42" s="13"/>
      <c r="Y42" s="13"/>
      <c r="Z42" s="13"/>
    </row>
    <row r="43" spans="1:26" ht="7.5" customHeight="1">
      <c r="A43" s="460"/>
      <c r="B43" s="128"/>
      <c r="C43" s="479"/>
      <c r="D43" s="768" t="s">
        <v>1085</v>
      </c>
      <c r="E43" s="552"/>
      <c r="F43" s="128"/>
      <c r="G43" s="482"/>
      <c r="H43" s="593"/>
      <c r="I43" s="606"/>
      <c r="J43" s="128"/>
      <c r="K43" s="473"/>
      <c r="L43" s="775" t="s">
        <v>1086</v>
      </c>
      <c r="M43" s="541"/>
      <c r="N43" s="128"/>
      <c r="O43" s="474"/>
      <c r="P43" s="820" t="s">
        <v>1087</v>
      </c>
      <c r="Q43" s="128"/>
      <c r="R43" s="5"/>
      <c r="S43" s="5"/>
      <c r="T43" s="13"/>
      <c r="U43" s="13"/>
      <c r="V43" s="13"/>
      <c r="W43" s="13"/>
      <c r="X43" s="13"/>
      <c r="Y43" s="13"/>
      <c r="Z43" s="13"/>
    </row>
    <row r="44" spans="1:26" ht="7.5" customHeight="1">
      <c r="A44" s="460"/>
      <c r="B44" s="128"/>
      <c r="C44" s="479"/>
      <c r="D44" s="593"/>
      <c r="E44" s="541"/>
      <c r="F44" s="128"/>
      <c r="G44" s="462"/>
      <c r="H44" s="768" t="s">
        <v>1088</v>
      </c>
      <c r="I44" s="769"/>
      <c r="J44" s="128"/>
      <c r="K44" s="474"/>
      <c r="L44" s="593"/>
      <c r="M44" s="541"/>
      <c r="N44" s="128"/>
      <c r="O44" s="474"/>
      <c r="P44" s="536"/>
      <c r="Q44" s="128"/>
      <c r="R44" s="5"/>
      <c r="S44" s="5"/>
      <c r="T44" s="5"/>
      <c r="U44" s="5"/>
      <c r="V44" s="5"/>
      <c r="W44" s="5"/>
      <c r="X44" s="5"/>
      <c r="Y44" s="5"/>
      <c r="Z44" s="5"/>
    </row>
    <row r="45" spans="1:26" ht="7.5" customHeight="1">
      <c r="A45" s="460"/>
      <c r="B45" s="128"/>
      <c r="C45" s="799" t="s">
        <v>823</v>
      </c>
      <c r="D45" s="803" t="s">
        <v>1089</v>
      </c>
      <c r="E45" s="552"/>
      <c r="F45" s="128"/>
      <c r="G45" s="466"/>
      <c r="H45" s="785"/>
      <c r="I45" s="668"/>
      <c r="J45" s="128"/>
      <c r="K45" s="502"/>
      <c r="L45" s="778" t="s">
        <v>1090</v>
      </c>
      <c r="M45" s="541"/>
      <c r="N45" s="128"/>
      <c r="O45" s="474"/>
      <c r="P45" s="820" t="s">
        <v>1091</v>
      </c>
      <c r="Q45" s="128"/>
      <c r="R45" s="5"/>
      <c r="S45" s="5"/>
      <c r="T45" s="5"/>
      <c r="U45" s="5"/>
      <c r="V45" s="5"/>
      <c r="W45" s="5"/>
      <c r="X45" s="5"/>
      <c r="Y45" s="5"/>
      <c r="Z45" s="5"/>
    </row>
    <row r="46" spans="1:26" ht="7.5" customHeight="1">
      <c r="A46" s="460"/>
      <c r="B46" s="128"/>
      <c r="C46" s="536"/>
      <c r="D46" s="593"/>
      <c r="E46" s="541"/>
      <c r="F46" s="128"/>
      <c r="G46" s="128"/>
      <c r="H46" s="128"/>
      <c r="I46" s="128"/>
      <c r="J46" s="128"/>
      <c r="K46" s="505"/>
      <c r="L46" s="541"/>
      <c r="M46" s="541"/>
      <c r="N46" s="128"/>
      <c r="O46" s="474"/>
      <c r="P46" s="536"/>
      <c r="Q46" s="128"/>
      <c r="R46" s="5"/>
      <c r="S46" s="5"/>
      <c r="T46" s="5"/>
      <c r="U46" s="5"/>
      <c r="V46" s="5"/>
      <c r="W46" s="5"/>
      <c r="X46" s="5"/>
      <c r="Y46" s="5"/>
      <c r="Z46" s="5"/>
    </row>
    <row r="47" spans="1:26" ht="7.5" customHeight="1">
      <c r="A47" s="460"/>
      <c r="B47" s="128"/>
      <c r="C47" s="482"/>
      <c r="D47" s="593"/>
      <c r="E47" s="541"/>
      <c r="F47" s="128"/>
      <c r="G47" s="827" t="s">
        <v>21</v>
      </c>
      <c r="H47" s="828" t="s">
        <v>1092</v>
      </c>
      <c r="I47" s="709"/>
      <c r="J47" s="128"/>
      <c r="K47" s="464"/>
      <c r="L47" s="778" t="s">
        <v>1093</v>
      </c>
      <c r="M47" s="541"/>
      <c r="N47" s="128"/>
      <c r="O47" s="474"/>
      <c r="P47" s="820" t="s">
        <v>1094</v>
      </c>
      <c r="Q47" s="128"/>
      <c r="R47" s="5"/>
      <c r="S47" s="5"/>
      <c r="T47" s="5"/>
      <c r="U47" s="5"/>
      <c r="V47" s="5"/>
      <c r="W47" s="5"/>
      <c r="X47" s="5"/>
      <c r="Y47" s="5"/>
      <c r="Z47" s="5"/>
    </row>
    <row r="48" spans="1:26" ht="7.5" customHeight="1">
      <c r="A48" s="460"/>
      <c r="B48" s="128"/>
      <c r="C48" s="506"/>
      <c r="D48" s="593"/>
      <c r="E48" s="541"/>
      <c r="F48" s="128"/>
      <c r="G48" s="817"/>
      <c r="H48" s="823"/>
      <c r="I48" s="711"/>
      <c r="J48" s="128"/>
      <c r="K48" s="467"/>
      <c r="L48" s="531"/>
      <c r="M48" s="531"/>
      <c r="N48" s="128"/>
      <c r="O48" s="474"/>
      <c r="P48" s="536"/>
      <c r="Q48" s="128"/>
      <c r="R48" s="5"/>
      <c r="S48" s="5"/>
      <c r="T48" s="5"/>
      <c r="U48" s="5"/>
      <c r="V48" s="5"/>
      <c r="W48" s="5"/>
      <c r="X48" s="5"/>
      <c r="Y48" s="5"/>
      <c r="Z48" s="5"/>
    </row>
    <row r="49" spans="1:26" ht="7.5" customHeight="1">
      <c r="A49" s="460"/>
      <c r="B49" s="128"/>
      <c r="C49" s="506"/>
      <c r="D49" s="593"/>
      <c r="E49" s="541"/>
      <c r="F49" s="128"/>
      <c r="G49" s="478"/>
      <c r="H49" s="775" t="s">
        <v>1095</v>
      </c>
      <c r="I49" s="606"/>
      <c r="J49" s="128"/>
      <c r="K49" s="100"/>
      <c r="L49" s="100"/>
      <c r="M49" s="100"/>
      <c r="N49" s="128"/>
      <c r="O49" s="474"/>
      <c r="P49" s="820" t="s">
        <v>1096</v>
      </c>
      <c r="Q49" s="128"/>
      <c r="R49" s="5"/>
      <c r="S49" s="5"/>
      <c r="T49" s="5"/>
      <c r="U49" s="5"/>
      <c r="V49" s="5"/>
      <c r="W49" s="5"/>
      <c r="X49" s="5"/>
      <c r="Y49" s="5"/>
      <c r="Z49" s="5"/>
    </row>
    <row r="50" spans="1:26" ht="7.5" customHeight="1">
      <c r="A50" s="460"/>
      <c r="B50" s="128"/>
      <c r="C50" s="506"/>
      <c r="D50" s="593"/>
      <c r="E50" s="541"/>
      <c r="F50" s="128"/>
      <c r="G50" s="483"/>
      <c r="H50" s="785"/>
      <c r="I50" s="668"/>
      <c r="J50" s="128"/>
      <c r="K50" s="100"/>
      <c r="L50" s="100"/>
      <c r="M50" s="100"/>
      <c r="N50" s="128"/>
      <c r="O50" s="474"/>
      <c r="P50" s="536"/>
      <c r="Q50" s="128"/>
      <c r="R50" s="5"/>
      <c r="S50" s="5"/>
      <c r="T50" s="5"/>
      <c r="U50" s="5"/>
      <c r="V50" s="5"/>
      <c r="W50" s="5"/>
      <c r="X50" s="5"/>
      <c r="Y50" s="5"/>
      <c r="Z50" s="5"/>
    </row>
    <row r="51" spans="1:26" ht="7.5" customHeight="1">
      <c r="A51" s="460"/>
      <c r="B51" s="128"/>
      <c r="C51" s="507"/>
      <c r="D51" s="785"/>
      <c r="E51" s="531"/>
      <c r="F51" s="128"/>
      <c r="G51" s="128"/>
      <c r="H51" s="128"/>
      <c r="I51" s="128"/>
      <c r="J51" s="128"/>
      <c r="K51" s="100"/>
      <c r="L51" s="100"/>
      <c r="M51" s="100"/>
      <c r="N51" s="128"/>
      <c r="O51" s="474"/>
      <c r="P51" s="820" t="s">
        <v>1097</v>
      </c>
      <c r="Q51" s="128"/>
      <c r="R51" s="5"/>
      <c r="S51" s="5"/>
      <c r="T51" s="5"/>
      <c r="U51" s="5"/>
      <c r="V51" s="5"/>
      <c r="W51" s="5"/>
      <c r="X51" s="5"/>
      <c r="Y51" s="5"/>
      <c r="Z51" s="5"/>
    </row>
    <row r="52" spans="1:26" ht="7.5" customHeight="1">
      <c r="A52" s="460"/>
      <c r="B52" s="128"/>
      <c r="C52" s="128"/>
      <c r="D52" s="128"/>
      <c r="E52" s="128"/>
      <c r="F52" s="128"/>
      <c r="G52" s="128"/>
      <c r="H52" s="128"/>
      <c r="I52" s="128"/>
      <c r="J52" s="128"/>
      <c r="K52" s="100"/>
      <c r="L52" s="100"/>
      <c r="M52" s="100"/>
      <c r="N52" s="128"/>
      <c r="O52" s="474"/>
      <c r="P52" s="536"/>
      <c r="Q52" s="128"/>
      <c r="R52" s="5"/>
      <c r="S52" s="5"/>
      <c r="T52" s="5"/>
      <c r="U52" s="5"/>
      <c r="V52" s="5"/>
      <c r="W52" s="5"/>
      <c r="X52" s="5"/>
      <c r="Y52" s="5"/>
      <c r="Z52" s="5"/>
    </row>
    <row r="53" spans="1:26" ht="7.5" customHeight="1">
      <c r="A53" s="460"/>
      <c r="B53" s="128"/>
      <c r="C53" s="128"/>
      <c r="D53" s="128"/>
      <c r="E53" s="128"/>
      <c r="F53" s="128"/>
      <c r="G53" s="128"/>
      <c r="H53" s="128"/>
      <c r="I53" s="128"/>
      <c r="J53" s="128"/>
      <c r="K53" s="100"/>
      <c r="L53" s="100"/>
      <c r="M53" s="100"/>
      <c r="N53" s="128"/>
      <c r="O53" s="474"/>
      <c r="P53" s="820" t="s">
        <v>1098</v>
      </c>
      <c r="Q53" s="128"/>
      <c r="R53" s="5"/>
      <c r="S53" s="5"/>
      <c r="T53" s="5"/>
      <c r="U53" s="5"/>
      <c r="V53" s="5"/>
      <c r="W53" s="5"/>
      <c r="X53" s="5"/>
      <c r="Y53" s="5"/>
      <c r="Z53" s="5"/>
    </row>
    <row r="54" spans="1:26" ht="7.5" customHeight="1">
      <c r="A54" s="460"/>
      <c r="B54" s="128"/>
      <c r="C54" s="128"/>
      <c r="D54" s="128"/>
      <c r="E54" s="128"/>
      <c r="F54" s="128"/>
      <c r="G54" s="128"/>
      <c r="H54" s="128"/>
      <c r="I54" s="128"/>
      <c r="J54" s="128"/>
      <c r="K54" s="100"/>
      <c r="L54" s="100"/>
      <c r="M54" s="100"/>
      <c r="N54" s="128"/>
      <c r="O54" s="483"/>
      <c r="P54" s="708"/>
      <c r="Q54" s="128"/>
      <c r="R54" s="5"/>
      <c r="S54" s="5"/>
      <c r="T54" s="5"/>
      <c r="U54" s="5"/>
      <c r="V54" s="5"/>
      <c r="W54" s="5"/>
      <c r="X54" s="5"/>
      <c r="Y54" s="5"/>
      <c r="Z54" s="5"/>
    </row>
    <row r="55" spans="1:26" ht="7.5" customHeight="1">
      <c r="A55" s="460"/>
      <c r="B55" s="128"/>
      <c r="C55" s="128"/>
      <c r="D55" s="128"/>
      <c r="E55" s="128"/>
      <c r="F55" s="128"/>
      <c r="G55" s="128"/>
      <c r="H55" s="128"/>
      <c r="I55" s="128"/>
      <c r="J55" s="128"/>
      <c r="K55" s="100"/>
      <c r="L55" s="100"/>
      <c r="M55" s="100"/>
      <c r="N55" s="128"/>
      <c r="O55" s="100"/>
      <c r="P55" s="100"/>
      <c r="Q55" s="128"/>
      <c r="R55" s="5"/>
      <c r="S55" s="5"/>
      <c r="T55" s="5"/>
      <c r="U55" s="5"/>
      <c r="V55" s="5"/>
      <c r="W55" s="5"/>
      <c r="X55" s="5"/>
      <c r="Y55" s="5"/>
      <c r="Z55" s="5"/>
    </row>
    <row r="56" spans="1:26" ht="7.5" customHeight="1">
      <c r="A56" s="460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500"/>
      <c r="P56" s="501"/>
      <c r="Q56" s="128"/>
      <c r="R56" s="5"/>
      <c r="S56" s="5"/>
      <c r="T56" s="5"/>
      <c r="U56" s="5"/>
      <c r="V56" s="5"/>
      <c r="W56" s="5"/>
      <c r="X56" s="5"/>
      <c r="Y56" s="5"/>
      <c r="Z56" s="5"/>
    </row>
    <row r="57" spans="1:26" ht="7.5" customHeight="1">
      <c r="A57" s="460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508"/>
      <c r="P57" s="509"/>
      <c r="Q57" s="128"/>
      <c r="R57" s="5"/>
      <c r="S57" s="5"/>
      <c r="T57" s="5"/>
      <c r="U57" s="5"/>
      <c r="V57" s="5"/>
      <c r="W57" s="5"/>
      <c r="X57" s="5"/>
      <c r="Y57" s="5"/>
      <c r="Z57" s="5"/>
    </row>
    <row r="58" spans="1:26" ht="7.5" customHeight="1">
      <c r="A58" s="460"/>
      <c r="B58" s="128"/>
      <c r="C58" s="405"/>
      <c r="D58" s="405"/>
      <c r="E58" s="405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>
      <c r="A59" s="1"/>
      <c r="B59" s="471"/>
      <c r="C59" s="232"/>
      <c r="D59" s="391" t="s">
        <v>4</v>
      </c>
      <c r="E59" s="391"/>
      <c r="F59" s="391"/>
      <c r="G59" s="391"/>
      <c r="H59" s="391"/>
      <c r="I59" s="391"/>
      <c r="J59" s="391"/>
      <c r="K59" s="391"/>
      <c r="L59" s="391"/>
      <c r="M59" s="391"/>
      <c r="N59" s="391"/>
      <c r="O59" s="391"/>
      <c r="P59" s="786" t="s">
        <v>43</v>
      </c>
      <c r="Q59" s="545"/>
      <c r="R59" s="5"/>
      <c r="S59" s="13"/>
      <c r="T59" s="13"/>
      <c r="U59" s="13"/>
      <c r="V59" s="13"/>
      <c r="W59" s="13"/>
      <c r="X59" s="13"/>
      <c r="Y59" s="13"/>
      <c r="Z59" s="13"/>
    </row>
    <row r="60" spans="1:26" ht="11.25" customHeight="1">
      <c r="A60" s="95"/>
      <c r="B60" s="472"/>
      <c r="C60" s="472"/>
      <c r="D60" s="472"/>
      <c r="E60" s="472"/>
      <c r="F60" s="472"/>
      <c r="G60" s="472"/>
      <c r="H60" s="472"/>
      <c r="I60" s="472"/>
      <c r="J60" s="472"/>
      <c r="K60" s="472"/>
      <c r="L60" s="472"/>
      <c r="M60" s="472"/>
      <c r="N60" s="472"/>
      <c r="O60" s="472"/>
      <c r="P60" s="562"/>
      <c r="Q60" s="562"/>
      <c r="R60" s="5"/>
      <c r="S60" s="13"/>
      <c r="T60" s="13"/>
      <c r="U60" s="13"/>
      <c r="V60" s="13"/>
      <c r="W60" s="13"/>
      <c r="X60" s="13"/>
      <c r="Y60" s="13"/>
      <c r="Z60" s="13"/>
    </row>
    <row r="61" spans="1:26" ht="11.25" customHeight="1">
      <c r="A61" s="1"/>
      <c r="B61" s="555" t="s">
        <v>1099</v>
      </c>
      <c r="C61" s="541"/>
      <c r="D61" s="541"/>
      <c r="E61" s="541"/>
      <c r="F61" s="541"/>
      <c r="G61" s="541"/>
      <c r="H61" s="541"/>
      <c r="I61" s="541"/>
      <c r="J61" s="541"/>
      <c r="K61" s="541"/>
      <c r="L61" s="541"/>
      <c r="M61" s="541"/>
      <c r="N61" s="541"/>
      <c r="O61" s="541"/>
      <c r="P61" s="541"/>
      <c r="Q61" s="541"/>
      <c r="R61" s="5"/>
      <c r="S61" s="13"/>
      <c r="T61" s="13"/>
      <c r="U61" s="13"/>
      <c r="V61" s="13"/>
      <c r="W61" s="13"/>
      <c r="X61" s="13"/>
      <c r="Y61" s="13"/>
      <c r="Z61" s="13"/>
    </row>
  </sheetData>
  <sheetProtection algorithmName="SHA-512" hashValue="QII6PAn+a9HHXGTuMBkaXXZzahpahC5B97qr8xR7Q1Rk5E30Ed5F4pnN0yF2nSU2TgEyd6YMG4LiP8IpMJTxkg==" saltValue="688qJsiVISb/RCBpLpmngQ==" spinCount="100000" sheet="1" objects="1" scenarios="1"/>
  <mergeCells count="104">
    <mergeCell ref="G47:G48"/>
    <mergeCell ref="H47:I48"/>
    <mergeCell ref="H49:I50"/>
    <mergeCell ref="B61:Q61"/>
    <mergeCell ref="H36:I37"/>
    <mergeCell ref="L36:M37"/>
    <mergeCell ref="H38:I39"/>
    <mergeCell ref="L38:M39"/>
    <mergeCell ref="H40:I41"/>
    <mergeCell ref="K41:K42"/>
    <mergeCell ref="H42:I43"/>
    <mergeCell ref="P26:P27"/>
    <mergeCell ref="L41:M42"/>
    <mergeCell ref="L43:M44"/>
    <mergeCell ref="L45:M46"/>
    <mergeCell ref="P45:P46"/>
    <mergeCell ref="L47:M48"/>
    <mergeCell ref="P47:P48"/>
    <mergeCell ref="P49:P50"/>
    <mergeCell ref="H44:I45"/>
    <mergeCell ref="H19:I20"/>
    <mergeCell ref="H21:I22"/>
    <mergeCell ref="H23:I24"/>
    <mergeCell ref="P14:P15"/>
    <mergeCell ref="P16:P17"/>
    <mergeCell ref="P18:P19"/>
    <mergeCell ref="P20:P21"/>
    <mergeCell ref="P22:P23"/>
    <mergeCell ref="P24:P25"/>
    <mergeCell ref="D8:E9"/>
    <mergeCell ref="G9:G10"/>
    <mergeCell ref="H9:I10"/>
    <mergeCell ref="D10:E11"/>
    <mergeCell ref="D12:E13"/>
    <mergeCell ref="H11:I12"/>
    <mergeCell ref="H13:I14"/>
    <mergeCell ref="H15:I16"/>
    <mergeCell ref="H17:I18"/>
    <mergeCell ref="K4:K5"/>
    <mergeCell ref="L4:M5"/>
    <mergeCell ref="B1:H1"/>
    <mergeCell ref="L1:Q1"/>
    <mergeCell ref="B2:Q2"/>
    <mergeCell ref="C4:C5"/>
    <mergeCell ref="D4:E5"/>
    <mergeCell ref="G4:G5"/>
    <mergeCell ref="D6:E7"/>
    <mergeCell ref="H4:I5"/>
    <mergeCell ref="H6:H7"/>
    <mergeCell ref="P41:P42"/>
    <mergeCell ref="P43:P44"/>
    <mergeCell ref="P51:P52"/>
    <mergeCell ref="P53:P54"/>
    <mergeCell ref="P59:Q60"/>
    <mergeCell ref="P28:P29"/>
    <mergeCell ref="P30:P33"/>
    <mergeCell ref="O31:O32"/>
    <mergeCell ref="O35:O36"/>
    <mergeCell ref="P35:P36"/>
    <mergeCell ref="P37:P38"/>
    <mergeCell ref="P39:P40"/>
    <mergeCell ref="L32:M33"/>
    <mergeCell ref="L34:M35"/>
    <mergeCell ref="H25:I26"/>
    <mergeCell ref="H27:I28"/>
    <mergeCell ref="G29:G31"/>
    <mergeCell ref="H29:I32"/>
    <mergeCell ref="L30:M31"/>
    <mergeCell ref="G34:G35"/>
    <mergeCell ref="H34:I35"/>
    <mergeCell ref="D14:E15"/>
    <mergeCell ref="D16:E17"/>
    <mergeCell ref="D18:E19"/>
    <mergeCell ref="D20:E21"/>
    <mergeCell ref="C22:C23"/>
    <mergeCell ref="D22:E28"/>
    <mergeCell ref="C29:E31"/>
    <mergeCell ref="D43:E44"/>
    <mergeCell ref="D45:E51"/>
    <mergeCell ref="C33:C34"/>
    <mergeCell ref="D33:E34"/>
    <mergeCell ref="D35:E36"/>
    <mergeCell ref="D37:E38"/>
    <mergeCell ref="D39:E40"/>
    <mergeCell ref="D41:E42"/>
    <mergeCell ref="C45:C46"/>
    <mergeCell ref="L26:M27"/>
    <mergeCell ref="L28:M29"/>
    <mergeCell ref="L12:M13"/>
    <mergeCell ref="L14:M15"/>
    <mergeCell ref="L16:M17"/>
    <mergeCell ref="L18:M19"/>
    <mergeCell ref="L20:M21"/>
    <mergeCell ref="L22:M23"/>
    <mergeCell ref="L24:M25"/>
    <mergeCell ref="O4:O5"/>
    <mergeCell ref="P4:P5"/>
    <mergeCell ref="L6:M7"/>
    <mergeCell ref="P6:P7"/>
    <mergeCell ref="L8:M9"/>
    <mergeCell ref="P8:P9"/>
    <mergeCell ref="L10:M11"/>
    <mergeCell ref="P10:P11"/>
    <mergeCell ref="P12:P13"/>
  </mergeCells>
  <pageMargins left="0.31496062992125984" right="0.31496062992125984" top="0" bottom="0" header="0" footer="0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E61"/>
  <sheetViews>
    <sheetView showGridLines="0" topLeftCell="B1" workbookViewId="0">
      <selection activeCell="B47" sqref="B47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3.5703125" hidden="1" customWidth="1"/>
    <col min="21" max="24" width="3.7109375" hidden="1" customWidth="1"/>
    <col min="25" max="31" width="9.140625" hidden="1" customWidth="1"/>
  </cols>
  <sheetData>
    <row r="1" spans="1:27" ht="61.5" customHeight="1">
      <c r="A1" s="1"/>
      <c r="B1" s="830"/>
      <c r="C1" s="531"/>
      <c r="D1" s="531"/>
      <c r="E1" s="510"/>
      <c r="F1" s="2"/>
      <c r="G1" s="735" t="s">
        <v>1100</v>
      </c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"/>
      <c r="U1" s="5"/>
      <c r="V1" s="5"/>
      <c r="W1" s="5"/>
      <c r="X1" s="5"/>
      <c r="Y1" s="5"/>
      <c r="Z1" s="5"/>
      <c r="AA1" s="5"/>
    </row>
    <row r="2" spans="1:27" ht="34.5" customHeight="1">
      <c r="A2" s="1"/>
      <c r="B2" s="831"/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  <c r="R2" s="575"/>
      <c r="S2" s="575"/>
      <c r="T2" s="5"/>
      <c r="U2" s="5"/>
      <c r="V2" s="5"/>
      <c r="W2" s="5"/>
      <c r="X2" s="5"/>
      <c r="Y2" s="5"/>
      <c r="Z2" s="5"/>
      <c r="AA2" s="5"/>
    </row>
    <row r="3" spans="1:27" ht="7.5" customHeight="1">
      <c r="A3" s="1"/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2"/>
      <c r="R3" s="512"/>
      <c r="S3" s="511"/>
      <c r="T3" s="11"/>
      <c r="U3" s="11"/>
      <c r="V3" s="11"/>
      <c r="W3" s="11"/>
      <c r="X3" s="11"/>
      <c r="Y3" s="11"/>
      <c r="Z3" s="11"/>
      <c r="AA3" s="11"/>
    </row>
    <row r="4" spans="1:27" ht="7.5" customHeight="1">
      <c r="A4" s="1"/>
      <c r="B4" s="513"/>
      <c r="C4" s="513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514"/>
      <c r="R4" s="514"/>
      <c r="S4" s="514"/>
      <c r="T4" s="11"/>
      <c r="U4" s="11"/>
      <c r="V4" s="11"/>
      <c r="W4" s="11"/>
      <c r="X4" s="11"/>
      <c r="Y4" s="11"/>
      <c r="Z4" s="11"/>
      <c r="AA4" s="11"/>
    </row>
    <row r="5" spans="1:27" ht="7.5" customHeight="1">
      <c r="A5" s="1"/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4"/>
      <c r="R5" s="514"/>
      <c r="S5" s="514"/>
      <c r="T5" s="11"/>
      <c r="U5" s="11"/>
      <c r="V5" s="11"/>
      <c r="W5" s="11"/>
      <c r="X5" s="11"/>
      <c r="Y5" s="11"/>
      <c r="Z5" s="11"/>
      <c r="AA5" s="11"/>
    </row>
    <row r="6" spans="1:27" ht="7.5" customHeight="1">
      <c r="A6" s="1"/>
      <c r="B6" s="515"/>
      <c r="C6" s="515"/>
      <c r="D6" s="515"/>
      <c r="E6" s="515"/>
      <c r="F6" s="515"/>
      <c r="G6" s="515"/>
      <c r="H6" s="515"/>
      <c r="I6" s="515"/>
      <c r="J6" s="515"/>
      <c r="K6" s="515"/>
      <c r="L6" s="515"/>
      <c r="M6" s="515"/>
      <c r="N6" s="515"/>
      <c r="O6" s="515"/>
      <c r="P6" s="515"/>
      <c r="Q6" s="516"/>
      <c r="R6" s="516"/>
      <c r="S6" s="516"/>
      <c r="T6" s="11"/>
      <c r="U6" s="11"/>
      <c r="V6" s="11"/>
      <c r="W6" s="11"/>
      <c r="X6" s="11"/>
      <c r="Y6" s="11"/>
      <c r="Z6" s="11"/>
      <c r="AA6" s="11"/>
    </row>
    <row r="7" spans="1:27" ht="7.5" customHeight="1">
      <c r="A7" s="1"/>
      <c r="B7" s="515"/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  <c r="O7" s="515"/>
      <c r="P7" s="515"/>
      <c r="Q7" s="516"/>
      <c r="R7" s="516"/>
      <c r="S7" s="516"/>
      <c r="T7" s="13"/>
      <c r="U7" s="13"/>
      <c r="V7" s="13"/>
      <c r="W7" s="13"/>
      <c r="X7" s="13"/>
      <c r="Y7" s="13"/>
      <c r="Z7" s="13"/>
      <c r="AA7" s="13"/>
    </row>
    <row r="8" spans="1:27" ht="7.5" customHeight="1">
      <c r="A8" s="1"/>
      <c r="B8" s="515"/>
      <c r="C8" s="515"/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7"/>
      <c r="R8" s="517"/>
      <c r="S8" s="517"/>
      <c r="T8" s="13"/>
      <c r="U8" s="13"/>
      <c r="V8" s="13"/>
      <c r="W8" s="518"/>
      <c r="X8" s="519"/>
      <c r="Y8" s="519"/>
      <c r="Z8" s="13"/>
      <c r="AA8" s="13"/>
    </row>
    <row r="9" spans="1:27" ht="7.5" customHeight="1">
      <c r="A9" s="1"/>
      <c r="B9" s="515"/>
      <c r="C9" s="515"/>
      <c r="G9" s="515"/>
      <c r="H9" s="515"/>
      <c r="I9" s="515"/>
      <c r="J9" s="515"/>
      <c r="K9" s="515"/>
      <c r="L9" s="515"/>
      <c r="M9" s="515"/>
      <c r="N9" s="515"/>
      <c r="O9" s="515"/>
      <c r="P9" s="515"/>
      <c r="Q9" s="517"/>
      <c r="R9" s="517"/>
      <c r="S9" s="517"/>
      <c r="T9" s="13"/>
      <c r="U9" s="13"/>
      <c r="V9" s="13"/>
      <c r="W9" s="518"/>
      <c r="X9" s="519"/>
      <c r="Y9" s="519"/>
      <c r="Z9" s="13"/>
      <c r="AA9" s="518"/>
    </row>
    <row r="10" spans="1:27" ht="7.5" customHeight="1">
      <c r="A10" s="1"/>
      <c r="B10" s="515"/>
      <c r="C10" s="515"/>
      <c r="G10" s="515"/>
      <c r="H10" s="515"/>
      <c r="I10" s="515"/>
      <c r="J10" s="515"/>
      <c r="K10" s="515"/>
      <c r="L10" s="515"/>
      <c r="M10" s="515"/>
      <c r="N10" s="515"/>
      <c r="O10" s="515"/>
      <c r="P10" s="515"/>
      <c r="Q10" s="516"/>
      <c r="R10" s="516"/>
      <c r="S10" s="516"/>
      <c r="T10" s="13"/>
      <c r="U10" s="13"/>
      <c r="V10" s="13"/>
      <c r="W10" s="520"/>
      <c r="X10" s="520"/>
      <c r="Y10" s="520"/>
      <c r="Z10" s="13"/>
      <c r="AA10" s="518"/>
    </row>
    <row r="11" spans="1:27" ht="7.5" customHeight="1">
      <c r="A11" s="1"/>
      <c r="B11" s="832" t="s">
        <v>1101</v>
      </c>
      <c r="C11" s="541"/>
      <c r="D11" s="541"/>
      <c r="E11" s="541"/>
      <c r="F11" s="541"/>
      <c r="G11" s="541"/>
      <c r="H11" s="541"/>
      <c r="I11" s="541"/>
      <c r="J11" s="541"/>
      <c r="K11" s="541"/>
      <c r="L11" s="541"/>
      <c r="M11" s="541"/>
      <c r="N11" s="541"/>
      <c r="O11" s="541"/>
      <c r="P11" s="541"/>
      <c r="Q11" s="541"/>
      <c r="R11" s="541"/>
      <c r="S11" s="541"/>
      <c r="T11" s="13"/>
      <c r="U11" s="13"/>
      <c r="V11" s="13"/>
      <c r="W11" s="520"/>
      <c r="X11" s="520"/>
      <c r="Y11" s="520"/>
      <c r="Z11" s="13"/>
      <c r="AA11" s="11"/>
    </row>
    <row r="12" spans="1:27" ht="7.5" customHeight="1">
      <c r="A12" s="1"/>
      <c r="B12" s="541"/>
      <c r="C12" s="541"/>
      <c r="D12" s="541"/>
      <c r="E12" s="541"/>
      <c r="F12" s="541"/>
      <c r="G12" s="541"/>
      <c r="H12" s="541"/>
      <c r="I12" s="541"/>
      <c r="J12" s="541"/>
      <c r="K12" s="541"/>
      <c r="L12" s="541"/>
      <c r="M12" s="541"/>
      <c r="N12" s="541"/>
      <c r="O12" s="541"/>
      <c r="P12" s="541"/>
      <c r="Q12" s="541"/>
      <c r="R12" s="541"/>
      <c r="S12" s="541"/>
      <c r="T12" s="13"/>
      <c r="U12" s="13"/>
      <c r="V12" s="13"/>
      <c r="W12" s="520"/>
      <c r="X12" s="520"/>
      <c r="Y12" s="520"/>
      <c r="Z12" s="13"/>
      <c r="AA12" s="13"/>
    </row>
    <row r="13" spans="1:27" ht="7.5" customHeight="1">
      <c r="A13" s="1"/>
      <c r="B13" s="541"/>
      <c r="C13" s="541"/>
      <c r="D13" s="541"/>
      <c r="E13" s="541"/>
      <c r="F13" s="541"/>
      <c r="G13" s="541"/>
      <c r="H13" s="541"/>
      <c r="I13" s="541"/>
      <c r="J13" s="541"/>
      <c r="K13" s="541"/>
      <c r="L13" s="541"/>
      <c r="M13" s="541"/>
      <c r="N13" s="541"/>
      <c r="O13" s="541"/>
      <c r="P13" s="541"/>
      <c r="Q13" s="541"/>
      <c r="R13" s="541"/>
      <c r="S13" s="541"/>
      <c r="T13" s="13"/>
      <c r="U13" s="13"/>
      <c r="V13" s="13"/>
      <c r="W13" s="520"/>
      <c r="X13" s="520"/>
      <c r="Y13" s="520"/>
      <c r="Z13" s="13"/>
      <c r="AA13" s="13"/>
    </row>
    <row r="14" spans="1:27" ht="7.5" customHeight="1">
      <c r="A14" s="1"/>
      <c r="B14" s="541"/>
      <c r="C14" s="541"/>
      <c r="D14" s="541"/>
      <c r="E14" s="541"/>
      <c r="F14" s="541"/>
      <c r="G14" s="541"/>
      <c r="H14" s="541"/>
      <c r="I14" s="541"/>
      <c r="J14" s="541"/>
      <c r="K14" s="541"/>
      <c r="L14" s="541"/>
      <c r="M14" s="541"/>
      <c r="N14" s="541"/>
      <c r="O14" s="541"/>
      <c r="P14" s="541"/>
      <c r="Q14" s="541"/>
      <c r="R14" s="541"/>
      <c r="S14" s="541"/>
      <c r="T14" s="13"/>
      <c r="U14" s="13"/>
      <c r="V14" s="13"/>
      <c r="W14" s="520"/>
      <c r="X14" s="520"/>
      <c r="Y14" s="520"/>
      <c r="Z14" s="13"/>
      <c r="AA14" s="13"/>
    </row>
    <row r="15" spans="1:27" ht="7.5" customHeight="1">
      <c r="A15" s="1"/>
      <c r="B15" s="541"/>
      <c r="C15" s="541"/>
      <c r="D15" s="541"/>
      <c r="E15" s="541"/>
      <c r="F15" s="541"/>
      <c r="G15" s="541"/>
      <c r="H15" s="541"/>
      <c r="I15" s="541"/>
      <c r="J15" s="541"/>
      <c r="K15" s="541"/>
      <c r="L15" s="541"/>
      <c r="M15" s="541"/>
      <c r="N15" s="541"/>
      <c r="O15" s="541"/>
      <c r="P15" s="541"/>
      <c r="Q15" s="541"/>
      <c r="R15" s="541"/>
      <c r="S15" s="541"/>
      <c r="T15" s="13"/>
      <c r="U15" s="13"/>
      <c r="V15" s="13"/>
      <c r="W15" s="520"/>
      <c r="X15" s="520"/>
      <c r="Y15" s="520"/>
      <c r="Z15" s="13"/>
      <c r="AA15" s="13"/>
    </row>
    <row r="16" spans="1:27" ht="7.5" customHeight="1">
      <c r="A16" s="1"/>
      <c r="B16" s="541"/>
      <c r="C16" s="541"/>
      <c r="D16" s="541"/>
      <c r="E16" s="541"/>
      <c r="F16" s="541"/>
      <c r="G16" s="541"/>
      <c r="H16" s="541"/>
      <c r="I16" s="541"/>
      <c r="J16" s="541"/>
      <c r="K16" s="541"/>
      <c r="L16" s="541"/>
      <c r="M16" s="541"/>
      <c r="N16" s="541"/>
      <c r="O16" s="541"/>
      <c r="P16" s="541"/>
      <c r="Q16" s="541"/>
      <c r="R16" s="541"/>
      <c r="S16" s="541"/>
      <c r="T16" s="5"/>
      <c r="U16" s="5"/>
      <c r="V16" s="5"/>
      <c r="W16" s="520"/>
      <c r="X16" s="520"/>
      <c r="Y16" s="520"/>
      <c r="Z16" s="5"/>
      <c r="AA16" s="13"/>
    </row>
    <row r="17" spans="1:27" ht="7.5" customHeight="1">
      <c r="A17" s="1"/>
      <c r="B17" s="541"/>
      <c r="C17" s="541"/>
      <c r="D17" s="541"/>
      <c r="E17" s="541"/>
      <c r="F17" s="541"/>
      <c r="G17" s="541"/>
      <c r="H17" s="541"/>
      <c r="I17" s="541"/>
      <c r="J17" s="541"/>
      <c r="K17" s="541"/>
      <c r="L17" s="541"/>
      <c r="M17" s="541"/>
      <c r="N17" s="541"/>
      <c r="O17" s="541"/>
      <c r="P17" s="541"/>
      <c r="Q17" s="541"/>
      <c r="R17" s="541"/>
      <c r="S17" s="541"/>
      <c r="T17" s="13"/>
      <c r="U17" s="13"/>
      <c r="V17" s="13"/>
      <c r="W17" s="520"/>
      <c r="X17" s="520"/>
      <c r="Y17" s="520"/>
      <c r="Z17" s="13"/>
      <c r="AA17" s="13"/>
    </row>
    <row r="18" spans="1:27" ht="7.5" customHeight="1">
      <c r="A18" s="1"/>
      <c r="B18" s="541"/>
      <c r="C18" s="541"/>
      <c r="D18" s="541"/>
      <c r="E18" s="541"/>
      <c r="F18" s="541"/>
      <c r="G18" s="541"/>
      <c r="H18" s="541"/>
      <c r="I18" s="541"/>
      <c r="J18" s="541"/>
      <c r="K18" s="541"/>
      <c r="L18" s="541"/>
      <c r="M18" s="541"/>
      <c r="N18" s="541"/>
      <c r="O18" s="541"/>
      <c r="P18" s="541"/>
      <c r="Q18" s="541"/>
      <c r="R18" s="541"/>
      <c r="S18" s="541"/>
      <c r="T18" s="13"/>
      <c r="U18" s="13"/>
      <c r="V18" s="13"/>
      <c r="W18" s="520"/>
      <c r="X18" s="520"/>
      <c r="Y18" s="520"/>
      <c r="Z18" s="13"/>
      <c r="AA18" s="13"/>
    </row>
    <row r="19" spans="1:27" ht="7.5" customHeight="1">
      <c r="A19" s="1"/>
      <c r="B19" s="541"/>
      <c r="C19" s="541"/>
      <c r="D19" s="541"/>
      <c r="E19" s="541"/>
      <c r="F19" s="541"/>
      <c r="G19" s="541"/>
      <c r="H19" s="541"/>
      <c r="I19" s="541"/>
      <c r="J19" s="541"/>
      <c r="K19" s="541"/>
      <c r="L19" s="541"/>
      <c r="M19" s="541"/>
      <c r="N19" s="541"/>
      <c r="O19" s="541"/>
      <c r="P19" s="541"/>
      <c r="Q19" s="541"/>
      <c r="R19" s="541"/>
      <c r="S19" s="541"/>
      <c r="T19" s="13"/>
      <c r="U19" s="13"/>
      <c r="V19" s="13"/>
      <c r="W19" s="520"/>
      <c r="X19" s="520"/>
      <c r="Y19" s="520"/>
      <c r="Z19" s="13"/>
      <c r="AA19" s="13"/>
    </row>
    <row r="20" spans="1:27" ht="7.5" customHeight="1">
      <c r="A20" s="1"/>
      <c r="B20" s="541"/>
      <c r="C20" s="541"/>
      <c r="D20" s="541"/>
      <c r="E20" s="541"/>
      <c r="F20" s="541"/>
      <c r="G20" s="541"/>
      <c r="H20" s="541"/>
      <c r="I20" s="541"/>
      <c r="J20" s="541"/>
      <c r="K20" s="541"/>
      <c r="L20" s="541"/>
      <c r="M20" s="541"/>
      <c r="N20" s="541"/>
      <c r="O20" s="541"/>
      <c r="P20" s="541"/>
      <c r="Q20" s="541"/>
      <c r="R20" s="541"/>
      <c r="S20" s="541"/>
      <c r="T20" s="13"/>
      <c r="U20" s="13"/>
      <c r="V20" s="13"/>
      <c r="W20" s="520"/>
      <c r="X20" s="520"/>
      <c r="Y20" s="520"/>
      <c r="Z20" s="13"/>
      <c r="AA20" s="13"/>
    </row>
    <row r="21" spans="1:27" ht="7.5" customHeight="1">
      <c r="A21" s="1"/>
      <c r="B21" s="541"/>
      <c r="C21" s="541"/>
      <c r="D21" s="541"/>
      <c r="E21" s="541"/>
      <c r="F21" s="541"/>
      <c r="G21" s="541"/>
      <c r="H21" s="541"/>
      <c r="I21" s="541"/>
      <c r="J21" s="541"/>
      <c r="K21" s="541"/>
      <c r="L21" s="541"/>
      <c r="M21" s="541"/>
      <c r="N21" s="541"/>
      <c r="O21" s="541"/>
      <c r="P21" s="541"/>
      <c r="Q21" s="541"/>
      <c r="R21" s="541"/>
      <c r="S21" s="541"/>
      <c r="T21" s="13"/>
      <c r="U21" s="13"/>
      <c r="V21" s="13"/>
      <c r="W21" s="520"/>
      <c r="X21" s="520"/>
      <c r="Y21" s="520"/>
      <c r="Z21" s="13"/>
      <c r="AA21" s="5"/>
    </row>
    <row r="22" spans="1:27" ht="7.5" customHeight="1">
      <c r="A22" s="1"/>
      <c r="B22" s="541"/>
      <c r="C22" s="541"/>
      <c r="D22" s="541"/>
      <c r="E22" s="541"/>
      <c r="F22" s="541"/>
      <c r="G22" s="541"/>
      <c r="H22" s="541"/>
      <c r="I22" s="541"/>
      <c r="J22" s="541"/>
      <c r="K22" s="541"/>
      <c r="L22" s="541"/>
      <c r="M22" s="541"/>
      <c r="N22" s="541"/>
      <c r="O22" s="541"/>
      <c r="P22" s="541"/>
      <c r="Q22" s="541"/>
      <c r="R22" s="541"/>
      <c r="S22" s="541"/>
      <c r="T22" s="13"/>
      <c r="U22" s="13"/>
      <c r="V22" s="13"/>
      <c r="W22" s="520"/>
      <c r="X22" s="520"/>
      <c r="Y22" s="520"/>
      <c r="Z22" s="13"/>
      <c r="AA22" s="13"/>
    </row>
    <row r="23" spans="1:27" ht="7.5" customHeight="1">
      <c r="A23" s="1"/>
      <c r="B23" s="541"/>
      <c r="C23" s="541"/>
      <c r="D23" s="541"/>
      <c r="E23" s="541"/>
      <c r="F23" s="541"/>
      <c r="G23" s="541"/>
      <c r="H23" s="541"/>
      <c r="I23" s="541"/>
      <c r="J23" s="541"/>
      <c r="K23" s="541"/>
      <c r="L23" s="541"/>
      <c r="M23" s="541"/>
      <c r="N23" s="541"/>
      <c r="O23" s="541"/>
      <c r="P23" s="541"/>
      <c r="Q23" s="541"/>
      <c r="R23" s="541"/>
      <c r="S23" s="541"/>
      <c r="T23" s="13"/>
      <c r="U23" s="13"/>
      <c r="V23" s="432"/>
      <c r="W23" s="520"/>
      <c r="X23" s="520"/>
      <c r="Y23" s="520"/>
      <c r="Z23" s="13"/>
      <c r="AA23" s="13"/>
    </row>
    <row r="24" spans="1:27" ht="7.5" customHeight="1">
      <c r="A24" s="1"/>
      <c r="B24" s="541"/>
      <c r="C24" s="541"/>
      <c r="D24" s="541"/>
      <c r="E24" s="541"/>
      <c r="F24" s="541"/>
      <c r="G24" s="541"/>
      <c r="H24" s="541"/>
      <c r="I24" s="541"/>
      <c r="J24" s="541"/>
      <c r="K24" s="541"/>
      <c r="L24" s="541"/>
      <c r="M24" s="541"/>
      <c r="N24" s="541"/>
      <c r="O24" s="541"/>
      <c r="P24" s="541"/>
      <c r="Q24" s="541"/>
      <c r="R24" s="541"/>
      <c r="S24" s="541"/>
      <c r="T24" s="5"/>
      <c r="U24" s="5"/>
      <c r="V24" s="5"/>
      <c r="W24" s="520"/>
      <c r="X24" s="520"/>
      <c r="Y24" s="520"/>
      <c r="Z24" s="5"/>
      <c r="AA24" s="13"/>
    </row>
    <row r="25" spans="1:27" ht="7.5" customHeight="1">
      <c r="A25" s="1"/>
      <c r="B25" s="541"/>
      <c r="C25" s="541"/>
      <c r="D25" s="541"/>
      <c r="E25" s="541"/>
      <c r="F25" s="541"/>
      <c r="G25" s="541"/>
      <c r="H25" s="541"/>
      <c r="I25" s="541"/>
      <c r="J25" s="541"/>
      <c r="K25" s="541"/>
      <c r="L25" s="541"/>
      <c r="M25" s="541"/>
      <c r="N25" s="541"/>
      <c r="O25" s="541"/>
      <c r="P25" s="541"/>
      <c r="Q25" s="541"/>
      <c r="R25" s="541"/>
      <c r="S25" s="541"/>
      <c r="T25" s="5"/>
      <c r="U25" s="5"/>
      <c r="V25" s="5"/>
      <c r="W25" s="520"/>
      <c r="X25" s="520"/>
      <c r="Y25" s="520"/>
      <c r="Z25" s="5"/>
      <c r="AA25" s="13"/>
    </row>
    <row r="26" spans="1:27" ht="7.5" customHeight="1">
      <c r="A26" s="1"/>
      <c r="B26" s="541"/>
      <c r="C26" s="541"/>
      <c r="D26" s="541"/>
      <c r="E26" s="541"/>
      <c r="F26" s="541"/>
      <c r="G26" s="541"/>
      <c r="H26" s="541"/>
      <c r="I26" s="541"/>
      <c r="J26" s="541"/>
      <c r="K26" s="541"/>
      <c r="L26" s="541"/>
      <c r="M26" s="541"/>
      <c r="N26" s="541"/>
      <c r="O26" s="541"/>
      <c r="P26" s="541"/>
      <c r="Q26" s="541"/>
      <c r="R26" s="541"/>
      <c r="S26" s="541"/>
      <c r="T26" s="5"/>
      <c r="U26" s="5"/>
      <c r="V26" s="5"/>
      <c r="W26" s="520"/>
      <c r="X26" s="520"/>
      <c r="Y26" s="520"/>
      <c r="Z26" s="5"/>
      <c r="AA26" s="13"/>
    </row>
    <row r="27" spans="1:27" ht="7.5" customHeight="1">
      <c r="A27" s="1"/>
      <c r="B27" s="541"/>
      <c r="C27" s="541"/>
      <c r="D27" s="541"/>
      <c r="E27" s="541"/>
      <c r="F27" s="541"/>
      <c r="G27" s="541"/>
      <c r="H27" s="541"/>
      <c r="I27" s="541"/>
      <c r="J27" s="541"/>
      <c r="K27" s="541"/>
      <c r="L27" s="541"/>
      <c r="M27" s="541"/>
      <c r="N27" s="541"/>
      <c r="O27" s="541"/>
      <c r="P27" s="541"/>
      <c r="Q27" s="541"/>
      <c r="R27" s="541"/>
      <c r="S27" s="541"/>
      <c r="T27" s="5"/>
      <c r="U27" s="5"/>
      <c r="V27" s="5"/>
      <c r="W27" s="520"/>
      <c r="X27" s="520"/>
      <c r="Y27" s="520"/>
      <c r="Z27" s="5"/>
      <c r="AA27" s="13"/>
    </row>
    <row r="28" spans="1:27" ht="7.5" customHeight="1">
      <c r="A28" s="1"/>
      <c r="B28" s="541"/>
      <c r="C28" s="541"/>
      <c r="D28" s="541"/>
      <c r="E28" s="541"/>
      <c r="F28" s="541"/>
      <c r="G28" s="541"/>
      <c r="H28" s="541"/>
      <c r="I28" s="541"/>
      <c r="J28" s="541"/>
      <c r="K28" s="541"/>
      <c r="L28" s="541"/>
      <c r="M28" s="541"/>
      <c r="N28" s="541"/>
      <c r="O28" s="541"/>
      <c r="P28" s="541"/>
      <c r="Q28" s="541"/>
      <c r="R28" s="541"/>
      <c r="S28" s="541"/>
      <c r="T28" s="5"/>
      <c r="U28" s="5"/>
      <c r="V28" s="5"/>
      <c r="W28" s="520"/>
      <c r="X28" s="520"/>
      <c r="Y28" s="520"/>
      <c r="Z28" s="5"/>
      <c r="AA28" s="13"/>
    </row>
    <row r="29" spans="1:27" ht="7.5" customHeight="1">
      <c r="A29" s="1"/>
      <c r="B29" s="541"/>
      <c r="C29" s="541"/>
      <c r="D29" s="541"/>
      <c r="E29" s="541"/>
      <c r="F29" s="541"/>
      <c r="G29" s="541"/>
      <c r="H29" s="541"/>
      <c r="I29" s="541"/>
      <c r="J29" s="541"/>
      <c r="K29" s="541"/>
      <c r="L29" s="541"/>
      <c r="M29" s="541"/>
      <c r="N29" s="541"/>
      <c r="O29" s="541"/>
      <c r="P29" s="541"/>
      <c r="Q29" s="541"/>
      <c r="R29" s="541"/>
      <c r="S29" s="541"/>
      <c r="T29" s="13"/>
      <c r="U29" s="13"/>
      <c r="V29" s="13"/>
      <c r="W29" s="520"/>
      <c r="X29" s="520"/>
      <c r="Y29" s="520"/>
      <c r="Z29" s="13"/>
      <c r="AA29" s="5"/>
    </row>
    <row r="30" spans="1:27" ht="7.5" customHeight="1">
      <c r="A30" s="1"/>
      <c r="B30" s="541"/>
      <c r="C30" s="541"/>
      <c r="D30" s="541"/>
      <c r="E30" s="541"/>
      <c r="F30" s="541"/>
      <c r="G30" s="541"/>
      <c r="H30" s="541"/>
      <c r="I30" s="541"/>
      <c r="J30" s="541"/>
      <c r="K30" s="541"/>
      <c r="L30" s="541"/>
      <c r="M30" s="541"/>
      <c r="N30" s="541"/>
      <c r="O30" s="541"/>
      <c r="P30" s="541"/>
      <c r="Q30" s="541"/>
      <c r="R30" s="541"/>
      <c r="S30" s="541"/>
      <c r="T30" s="13"/>
      <c r="U30" s="13"/>
      <c r="V30" s="13"/>
      <c r="W30" s="521"/>
      <c r="X30" s="522"/>
      <c r="Y30" s="522"/>
      <c r="Z30" s="13"/>
      <c r="AA30" s="5"/>
    </row>
    <row r="31" spans="1:27" ht="7.5" customHeight="1">
      <c r="A31" s="1"/>
      <c r="B31" s="541"/>
      <c r="C31" s="541"/>
      <c r="D31" s="541"/>
      <c r="E31" s="541"/>
      <c r="F31" s="541"/>
      <c r="G31" s="541"/>
      <c r="H31" s="541"/>
      <c r="I31" s="541"/>
      <c r="J31" s="541"/>
      <c r="K31" s="541"/>
      <c r="L31" s="541"/>
      <c r="M31" s="541"/>
      <c r="N31" s="541"/>
      <c r="O31" s="541"/>
      <c r="P31" s="541"/>
      <c r="Q31" s="541"/>
      <c r="R31" s="541"/>
      <c r="S31" s="541"/>
      <c r="T31" s="13"/>
      <c r="U31" s="13"/>
      <c r="V31" s="13"/>
      <c r="W31" s="521"/>
      <c r="X31" s="522"/>
      <c r="Y31" s="522"/>
      <c r="Z31" s="13"/>
      <c r="AA31" s="5"/>
    </row>
    <row r="32" spans="1:27" ht="7.5" customHeight="1">
      <c r="A32" s="1"/>
      <c r="B32" s="541"/>
      <c r="C32" s="541"/>
      <c r="D32" s="541"/>
      <c r="E32" s="541"/>
      <c r="F32" s="541"/>
      <c r="G32" s="541"/>
      <c r="H32" s="541"/>
      <c r="I32" s="541"/>
      <c r="J32" s="541"/>
      <c r="K32" s="541"/>
      <c r="L32" s="541"/>
      <c r="M32" s="541"/>
      <c r="N32" s="541"/>
      <c r="O32" s="541"/>
      <c r="P32" s="541"/>
      <c r="Q32" s="541"/>
      <c r="R32" s="541"/>
      <c r="S32" s="541"/>
      <c r="T32" s="13"/>
      <c r="U32" s="13"/>
      <c r="V32" s="13"/>
      <c r="W32" s="521"/>
      <c r="X32" s="522"/>
      <c r="Y32" s="522"/>
      <c r="Z32" s="13"/>
      <c r="AA32" s="5"/>
    </row>
    <row r="33" spans="1:31" ht="7.5" customHeight="1">
      <c r="A33" s="1"/>
      <c r="B33" s="541"/>
      <c r="C33" s="541"/>
      <c r="D33" s="541"/>
      <c r="E33" s="541"/>
      <c r="F33" s="541"/>
      <c r="G33" s="541"/>
      <c r="H33" s="541"/>
      <c r="I33" s="541"/>
      <c r="J33" s="541"/>
      <c r="K33" s="541"/>
      <c r="L33" s="541"/>
      <c r="M33" s="541"/>
      <c r="N33" s="541"/>
      <c r="O33" s="541"/>
      <c r="P33" s="541"/>
      <c r="Q33" s="541"/>
      <c r="R33" s="541"/>
      <c r="S33" s="541"/>
      <c r="T33" s="13"/>
      <c r="U33" s="13"/>
      <c r="V33" s="13"/>
      <c r="W33" s="521"/>
      <c r="X33" s="522"/>
      <c r="Y33" s="522"/>
      <c r="Z33" s="13"/>
      <c r="AA33" s="5"/>
    </row>
    <row r="34" spans="1:31" ht="7.5" customHeight="1">
      <c r="A34" s="1"/>
      <c r="B34" s="541"/>
      <c r="C34" s="541"/>
      <c r="D34" s="541"/>
      <c r="E34" s="541"/>
      <c r="F34" s="541"/>
      <c r="G34" s="541"/>
      <c r="H34" s="541"/>
      <c r="I34" s="541"/>
      <c r="J34" s="541"/>
      <c r="K34" s="541"/>
      <c r="L34" s="541"/>
      <c r="M34" s="541"/>
      <c r="N34" s="541"/>
      <c r="O34" s="541"/>
      <c r="P34" s="541"/>
      <c r="Q34" s="541"/>
      <c r="R34" s="541"/>
      <c r="S34" s="541"/>
      <c r="T34" s="13"/>
      <c r="U34" s="13"/>
      <c r="V34" s="13"/>
      <c r="W34" s="521"/>
      <c r="X34" s="522"/>
      <c r="Y34" s="522"/>
      <c r="Z34" s="13"/>
      <c r="AA34" s="5"/>
    </row>
    <row r="35" spans="1:31" ht="7.5" customHeight="1">
      <c r="A35" s="1"/>
      <c r="B35" s="541"/>
      <c r="C35" s="541"/>
      <c r="D35" s="541"/>
      <c r="E35" s="541"/>
      <c r="F35" s="541"/>
      <c r="G35" s="541"/>
      <c r="H35" s="541"/>
      <c r="I35" s="541"/>
      <c r="J35" s="541"/>
      <c r="K35" s="541"/>
      <c r="L35" s="541"/>
      <c r="M35" s="541"/>
      <c r="N35" s="541"/>
      <c r="O35" s="541"/>
      <c r="P35" s="541"/>
      <c r="Q35" s="541"/>
      <c r="R35" s="541"/>
      <c r="S35" s="541"/>
      <c r="T35" s="13"/>
      <c r="U35" s="13"/>
      <c r="V35" s="432"/>
      <c r="W35" s="837"/>
      <c r="X35" s="833"/>
      <c r="Y35" s="552"/>
      <c r="Z35" s="13"/>
      <c r="AA35" s="829"/>
      <c r="AB35" s="541"/>
      <c r="AC35" s="541"/>
      <c r="AD35" s="541"/>
      <c r="AE35" s="541"/>
    </row>
    <row r="36" spans="1:31" ht="7.5" customHeight="1">
      <c r="A36" s="1"/>
      <c r="B36" s="541"/>
      <c r="C36" s="541"/>
      <c r="D36" s="541"/>
      <c r="E36" s="541"/>
      <c r="F36" s="541"/>
      <c r="G36" s="541"/>
      <c r="H36" s="541"/>
      <c r="I36" s="541"/>
      <c r="J36" s="541"/>
      <c r="K36" s="541"/>
      <c r="L36" s="541"/>
      <c r="M36" s="541"/>
      <c r="N36" s="541"/>
      <c r="O36" s="541"/>
      <c r="P36" s="541"/>
      <c r="Q36" s="541"/>
      <c r="R36" s="541"/>
      <c r="S36" s="541"/>
      <c r="T36" s="13"/>
      <c r="U36" s="13"/>
      <c r="V36" s="432"/>
      <c r="W36" s="536"/>
      <c r="X36" s="593"/>
      <c r="Y36" s="541"/>
      <c r="Z36" s="13"/>
      <c r="AA36" s="536"/>
      <c r="AB36" s="541"/>
      <c r="AC36" s="541"/>
      <c r="AD36" s="541"/>
      <c r="AE36" s="541"/>
    </row>
    <row r="37" spans="1:31" ht="7.5" customHeight="1">
      <c r="A37" s="1"/>
      <c r="B37" s="541"/>
      <c r="C37" s="541"/>
      <c r="D37" s="541"/>
      <c r="E37" s="541"/>
      <c r="F37" s="541"/>
      <c r="G37" s="541"/>
      <c r="H37" s="541"/>
      <c r="I37" s="541"/>
      <c r="J37" s="541"/>
      <c r="K37" s="541"/>
      <c r="L37" s="541"/>
      <c r="M37" s="541"/>
      <c r="N37" s="541"/>
      <c r="O37" s="541"/>
      <c r="P37" s="541"/>
      <c r="Q37" s="541"/>
      <c r="R37" s="541"/>
      <c r="S37" s="541"/>
      <c r="T37" s="13"/>
      <c r="U37" s="13"/>
      <c r="V37" s="432"/>
      <c r="W37" s="536"/>
      <c r="X37" s="593"/>
      <c r="Y37" s="541"/>
      <c r="Z37" s="13"/>
      <c r="AA37" s="536"/>
      <c r="AB37" s="541"/>
      <c r="AC37" s="541"/>
      <c r="AD37" s="541"/>
      <c r="AE37" s="541"/>
    </row>
    <row r="38" spans="1:31" ht="7.5" customHeight="1">
      <c r="A38" s="1"/>
      <c r="B38" s="541"/>
      <c r="C38" s="541"/>
      <c r="D38" s="541"/>
      <c r="E38" s="541"/>
      <c r="F38" s="541"/>
      <c r="G38" s="541"/>
      <c r="H38" s="541"/>
      <c r="I38" s="541"/>
      <c r="J38" s="541"/>
      <c r="K38" s="541"/>
      <c r="L38" s="541"/>
      <c r="M38" s="541"/>
      <c r="N38" s="541"/>
      <c r="O38" s="541"/>
      <c r="P38" s="541"/>
      <c r="Q38" s="541"/>
      <c r="R38" s="541"/>
      <c r="S38" s="541"/>
      <c r="T38" s="13"/>
      <c r="U38" s="13"/>
      <c r="V38" s="432"/>
      <c r="W38" s="536"/>
      <c r="X38" s="593"/>
      <c r="Y38" s="541"/>
      <c r="Z38" s="13"/>
      <c r="AA38" s="536"/>
      <c r="AB38" s="541"/>
      <c r="AC38" s="541"/>
      <c r="AD38" s="541"/>
      <c r="AE38" s="541"/>
    </row>
    <row r="39" spans="1:31" ht="7.5" customHeight="1">
      <c r="A39" s="1"/>
      <c r="B39" s="541"/>
      <c r="C39" s="541"/>
      <c r="D39" s="541"/>
      <c r="E39" s="541"/>
      <c r="F39" s="541"/>
      <c r="G39" s="541"/>
      <c r="H39" s="541"/>
      <c r="I39" s="541"/>
      <c r="J39" s="541"/>
      <c r="K39" s="541"/>
      <c r="L39" s="541"/>
      <c r="M39" s="541"/>
      <c r="N39" s="541"/>
      <c r="O39" s="541"/>
      <c r="P39" s="541"/>
      <c r="Q39" s="541"/>
      <c r="R39" s="541"/>
      <c r="S39" s="541"/>
      <c r="T39" s="13"/>
      <c r="U39" s="13"/>
      <c r="V39" s="432"/>
      <c r="W39" s="536"/>
      <c r="X39" s="593"/>
      <c r="Y39" s="541"/>
      <c r="Z39" s="13"/>
      <c r="AA39" s="536"/>
      <c r="AB39" s="541"/>
      <c r="AC39" s="541"/>
      <c r="AD39" s="541"/>
      <c r="AE39" s="541"/>
    </row>
    <row r="40" spans="1:31" ht="7.5" customHeight="1">
      <c r="A40" s="1"/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1"/>
      <c r="N40" s="541"/>
      <c r="O40" s="541"/>
      <c r="P40" s="541"/>
      <c r="Q40" s="541"/>
      <c r="R40" s="541"/>
      <c r="S40" s="541"/>
      <c r="T40" s="13"/>
      <c r="U40" s="13"/>
      <c r="V40" s="432"/>
      <c r="W40" s="536"/>
      <c r="X40" s="593"/>
      <c r="Y40" s="541"/>
      <c r="Z40" s="13"/>
      <c r="AA40" s="536"/>
      <c r="AB40" s="541"/>
      <c r="AC40" s="541"/>
      <c r="AD40" s="541"/>
      <c r="AE40" s="541"/>
    </row>
    <row r="41" spans="1:31" ht="7.5" customHeight="1">
      <c r="A41" s="1"/>
      <c r="B41" s="541"/>
      <c r="C41" s="541"/>
      <c r="D41" s="541"/>
      <c r="E41" s="541"/>
      <c r="F41" s="541"/>
      <c r="G41" s="541"/>
      <c r="H41" s="541"/>
      <c r="I41" s="541"/>
      <c r="J41" s="541"/>
      <c r="K41" s="541"/>
      <c r="L41" s="541"/>
      <c r="M41" s="541"/>
      <c r="N41" s="541"/>
      <c r="O41" s="541"/>
      <c r="P41" s="541"/>
      <c r="Q41" s="541"/>
      <c r="R41" s="541"/>
      <c r="S41" s="541"/>
      <c r="T41" s="13"/>
      <c r="U41" s="13"/>
      <c r="V41" s="432"/>
      <c r="W41" s="536"/>
      <c r="X41" s="593"/>
      <c r="Y41" s="541"/>
      <c r="Z41" s="13"/>
      <c r="AA41" s="536"/>
      <c r="AB41" s="541"/>
      <c r="AC41" s="541"/>
      <c r="AD41" s="541"/>
      <c r="AE41" s="541"/>
    </row>
    <row r="42" spans="1:31" ht="7.5" customHeight="1">
      <c r="A42" s="1"/>
      <c r="B42" s="541"/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1"/>
      <c r="N42" s="541"/>
      <c r="O42" s="541"/>
      <c r="P42" s="541"/>
      <c r="Q42" s="541"/>
      <c r="R42" s="541"/>
      <c r="S42" s="541"/>
      <c r="T42" s="13"/>
      <c r="U42" s="13"/>
      <c r="V42" s="13"/>
      <c r="W42" s="536"/>
      <c r="X42" s="593"/>
      <c r="Y42" s="541"/>
      <c r="Z42" s="13"/>
      <c r="AA42" s="536"/>
      <c r="AB42" s="541"/>
      <c r="AC42" s="541"/>
      <c r="AD42" s="541"/>
      <c r="AE42" s="541"/>
    </row>
    <row r="43" spans="1:31" ht="7.5" customHeight="1">
      <c r="A43" s="1"/>
      <c r="B43" s="541"/>
      <c r="C43" s="541"/>
      <c r="D43" s="541"/>
      <c r="E43" s="541"/>
      <c r="F43" s="541"/>
      <c r="G43" s="541"/>
      <c r="H43" s="541"/>
      <c r="I43" s="541"/>
      <c r="J43" s="541"/>
      <c r="K43" s="541"/>
      <c r="L43" s="541"/>
      <c r="M43" s="541"/>
      <c r="N43" s="541"/>
      <c r="O43" s="541"/>
      <c r="P43" s="541"/>
      <c r="Q43" s="541"/>
      <c r="R43" s="541"/>
      <c r="S43" s="541"/>
      <c r="T43" s="5"/>
      <c r="U43" s="5"/>
      <c r="V43" s="13"/>
      <c r="W43" s="837"/>
      <c r="X43" s="833"/>
      <c r="Y43" s="552"/>
      <c r="Z43" s="5"/>
      <c r="AA43" s="5"/>
      <c r="AB43" s="520"/>
      <c r="AC43" s="520"/>
      <c r="AD43" s="523"/>
      <c r="AE43" s="520"/>
    </row>
    <row r="44" spans="1:31" ht="7.5" customHeight="1">
      <c r="A44" s="1"/>
      <c r="B44" s="541"/>
      <c r="C44" s="541"/>
      <c r="D44" s="541"/>
      <c r="E44" s="541"/>
      <c r="F44" s="541"/>
      <c r="G44" s="541"/>
      <c r="H44" s="541"/>
      <c r="I44" s="541"/>
      <c r="J44" s="541"/>
      <c r="K44" s="541"/>
      <c r="L44" s="541"/>
      <c r="M44" s="541"/>
      <c r="N44" s="541"/>
      <c r="O44" s="541"/>
      <c r="P44" s="541"/>
      <c r="Q44" s="541"/>
      <c r="R44" s="541"/>
      <c r="S44" s="541"/>
      <c r="T44" s="5"/>
      <c r="U44" s="5"/>
      <c r="V44" s="5"/>
      <c r="W44" s="536"/>
      <c r="X44" s="593"/>
      <c r="Y44" s="541"/>
      <c r="Z44" s="5"/>
      <c r="AA44" s="829"/>
      <c r="AB44" s="834"/>
      <c r="AC44" s="552"/>
      <c r="AD44" s="552"/>
      <c r="AE44" s="552"/>
    </row>
    <row r="45" spans="1:31" ht="7.5" customHeight="1">
      <c r="A45" s="1"/>
      <c r="B45" s="541"/>
      <c r="C45" s="541"/>
      <c r="D45" s="541"/>
      <c r="E45" s="541"/>
      <c r="F45" s="541"/>
      <c r="G45" s="541"/>
      <c r="H45" s="541"/>
      <c r="I45" s="541"/>
      <c r="J45" s="541"/>
      <c r="K45" s="541"/>
      <c r="L45" s="541"/>
      <c r="M45" s="541"/>
      <c r="N45" s="541"/>
      <c r="O45" s="541"/>
      <c r="P45" s="541"/>
      <c r="Q45" s="541"/>
      <c r="R45" s="541"/>
      <c r="S45" s="541"/>
      <c r="T45" s="5"/>
      <c r="U45" s="5"/>
      <c r="V45" s="5"/>
      <c r="W45" s="5"/>
      <c r="X45" s="5"/>
      <c r="Y45" s="5"/>
      <c r="Z45" s="5"/>
      <c r="AA45" s="536"/>
      <c r="AB45" s="593"/>
      <c r="AC45" s="541"/>
      <c r="AD45" s="541"/>
      <c r="AE45" s="541"/>
    </row>
    <row r="46" spans="1:31" ht="7.5" customHeight="1">
      <c r="A46" s="1"/>
      <c r="B46" s="541"/>
      <c r="C46" s="541"/>
      <c r="D46" s="541"/>
      <c r="E46" s="541"/>
      <c r="F46" s="541"/>
      <c r="G46" s="541"/>
      <c r="H46" s="541"/>
      <c r="I46" s="541"/>
      <c r="J46" s="541"/>
      <c r="K46" s="541"/>
      <c r="L46" s="541"/>
      <c r="M46" s="541"/>
      <c r="N46" s="541"/>
      <c r="O46" s="541"/>
      <c r="P46" s="541"/>
      <c r="Q46" s="541"/>
      <c r="R46" s="541"/>
      <c r="S46" s="541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7.5" customHeight="1">
      <c r="A47" s="1"/>
      <c r="F47" s="515"/>
      <c r="G47" s="515"/>
      <c r="H47" s="515"/>
      <c r="I47" s="515"/>
      <c r="J47" s="515"/>
      <c r="K47" s="515"/>
      <c r="L47" s="515"/>
      <c r="M47" s="515"/>
      <c r="N47" s="515"/>
      <c r="O47" s="515"/>
      <c r="P47" s="515"/>
      <c r="Q47" s="514"/>
      <c r="R47" s="514"/>
      <c r="S47" s="514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7.5" customHeight="1">
      <c r="A48" s="1"/>
      <c r="B48" s="515"/>
      <c r="C48" s="515"/>
      <c r="D48" s="515"/>
      <c r="E48" s="515"/>
      <c r="F48" s="515"/>
      <c r="G48" s="515"/>
      <c r="H48" s="515"/>
      <c r="I48" s="515"/>
      <c r="J48" s="515"/>
      <c r="K48" s="515"/>
      <c r="L48" s="515"/>
      <c r="M48" s="515"/>
      <c r="N48" s="515"/>
      <c r="O48" s="515"/>
      <c r="P48" s="515"/>
      <c r="Q48" s="514"/>
      <c r="R48" s="514"/>
      <c r="S48" s="514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7.5" customHeight="1">
      <c r="A49" s="1"/>
      <c r="B49" s="515"/>
      <c r="C49" s="515"/>
      <c r="D49" s="515"/>
      <c r="E49" s="515"/>
      <c r="F49" s="515"/>
      <c r="G49" s="515"/>
      <c r="H49" s="515"/>
      <c r="I49" s="515"/>
      <c r="J49" s="515"/>
      <c r="K49" s="515"/>
      <c r="L49" s="515"/>
      <c r="M49" s="515"/>
      <c r="N49" s="515"/>
      <c r="O49" s="515"/>
      <c r="P49" s="515"/>
      <c r="Q49" s="514"/>
      <c r="R49" s="514"/>
      <c r="S49" s="514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7.5" customHeight="1">
      <c r="A50" s="1"/>
      <c r="B50" s="515"/>
      <c r="C50" s="515"/>
      <c r="D50" s="515"/>
      <c r="E50" s="515"/>
      <c r="F50" s="515"/>
      <c r="G50" s="515"/>
      <c r="H50" s="515"/>
      <c r="I50" s="515"/>
      <c r="J50" s="515"/>
      <c r="K50" s="515"/>
      <c r="L50" s="515"/>
      <c r="M50" s="515"/>
      <c r="N50" s="515"/>
      <c r="O50" s="515"/>
      <c r="P50" s="515"/>
      <c r="Q50" s="514"/>
      <c r="R50" s="514"/>
      <c r="S50" s="514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7.5" customHeight="1">
      <c r="A51" s="1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4"/>
      <c r="R51" s="514"/>
      <c r="S51" s="514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7.5" customHeight="1">
      <c r="A52" s="1"/>
      <c r="B52" s="515"/>
      <c r="C52" s="515"/>
      <c r="D52" s="515"/>
      <c r="E52" s="515"/>
      <c r="F52" s="515"/>
      <c r="G52" s="515"/>
      <c r="H52" s="515"/>
      <c r="I52" s="515"/>
      <c r="J52" s="515"/>
      <c r="K52" s="515"/>
      <c r="L52" s="515"/>
      <c r="M52" s="515"/>
      <c r="N52" s="515"/>
      <c r="O52" s="515"/>
      <c r="P52" s="515"/>
      <c r="Q52" s="514"/>
      <c r="R52" s="514"/>
      <c r="S52" s="514"/>
      <c r="T52" s="5"/>
      <c r="U52" s="5"/>
      <c r="V52" s="5"/>
      <c r="W52" s="829"/>
      <c r="X52" s="834"/>
      <c r="Y52" s="552"/>
      <c r="Z52" s="5"/>
      <c r="AA52" s="5"/>
      <c r="AB52" s="5"/>
      <c r="AC52" s="5"/>
      <c r="AD52" s="5"/>
      <c r="AE52" s="5"/>
    </row>
    <row r="53" spans="1:31" ht="7.5" customHeight="1">
      <c r="A53" s="1"/>
      <c r="B53" s="515"/>
      <c r="C53" s="515"/>
      <c r="D53" s="515"/>
      <c r="E53" s="515"/>
      <c r="F53" s="515"/>
      <c r="G53" s="515"/>
      <c r="H53" s="515"/>
      <c r="I53" s="515"/>
      <c r="J53" s="515"/>
      <c r="K53" s="515"/>
      <c r="L53" s="515"/>
      <c r="M53" s="515"/>
      <c r="N53" s="515"/>
      <c r="O53" s="515"/>
      <c r="P53" s="515"/>
      <c r="Q53" s="514"/>
      <c r="R53" s="514"/>
      <c r="S53" s="514"/>
      <c r="T53" s="5"/>
      <c r="U53" s="5"/>
      <c r="V53" s="5"/>
      <c r="W53" s="536"/>
      <c r="X53" s="593"/>
      <c r="Y53" s="541"/>
      <c r="Z53" s="5"/>
      <c r="AA53" s="5"/>
      <c r="AB53" s="5"/>
      <c r="AC53" s="5"/>
      <c r="AD53" s="5"/>
      <c r="AE53" s="5"/>
    </row>
    <row r="54" spans="1:31" ht="7.5" customHeight="1">
      <c r="A54" s="1"/>
      <c r="B54" s="515"/>
      <c r="C54" s="515"/>
      <c r="D54" s="515"/>
      <c r="E54" s="515"/>
      <c r="F54" s="515"/>
      <c r="G54" s="515"/>
      <c r="H54" s="515"/>
      <c r="I54" s="515"/>
      <c r="J54" s="515"/>
      <c r="K54" s="515"/>
      <c r="L54" s="515"/>
      <c r="M54" s="515"/>
      <c r="N54" s="515"/>
      <c r="O54" s="515"/>
      <c r="P54" s="515"/>
      <c r="Q54" s="514"/>
      <c r="R54" s="514"/>
      <c r="S54" s="514"/>
      <c r="T54" s="5"/>
      <c r="U54" s="5"/>
      <c r="V54" s="5"/>
      <c r="W54" s="837"/>
      <c r="X54" s="833"/>
      <c r="Y54" s="552"/>
      <c r="Z54" s="5"/>
      <c r="AA54" s="5"/>
      <c r="AB54" s="5"/>
      <c r="AC54" s="5"/>
      <c r="AD54" s="5"/>
      <c r="AE54" s="5"/>
    </row>
    <row r="55" spans="1:31" ht="7.5" customHeight="1">
      <c r="A55" s="1"/>
      <c r="B55" s="515"/>
      <c r="C55" s="515"/>
      <c r="D55" s="515"/>
      <c r="E55" s="515"/>
      <c r="F55" s="515"/>
      <c r="G55" s="515"/>
      <c r="H55" s="515"/>
      <c r="I55" s="515"/>
      <c r="J55" s="515"/>
      <c r="K55" s="515"/>
      <c r="L55" s="515"/>
      <c r="M55" s="515"/>
      <c r="N55" s="515"/>
      <c r="O55" s="515"/>
      <c r="P55" s="515"/>
      <c r="Q55" s="514"/>
      <c r="R55" s="514"/>
      <c r="S55" s="514"/>
      <c r="T55" s="5"/>
      <c r="U55" s="5"/>
      <c r="V55" s="5"/>
      <c r="W55" s="536"/>
      <c r="X55" s="593"/>
      <c r="Y55" s="541"/>
      <c r="Z55" s="5"/>
      <c r="AA55" s="5"/>
      <c r="AB55" s="5"/>
      <c r="AC55" s="5"/>
      <c r="AD55" s="5"/>
      <c r="AE55" s="5"/>
    </row>
    <row r="56" spans="1:31" ht="7.5" customHeight="1">
      <c r="A56" s="1"/>
      <c r="B56" s="515"/>
      <c r="C56" s="515"/>
      <c r="D56" s="515"/>
      <c r="E56" s="515"/>
      <c r="F56" s="515"/>
      <c r="G56" s="515"/>
      <c r="H56" s="515"/>
      <c r="I56" s="515"/>
      <c r="J56" s="515"/>
      <c r="K56" s="515"/>
      <c r="L56" s="515"/>
      <c r="M56" s="515"/>
      <c r="N56" s="515"/>
      <c r="O56" s="515"/>
      <c r="P56" s="515"/>
      <c r="Q56" s="514"/>
      <c r="R56" s="514"/>
      <c r="S56" s="514"/>
      <c r="T56" s="5"/>
      <c r="U56" s="5"/>
      <c r="V56" s="5"/>
      <c r="W56" s="837"/>
      <c r="X56" s="833"/>
      <c r="Y56" s="552"/>
      <c r="Z56" s="5"/>
      <c r="AA56" s="5"/>
      <c r="AB56" s="5"/>
      <c r="AC56" s="5"/>
      <c r="AD56" s="5"/>
      <c r="AE56" s="5"/>
    </row>
    <row r="57" spans="1:31" ht="7.5" customHeight="1">
      <c r="A57" s="1"/>
      <c r="B57" s="515"/>
      <c r="C57" s="515"/>
      <c r="D57" s="515"/>
      <c r="E57" s="515"/>
      <c r="F57" s="515"/>
      <c r="G57" s="515"/>
      <c r="H57" s="515"/>
      <c r="I57" s="515"/>
      <c r="J57" s="515"/>
      <c r="K57" s="515"/>
      <c r="L57" s="515"/>
      <c r="M57" s="515"/>
      <c r="N57" s="515"/>
      <c r="O57" s="515"/>
      <c r="P57" s="515"/>
      <c r="Q57" s="514"/>
      <c r="R57" s="514"/>
      <c r="S57" s="514"/>
      <c r="T57" s="5"/>
      <c r="U57" s="5"/>
      <c r="V57" s="5"/>
      <c r="W57" s="536"/>
      <c r="X57" s="593"/>
      <c r="Y57" s="541"/>
      <c r="Z57" s="5"/>
      <c r="AA57" s="5"/>
      <c r="AB57" s="5"/>
      <c r="AC57" s="5"/>
      <c r="AD57" s="5"/>
      <c r="AE57" s="5"/>
    </row>
    <row r="58" spans="1:31" ht="7.5" customHeight="1">
      <c r="A58" s="1"/>
      <c r="B58" s="524"/>
      <c r="C58" s="524"/>
      <c r="D58" s="524"/>
      <c r="E58" s="524"/>
      <c r="F58" s="524"/>
      <c r="G58" s="524"/>
      <c r="H58" s="524"/>
      <c r="I58" s="524"/>
      <c r="J58" s="524"/>
      <c r="K58" s="524"/>
      <c r="L58" s="524"/>
      <c r="M58" s="524"/>
      <c r="N58" s="524"/>
      <c r="O58" s="524"/>
      <c r="P58" s="524"/>
      <c r="Q58" s="525"/>
      <c r="R58" s="526"/>
      <c r="S58" s="527"/>
      <c r="T58" s="5"/>
      <c r="U58" s="5"/>
      <c r="V58" s="5"/>
      <c r="W58" s="521"/>
      <c r="X58" s="835"/>
      <c r="Y58" s="836"/>
      <c r="Z58" s="5"/>
      <c r="AA58" s="5"/>
      <c r="AB58" s="5"/>
      <c r="AC58" s="5"/>
      <c r="AD58" s="5"/>
      <c r="AE58" s="5"/>
    </row>
    <row r="59" spans="1:31" ht="11.25" customHeight="1">
      <c r="A59" s="1"/>
      <c r="B59" s="26"/>
      <c r="C59" s="391" t="s">
        <v>4</v>
      </c>
      <c r="D59" s="391"/>
      <c r="E59" s="391"/>
      <c r="F59" s="391"/>
      <c r="G59" s="391"/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786" t="s">
        <v>43</v>
      </c>
      <c r="T59" s="528"/>
      <c r="U59" s="13"/>
      <c r="V59" s="13"/>
      <c r="W59" s="521"/>
      <c r="X59" s="835"/>
      <c r="Y59" s="836"/>
      <c r="Z59" s="13"/>
      <c r="AA59" s="13"/>
      <c r="AB59" s="13"/>
      <c r="AC59" s="13"/>
      <c r="AD59" s="13"/>
      <c r="AE59" s="13"/>
    </row>
    <row r="60" spans="1:31" ht="11.25" customHeight="1">
      <c r="A60" s="1"/>
      <c r="B60" s="52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562"/>
      <c r="T60" s="528"/>
      <c r="U60" s="5"/>
      <c r="V60" s="5"/>
      <c r="W60" s="837"/>
      <c r="X60" s="833"/>
      <c r="Y60" s="552"/>
      <c r="Z60" s="5"/>
      <c r="AA60" s="5"/>
      <c r="AB60" s="5"/>
      <c r="AC60" s="5"/>
      <c r="AD60" s="5"/>
      <c r="AE60" s="5"/>
    </row>
    <row r="61" spans="1:31" ht="11.25" customHeight="1">
      <c r="A61" s="1"/>
      <c r="B61" s="26"/>
      <c r="C61" s="675" t="s">
        <v>1102</v>
      </c>
      <c r="D61" s="587"/>
      <c r="E61" s="587"/>
      <c r="F61" s="587"/>
      <c r="G61" s="587"/>
      <c r="H61" s="587"/>
      <c r="I61" s="587"/>
      <c r="J61" s="587"/>
      <c r="K61" s="587"/>
      <c r="L61" s="587"/>
      <c r="M61" s="587"/>
      <c r="N61" s="587"/>
      <c r="O61" s="587"/>
      <c r="P61" s="587"/>
      <c r="Q61" s="587"/>
      <c r="R61" s="587"/>
      <c r="S61" s="587"/>
      <c r="T61" s="13"/>
      <c r="U61" s="13"/>
      <c r="V61" s="13"/>
      <c r="W61" s="536"/>
      <c r="X61" s="593"/>
      <c r="Y61" s="541"/>
      <c r="Z61" s="13"/>
      <c r="AA61" s="13"/>
      <c r="AB61" s="13"/>
      <c r="AC61" s="13"/>
      <c r="AD61" s="13"/>
      <c r="AE61" s="13"/>
    </row>
  </sheetData>
  <sheetProtection algorithmName="SHA-512" hashValue="pUWELC9j7N3a0jx7n6AYOteoBMAEFg4RH3WwmSY78u/BRV0N1hgRt6D2C2or5aaZIygVDGVK/VRi6pkLw4XoZA==" saltValue="emECM4xlSzgYJcG3SR/5dg==" spinCount="100000" sheet="1" objects="1" scenarios="1"/>
  <mergeCells count="24">
    <mergeCell ref="W52:W53"/>
    <mergeCell ref="X52:Y53"/>
    <mergeCell ref="W54:W55"/>
    <mergeCell ref="X54:Y55"/>
    <mergeCell ref="W56:W57"/>
    <mergeCell ref="S59:S60"/>
    <mergeCell ref="X59:Y59"/>
    <mergeCell ref="W60:W61"/>
    <mergeCell ref="X60:Y61"/>
    <mergeCell ref="C61:S61"/>
    <mergeCell ref="AB35:AE42"/>
    <mergeCell ref="X43:Y44"/>
    <mergeCell ref="AB44:AE45"/>
    <mergeCell ref="X56:Y57"/>
    <mergeCell ref="X58:Y58"/>
    <mergeCell ref="AA35:AA42"/>
    <mergeCell ref="AA44:AA45"/>
    <mergeCell ref="B1:D1"/>
    <mergeCell ref="G1:S1"/>
    <mergeCell ref="B2:S2"/>
    <mergeCell ref="B11:S46"/>
    <mergeCell ref="X35:Y42"/>
    <mergeCell ref="W35:W42"/>
    <mergeCell ref="W43:W44"/>
  </mergeCells>
  <pageMargins left="0.78740157480314965" right="0" top="0" bottom="0" header="0" footer="0"/>
  <pageSetup paperSize="9" scale="96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CAPA Lighting</vt:lpstr>
      <vt:lpstr>Lighting</vt:lpstr>
      <vt:lpstr>Lighting In &amp; Out</vt:lpstr>
      <vt:lpstr>Acessórios</vt:lpstr>
      <vt:lpstr>Componentes</vt:lpstr>
      <vt:lpstr>Acabamentos Indoor</vt:lpstr>
      <vt:lpstr>Acabamentos In &amp; Out</vt:lpstr>
      <vt:lpstr>Política de Pagamento</vt:lpstr>
      <vt:lpstr>Lighting!_obj14</vt:lpstr>
      <vt:lpstr>Lighting!_obj9</vt:lpstr>
      <vt:lpstr>mark_up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Compras</cp:lastModifiedBy>
  <dcterms:modified xsi:type="dcterms:W3CDTF">2025-04-03T12:22:29Z</dcterms:modified>
</cp:coreProperties>
</file>