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lasalvia\Desktop\Excel\"/>
    </mc:Choice>
  </mc:AlternateContent>
  <bookViews>
    <workbookView xWindow="0" yWindow="0" windowWidth="29000" windowHeight="12080" activeTab="2"/>
  </bookViews>
  <sheets>
    <sheet name="May Metrics" sheetId="2" r:id="rId1"/>
    <sheet name="Missed Findings" sheetId="4" r:id="rId2"/>
    <sheet name="Process Findings" sheetId="5" r:id="rId3"/>
    <sheet name="Uncompleted" sheetId="3" r:id="rId4"/>
    <sheet name="May-Raw" sheetId="9" r:id="rId5"/>
    <sheet name="May Stripped" sheetId="10" r:id="rId6"/>
  </sheets>
  <definedNames>
    <definedName name="_xlnm._FilterDatabase" localSheetId="0" hidden="1">'May Metrics'!$A$1:$F$20</definedName>
    <definedName name="_xlnm._FilterDatabase" localSheetId="5" hidden="1">'May Stripped'!$A$1:$E$18</definedName>
    <definedName name="_xlnm._FilterDatabase" localSheetId="4" hidden="1">'May-Raw'!$A$1:$L$18</definedName>
    <definedName name="_xlnm._FilterDatabase" localSheetId="1" hidden="1">'Missed Findings'!$A$3:$F$3</definedName>
    <definedName name="_xlnm._FilterDatabase" localSheetId="2" hidden="1">'Process Findings'!$A$3:$D$24</definedName>
    <definedName name="_xlnm._FilterDatabase" localSheetId="3" hidden="1">Uncompleted!$A$1:$G$1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5" l="1"/>
  <c r="B27" i="5" l="1"/>
  <c r="B26" i="5"/>
  <c r="B35" i="5"/>
  <c r="B32" i="5"/>
  <c r="B31" i="5"/>
  <c r="B30" i="5"/>
  <c r="B39" i="5"/>
  <c r="B24" i="4"/>
  <c r="B26" i="4"/>
  <c r="B25" i="4"/>
  <c r="B38" i="5" l="1"/>
  <c r="B22" i="4"/>
  <c r="B23" i="4"/>
  <c r="F43" i="2"/>
  <c r="D43" i="2"/>
  <c r="F22" i="2"/>
  <c r="E22" i="2"/>
  <c r="C22" i="2"/>
  <c r="B22" i="2"/>
  <c r="A22" i="2"/>
  <c r="D22" i="2" l="1"/>
  <c r="B18" i="3"/>
  <c r="B17" i="3"/>
  <c r="B18" i="4" l="1"/>
  <c r="B17" i="4"/>
  <c r="B16" i="3"/>
  <c r="B15" i="3"/>
  <c r="B14" i="3"/>
  <c r="B37" i="5"/>
  <c r="B34" i="5"/>
  <c r="B33" i="5"/>
  <c r="E43" i="2" l="1"/>
  <c r="F60" i="2" s="1"/>
  <c r="A47" i="2" s="1"/>
  <c r="C43" i="2"/>
  <c r="C60" i="2" s="1"/>
  <c r="A49" i="2" l="1"/>
  <c r="A45" i="2"/>
  <c r="G39" i="2" l="1"/>
  <c r="A43" i="2" l="1"/>
  <c r="E39" i="2" l="1"/>
  <c r="B39" i="2"/>
  <c r="A39" i="2"/>
</calcChain>
</file>

<file path=xl/sharedStrings.xml><?xml version="1.0" encoding="utf-8"?>
<sst xmlns="http://schemas.openxmlformats.org/spreadsheetml/2006/main" count="440" uniqueCount="149">
  <si>
    <t>annual</t>
  </si>
  <si>
    <t>Yes</t>
  </si>
  <si>
    <t>No</t>
  </si>
  <si>
    <t>x</t>
  </si>
  <si>
    <t>Mobile</t>
  </si>
  <si>
    <t>pre-prod</t>
  </si>
  <si>
    <t>Start Date QC</t>
  </si>
  <si>
    <t>End Date QC</t>
  </si>
  <si>
    <t>Project</t>
  </si>
  <si>
    <t>Assigned Date</t>
  </si>
  <si>
    <t>Type</t>
  </si>
  <si>
    <t>Urgent</t>
  </si>
  <si>
    <t>Completed</t>
  </si>
  <si>
    <t>QC Annual</t>
  </si>
  <si>
    <t>QC Annual Completed</t>
  </si>
  <si>
    <t>QC Pre-Prod</t>
  </si>
  <si>
    <t>QC Pre-Prod Completed</t>
  </si>
  <si>
    <t>QC - Pre-Prod Urgent</t>
  </si>
  <si>
    <t>QC Pre-Prod Urgent completed</t>
  </si>
  <si>
    <t>Network</t>
  </si>
  <si>
    <t>Network Completed</t>
  </si>
  <si>
    <t>Reason</t>
  </si>
  <si>
    <t>Resource</t>
  </si>
  <si>
    <t>Account issues</t>
  </si>
  <si>
    <t>Overall Percentage Completed (Annual and Pre-Prod Overall average)</t>
  </si>
  <si>
    <t>Missed Findings</t>
  </si>
  <si>
    <t>Project Name</t>
  </si>
  <si>
    <t>Comments</t>
  </si>
  <si>
    <t>Additional Findings</t>
  </si>
  <si>
    <t>Total Missed Findings</t>
  </si>
  <si>
    <t>Total Added to reports</t>
  </si>
  <si>
    <t>Total need review of internal process</t>
  </si>
  <si>
    <t>Total Not added to Reports</t>
  </si>
  <si>
    <t>Process Findings</t>
  </si>
  <si>
    <t>Test Type</t>
  </si>
  <si>
    <t>Process Finding</t>
  </si>
  <si>
    <t>Total Missed by Vendor</t>
  </si>
  <si>
    <t>Blueinfy</t>
  </si>
  <si>
    <t>TCS</t>
  </si>
  <si>
    <t>Annual</t>
  </si>
  <si>
    <t>Complete</t>
  </si>
  <si>
    <t>Pre-Prod</t>
  </si>
  <si>
    <t>Missing Directory Listing</t>
  </si>
  <si>
    <t>No Tech</t>
  </si>
  <si>
    <t>Non Technical / Partial Tech Completion</t>
  </si>
  <si>
    <t>Actual Percentage of Annual Completed Technical QC</t>
  </si>
  <si>
    <t>Actual Percentage of Pre-Prod Completed Technical QC</t>
  </si>
  <si>
    <t>Actual Total Technical Percentage Completed:</t>
  </si>
  <si>
    <t>Accutal Percentage of Annual Non Technical QC</t>
  </si>
  <si>
    <t>Actual Percentage of Pre-Prod  NonTechnical QC</t>
  </si>
  <si>
    <t>Missing Walk Through</t>
  </si>
  <si>
    <t>Scoping Document</t>
  </si>
  <si>
    <t>Accounts</t>
  </si>
  <si>
    <t>Total Issues by Type:</t>
  </si>
  <si>
    <t>Burp</t>
  </si>
  <si>
    <t>Appscan</t>
  </si>
  <si>
    <t>Access Issues</t>
  </si>
  <si>
    <t>Final Report</t>
  </si>
  <si>
    <t>Total Missed by Category</t>
  </si>
  <si>
    <t>End of Month</t>
  </si>
  <si>
    <t>End to End Completed QC</t>
  </si>
  <si>
    <t>Jan</t>
  </si>
  <si>
    <t>Feb</t>
  </si>
  <si>
    <t>Mar</t>
  </si>
  <si>
    <t>Non Technical/No QC</t>
  </si>
  <si>
    <t>Technical Missed Findings</t>
  </si>
  <si>
    <t>Processed Miss Finding</t>
  </si>
  <si>
    <t>March</t>
  </si>
  <si>
    <t>Story 2: Missed Findings</t>
  </si>
  <si>
    <t>Story 3: Limitations</t>
  </si>
  <si>
    <t>Head Count</t>
  </si>
  <si>
    <t>Story 1: Completed vs not Completed</t>
  </si>
  <si>
    <t>Yes Non Techical</t>
  </si>
  <si>
    <t>334623 - 349925 - TAX Intelligent Automation Cloud</t>
  </si>
  <si>
    <t>369782 - 369801 - KPMG One (AWS-API)</t>
  </si>
  <si>
    <t>QC Notification Date</t>
  </si>
  <si>
    <t>Pre-Production/Annual Compliance</t>
  </si>
  <si>
    <t>QC Completed?</t>
  </si>
  <si>
    <t>Urgent?</t>
  </si>
  <si>
    <t>Additional Findings Identified?</t>
  </si>
  <si>
    <t>Process Review Findings</t>
  </si>
  <si>
    <t>Additional Finding Details / Comment</t>
  </si>
  <si>
    <t>April</t>
  </si>
  <si>
    <t>Proposed Risk</t>
  </si>
  <si>
    <t>Final Risk</t>
  </si>
  <si>
    <t>Authentication Bypass</t>
  </si>
  <si>
    <t>Admin Port Open</t>
  </si>
  <si>
    <t>High</t>
  </si>
  <si>
    <t xml:space="preserve">Scope says complete yet testers said the cloud portion was out of scope. </t>
  </si>
  <si>
    <t>Accounts would not work even in incognito mode could not test.</t>
  </si>
  <si>
    <t>Network Pentest assistance</t>
  </si>
  <si>
    <t>277621 - 367537 - KPMG Asset Management Platform</t>
  </si>
  <si>
    <t xml:space="preserve">Process	Status
Appscan	Ok
Burp	Ok
Checklist	Ok
Directory Listing	Ok
Final Report	Ok
Walkthrough	Ok
Scoping Document	Ok
Accounts	Ok
Findings	Ok
</t>
  </si>
  <si>
    <t>363907 - 363908 - Symantec DeepSight</t>
  </si>
  <si>
    <t xml:space="preserve">Process	Status
Appscan	Ok
Burp	Ok
Checklist	Ok
Directory Listing	NA
Final Report	OK
Walkthrough	OK
Scoping Document	OK
Accounts	OK
Findings	OK
</t>
  </si>
  <si>
    <t>299497 - 368817 - CrashPlan</t>
  </si>
  <si>
    <t>no</t>
  </si>
  <si>
    <t xml:space="preserve">Process	Status
Appscan	Ok
Burp	Ok
Checklist	Ok
Directory Listing	NA
Final Report	OK
Walkthrough	OK
Scoping Document	OK
Accounts	OK
Findings	OK
I agree with leaving the sensitive info as a high or at least a medium.
</t>
  </si>
  <si>
    <t>358436 - 371370 - Gateway BPM</t>
  </si>
  <si>
    <t xml:space="preserve">Process	Status
Appscan	Ok
Burp	Ok
Checklist	Ok
Directory Listing	Ok
Final Report	OK
Walkthrough	OK
Scoping Document	OK
Accounts	OK
Findings	OK
</t>
  </si>
  <si>
    <t>318339 - 360529 - Tableau</t>
  </si>
  <si>
    <t xml:space="preserve">Process	Status
Appscan	Ok
Burp	Ok
Checklist	Ok
Directory Listing	Ok
Final Report	Ok
Walkthrough	Missing
: seems to be the system32 directory of the OS
Scoping Document	Ok
Accounts	Ok
Findings	Ok
</t>
  </si>
  <si>
    <t>316464 - 364160 - Transport Commitment Management</t>
  </si>
  <si>
    <t xml:space="preserve">Process	Status	
Appscan	Ok	
Burp	Ok	
Checklist	Ok	
Directory Listing	Ok	
Final Report	Ok	
Walkthrough	Ok	
Scoping Document	Ok	
Accounts	Ok	Only had one account for the 12 roles, not tester fault
Findings	Ok	
</t>
  </si>
  <si>
    <t>344319 – 354257 - Kira Systems</t>
  </si>
  <si>
    <t xml:space="preserve">Process	Status
Appscan	Ok
Burp	Ok
Checklist	Ok
Directory Listing	Ok
Final Report	Ok
Walkthrough	Ok
Scoping Document	Ok
Accounts	Ok
Findings	Ok
Directory : Third party site
</t>
  </si>
  <si>
    <t>303011- 371186-CVent SSO Validation (Concur Integration)</t>
  </si>
  <si>
    <t>yes</t>
  </si>
  <si>
    <t xml:space="preserve">Process	Status	
Appscan	Ok	
Burp	Ok	
Checklist	Ok	
Directory Listing	NA	Third party
Final Report	Ok	
Walkthrough	Ok	
Scoping Document	Ok	
Accounts	Ok	
Findings	Ok	
Question on finding 4	What is the value of the data in the url. Is that unique per person and does it change? Tried to do ome fuzzing of it but assumed further testign was out of scope due to the limited scope of test. 
</t>
  </si>
  <si>
    <t>287706 -  364346 - SAP Fiori TimeEntry - MyTimeSGC 2020</t>
  </si>
  <si>
    <t>Process	Status
Appscan	Missing: Mobile app but you have web findings, you did a nmap of the IP but no appscan? 
Burp	Burp log is 15kb. The burp log shows capture of login page but no further testing if the application outside of the app. The report has web findings but no further testing. Was none of the 2019 testing retested?
Checklist	Ok
Directory Listing	Missing: Noted in the report 
Final Report	Ok
Walkthrough	Missing
Scoping Document	Ok
Accounts	Ok
Findings	Ok
Question validity of testing based on data provided. 
ADD a HIGH for untested functionality. and a MISSED dir listing.</t>
  </si>
  <si>
    <t>364111 - 372237 - Digital Gateway</t>
  </si>
  <si>
    <t>Process	Status	
Appscan	Ok	
Burp	Ok	
Checklist	Ok	
Directory Listing	OK
Final Report	Ok	
Walkthrough	Ok	
Scoping Document	Ok	
Accounts	Ok	
Findings	Ok</t>
  </si>
  <si>
    <t>364670 - 368366 - KeySurvey</t>
  </si>
  <si>
    <t>Process	Status	
Appscan	Ok	
Burp	Ok	
Checklist	Ok	
Directory Listing	OK
Final Report	Ok	
Walkthrough	Ok	
Scoping Document	Ok	
Accounts	Ok	
Findings	Ok : Additional finding for XSS</t>
  </si>
  <si>
    <t>316354 - 369627 - CLO Automation Tool</t>
  </si>
  <si>
    <t>287709 - 365654 - KCentral (Firmwide &amp; Others)</t>
  </si>
  <si>
    <t>363169 - 363172 - Dark Web Monitoring</t>
  </si>
  <si>
    <t>365592 – 365627 – Broadcom Support Portal</t>
  </si>
  <si>
    <t xml:space="preserve">Process Status   
Appscan             Ok         
Burp     Ok         
Checklist            Ok         
Directory Listing              OK
Final Report      Ok         
Walkthrough     Ok         
Scoping Document         multiple data points missing: No DC rating selected.               
Accounts            Ok         
Findings              Ok
</t>
  </si>
  <si>
    <t>May</t>
  </si>
  <si>
    <t>Top reasons for May</t>
  </si>
  <si>
    <t xml:space="preserve">5/28/2020: ML QC Completed
Process Status 
Appscan Ok 
Burp Ok 
Checklist Ok 
Directory Listing OK
Final Report Ok 
Walkthrough Ok 
Scoping Document Multiple data points missing: No DC rating selected. Any limited scope is marked as no, however later in doc says limited to sso only.  
Accounts Ok 
Findings Ok
</t>
  </si>
  <si>
    <t xml:space="preserve">5/22/2020: ML QC Compelted
Process Status 
Appscan Ok 
Burp Ok 
Checklist Ok 
Directory Listing OK
Final Report Ok 
Walkthrough Ok 
Scoping Document Ok 
Accounts Ok 
Nmap: Why are we not scanning all ports, looks like tester specified port ranges. 
Findings Ok 
</t>
  </si>
  <si>
    <t xml:space="preserve">5/26/2020: ML QC Completed
Process Status 
Appscan Ok 
Burp Ok 
Checklist Ok 
Directory Listing OK
Final Report Ok 
Walkthrough Ok 
Scoping Document Ok 
Accounts Ok 
Nmap: Missing
Findings Ok
</t>
  </si>
  <si>
    <t xml:space="preserve">Process Status
Appscan NA
Burp Missing: looks to have a api as well
Checklist Ok
Directory Listing NA
Final Report Ok
Walkthrough OK
Scoping Document Ok
Accounts Ok
Findings Ok
</t>
  </si>
  <si>
    <t>369445 - 369551 - KPMG One (AWS-Android)</t>
  </si>
  <si>
    <t>Total # of Identified Findings</t>
  </si>
  <si>
    <t>Application Size (S/M/L)</t>
  </si>
  <si>
    <t>PTI  - PPA</t>
  </si>
  <si>
    <t xml:space="preserve"> PPA - 370809 Purple Team: KPMGSPARK</t>
  </si>
  <si>
    <t>Cross Site Sripting</t>
  </si>
  <si>
    <t xml:space="preserve">The application seemed to go through another pentest which caused numerous stored XSS after we completed testing. The scope as limited. The vendors third party that did the tests did not list xss in its findings. </t>
  </si>
  <si>
    <t>XSS</t>
  </si>
  <si>
    <t>Directory listing not provided</t>
  </si>
  <si>
    <t>Untested Functunality</t>
  </si>
  <si>
    <t>Hgh</t>
  </si>
  <si>
    <t>The applciation has web based findings but the burp log does not show any web based teting. Unsure how to validate the findings with no factual evidence.</t>
  </si>
  <si>
    <t>Untested Functionality</t>
  </si>
  <si>
    <t>TCS said it was damaged. They need to have a better solution and prepare for potential lost.</t>
  </si>
  <si>
    <t>Appscan Missing</t>
  </si>
  <si>
    <t>Nmap Missing</t>
  </si>
  <si>
    <t>Nmap</t>
  </si>
  <si>
    <t>Nmap Missing / issues</t>
  </si>
  <si>
    <t>They did not upload all the required files which caused a false positive on the nmap. Once uploaded nmap was fine.</t>
  </si>
  <si>
    <t>Multiple fields missing</t>
  </si>
  <si>
    <t>Error in calc should be 2</t>
  </si>
  <si>
    <t>Incorrect Risk Rating</t>
  </si>
  <si>
    <t xml:space="preserve">Incorrect Risk rating for SSL TLS finding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</si>
</sst>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0"/>
        <bgColor indexed="64"/>
      </patternFill>
    </fill>
    <fill>
      <patternFill patternType="solid">
        <fgColor theme="7"/>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14" fontId="0" fillId="0" borderId="0" xfId="0" applyNumberFormat="1"/>
    <xf numFmtId="0" fontId="0" fillId="0" borderId="0" xfId="0" applyAlignment="1">
      <alignment horizontal="left"/>
    </xf>
    <xf numFmtId="9" fontId="0" fillId="2" borderId="0" xfId="0" applyNumberFormat="1" applyFill="1" applyAlignment="1">
      <alignment horizontal="center" vertical="center"/>
    </xf>
    <xf numFmtId="0" fontId="0" fillId="2" borderId="0" xfId="0" applyFill="1" applyAlignment="1">
      <alignment horizontal="center"/>
    </xf>
    <xf numFmtId="9" fontId="0" fillId="2" borderId="0" xfId="0" applyNumberFormat="1" applyFill="1" applyAlignment="1">
      <alignment horizontal="center"/>
    </xf>
    <xf numFmtId="0" fontId="0" fillId="0" borderId="0" xfId="0" applyAlignment="1">
      <alignment horizontal="center"/>
    </xf>
    <xf numFmtId="9" fontId="0" fillId="0" borderId="0" xfId="0" applyNumberFormat="1" applyAlignment="1">
      <alignment horizontal="center"/>
    </xf>
    <xf numFmtId="9" fontId="0" fillId="0" borderId="0" xfId="0" applyNumberFormat="1" applyAlignment="1">
      <alignment horizontal="center" vertical="center"/>
    </xf>
    <xf numFmtId="14" fontId="0" fillId="0" borderId="0" xfId="0" applyNumberFormat="1" applyAlignment="1">
      <alignment horizontal="left"/>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6" borderId="0" xfId="0" applyFont="1" applyFill="1" applyAlignment="1">
      <alignment horizontal="left"/>
    </xf>
    <xf numFmtId="0" fontId="0" fillId="2" borderId="0" xfId="0" applyFill="1"/>
    <xf numFmtId="0" fontId="0" fillId="2" borderId="0" xfId="0" applyFill="1" applyAlignment="1">
      <alignment horizontal="left"/>
    </xf>
    <xf numFmtId="9" fontId="0" fillId="0" borderId="0" xfId="0" applyNumberFormat="1"/>
    <xf numFmtId="0" fontId="1" fillId="2" borderId="0" xfId="0" applyFont="1" applyFill="1" applyAlignment="1">
      <alignment horizontal="left"/>
    </xf>
    <xf numFmtId="0" fontId="0" fillId="0" borderId="1" xfId="0" applyBorder="1" applyAlignment="1"/>
    <xf numFmtId="0" fontId="0" fillId="0" borderId="1" xfId="0" applyBorder="1"/>
    <xf numFmtId="0" fontId="0" fillId="7" borderId="1" xfId="0" applyFill="1" applyBorder="1"/>
    <xf numFmtId="0" fontId="0" fillId="0" borderId="0" xfId="0" applyAlignment="1">
      <alignment wrapText="1"/>
    </xf>
    <xf numFmtId="0" fontId="0" fillId="8" borderId="0" xfId="0" applyFill="1"/>
    <xf numFmtId="0" fontId="0" fillId="9" borderId="0" xfId="0" applyFill="1"/>
    <xf numFmtId="0" fontId="0" fillId="0" borderId="0" xfId="0" applyFill="1"/>
    <xf numFmtId="0" fontId="0" fillId="0" borderId="1" xfId="0" applyFill="1" applyBorder="1"/>
    <xf numFmtId="0" fontId="0" fillId="0" borderId="1" xfId="0" applyFill="1" applyBorder="1" applyAlignment="1">
      <alignment wrapText="1"/>
    </xf>
    <xf numFmtId="0" fontId="1" fillId="2" borderId="0" xfId="0" applyFont="1" applyFill="1" applyAlignment="1"/>
    <xf numFmtId="0" fontId="0" fillId="0" borderId="1" xfId="0" applyFill="1" applyBorder="1" applyAlignment="1"/>
    <xf numFmtId="0" fontId="0" fillId="0" borderId="1" xfId="0" applyBorder="1" applyAlignment="1">
      <alignment horizontal="left"/>
    </xf>
    <xf numFmtId="0" fontId="0" fillId="0" borderId="1" xfId="0" applyBorder="1" applyAlignment="1">
      <alignment horizontal="center"/>
    </xf>
    <xf numFmtId="0" fontId="0" fillId="7" borderId="1" xfId="0" applyFill="1" applyBorder="1" applyAlignment="1">
      <alignment horizontal="center"/>
    </xf>
    <xf numFmtId="0" fontId="0" fillId="7" borderId="2" xfId="0" applyFill="1" applyBorder="1"/>
    <xf numFmtId="14" fontId="0" fillId="0" borderId="1" xfId="0" applyNumberFormat="1" applyBorder="1" applyAlignment="1">
      <alignment horizontal="left"/>
    </xf>
    <xf numFmtId="0" fontId="0" fillId="7" borderId="3" xfId="0" applyFill="1" applyBorder="1"/>
    <xf numFmtId="0" fontId="0" fillId="0" borderId="3" xfId="0" applyBorder="1"/>
    <xf numFmtId="0" fontId="0" fillId="0" borderId="3" xfId="0" applyBorder="1" applyAlignment="1">
      <alignment horizontal="left"/>
    </xf>
    <xf numFmtId="0" fontId="1" fillId="2" borderId="3" xfId="0" applyFont="1" applyFill="1" applyBorder="1"/>
    <xf numFmtId="0" fontId="0" fillId="0" borderId="4" xfId="0" applyBorder="1"/>
    <xf numFmtId="0" fontId="0" fillId="0" borderId="4" xfId="0" applyBorder="1" applyAlignment="1">
      <alignment horizontal="left"/>
    </xf>
    <xf numFmtId="0" fontId="0" fillId="7" borderId="4" xfId="0" applyFill="1" applyBorder="1"/>
    <xf numFmtId="14" fontId="0" fillId="0" borderId="1" xfId="0" applyNumberFormat="1" applyBorder="1"/>
    <xf numFmtId="9" fontId="0" fillId="0" borderId="0" xfId="0" applyNumberFormat="1" applyAlignment="1">
      <alignment horizontal="center"/>
    </xf>
    <xf numFmtId="0" fontId="0" fillId="9" borderId="0" xfId="0" applyFill="1"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Annual QC: May</a:t>
            </a:r>
          </a:p>
        </c:rich>
      </c:tx>
      <c:layout/>
      <c:overlay val="0"/>
      <c:spPr>
        <a:solidFill>
          <a:schemeClr val="accent5"/>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'May Metrics'!$A$21</c:f>
              <c:strCache>
                <c:ptCount val="1"/>
                <c:pt idx="0">
                  <c:v>QC Annual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'May Metrics'!$A$22</c:f>
              <c:numCache>
                <c:formatCode>General</c:formatCode>
                <c:ptCount val="1"/>
                <c:pt idx="0">
                  <c:v>6</c:v>
                </c:pt>
              </c:numCache>
            </c:numRef>
          </c:cat>
          <c:val>
            <c:numRef>
              <c:f>'May Metrics'!$A$22</c:f>
              <c:numCache>
                <c:formatCode>General</c:formatCode>
                <c:ptCount val="1"/>
                <c:pt idx="0">
                  <c:v>6</c:v>
                </c:pt>
              </c:numCache>
            </c:numRef>
          </c:val>
        </c:ser>
        <c:ser>
          <c:idx val="1"/>
          <c:order val="1"/>
          <c:tx>
            <c:strRef>
              <c:f>'May Metrics'!$B$21</c:f>
              <c:strCache>
                <c:ptCount val="1"/>
                <c:pt idx="0">
                  <c:v>QC Annual Completed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val>
            <c:numRef>
              <c:f>'May Metrics'!$B$22</c:f>
              <c:numCache>
                <c:formatCode>General</c:formatCode>
                <c:ptCount val="1"/>
                <c:pt idx="0">
                  <c:v>5</c:v>
                </c:pt>
              </c:numCache>
            </c:numRef>
          </c:val>
        </c:ser>
        <c:dLbls>
          <c:dLblPos val="ctr"/>
          <c:showLegendKey val="0"/>
          <c:showVal val="1"/>
          <c:showCatName val="0"/>
          <c:showSerName val="0"/>
          <c:showPercent val="0"/>
          <c:showBubbleSize val="0"/>
        </c:dLbls>
        <c:gapWidth val="150"/>
        <c:overlap val="100"/>
        <c:axId val="489910152"/>
        <c:axId val="489912504"/>
      </c:barChart>
      <c:catAx>
        <c:axId val="489910152"/>
        <c:scaling>
          <c:orientation val="minMax"/>
        </c:scaling>
        <c:delete val="1"/>
        <c:axPos val="l"/>
        <c:numFmt formatCode="General" sourceLinked="1"/>
        <c:majorTickMark val="none"/>
        <c:minorTickMark val="none"/>
        <c:tickLblPos val="nextTo"/>
        <c:crossAx val="489912504"/>
        <c:crosses val="autoZero"/>
        <c:auto val="1"/>
        <c:lblAlgn val="ctr"/>
        <c:lblOffset val="100"/>
        <c:noMultiLvlLbl val="0"/>
      </c:catAx>
      <c:valAx>
        <c:axId val="48991250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910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Pre-Prod</a:t>
            </a:r>
            <a:r>
              <a:rPr lang="en-US" baseline="0"/>
              <a:t> QC: May</a:t>
            </a:r>
            <a:endParaRPr lang="en-US"/>
          </a:p>
        </c:rich>
      </c:tx>
      <c:layout/>
      <c:overlay val="0"/>
      <c:spPr>
        <a:solidFill>
          <a:schemeClr val="accent4">
            <a:lumMod val="60000"/>
            <a:lumOff val="4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'May Metrics'!$C$21</c:f>
              <c:strCache>
                <c:ptCount val="1"/>
                <c:pt idx="0">
                  <c:v>QC Pre-Prod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'May Metrics'!$C$22</c:f>
              <c:numCache>
                <c:formatCode>General</c:formatCode>
                <c:ptCount val="1"/>
                <c:pt idx="0">
                  <c:v>11</c:v>
                </c:pt>
              </c:numCache>
            </c:numRef>
          </c:cat>
          <c:val>
            <c:numRef>
              <c:f>'May Metrics'!$C$22</c:f>
              <c:numCache>
                <c:formatCode>General</c:formatCode>
                <c:ptCount val="1"/>
                <c:pt idx="0">
                  <c:v>11</c:v>
                </c:pt>
              </c:numCache>
            </c:numRef>
          </c:val>
          <c:extLst xmlns:c16r2="http://schemas.microsoft.com/office/drawing/2015/06/chart">
            <c:ext xmlns:c16="http://schemas.microsoft.com/office/drawing/2014/chart" uri="{C3380CC4-5D6E-409C-BE32-E72D297353CC}">
              <c16:uniqueId val="{00000000-627F-4055-942B-D71725290E2F}"/>
            </c:ext>
          </c:extLst>
        </c:ser>
        <c:ser>
          <c:idx val="1"/>
          <c:order val="1"/>
          <c:tx>
            <c:strRef>
              <c:f>'May Metrics'!$D$21</c:f>
              <c:strCache>
                <c:ptCount val="1"/>
                <c:pt idx="0">
                  <c:v>QC Pre-Prod Completed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'May Metrics'!$C$22</c:f>
              <c:numCache>
                <c:formatCode>General</c:formatCode>
                <c:ptCount val="1"/>
                <c:pt idx="0">
                  <c:v>11</c:v>
                </c:pt>
              </c:numCache>
            </c:numRef>
          </c:cat>
          <c:val>
            <c:numRef>
              <c:f>'May Metrics'!$D$22</c:f>
              <c:numCache>
                <c:formatCode>General</c:formatCode>
                <c:ptCount val="1"/>
                <c:pt idx="0">
                  <c:v>9</c:v>
                </c:pt>
              </c:numCache>
            </c:numRef>
          </c:val>
          <c:extLst xmlns:c16r2="http://schemas.microsoft.com/office/drawing/2015/06/chart">
            <c:ext xmlns:c16="http://schemas.microsoft.com/office/drawing/2014/chart" uri="{C3380CC4-5D6E-409C-BE32-E72D297353CC}">
              <c16:uniqueId val="{00000001-627F-4055-942B-D71725290E2F}"/>
            </c:ext>
          </c:extLst>
        </c:ser>
        <c:dLbls>
          <c:showLegendKey val="0"/>
          <c:showVal val="0"/>
          <c:showCatName val="0"/>
          <c:showSerName val="0"/>
          <c:showPercent val="0"/>
          <c:showBubbleSize val="0"/>
        </c:dLbls>
        <c:gapWidth val="150"/>
        <c:overlap val="100"/>
        <c:axId val="489905840"/>
        <c:axId val="489906232"/>
      </c:barChart>
      <c:catAx>
        <c:axId val="489905840"/>
        <c:scaling>
          <c:orientation val="minMax"/>
        </c:scaling>
        <c:delete val="1"/>
        <c:axPos val="l"/>
        <c:numFmt formatCode="General" sourceLinked="1"/>
        <c:majorTickMark val="none"/>
        <c:minorTickMark val="none"/>
        <c:tickLblPos val="nextTo"/>
        <c:crossAx val="489906232"/>
        <c:crosses val="autoZero"/>
        <c:auto val="1"/>
        <c:lblAlgn val="ctr"/>
        <c:lblOffset val="100"/>
        <c:noMultiLvlLbl val="0"/>
      </c:catAx>
      <c:valAx>
        <c:axId val="489906232"/>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905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Pre-Prod</a:t>
            </a:r>
            <a:r>
              <a:rPr lang="en-US" baseline="0"/>
              <a:t> Urgent QC: May</a:t>
            </a:r>
            <a:endParaRPr lang="en-US"/>
          </a:p>
        </c:rich>
      </c:tx>
      <c:layout/>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strRef>
              <c:f>'May Metrics'!$E$21</c:f>
              <c:strCache>
                <c:ptCount val="1"/>
                <c:pt idx="0">
                  <c:v>QC - Pre-Prod Urgent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val>
            <c:numRef>
              <c:f>'May Metrics'!$E$22</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0-3136-4653-B42C-885E5F9863DC}"/>
            </c:ext>
          </c:extLst>
        </c:ser>
        <c:ser>
          <c:idx val="1"/>
          <c:order val="1"/>
          <c:tx>
            <c:strRef>
              <c:f>'May Metrics'!$F$21</c:f>
              <c:strCache>
                <c:ptCount val="1"/>
                <c:pt idx="0">
                  <c:v>QC Pre-Prod Urgent completed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val>
            <c:numRef>
              <c:f>'May Metrics'!$F$22</c:f>
              <c:numCache>
                <c:formatCode>General</c:formatCode>
                <c:ptCount val="1"/>
                <c:pt idx="0">
                  <c:v>2</c:v>
                </c:pt>
              </c:numCache>
            </c:numRef>
          </c:val>
          <c:extLst xmlns:c16r2="http://schemas.microsoft.com/office/drawing/2015/06/chart">
            <c:ext xmlns:c16="http://schemas.microsoft.com/office/drawing/2014/chart" uri="{C3380CC4-5D6E-409C-BE32-E72D297353CC}">
              <c16:uniqueId val="{00000001-3136-4653-B42C-885E5F9863DC}"/>
            </c:ext>
          </c:extLst>
        </c:ser>
        <c:dLbls>
          <c:showLegendKey val="0"/>
          <c:showVal val="0"/>
          <c:showCatName val="0"/>
          <c:showSerName val="0"/>
          <c:showPercent val="0"/>
          <c:showBubbleSize val="0"/>
        </c:dLbls>
        <c:gapWidth val="150"/>
        <c:overlap val="100"/>
        <c:axId val="489906624"/>
        <c:axId val="489907016"/>
      </c:barChart>
      <c:catAx>
        <c:axId val="489906624"/>
        <c:scaling>
          <c:orientation val="minMax"/>
        </c:scaling>
        <c:delete val="1"/>
        <c:axPos val="l"/>
        <c:numFmt formatCode="General" sourceLinked="1"/>
        <c:majorTickMark val="none"/>
        <c:minorTickMark val="none"/>
        <c:tickLblPos val="nextTo"/>
        <c:crossAx val="489907016"/>
        <c:crosses val="autoZero"/>
        <c:auto val="1"/>
        <c:lblAlgn val="ctr"/>
        <c:lblOffset val="100"/>
        <c:noMultiLvlLbl val="0"/>
      </c:catAx>
      <c:valAx>
        <c:axId val="48990701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906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Network</a:t>
            </a:r>
            <a:r>
              <a:rPr lang="en-US" baseline="0"/>
              <a:t>: May</a:t>
            </a:r>
            <a:endParaRPr lang="en-US"/>
          </a:p>
        </c:rich>
      </c:tx>
      <c:overlay val="0"/>
      <c:spPr>
        <a:solidFill>
          <a:schemeClr val="accent2"/>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v>Network</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'May Metrics'!$G$22</c:f>
              <c:numCache>
                <c:formatCode>General</c:formatCode>
                <c:ptCount val="1"/>
                <c:pt idx="0">
                  <c:v>1</c:v>
                </c:pt>
              </c:numCache>
            </c:numRef>
          </c:val>
        </c:ser>
        <c:ser>
          <c:idx val="1"/>
          <c:order val="1"/>
          <c:tx>
            <c:v>Network Complete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'May Metrics'!$H$22</c:f>
              <c:numCache>
                <c:formatCode>General</c:formatCode>
                <c:ptCount val="1"/>
                <c:pt idx="0">
                  <c:v>1</c:v>
                </c:pt>
              </c:numCache>
            </c:numRef>
          </c:val>
        </c:ser>
        <c:dLbls>
          <c:showLegendKey val="0"/>
          <c:showVal val="0"/>
          <c:showCatName val="0"/>
          <c:showSerName val="0"/>
          <c:showPercent val="0"/>
          <c:showBubbleSize val="0"/>
        </c:dLbls>
        <c:gapWidth val="150"/>
        <c:overlap val="100"/>
        <c:axId val="484448104"/>
        <c:axId val="484449672"/>
      </c:barChart>
      <c:catAx>
        <c:axId val="484448104"/>
        <c:scaling>
          <c:orientation val="minMax"/>
        </c:scaling>
        <c:delete val="1"/>
        <c:axPos val="l"/>
        <c:numFmt formatCode="General" sourceLinked="1"/>
        <c:majorTickMark val="none"/>
        <c:minorTickMark val="none"/>
        <c:tickLblPos val="nextTo"/>
        <c:crossAx val="484449672"/>
        <c:crosses val="autoZero"/>
        <c:auto val="1"/>
        <c:lblAlgn val="ctr"/>
        <c:lblOffset val="100"/>
        <c:noMultiLvlLbl val="0"/>
      </c:catAx>
      <c:valAx>
        <c:axId val="484449672"/>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448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Annual</a:t>
            </a:r>
            <a:r>
              <a:rPr lang="en-US" baseline="0"/>
              <a:t> NoTech: May</a:t>
            </a:r>
            <a:endParaRPr lang="en-US"/>
          </a:p>
        </c:rich>
      </c:tx>
      <c:overlay val="0"/>
      <c:spPr>
        <a:solidFill>
          <a:schemeClr val="accent5"/>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v>Annual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'May Metrics'!$C$43</c:f>
              <c:numCache>
                <c:formatCode>General</c:formatCode>
                <c:ptCount val="1"/>
                <c:pt idx="0">
                  <c:v>6</c:v>
                </c:pt>
              </c:numCache>
            </c:numRef>
          </c:val>
        </c:ser>
        <c:ser>
          <c:idx val="1"/>
          <c:order val="1"/>
          <c:tx>
            <c:v>No Tech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'May Metrics'!$D$43</c:f>
              <c:numCache>
                <c:formatCode>General</c:formatCode>
                <c:ptCount val="1"/>
                <c:pt idx="0">
                  <c:v>1</c:v>
                </c:pt>
              </c:numCache>
            </c:numRef>
          </c:val>
        </c:ser>
        <c:dLbls>
          <c:showLegendKey val="0"/>
          <c:showVal val="0"/>
          <c:showCatName val="0"/>
          <c:showSerName val="0"/>
          <c:showPercent val="0"/>
          <c:showBubbleSize val="0"/>
        </c:dLbls>
        <c:gapWidth val="150"/>
        <c:overlap val="100"/>
        <c:axId val="484449280"/>
        <c:axId val="484447320"/>
      </c:barChart>
      <c:catAx>
        <c:axId val="484449280"/>
        <c:scaling>
          <c:orientation val="minMax"/>
        </c:scaling>
        <c:delete val="1"/>
        <c:axPos val="l"/>
        <c:numFmt formatCode="General" sourceLinked="1"/>
        <c:majorTickMark val="none"/>
        <c:minorTickMark val="none"/>
        <c:tickLblPos val="nextTo"/>
        <c:crossAx val="484447320"/>
        <c:crosses val="autoZero"/>
        <c:auto val="1"/>
        <c:lblAlgn val="ctr"/>
        <c:lblOffset val="100"/>
        <c:noMultiLvlLbl val="0"/>
      </c:catAx>
      <c:valAx>
        <c:axId val="484447320"/>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44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Pre-Prod </a:t>
            </a:r>
            <a:r>
              <a:rPr lang="en-US" baseline="0"/>
              <a:t>NoTech: May</a:t>
            </a:r>
            <a:endParaRPr lang="en-US"/>
          </a:p>
        </c:rich>
      </c:tx>
      <c:overlay val="0"/>
      <c:spPr>
        <a:solidFill>
          <a:schemeClr val="accent4"/>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percentStacked"/>
        <c:varyColors val="0"/>
        <c:ser>
          <c:idx val="0"/>
          <c:order val="0"/>
          <c:tx>
            <c:v>Pre-Prod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'May Metrics'!$E$43</c:f>
              <c:numCache>
                <c:formatCode>General</c:formatCode>
                <c:ptCount val="1"/>
                <c:pt idx="0">
                  <c:v>11</c:v>
                </c:pt>
              </c:numCache>
            </c:numRef>
          </c:val>
        </c:ser>
        <c:ser>
          <c:idx val="1"/>
          <c:order val="1"/>
          <c:tx>
            <c:v>No Tech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val>
            <c:numRef>
              <c:f>'May Metrics'!$F$43</c:f>
              <c:numCache>
                <c:formatCode>General</c:formatCode>
                <c:ptCount val="1"/>
                <c:pt idx="0">
                  <c:v>2</c:v>
                </c:pt>
              </c:numCache>
            </c:numRef>
          </c:val>
        </c:ser>
        <c:dLbls>
          <c:showLegendKey val="0"/>
          <c:showVal val="0"/>
          <c:showCatName val="0"/>
          <c:showSerName val="0"/>
          <c:showPercent val="0"/>
          <c:showBubbleSize val="0"/>
        </c:dLbls>
        <c:gapWidth val="150"/>
        <c:overlap val="100"/>
        <c:axId val="484446928"/>
        <c:axId val="484445360"/>
      </c:barChart>
      <c:catAx>
        <c:axId val="484446928"/>
        <c:scaling>
          <c:orientation val="minMax"/>
        </c:scaling>
        <c:delete val="1"/>
        <c:axPos val="l"/>
        <c:numFmt formatCode="General" sourceLinked="1"/>
        <c:majorTickMark val="none"/>
        <c:minorTickMark val="none"/>
        <c:tickLblPos val="nextTo"/>
        <c:crossAx val="484445360"/>
        <c:crosses val="autoZero"/>
        <c:auto val="1"/>
        <c:lblAlgn val="ctr"/>
        <c:lblOffset val="100"/>
        <c:noMultiLvlLbl val="0"/>
      </c:catAx>
      <c:valAx>
        <c:axId val="484445360"/>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446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Missed Findings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'Missed Findings'!$A$22:$A$26</c:f>
              <c:strCache>
                <c:ptCount val="5"/>
                <c:pt idx="0">
                  <c:v>Admin Port Open</c:v>
                </c:pt>
                <c:pt idx="1">
                  <c:v>Authentication Bypass</c:v>
                </c:pt>
                <c:pt idx="2">
                  <c:v>Missing Directory Listing</c:v>
                </c:pt>
                <c:pt idx="3">
                  <c:v>XSS</c:v>
                </c:pt>
                <c:pt idx="4">
                  <c:v>Untested Functionality</c:v>
                </c:pt>
              </c:strCache>
            </c:strRef>
          </c:cat>
          <c:val>
            <c:numRef>
              <c:f>'Missed Findings'!$B$22:$B$26</c:f>
              <c:numCache>
                <c:formatCode>General</c:formatCode>
                <c:ptCount val="5"/>
                <c:pt idx="0">
                  <c:v>0</c:v>
                </c:pt>
                <c:pt idx="1">
                  <c:v>0</c:v>
                </c:pt>
                <c:pt idx="2">
                  <c:v>1</c:v>
                </c:pt>
                <c:pt idx="3">
                  <c:v>1</c:v>
                </c:pt>
                <c:pt idx="4">
                  <c:v>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Process</a:t>
            </a:r>
            <a:r>
              <a:rPr lang="en-US" baseline="0"/>
              <a:t> Findings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'Process Findings'!$A$29:$A$39</c15:sqref>
                  </c15:fullRef>
                </c:ext>
              </c:extLst>
              <c:f>'Process Findings'!$A$30:$A$39</c:f>
              <c:strCache>
                <c:ptCount val="10"/>
                <c:pt idx="0">
                  <c:v>Missing Directory Listing</c:v>
                </c:pt>
                <c:pt idx="1">
                  <c:v>Missing Walk Through</c:v>
                </c:pt>
                <c:pt idx="2">
                  <c:v>Scoping Document</c:v>
                </c:pt>
                <c:pt idx="3">
                  <c:v>Burp</c:v>
                </c:pt>
                <c:pt idx="4">
                  <c:v>Appscan</c:v>
                </c:pt>
                <c:pt idx="5">
                  <c:v>Access Issues</c:v>
                </c:pt>
                <c:pt idx="6">
                  <c:v>Incorrect Risk Rating</c:v>
                </c:pt>
                <c:pt idx="7">
                  <c:v>Accounts</c:v>
                </c:pt>
                <c:pt idx="8">
                  <c:v>Final Report</c:v>
                </c:pt>
                <c:pt idx="9">
                  <c:v>Nmap Missing / issues</c:v>
                </c:pt>
              </c:strCache>
            </c:strRef>
          </c:cat>
          <c:val>
            <c:numRef>
              <c:extLst>
                <c:ext xmlns:c15="http://schemas.microsoft.com/office/drawing/2012/chart" uri="{02D57815-91ED-43cb-92C2-25804820EDAC}">
                  <c15:fullRef>
                    <c15:sqref>'Process Findings'!$B$29:$B$39</c15:sqref>
                  </c15:fullRef>
                </c:ext>
              </c:extLst>
              <c:f>'Process Findings'!$B$30:$B$39</c:f>
              <c:numCache>
                <c:formatCode>General</c:formatCode>
                <c:ptCount val="10"/>
                <c:pt idx="0">
                  <c:v>1</c:v>
                </c:pt>
                <c:pt idx="1">
                  <c:v>1</c:v>
                </c:pt>
                <c:pt idx="2">
                  <c:v>3</c:v>
                </c:pt>
                <c:pt idx="3">
                  <c:v>0</c:v>
                </c:pt>
                <c:pt idx="4">
                  <c:v>1</c:v>
                </c:pt>
                <c:pt idx="5">
                  <c:v>0</c:v>
                </c:pt>
                <c:pt idx="6">
                  <c:v>1</c:v>
                </c:pt>
                <c:pt idx="7">
                  <c:v>0</c:v>
                </c:pt>
                <c:pt idx="8">
                  <c:v>0</c:v>
                </c:pt>
                <c:pt idx="9">
                  <c:v>2</c:v>
                </c:pt>
              </c:numCache>
            </c:numRef>
          </c:val>
          <c:extLst>
            <c:ext xmlns:c15="http://schemas.microsoft.com/office/drawing/2012/chart" uri="{02D57815-91ED-43cb-92C2-25804820EDAC}">
              <c15:categoryFilterExceptions/>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uncompleted QC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Uncompleted!$A$14:$A$18</c:f>
              <c:strCache>
                <c:ptCount val="5"/>
                <c:pt idx="0">
                  <c:v>Resource</c:v>
                </c:pt>
                <c:pt idx="1">
                  <c:v>Account issues</c:v>
                </c:pt>
                <c:pt idx="2">
                  <c:v>Mobile</c:v>
                </c:pt>
                <c:pt idx="3">
                  <c:v>Access Issues</c:v>
                </c:pt>
                <c:pt idx="4">
                  <c:v>End of Month</c:v>
                </c:pt>
              </c:strCache>
            </c:strRef>
          </c:cat>
          <c:val>
            <c:numRef>
              <c:f>Uncompleted!$B$14:$B$18</c:f>
              <c:numCache>
                <c:formatCode>General</c:formatCode>
                <c:ptCount val="5"/>
                <c:pt idx="0">
                  <c:v>1</c:v>
                </c:pt>
                <c:pt idx="1">
                  <c:v>0</c:v>
                </c:pt>
                <c:pt idx="2">
                  <c:v>2</c:v>
                </c:pt>
                <c:pt idx="3">
                  <c:v>0</c:v>
                </c:pt>
                <c:pt idx="4">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98425</xdr:colOff>
      <xdr:row>23</xdr:row>
      <xdr:rowOff>15875</xdr:rowOff>
    </xdr:from>
    <xdr:to>
      <xdr:col>0</xdr:col>
      <xdr:colOff>4670425</xdr:colOff>
      <xdr:row>37</xdr:row>
      <xdr:rowOff>180975</xdr:rowOff>
    </xdr:to>
    <xdr:graphicFrame macro="">
      <xdr:nvGraphicFramePr>
        <xdr:cNvPr id="2" name="Chart 1">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4673600</xdr:colOff>
      <xdr:row>23</xdr:row>
      <xdr:rowOff>3175</xdr:rowOff>
    </xdr:from>
    <xdr:to>
      <xdr:col>4</xdr:col>
      <xdr:colOff>19050</xdr:colOff>
      <xdr:row>37</xdr:row>
      <xdr:rowOff>168275</xdr:rowOff>
    </xdr:to>
    <xdr:graphicFrame macro="">
      <xdr:nvGraphicFramePr>
        <xdr:cNvPr id="3" name="Chart 2">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22</xdr:row>
      <xdr:rowOff>180975</xdr:rowOff>
    </xdr:from>
    <xdr:to>
      <xdr:col>6</xdr:col>
      <xdr:colOff>31750</xdr:colOff>
      <xdr:row>37</xdr:row>
      <xdr:rowOff>161925</xdr:rowOff>
    </xdr:to>
    <xdr:graphicFrame macro="">
      <xdr:nvGraphicFramePr>
        <xdr:cNvPr id="4" name="Chart 3">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23</xdr:row>
      <xdr:rowOff>0</xdr:rowOff>
    </xdr:from>
    <xdr:to>
      <xdr:col>9</xdr:col>
      <xdr:colOff>469900</xdr:colOff>
      <xdr:row>37</xdr:row>
      <xdr:rowOff>165100</xdr:rowOff>
    </xdr:to>
    <xdr:graphicFrame macro="">
      <xdr:nvGraphicFramePr>
        <xdr:cNvPr id="6" name="Chart 5">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43</xdr:row>
      <xdr:rowOff>6350</xdr:rowOff>
    </xdr:from>
    <xdr:to>
      <xdr:col>4</xdr:col>
      <xdr:colOff>12700</xdr:colOff>
      <xdr:row>57</xdr:row>
      <xdr:rowOff>165100</xdr:rowOff>
    </xdr:to>
    <xdr:graphicFrame macro="">
      <xdr:nvGraphicFramePr>
        <xdr:cNvPr id="7" name="Chart 6">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1289050</xdr:colOff>
      <xdr:row>43</xdr:row>
      <xdr:rowOff>6350</xdr:rowOff>
    </xdr:from>
    <xdr:to>
      <xdr:col>6</xdr:col>
      <xdr:colOff>107950</xdr:colOff>
      <xdr:row>57</xdr:row>
      <xdr:rowOff>165100</xdr:rowOff>
    </xdr:to>
    <xdr:graphicFrame macro="">
      <xdr:nvGraphicFramePr>
        <xdr:cNvPr id="9" name="Chart 8">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908050</xdr:colOff>
      <xdr:row>15</xdr:row>
      <xdr:rowOff>3174</xdr:rowOff>
    </xdr:from>
    <xdr:to>
      <xdr:col>5</xdr:col>
      <xdr:colOff>3841750</xdr:colOff>
      <xdr:row>28</xdr:row>
      <xdr:rowOff>139699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38</xdr:row>
      <xdr:rowOff>171450</xdr:rowOff>
    </xdr:from>
    <xdr:to>
      <xdr:col>2</xdr:col>
      <xdr:colOff>2120900</xdr:colOff>
      <xdr:row>58</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155574</xdr:rowOff>
    </xdr:from>
    <xdr:to>
      <xdr:col>3</xdr:col>
      <xdr:colOff>82550</xdr:colOff>
      <xdr:row>34</xdr:row>
      <xdr:rowOff>107949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10" workbookViewId="0">
      <selection activeCell="F78" sqref="F78"/>
    </sheetView>
  </sheetViews>
  <sheetFormatPr defaultRowHeight="14.5" x14ac:dyDescent="0.35"/>
  <cols>
    <col min="1" max="1" width="66.08984375" customWidth="1"/>
    <col min="2" max="2" width="19.453125" bestFit="1" customWidth="1"/>
    <col min="3" max="3" width="14.453125" customWidth="1"/>
    <col min="4" max="4" width="21.08984375" bestFit="1" customWidth="1"/>
    <col min="5" max="5" width="18.6328125" bestFit="1" customWidth="1"/>
    <col min="6" max="6" width="34" customWidth="1"/>
    <col min="7" max="7" width="12.453125" customWidth="1"/>
    <col min="8" max="8" width="17.90625" bestFit="1" customWidth="1"/>
  </cols>
  <sheetData>
    <row r="1" spans="1:6" x14ac:dyDescent="0.35">
      <c r="A1" s="10" t="s">
        <v>8</v>
      </c>
      <c r="B1" s="19" t="s">
        <v>9</v>
      </c>
      <c r="C1" s="10" t="s">
        <v>10</v>
      </c>
      <c r="D1" s="10" t="s">
        <v>12</v>
      </c>
      <c r="E1" s="10" t="s">
        <v>11</v>
      </c>
      <c r="F1" s="10" t="s">
        <v>44</v>
      </c>
    </row>
    <row r="2" spans="1:6" x14ac:dyDescent="0.35">
      <c r="A2" t="s">
        <v>129</v>
      </c>
      <c r="B2" t="s">
        <v>75</v>
      </c>
      <c r="C2" t="s">
        <v>76</v>
      </c>
      <c r="D2" t="s">
        <v>77</v>
      </c>
      <c r="E2" t="s">
        <v>78</v>
      </c>
    </row>
    <row r="3" spans="1:6" x14ac:dyDescent="0.35">
      <c r="A3" t="s">
        <v>91</v>
      </c>
      <c r="B3" s="1">
        <v>43955</v>
      </c>
      <c r="C3" t="s">
        <v>5</v>
      </c>
      <c r="D3" t="s">
        <v>1</v>
      </c>
      <c r="E3" t="s">
        <v>2</v>
      </c>
    </row>
    <row r="4" spans="1:6" x14ac:dyDescent="0.35">
      <c r="A4" t="s">
        <v>93</v>
      </c>
      <c r="B4" s="1">
        <v>43956</v>
      </c>
      <c r="C4" t="s">
        <v>5</v>
      </c>
      <c r="D4" t="s">
        <v>1</v>
      </c>
      <c r="E4" t="s">
        <v>2</v>
      </c>
    </row>
    <row r="5" spans="1:6" x14ac:dyDescent="0.35">
      <c r="A5" t="s">
        <v>95</v>
      </c>
      <c r="B5" s="1">
        <v>43955</v>
      </c>
      <c r="C5" t="s">
        <v>5</v>
      </c>
      <c r="D5" t="s">
        <v>1</v>
      </c>
      <c r="E5" t="s">
        <v>2</v>
      </c>
    </row>
    <row r="6" spans="1:6" x14ac:dyDescent="0.35">
      <c r="A6" t="s">
        <v>98</v>
      </c>
      <c r="B6" s="1">
        <v>43957</v>
      </c>
      <c r="C6" t="s">
        <v>5</v>
      </c>
      <c r="D6" t="s">
        <v>1</v>
      </c>
      <c r="E6" t="s">
        <v>1</v>
      </c>
    </row>
    <row r="7" spans="1:6" x14ac:dyDescent="0.35">
      <c r="A7" t="s">
        <v>100</v>
      </c>
      <c r="B7" s="1">
        <v>43958</v>
      </c>
      <c r="C7" t="s">
        <v>0</v>
      </c>
      <c r="D7" t="s">
        <v>1</v>
      </c>
      <c r="E7" t="s">
        <v>2</v>
      </c>
    </row>
    <row r="8" spans="1:6" x14ac:dyDescent="0.35">
      <c r="A8" t="s">
        <v>102</v>
      </c>
      <c r="B8" s="1">
        <v>43957</v>
      </c>
      <c r="C8" t="s">
        <v>0</v>
      </c>
      <c r="D8" t="s">
        <v>1</v>
      </c>
      <c r="E8" t="s">
        <v>2</v>
      </c>
    </row>
    <row r="9" spans="1:6" x14ac:dyDescent="0.35">
      <c r="A9" t="s">
        <v>104</v>
      </c>
      <c r="B9" s="1">
        <v>43962</v>
      </c>
      <c r="C9" t="s">
        <v>5</v>
      </c>
      <c r="D9" t="s">
        <v>1</v>
      </c>
      <c r="E9" t="s">
        <v>2</v>
      </c>
    </row>
    <row r="10" spans="1:6" x14ac:dyDescent="0.35">
      <c r="A10" t="s">
        <v>106</v>
      </c>
      <c r="B10" s="1">
        <v>43964</v>
      </c>
      <c r="C10" t="s">
        <v>0</v>
      </c>
      <c r="D10" t="s">
        <v>1</v>
      </c>
      <c r="E10" t="s">
        <v>2</v>
      </c>
    </row>
    <row r="11" spans="1:6" x14ac:dyDescent="0.35">
      <c r="A11" t="s">
        <v>109</v>
      </c>
      <c r="B11" s="1">
        <v>43966</v>
      </c>
      <c r="C11" t="s">
        <v>0</v>
      </c>
      <c r="D11" t="s">
        <v>72</v>
      </c>
      <c r="E11" t="s">
        <v>2</v>
      </c>
      <c r="F11" t="s">
        <v>43</v>
      </c>
    </row>
    <row r="12" spans="1:6" x14ac:dyDescent="0.35">
      <c r="A12" t="s">
        <v>74</v>
      </c>
      <c r="B12" s="1">
        <v>43966</v>
      </c>
      <c r="C12" t="s">
        <v>5</v>
      </c>
      <c r="D12" t="s">
        <v>72</v>
      </c>
      <c r="E12" t="s">
        <v>2</v>
      </c>
      <c r="F12" t="s">
        <v>43</v>
      </c>
    </row>
    <row r="13" spans="1:6" x14ac:dyDescent="0.35">
      <c r="A13" t="s">
        <v>126</v>
      </c>
      <c r="B13" s="1">
        <v>43966</v>
      </c>
      <c r="C13" t="s">
        <v>5</v>
      </c>
      <c r="D13" t="s">
        <v>72</v>
      </c>
      <c r="E13" t="s">
        <v>2</v>
      </c>
      <c r="F13" t="s">
        <v>43</v>
      </c>
    </row>
    <row r="14" spans="1:6" x14ac:dyDescent="0.35">
      <c r="A14" t="s">
        <v>111</v>
      </c>
      <c r="B14" s="1">
        <v>43965</v>
      </c>
      <c r="C14" t="s">
        <v>5</v>
      </c>
      <c r="D14" t="s">
        <v>1</v>
      </c>
      <c r="E14" t="s">
        <v>1</v>
      </c>
    </row>
    <row r="15" spans="1:6" x14ac:dyDescent="0.35">
      <c r="A15" t="s">
        <v>113</v>
      </c>
      <c r="B15" s="1">
        <v>43969</v>
      </c>
      <c r="C15" t="s">
        <v>5</v>
      </c>
      <c r="D15" t="s">
        <v>1</v>
      </c>
      <c r="E15" t="s">
        <v>2</v>
      </c>
    </row>
    <row r="16" spans="1:6" x14ac:dyDescent="0.35">
      <c r="A16" t="s">
        <v>115</v>
      </c>
      <c r="B16" s="1">
        <v>43972</v>
      </c>
      <c r="C16" t="s">
        <v>0</v>
      </c>
      <c r="D16" t="s">
        <v>1</v>
      </c>
      <c r="E16" t="s">
        <v>1</v>
      </c>
    </row>
    <row r="17" spans="1:8" x14ac:dyDescent="0.35">
      <c r="A17" t="s">
        <v>116</v>
      </c>
      <c r="B17" s="1">
        <v>43966</v>
      </c>
      <c r="C17" t="s">
        <v>0</v>
      </c>
      <c r="D17" t="s">
        <v>1</v>
      </c>
      <c r="E17" t="s">
        <v>2</v>
      </c>
    </row>
    <row r="18" spans="1:8" x14ac:dyDescent="0.35">
      <c r="A18" t="s">
        <v>117</v>
      </c>
      <c r="B18" s="1">
        <v>43972</v>
      </c>
      <c r="C18" t="s">
        <v>5</v>
      </c>
      <c r="D18" t="s">
        <v>1</v>
      </c>
      <c r="E18" t="s">
        <v>2</v>
      </c>
    </row>
    <row r="19" spans="1:8" x14ac:dyDescent="0.35">
      <c r="A19" t="s">
        <v>130</v>
      </c>
      <c r="B19" s="1">
        <v>43971</v>
      </c>
      <c r="C19" t="s">
        <v>19</v>
      </c>
      <c r="D19" t="s">
        <v>1</v>
      </c>
      <c r="E19" t="s">
        <v>1</v>
      </c>
    </row>
    <row r="20" spans="1:8" x14ac:dyDescent="0.35">
      <c r="A20" t="s">
        <v>118</v>
      </c>
      <c r="B20" s="1">
        <v>43976</v>
      </c>
      <c r="C20" t="s">
        <v>5</v>
      </c>
      <c r="D20" t="s">
        <v>1</v>
      </c>
      <c r="E20" t="s">
        <v>2</v>
      </c>
    </row>
    <row r="21" spans="1:8" x14ac:dyDescent="0.35">
      <c r="A21" s="14" t="s">
        <v>13</v>
      </c>
      <c r="B21" s="15" t="s">
        <v>14</v>
      </c>
      <c r="C21" s="12" t="s">
        <v>15</v>
      </c>
      <c r="D21" s="12" t="s">
        <v>16</v>
      </c>
      <c r="E21" s="11" t="s">
        <v>17</v>
      </c>
      <c r="F21" s="11" t="s">
        <v>18</v>
      </c>
      <c r="G21" s="13" t="s">
        <v>19</v>
      </c>
      <c r="H21" s="13" t="s">
        <v>20</v>
      </c>
    </row>
    <row r="22" spans="1:8" x14ac:dyDescent="0.35">
      <c r="A22" s="2">
        <f>COUNTIF(C2:C20,"annual")</f>
        <v>6</v>
      </c>
      <c r="B22" s="2">
        <f>COUNTIFS(C2:C20,"annual",D2:D20,"Yes")</f>
        <v>5</v>
      </c>
      <c r="C22" s="2">
        <f>COUNTIF(C2:C20,"pre-prod")</f>
        <v>11</v>
      </c>
      <c r="D22" s="2">
        <f>COUNTIFS(C2:C20,"pre-prod",D2:D20,"Yes")</f>
        <v>9</v>
      </c>
      <c r="E22">
        <f>COUNTIFS(C2:C20,"pre-prod",E2:E20,"Yes")</f>
        <v>2</v>
      </c>
      <c r="F22">
        <f>COUNTIFS(C2:C20,"pre-prod",D2:D20,"Yes",E2:E20,"Yes")</f>
        <v>2</v>
      </c>
      <c r="G22">
        <v>1</v>
      </c>
      <c r="H22">
        <v>1</v>
      </c>
    </row>
    <row r="23" spans="1:8" x14ac:dyDescent="0.35">
      <c r="B23" s="2"/>
    </row>
    <row r="24" spans="1:8" x14ac:dyDescent="0.35">
      <c r="B24" s="2"/>
    </row>
    <row r="25" spans="1:8" x14ac:dyDescent="0.35">
      <c r="B25" s="2"/>
    </row>
    <row r="26" spans="1:8" x14ac:dyDescent="0.35">
      <c r="B26" s="2"/>
    </row>
    <row r="27" spans="1:8" x14ac:dyDescent="0.35">
      <c r="B27" s="2"/>
    </row>
    <row r="28" spans="1:8" x14ac:dyDescent="0.35">
      <c r="B28" s="2"/>
    </row>
    <row r="29" spans="1:8" x14ac:dyDescent="0.35">
      <c r="B29" s="2"/>
    </row>
    <row r="30" spans="1:8" x14ac:dyDescent="0.35">
      <c r="B30" s="2"/>
    </row>
    <row r="31" spans="1:8" x14ac:dyDescent="0.35">
      <c r="B31" s="2"/>
    </row>
    <row r="32" spans="1:8" x14ac:dyDescent="0.35">
      <c r="B32" s="2"/>
    </row>
    <row r="33" spans="1:10" x14ac:dyDescent="0.35">
      <c r="B33" s="2"/>
    </row>
    <row r="34" spans="1:10" x14ac:dyDescent="0.35">
      <c r="B34" s="2"/>
    </row>
    <row r="35" spans="1:10" x14ac:dyDescent="0.35">
      <c r="B35" s="2"/>
    </row>
    <row r="36" spans="1:10" x14ac:dyDescent="0.35">
      <c r="B36" s="2"/>
    </row>
    <row r="37" spans="1:10" x14ac:dyDescent="0.35">
      <c r="B37" s="2"/>
    </row>
    <row r="38" spans="1:10" x14ac:dyDescent="0.35">
      <c r="B38" s="2"/>
    </row>
    <row r="39" spans="1:10" x14ac:dyDescent="0.35">
      <c r="A39" s="3">
        <f>SUM(B22/A22)</f>
        <v>0.83333333333333337</v>
      </c>
      <c r="B39" s="3">
        <f>SUM(D22/C22)</f>
        <v>0.81818181818181823</v>
      </c>
      <c r="C39" s="4"/>
      <c r="D39" s="4"/>
      <c r="E39" s="5">
        <f>SUM(F22/E22)</f>
        <v>1</v>
      </c>
      <c r="F39" s="4"/>
      <c r="G39" s="5">
        <f>SUM(H22/G22)</f>
        <v>1</v>
      </c>
      <c r="H39" s="4"/>
      <c r="I39" s="16"/>
      <c r="J39" s="16"/>
    </row>
    <row r="40" spans="1:10" x14ac:dyDescent="0.35">
      <c r="A40" s="8" t="s">
        <v>12</v>
      </c>
      <c r="B40" s="8" t="s">
        <v>12</v>
      </c>
      <c r="C40" s="6"/>
      <c r="D40" s="6"/>
      <c r="E40" s="7" t="s">
        <v>12</v>
      </c>
      <c r="F40" s="6"/>
      <c r="G40" s="7" t="s">
        <v>40</v>
      </c>
      <c r="H40" s="6"/>
    </row>
    <row r="41" spans="1:10" x14ac:dyDescent="0.35">
      <c r="B41" s="2"/>
    </row>
    <row r="42" spans="1:10" x14ac:dyDescent="0.35">
      <c r="A42" s="16" t="s">
        <v>24</v>
      </c>
      <c r="C42" s="25" t="s">
        <v>39</v>
      </c>
      <c r="D42" s="25" t="s">
        <v>43</v>
      </c>
      <c r="E42" s="24" t="s">
        <v>41</v>
      </c>
      <c r="F42" s="24" t="s">
        <v>43</v>
      </c>
    </row>
    <row r="43" spans="1:10" x14ac:dyDescent="0.35">
      <c r="A43" s="18">
        <f>SUM((B22+D22+H22)/(A22+C22+G22))</f>
        <v>0.83333333333333337</v>
      </c>
      <c r="C43">
        <f>A22</f>
        <v>6</v>
      </c>
      <c r="D43">
        <f>COUNTIFS(C2:C20,"annual",F2:F20,"No Tech")</f>
        <v>1</v>
      </c>
      <c r="E43">
        <f>C22</f>
        <v>11</v>
      </c>
      <c r="F43">
        <f>COUNTIFS(C2:C20,"pre-prod",F2:F20,"No Tech")</f>
        <v>2</v>
      </c>
    </row>
    <row r="44" spans="1:10" x14ac:dyDescent="0.35">
      <c r="A44" s="16" t="s">
        <v>45</v>
      </c>
    </row>
    <row r="45" spans="1:10" x14ac:dyDescent="0.35">
      <c r="A45" s="18">
        <f>SUM(100%-C60)</f>
        <v>0.83333333333333337</v>
      </c>
    </row>
    <row r="46" spans="1:10" x14ac:dyDescent="0.35">
      <c r="A46" s="16" t="s">
        <v>46</v>
      </c>
    </row>
    <row r="47" spans="1:10" x14ac:dyDescent="0.35">
      <c r="A47" s="18">
        <f>SUM(100%-F60)</f>
        <v>0.81818181818181812</v>
      </c>
    </row>
    <row r="48" spans="1:10" x14ac:dyDescent="0.35">
      <c r="A48" s="16" t="s">
        <v>47</v>
      </c>
    </row>
    <row r="49" spans="1:6" x14ac:dyDescent="0.35">
      <c r="A49" s="18">
        <f>100%-(D43+F43)/(C43+E43)</f>
        <v>0.82352941176470584</v>
      </c>
    </row>
    <row r="59" spans="1:6" x14ac:dyDescent="0.35">
      <c r="C59" s="45" t="s">
        <v>48</v>
      </c>
      <c r="D59" s="45"/>
      <c r="F59" s="24" t="s">
        <v>49</v>
      </c>
    </row>
    <row r="60" spans="1:6" x14ac:dyDescent="0.35">
      <c r="C60" s="44">
        <f>SUM(D43/C43)</f>
        <v>0.16666666666666666</v>
      </c>
      <c r="D60" s="44"/>
      <c r="F60" s="18">
        <f>SUM(F43/E43)</f>
        <v>0.18181818181818182</v>
      </c>
    </row>
    <row r="62" spans="1:6" x14ac:dyDescent="0.35">
      <c r="A62" s="16" t="s">
        <v>71</v>
      </c>
    </row>
    <row r="63" spans="1:6" x14ac:dyDescent="0.35">
      <c r="B63" s="6" t="s">
        <v>61</v>
      </c>
      <c r="C63" s="6" t="s">
        <v>62</v>
      </c>
      <c r="D63" s="6" t="s">
        <v>63</v>
      </c>
      <c r="E63" s="6" t="s">
        <v>82</v>
      </c>
      <c r="F63" s="6" t="s">
        <v>120</v>
      </c>
    </row>
    <row r="64" spans="1:6" x14ac:dyDescent="0.35">
      <c r="A64" t="s">
        <v>60</v>
      </c>
      <c r="B64" s="6">
        <v>8</v>
      </c>
      <c r="C64" s="6">
        <v>13</v>
      </c>
      <c r="D64" s="6">
        <v>12</v>
      </c>
      <c r="E64" s="6">
        <v>13</v>
      </c>
      <c r="F64" s="6">
        <v>14</v>
      </c>
    </row>
    <row r="65" spans="1:6" x14ac:dyDescent="0.35">
      <c r="A65" t="s">
        <v>64</v>
      </c>
      <c r="B65" s="6">
        <v>3</v>
      </c>
      <c r="C65" s="6">
        <v>6</v>
      </c>
      <c r="D65" s="6">
        <v>3</v>
      </c>
      <c r="E65" s="6">
        <v>7</v>
      </c>
      <c r="F65" s="6">
        <v>3</v>
      </c>
    </row>
    <row r="66" spans="1:6" x14ac:dyDescent="0.35">
      <c r="B66" s="6"/>
      <c r="C66" s="6"/>
      <c r="D66" s="6"/>
      <c r="E66" s="6"/>
    </row>
    <row r="67" spans="1:6" x14ac:dyDescent="0.35">
      <c r="B67" s="6"/>
      <c r="C67" s="6"/>
      <c r="D67" s="6"/>
      <c r="E67" s="6"/>
    </row>
    <row r="68" spans="1:6" x14ac:dyDescent="0.35">
      <c r="A68" s="16" t="s">
        <v>68</v>
      </c>
      <c r="B68" s="6"/>
      <c r="C68" s="6"/>
      <c r="D68" s="6"/>
      <c r="E68" s="6"/>
    </row>
    <row r="69" spans="1:6" x14ac:dyDescent="0.35">
      <c r="B69" s="6" t="s">
        <v>61</v>
      </c>
      <c r="C69" s="6" t="s">
        <v>62</v>
      </c>
      <c r="D69" s="6" t="s">
        <v>67</v>
      </c>
      <c r="E69" s="6" t="s">
        <v>82</v>
      </c>
      <c r="F69" s="6" t="s">
        <v>120</v>
      </c>
    </row>
    <row r="70" spans="1:6" x14ac:dyDescent="0.35">
      <c r="A70" t="s">
        <v>65</v>
      </c>
      <c r="B70" s="6">
        <v>4</v>
      </c>
      <c r="C70" s="6">
        <v>9</v>
      </c>
      <c r="D70" s="6">
        <v>9</v>
      </c>
      <c r="E70" s="6">
        <v>4</v>
      </c>
      <c r="F70" s="6">
        <v>3</v>
      </c>
    </row>
    <row r="71" spans="1:6" x14ac:dyDescent="0.35">
      <c r="A71" t="s">
        <v>66</v>
      </c>
      <c r="B71" s="6">
        <v>7</v>
      </c>
      <c r="C71" s="6">
        <v>15</v>
      </c>
      <c r="D71" s="6">
        <v>8</v>
      </c>
      <c r="E71" s="6">
        <v>11</v>
      </c>
      <c r="F71" s="6">
        <v>7</v>
      </c>
    </row>
    <row r="72" spans="1:6" x14ac:dyDescent="0.35">
      <c r="B72" s="6"/>
      <c r="C72" s="6"/>
      <c r="D72" s="6"/>
      <c r="E72" s="6"/>
    </row>
    <row r="73" spans="1:6" x14ac:dyDescent="0.35">
      <c r="A73" s="16" t="s">
        <v>69</v>
      </c>
      <c r="B73" s="6"/>
      <c r="C73" s="6"/>
      <c r="D73" s="6"/>
      <c r="E73" s="6"/>
    </row>
    <row r="74" spans="1:6" x14ac:dyDescent="0.35">
      <c r="B74" s="6" t="s">
        <v>61</v>
      </c>
      <c r="C74" s="6" t="s">
        <v>62</v>
      </c>
      <c r="D74" s="6" t="s">
        <v>67</v>
      </c>
      <c r="E74" s="6" t="s">
        <v>82</v>
      </c>
      <c r="F74" s="6" t="s">
        <v>120</v>
      </c>
    </row>
    <row r="75" spans="1:6" x14ac:dyDescent="0.35">
      <c r="A75" t="s">
        <v>70</v>
      </c>
      <c r="B75" s="6">
        <v>3</v>
      </c>
      <c r="C75" s="6">
        <v>2</v>
      </c>
      <c r="D75" s="6">
        <v>3</v>
      </c>
      <c r="E75" s="6">
        <v>4</v>
      </c>
      <c r="F75" s="6">
        <v>1</v>
      </c>
    </row>
    <row r="76" spans="1:6" x14ac:dyDescent="0.35">
      <c r="A76" t="s">
        <v>56</v>
      </c>
      <c r="B76" s="6">
        <v>0</v>
      </c>
      <c r="C76" s="6">
        <v>2</v>
      </c>
      <c r="D76" s="6">
        <v>1</v>
      </c>
      <c r="E76" s="6">
        <v>1</v>
      </c>
      <c r="F76" s="6">
        <v>0</v>
      </c>
    </row>
    <row r="77" spans="1:6" x14ac:dyDescent="0.35">
      <c r="A77" t="s">
        <v>52</v>
      </c>
      <c r="B77" s="6">
        <v>0</v>
      </c>
      <c r="C77" s="6">
        <v>1</v>
      </c>
      <c r="D77" s="6">
        <v>1</v>
      </c>
      <c r="E77" s="6">
        <v>1</v>
      </c>
      <c r="F77" s="6">
        <v>0</v>
      </c>
    </row>
    <row r="78" spans="1:6" x14ac:dyDescent="0.35">
      <c r="A78" t="s">
        <v>4</v>
      </c>
      <c r="B78" s="6">
        <v>0</v>
      </c>
      <c r="C78" s="6">
        <v>1</v>
      </c>
      <c r="D78" s="6">
        <v>0</v>
      </c>
      <c r="E78" s="6">
        <v>1</v>
      </c>
      <c r="F78" s="6">
        <v>2</v>
      </c>
    </row>
    <row r="79" spans="1:6" x14ac:dyDescent="0.35">
      <c r="A79" t="s">
        <v>90</v>
      </c>
      <c r="D79" s="6">
        <v>1</v>
      </c>
      <c r="E79" s="6">
        <v>4</v>
      </c>
      <c r="F79" s="6">
        <v>1</v>
      </c>
    </row>
  </sheetData>
  <autoFilter ref="A1:F20"/>
  <mergeCells count="2">
    <mergeCell ref="C60:D60"/>
    <mergeCell ref="C59:D5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E14" sqref="E14"/>
    </sheetView>
  </sheetViews>
  <sheetFormatPr defaultRowHeight="14.5" x14ac:dyDescent="0.35"/>
  <cols>
    <col min="1" max="1" width="43.36328125" customWidth="1"/>
    <col min="2" max="2" width="20.1796875" customWidth="1"/>
    <col min="3" max="3" width="38.08984375" customWidth="1"/>
    <col min="4" max="4" width="15.54296875" customWidth="1"/>
    <col min="5" max="5" width="12.54296875" customWidth="1"/>
    <col min="6" max="6" width="82.54296875" customWidth="1"/>
    <col min="7" max="7" width="23.81640625" customWidth="1"/>
  </cols>
  <sheetData>
    <row r="1" spans="1:6" x14ac:dyDescent="0.35">
      <c r="A1" s="46" t="s">
        <v>25</v>
      </c>
      <c r="B1" s="46"/>
      <c r="C1" s="46"/>
      <c r="D1" s="29"/>
      <c r="E1" s="29"/>
    </row>
    <row r="3" spans="1:6" x14ac:dyDescent="0.35">
      <c r="A3" s="10" t="s">
        <v>26</v>
      </c>
      <c r="B3" s="10" t="s">
        <v>34</v>
      </c>
      <c r="C3" s="10" t="s">
        <v>28</v>
      </c>
      <c r="D3" s="10" t="s">
        <v>83</v>
      </c>
      <c r="E3" s="10" t="s">
        <v>84</v>
      </c>
      <c r="F3" s="10" t="s">
        <v>27</v>
      </c>
    </row>
    <row r="4" spans="1:6" x14ac:dyDescent="0.35">
      <c r="A4" s="21" t="s">
        <v>109</v>
      </c>
      <c r="B4" s="21" t="s">
        <v>0</v>
      </c>
      <c r="C4" t="s">
        <v>135</v>
      </c>
      <c r="D4" t="s">
        <v>87</v>
      </c>
      <c r="E4" t="s">
        <v>136</v>
      </c>
      <c r="F4" t="s">
        <v>137</v>
      </c>
    </row>
    <row r="5" spans="1:6" x14ac:dyDescent="0.35">
      <c r="A5" s="21" t="s">
        <v>109</v>
      </c>
      <c r="B5" s="21" t="s">
        <v>0</v>
      </c>
      <c r="C5" t="s">
        <v>42</v>
      </c>
      <c r="D5" t="s">
        <v>87</v>
      </c>
      <c r="E5" t="s">
        <v>87</v>
      </c>
      <c r="F5" t="s">
        <v>134</v>
      </c>
    </row>
    <row r="6" spans="1:6" ht="43.5" x14ac:dyDescent="0.35">
      <c r="A6" s="21" t="s">
        <v>113</v>
      </c>
      <c r="B6" s="21" t="s">
        <v>5</v>
      </c>
      <c r="C6" s="27" t="s">
        <v>131</v>
      </c>
      <c r="D6" s="27" t="s">
        <v>87</v>
      </c>
      <c r="E6" s="27" t="s">
        <v>87</v>
      </c>
      <c r="F6" s="28" t="s">
        <v>132</v>
      </c>
    </row>
    <row r="7" spans="1:6" x14ac:dyDescent="0.35">
      <c r="A7" s="21"/>
      <c r="B7" s="32"/>
      <c r="C7" s="27"/>
      <c r="D7" s="27"/>
      <c r="E7" s="27"/>
      <c r="F7" s="27"/>
    </row>
    <row r="8" spans="1:6" x14ac:dyDescent="0.35">
      <c r="A8" s="21"/>
      <c r="B8" s="32"/>
      <c r="C8" s="22"/>
      <c r="D8" s="22"/>
      <c r="E8" s="22"/>
      <c r="F8" s="21"/>
    </row>
    <row r="9" spans="1:6" x14ac:dyDescent="0.35">
      <c r="A9" s="20"/>
      <c r="B9" s="33"/>
      <c r="C9" s="22"/>
      <c r="D9" s="22"/>
      <c r="E9" s="22"/>
      <c r="F9" s="21"/>
    </row>
    <row r="10" spans="1:6" x14ac:dyDescent="0.35">
      <c r="B10" s="26"/>
      <c r="C10" s="26"/>
      <c r="D10" s="26"/>
      <c r="E10" s="26"/>
    </row>
    <row r="11" spans="1:6" x14ac:dyDescent="0.35">
      <c r="B11" s="26"/>
      <c r="C11" s="26"/>
      <c r="D11" s="26"/>
      <c r="E11" s="26"/>
    </row>
    <row r="12" spans="1:6" x14ac:dyDescent="0.35">
      <c r="B12" s="26"/>
      <c r="C12" s="26"/>
      <c r="D12" s="26"/>
      <c r="E12" s="26"/>
    </row>
    <row r="13" spans="1:6" x14ac:dyDescent="0.35">
      <c r="A13" s="10" t="s">
        <v>29</v>
      </c>
      <c r="B13" s="10" t="s">
        <v>30</v>
      </c>
      <c r="C13" s="10" t="s">
        <v>31</v>
      </c>
      <c r="D13" s="10"/>
      <c r="E13" s="10"/>
      <c r="F13" s="10" t="s">
        <v>32</v>
      </c>
    </row>
    <row r="14" spans="1:6" x14ac:dyDescent="0.35">
      <c r="A14">
        <v>3</v>
      </c>
      <c r="B14">
        <v>3</v>
      </c>
      <c r="F14">
        <v>2</v>
      </c>
    </row>
    <row r="16" spans="1:6" x14ac:dyDescent="0.35">
      <c r="A16" s="10" t="s">
        <v>36</v>
      </c>
    </row>
    <row r="17" spans="1:2" x14ac:dyDescent="0.35">
      <c r="A17" t="s">
        <v>37</v>
      </c>
      <c r="B17">
        <f>COUNTIF(B4:B12,"Pre-Prod")</f>
        <v>1</v>
      </c>
    </row>
    <row r="18" spans="1:2" x14ac:dyDescent="0.35">
      <c r="A18" t="s">
        <v>38</v>
      </c>
      <c r="B18">
        <f>COUNTIF(B4:B12,"annual")</f>
        <v>2</v>
      </c>
    </row>
    <row r="21" spans="1:2" x14ac:dyDescent="0.35">
      <c r="A21" s="10" t="s">
        <v>58</v>
      </c>
    </row>
    <row r="22" spans="1:2" x14ac:dyDescent="0.35">
      <c r="A22" t="s">
        <v>86</v>
      </c>
      <c r="B22">
        <f>COUNTIFS(C6:C13,"Admin Port Open")</f>
        <v>0</v>
      </c>
    </row>
    <row r="23" spans="1:2" x14ac:dyDescent="0.35">
      <c r="A23" t="s">
        <v>85</v>
      </c>
      <c r="B23">
        <f>COUNTIFS(C6:C13,"Authentication Bypass")</f>
        <v>0</v>
      </c>
    </row>
    <row r="24" spans="1:2" x14ac:dyDescent="0.35">
      <c r="A24" t="s">
        <v>42</v>
      </c>
      <c r="B24">
        <f>COUNTIFS(C2:C12,"Missing Directory Listing")</f>
        <v>1</v>
      </c>
    </row>
    <row r="25" spans="1:2" x14ac:dyDescent="0.35">
      <c r="A25" t="s">
        <v>133</v>
      </c>
      <c r="B25">
        <f>COUNTIFS(C3:C13,"Cross Site Sripting")</f>
        <v>1</v>
      </c>
    </row>
    <row r="26" spans="1:2" x14ac:dyDescent="0.35">
      <c r="A26" t="s">
        <v>138</v>
      </c>
      <c r="B26">
        <f>COUNTIFS(C4:C14,"Untested Functunality")</f>
        <v>1</v>
      </c>
    </row>
  </sheetData>
  <autoFilter ref="A3:F3"/>
  <mergeCells count="1">
    <mergeCell ref="A1:C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9"/>
  <sheetViews>
    <sheetView tabSelected="1" workbookViewId="0">
      <selection activeCell="C36" sqref="C36"/>
    </sheetView>
  </sheetViews>
  <sheetFormatPr defaultRowHeight="14.5" x14ac:dyDescent="0.35"/>
  <cols>
    <col min="1" max="1" width="46.26953125" customWidth="1"/>
    <col min="2" max="2" width="23" customWidth="1"/>
    <col min="3" max="3" width="30.453125" customWidth="1"/>
    <col min="4" max="4" width="84.453125" customWidth="1"/>
  </cols>
  <sheetData>
    <row r="1" spans="1:4" x14ac:dyDescent="0.35">
      <c r="A1" s="10" t="s">
        <v>33</v>
      </c>
    </row>
    <row r="3" spans="1:4" x14ac:dyDescent="0.35">
      <c r="A3" s="10" t="s">
        <v>26</v>
      </c>
      <c r="B3" s="10" t="s">
        <v>34</v>
      </c>
      <c r="C3" s="10" t="s">
        <v>35</v>
      </c>
      <c r="D3" s="10" t="s">
        <v>27</v>
      </c>
    </row>
    <row r="4" spans="1:4" x14ac:dyDescent="0.35">
      <c r="A4" s="21" t="s">
        <v>100</v>
      </c>
      <c r="B4" s="21" t="s">
        <v>0</v>
      </c>
      <c r="C4" s="22" t="s">
        <v>50</v>
      </c>
      <c r="D4" s="22" t="s">
        <v>139</v>
      </c>
    </row>
    <row r="5" spans="1:4" hidden="1" x14ac:dyDescent="0.35">
      <c r="A5" t="s">
        <v>109</v>
      </c>
      <c r="B5" t="s">
        <v>0</v>
      </c>
      <c r="C5" s="34" t="s">
        <v>51</v>
      </c>
      <c r="D5" s="34" t="s">
        <v>88</v>
      </c>
    </row>
    <row r="6" spans="1:4" x14ac:dyDescent="0.35">
      <c r="A6" s="21" t="s">
        <v>109</v>
      </c>
      <c r="B6" s="21" t="s">
        <v>0</v>
      </c>
      <c r="C6" s="22" t="s">
        <v>42</v>
      </c>
      <c r="D6" s="22"/>
    </row>
    <row r="7" spans="1:4" x14ac:dyDescent="0.35">
      <c r="A7" s="21" t="s">
        <v>109</v>
      </c>
      <c r="B7" s="21" t="s">
        <v>0</v>
      </c>
      <c r="C7" s="22" t="s">
        <v>55</v>
      </c>
      <c r="D7" s="22" t="s">
        <v>140</v>
      </c>
    </row>
    <row r="8" spans="1:4" x14ac:dyDescent="0.35">
      <c r="A8" s="21" t="s">
        <v>115</v>
      </c>
      <c r="B8" s="21" t="s">
        <v>0</v>
      </c>
      <c r="C8" s="22" t="s">
        <v>142</v>
      </c>
      <c r="D8" s="22" t="s">
        <v>141</v>
      </c>
    </row>
    <row r="9" spans="1:4" x14ac:dyDescent="0.35">
      <c r="A9" s="21" t="s">
        <v>116</v>
      </c>
      <c r="B9" s="21" t="s">
        <v>0</v>
      </c>
      <c r="C9" s="22" t="s">
        <v>142</v>
      </c>
      <c r="D9" s="22" t="s">
        <v>144</v>
      </c>
    </row>
    <row r="10" spans="1:4" x14ac:dyDescent="0.35">
      <c r="A10" s="21" t="s">
        <v>117</v>
      </c>
      <c r="B10" s="21" t="s">
        <v>5</v>
      </c>
      <c r="C10" s="22" t="s">
        <v>51</v>
      </c>
      <c r="D10" s="22" t="s">
        <v>145</v>
      </c>
    </row>
    <row r="11" spans="1:4" x14ac:dyDescent="0.35">
      <c r="A11" s="21" t="s">
        <v>118</v>
      </c>
      <c r="B11" s="21" t="s">
        <v>5</v>
      </c>
      <c r="C11" s="22" t="s">
        <v>51</v>
      </c>
      <c r="D11" s="22"/>
    </row>
    <row r="12" spans="1:4" x14ac:dyDescent="0.35">
      <c r="A12" s="21" t="s">
        <v>118</v>
      </c>
      <c r="B12" s="21" t="s">
        <v>5</v>
      </c>
      <c r="C12" s="22" t="s">
        <v>147</v>
      </c>
      <c r="D12" s="22" t="s">
        <v>148</v>
      </c>
    </row>
    <row r="13" spans="1:4" hidden="1" x14ac:dyDescent="0.35">
      <c r="A13" s="37" t="s">
        <v>73</v>
      </c>
      <c r="B13" s="38" t="s">
        <v>5</v>
      </c>
      <c r="C13" s="36" t="s">
        <v>56</v>
      </c>
      <c r="D13" s="36" t="s">
        <v>89</v>
      </c>
    </row>
    <row r="14" spans="1:4" hidden="1" x14ac:dyDescent="0.35">
      <c r="A14" s="40" t="s">
        <v>74</v>
      </c>
      <c r="B14" s="41" t="s">
        <v>5</v>
      </c>
      <c r="C14" s="42" t="s">
        <v>42</v>
      </c>
      <c r="D14" s="42"/>
    </row>
    <row r="15" spans="1:4" hidden="1" x14ac:dyDescent="0.35">
      <c r="A15" s="36"/>
      <c r="B15" s="36"/>
      <c r="C15" s="36"/>
      <c r="D15" s="36"/>
    </row>
    <row r="16" spans="1:4" hidden="1" x14ac:dyDescent="0.35">
      <c r="A16" s="22"/>
      <c r="B16" s="22"/>
      <c r="C16" s="22"/>
      <c r="D16" s="22"/>
    </row>
    <row r="17" spans="1:4" hidden="1" x14ac:dyDescent="0.35">
      <c r="A17" s="22"/>
      <c r="B17" s="22"/>
      <c r="C17" s="22"/>
      <c r="D17" s="22"/>
    </row>
    <row r="18" spans="1:4" hidden="1" x14ac:dyDescent="0.35">
      <c r="A18" s="22"/>
      <c r="B18" s="22"/>
      <c r="C18" s="22"/>
      <c r="D18" s="22"/>
    </row>
    <row r="19" spans="1:4" hidden="1" x14ac:dyDescent="0.35">
      <c r="A19" s="22"/>
      <c r="B19" s="22"/>
      <c r="C19" s="22"/>
      <c r="D19" s="22"/>
    </row>
    <row r="20" spans="1:4" hidden="1" x14ac:dyDescent="0.35">
      <c r="A20" s="22"/>
      <c r="B20" s="22"/>
      <c r="C20" s="22"/>
      <c r="D20" s="22"/>
    </row>
    <row r="21" spans="1:4" hidden="1" x14ac:dyDescent="0.35">
      <c r="A21" s="22"/>
      <c r="B21" s="22"/>
      <c r="C21" s="22"/>
      <c r="D21" s="22"/>
    </row>
    <row r="22" spans="1:4" hidden="1" x14ac:dyDescent="0.35">
      <c r="A22" s="22"/>
      <c r="B22" s="22"/>
      <c r="C22" s="22"/>
      <c r="D22" s="22"/>
    </row>
    <row r="23" spans="1:4" hidden="1" x14ac:dyDescent="0.35">
      <c r="A23" s="22"/>
      <c r="B23" s="22"/>
      <c r="C23" s="22"/>
      <c r="D23" s="22"/>
    </row>
    <row r="24" spans="1:4" hidden="1" x14ac:dyDescent="0.35">
      <c r="A24" s="42"/>
      <c r="B24" s="42"/>
      <c r="C24" s="42"/>
      <c r="D24" s="42"/>
    </row>
    <row r="25" spans="1:4" x14ac:dyDescent="0.35">
      <c r="A25" s="39" t="s">
        <v>36</v>
      </c>
      <c r="B25" s="37"/>
      <c r="C25" s="37"/>
      <c r="D25" s="37"/>
    </row>
    <row r="26" spans="1:4" x14ac:dyDescent="0.35">
      <c r="A26" t="s">
        <v>37</v>
      </c>
      <c r="B26">
        <f>COUNTIF(B4:B12,"pre-prod")</f>
        <v>3</v>
      </c>
    </row>
    <row r="27" spans="1:4" x14ac:dyDescent="0.35">
      <c r="A27" t="s">
        <v>38</v>
      </c>
      <c r="B27">
        <f>COUNTIF(B4:B12,"annual")</f>
        <v>6</v>
      </c>
    </row>
    <row r="29" spans="1:4" x14ac:dyDescent="0.35">
      <c r="A29" s="10" t="s">
        <v>53</v>
      </c>
    </row>
    <row r="30" spans="1:4" x14ac:dyDescent="0.35">
      <c r="A30" t="s">
        <v>42</v>
      </c>
      <c r="B30">
        <f>COUNTIFS(C4:C12,"Missing Directory Listing")</f>
        <v>1</v>
      </c>
    </row>
    <row r="31" spans="1:4" x14ac:dyDescent="0.35">
      <c r="A31" t="s">
        <v>50</v>
      </c>
      <c r="B31">
        <f>COUNTIFS(C4:C12,"Missing Walk Through")</f>
        <v>1</v>
      </c>
    </row>
    <row r="32" spans="1:4" x14ac:dyDescent="0.35">
      <c r="A32" t="s">
        <v>51</v>
      </c>
      <c r="B32">
        <f>COUNTIFS(C4:C12,"Scoping Document")</f>
        <v>3</v>
      </c>
      <c r="C32" t="s">
        <v>146</v>
      </c>
    </row>
    <row r="33" spans="1:2" x14ac:dyDescent="0.35">
      <c r="A33" t="s">
        <v>54</v>
      </c>
      <c r="B33">
        <f>COUNTIFS(C4:C24,"Burp")</f>
        <v>0</v>
      </c>
    </row>
    <row r="34" spans="1:2" x14ac:dyDescent="0.35">
      <c r="A34" t="s">
        <v>55</v>
      </c>
      <c r="B34">
        <f>COUNTIFS(C4:C24,"Appscan")</f>
        <v>1</v>
      </c>
    </row>
    <row r="35" spans="1:2" x14ac:dyDescent="0.35">
      <c r="A35" t="s">
        <v>56</v>
      </c>
      <c r="B35">
        <f>COUNTIFS(C4:C12,"Access Issues")</f>
        <v>0</v>
      </c>
    </row>
    <row r="36" spans="1:2" x14ac:dyDescent="0.35">
      <c r="A36" t="s">
        <v>147</v>
      </c>
      <c r="B36">
        <f>COUNTIFS(C4:C12,"Incorrect Risk Rating")</f>
        <v>1</v>
      </c>
    </row>
    <row r="37" spans="1:2" x14ac:dyDescent="0.35">
      <c r="A37" t="s">
        <v>52</v>
      </c>
      <c r="B37">
        <f>COUNTIFS(C4:C24,"Accounts")</f>
        <v>0</v>
      </c>
    </row>
    <row r="38" spans="1:2" x14ac:dyDescent="0.35">
      <c r="A38" t="s">
        <v>57</v>
      </c>
      <c r="B38">
        <f>COUNTIFS(C4:C24,"Final Report")</f>
        <v>0</v>
      </c>
    </row>
    <row r="39" spans="1:2" x14ac:dyDescent="0.35">
      <c r="A39" t="s">
        <v>143</v>
      </c>
      <c r="B39">
        <f>COUNTIFS(C4:C24,"Nmap")</f>
        <v>2</v>
      </c>
    </row>
  </sheetData>
  <autoFilter ref="A3:D24">
    <filterColumn colId="1">
      <filters>
        <filter val="annual"/>
      </filters>
    </filterColumn>
  </autoFilter>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G3" sqref="G3"/>
    </sheetView>
  </sheetViews>
  <sheetFormatPr defaultRowHeight="14.5" x14ac:dyDescent="0.35"/>
  <cols>
    <col min="1" max="1" width="72.26953125" customWidth="1"/>
    <col min="2" max="2" width="19.08984375" customWidth="1"/>
    <col min="3" max="3" width="15.08984375" customWidth="1"/>
    <col min="4" max="4" width="15.26953125" customWidth="1"/>
    <col min="5" max="5" width="15.81640625" customWidth="1"/>
    <col min="6" max="6" width="30.26953125" customWidth="1"/>
    <col min="7" max="7" width="33.453125" customWidth="1"/>
  </cols>
  <sheetData>
    <row r="1" spans="1:7" x14ac:dyDescent="0.35">
      <c r="A1" s="16" t="s">
        <v>8</v>
      </c>
      <c r="B1" s="17" t="s">
        <v>9</v>
      </c>
      <c r="C1" s="16" t="s">
        <v>10</v>
      </c>
      <c r="D1" s="16" t="s">
        <v>12</v>
      </c>
      <c r="E1" s="16" t="s">
        <v>11</v>
      </c>
      <c r="F1" s="16" t="s">
        <v>21</v>
      </c>
      <c r="G1" s="16" t="s">
        <v>27</v>
      </c>
    </row>
    <row r="2" spans="1:7" x14ac:dyDescent="0.35">
      <c r="A2" s="21" t="s">
        <v>109</v>
      </c>
      <c r="B2" s="43">
        <v>43966</v>
      </c>
      <c r="C2" s="21" t="s">
        <v>0</v>
      </c>
      <c r="D2" s="21" t="s">
        <v>72</v>
      </c>
      <c r="E2" s="21" t="s">
        <v>2</v>
      </c>
      <c r="F2" s="30" t="s">
        <v>4</v>
      </c>
      <c r="G2" s="21"/>
    </row>
    <row r="3" spans="1:7" x14ac:dyDescent="0.35">
      <c r="A3" s="21" t="s">
        <v>74</v>
      </c>
      <c r="B3" s="43">
        <v>43966</v>
      </c>
      <c r="C3" s="21" t="s">
        <v>5</v>
      </c>
      <c r="D3" s="21" t="s">
        <v>72</v>
      </c>
      <c r="E3" s="21" t="s">
        <v>2</v>
      </c>
      <c r="F3" s="30" t="s">
        <v>22</v>
      </c>
      <c r="G3" s="21"/>
    </row>
    <row r="4" spans="1:7" x14ac:dyDescent="0.35">
      <c r="A4" s="21" t="s">
        <v>126</v>
      </c>
      <c r="B4" s="43">
        <v>43966</v>
      </c>
      <c r="C4" s="21" t="s">
        <v>5</v>
      </c>
      <c r="D4" s="21" t="s">
        <v>72</v>
      </c>
      <c r="E4" s="21" t="s">
        <v>2</v>
      </c>
      <c r="F4" s="21" t="s">
        <v>4</v>
      </c>
      <c r="G4" s="27"/>
    </row>
    <row r="5" spans="1:7" x14ac:dyDescent="0.35">
      <c r="A5" s="21"/>
      <c r="B5" s="35"/>
      <c r="C5" s="31"/>
      <c r="D5" s="21"/>
      <c r="E5" s="20"/>
      <c r="F5" s="21"/>
      <c r="G5" s="27"/>
    </row>
    <row r="6" spans="1:7" x14ac:dyDescent="0.35">
      <c r="A6" s="21"/>
      <c r="B6" s="35"/>
      <c r="C6" s="31"/>
      <c r="D6" s="21"/>
      <c r="E6" s="20"/>
      <c r="F6" s="21"/>
      <c r="G6" s="21"/>
    </row>
    <row r="7" spans="1:7" x14ac:dyDescent="0.35">
      <c r="A7" s="21"/>
      <c r="B7" s="35"/>
      <c r="C7" s="31"/>
      <c r="D7" s="21"/>
      <c r="E7" s="20"/>
      <c r="F7" s="21"/>
      <c r="G7" s="21"/>
    </row>
    <row r="8" spans="1:7" x14ac:dyDescent="0.35">
      <c r="A8" s="21"/>
      <c r="B8" s="35"/>
      <c r="C8" s="35"/>
      <c r="D8" s="21"/>
      <c r="E8" s="20"/>
      <c r="F8" s="21"/>
      <c r="G8" s="21"/>
    </row>
    <row r="9" spans="1:7" x14ac:dyDescent="0.35">
      <c r="A9" s="21"/>
      <c r="B9" s="35"/>
      <c r="C9" s="21"/>
      <c r="D9" s="21"/>
      <c r="E9" s="21"/>
      <c r="F9" s="21"/>
      <c r="G9" s="21"/>
    </row>
    <row r="10" spans="1:7" x14ac:dyDescent="0.35">
      <c r="A10" s="21"/>
      <c r="B10" s="35"/>
      <c r="C10" s="21"/>
      <c r="D10" s="21"/>
      <c r="E10" s="21"/>
      <c r="F10" s="21"/>
      <c r="G10" s="21"/>
    </row>
    <row r="11" spans="1:7" x14ac:dyDescent="0.35">
      <c r="B11" s="9"/>
    </row>
    <row r="12" spans="1:7" x14ac:dyDescent="0.35">
      <c r="A12" s="16" t="s">
        <v>121</v>
      </c>
    </row>
    <row r="14" spans="1:7" x14ac:dyDescent="0.35">
      <c r="A14" t="s">
        <v>22</v>
      </c>
      <c r="B14">
        <f>COUNTIFS(F2:F10,"Resource")</f>
        <v>1</v>
      </c>
    </row>
    <row r="15" spans="1:7" x14ac:dyDescent="0.35">
      <c r="A15" t="s">
        <v>23</v>
      </c>
      <c r="B15">
        <f>COUNTIFS(F2:F10,"Accounts")</f>
        <v>0</v>
      </c>
    </row>
    <row r="16" spans="1:7" x14ac:dyDescent="0.35">
      <c r="A16" t="s">
        <v>4</v>
      </c>
      <c r="B16">
        <f>COUNTIFS(F2:F10,"Mobile")</f>
        <v>2</v>
      </c>
    </row>
    <row r="17" spans="1:2" x14ac:dyDescent="0.35">
      <c r="A17" t="s">
        <v>56</v>
      </c>
      <c r="B17">
        <f>COUNTIFS(F2:F10,"Access Issues")</f>
        <v>0</v>
      </c>
    </row>
    <row r="18" spans="1:2" x14ac:dyDescent="0.35">
      <c r="A18" t="s">
        <v>59</v>
      </c>
      <c r="B18">
        <f>COUNTIFS(F2:F10,"End of Month")</f>
        <v>0</v>
      </c>
    </row>
  </sheetData>
  <autoFilter ref="A1:G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8"/>
  <sheetViews>
    <sheetView workbookViewId="0">
      <selection activeCell="L10" sqref="L10"/>
    </sheetView>
  </sheetViews>
  <sheetFormatPr defaultRowHeight="14.5" x14ac:dyDescent="0.35"/>
  <cols>
    <col min="1" max="1" width="35.90625" customWidth="1"/>
    <col min="2" max="2" width="15.54296875" customWidth="1"/>
    <col min="4" max="4" width="14.6328125" customWidth="1"/>
    <col min="5" max="5" width="14.453125" customWidth="1"/>
    <col min="12" max="12" width="67.453125" customWidth="1"/>
  </cols>
  <sheetData>
    <row r="1" spans="1:12" x14ac:dyDescent="0.35">
      <c r="A1" t="s">
        <v>129</v>
      </c>
      <c r="B1" t="s">
        <v>75</v>
      </c>
      <c r="C1" t="s">
        <v>76</v>
      </c>
      <c r="D1" t="s">
        <v>6</v>
      </c>
      <c r="E1" t="s">
        <v>7</v>
      </c>
      <c r="F1" t="s">
        <v>77</v>
      </c>
      <c r="G1" t="s">
        <v>78</v>
      </c>
      <c r="H1" t="s">
        <v>79</v>
      </c>
      <c r="I1" t="s">
        <v>80</v>
      </c>
      <c r="J1" t="s">
        <v>127</v>
      </c>
      <c r="K1" t="s">
        <v>128</v>
      </c>
      <c r="L1" t="s">
        <v>81</v>
      </c>
    </row>
    <row r="2" spans="1:12" hidden="1" x14ac:dyDescent="0.35">
      <c r="A2" t="s">
        <v>91</v>
      </c>
      <c r="B2" s="1">
        <v>43955</v>
      </c>
      <c r="C2" t="s">
        <v>5</v>
      </c>
      <c r="D2" s="1">
        <v>43955</v>
      </c>
      <c r="E2" s="1">
        <v>43957</v>
      </c>
      <c r="F2" t="s">
        <v>1</v>
      </c>
      <c r="G2" t="s">
        <v>2</v>
      </c>
      <c r="L2" s="23" t="s">
        <v>92</v>
      </c>
    </row>
    <row r="3" spans="1:12" hidden="1" x14ac:dyDescent="0.35">
      <c r="A3" t="s">
        <v>93</v>
      </c>
      <c r="B3" s="1">
        <v>43956</v>
      </c>
      <c r="C3" t="s">
        <v>5</v>
      </c>
      <c r="D3" s="1">
        <v>43958</v>
      </c>
      <c r="E3" s="1">
        <v>43959</v>
      </c>
      <c r="F3" t="s">
        <v>1</v>
      </c>
      <c r="G3" t="s">
        <v>2</v>
      </c>
      <c r="L3" s="23" t="s">
        <v>94</v>
      </c>
    </row>
    <row r="4" spans="1:12" hidden="1" x14ac:dyDescent="0.35">
      <c r="A4" t="s">
        <v>95</v>
      </c>
      <c r="B4" s="1">
        <v>43955</v>
      </c>
      <c r="C4" t="s">
        <v>5</v>
      </c>
      <c r="D4" s="1">
        <v>43958</v>
      </c>
      <c r="E4" s="1">
        <v>43959</v>
      </c>
      <c r="F4" t="s">
        <v>1</v>
      </c>
      <c r="G4" t="s">
        <v>96</v>
      </c>
      <c r="L4" s="23" t="s">
        <v>97</v>
      </c>
    </row>
    <row r="5" spans="1:12" hidden="1" x14ac:dyDescent="0.35">
      <c r="A5" t="s">
        <v>98</v>
      </c>
      <c r="B5" s="1">
        <v>43957</v>
      </c>
      <c r="C5" t="s">
        <v>5</v>
      </c>
      <c r="D5" s="1">
        <v>43956</v>
      </c>
      <c r="E5" s="1">
        <v>43959</v>
      </c>
      <c r="F5" t="s">
        <v>1</v>
      </c>
      <c r="G5" t="s">
        <v>1</v>
      </c>
      <c r="L5" s="23" t="s">
        <v>99</v>
      </c>
    </row>
    <row r="6" spans="1:12" ht="174" hidden="1" x14ac:dyDescent="0.35">
      <c r="A6" t="s">
        <v>100</v>
      </c>
      <c r="B6" s="1">
        <v>43958</v>
      </c>
      <c r="C6" t="s">
        <v>0</v>
      </c>
      <c r="D6" s="1">
        <v>43959</v>
      </c>
      <c r="E6" s="1">
        <v>43962</v>
      </c>
      <c r="F6" t="s">
        <v>1</v>
      </c>
      <c r="G6" t="s">
        <v>2</v>
      </c>
      <c r="I6" t="s">
        <v>3</v>
      </c>
      <c r="L6" s="23" t="s">
        <v>101</v>
      </c>
    </row>
    <row r="7" spans="1:12" hidden="1" x14ac:dyDescent="0.35">
      <c r="A7" t="s">
        <v>102</v>
      </c>
      <c r="B7" s="1">
        <v>43957</v>
      </c>
      <c r="C7" t="s">
        <v>0</v>
      </c>
      <c r="D7" s="1">
        <v>43962</v>
      </c>
      <c r="E7" s="1">
        <v>43963</v>
      </c>
      <c r="F7" t="s">
        <v>1</v>
      </c>
      <c r="G7" t="s">
        <v>2</v>
      </c>
      <c r="L7" s="23" t="s">
        <v>103</v>
      </c>
    </row>
    <row r="8" spans="1:12" hidden="1" x14ac:dyDescent="0.35">
      <c r="A8" t="s">
        <v>104</v>
      </c>
      <c r="B8" s="1">
        <v>43962</v>
      </c>
      <c r="C8" t="s">
        <v>5</v>
      </c>
      <c r="D8" s="1">
        <v>43963</v>
      </c>
      <c r="E8" s="1">
        <v>43964</v>
      </c>
      <c r="F8" t="s">
        <v>1</v>
      </c>
      <c r="G8" t="s">
        <v>2</v>
      </c>
      <c r="L8" s="23" t="s">
        <v>105</v>
      </c>
    </row>
    <row r="9" spans="1:12" hidden="1" x14ac:dyDescent="0.35">
      <c r="A9" t="s">
        <v>106</v>
      </c>
      <c r="B9" s="1">
        <v>43964</v>
      </c>
      <c r="C9" t="s">
        <v>0</v>
      </c>
      <c r="D9" s="1">
        <v>43965</v>
      </c>
      <c r="E9" s="1">
        <v>43966</v>
      </c>
      <c r="F9" t="s">
        <v>107</v>
      </c>
      <c r="G9" t="s">
        <v>96</v>
      </c>
      <c r="L9" s="23" t="s">
        <v>108</v>
      </c>
    </row>
    <row r="10" spans="1:12" ht="232" x14ac:dyDescent="0.35">
      <c r="A10" t="s">
        <v>109</v>
      </c>
      <c r="B10" s="1">
        <v>43966</v>
      </c>
      <c r="C10" t="s">
        <v>0</v>
      </c>
      <c r="D10" s="1">
        <v>43969</v>
      </c>
      <c r="E10" s="1">
        <v>43969</v>
      </c>
      <c r="F10" t="s">
        <v>72</v>
      </c>
      <c r="G10" t="s">
        <v>2</v>
      </c>
      <c r="H10" t="s">
        <v>3</v>
      </c>
      <c r="I10" t="s">
        <v>3</v>
      </c>
      <c r="L10" s="23" t="s">
        <v>110</v>
      </c>
    </row>
    <row r="11" spans="1:12" x14ac:dyDescent="0.35">
      <c r="A11" t="s">
        <v>74</v>
      </c>
      <c r="B11" s="1">
        <v>43966</v>
      </c>
      <c r="C11" t="s">
        <v>5</v>
      </c>
      <c r="D11" s="1">
        <v>43969</v>
      </c>
      <c r="E11" s="1">
        <v>43969</v>
      </c>
      <c r="F11" t="s">
        <v>72</v>
      </c>
      <c r="G11" t="s">
        <v>2</v>
      </c>
    </row>
    <row r="12" spans="1:12" ht="159.5" x14ac:dyDescent="0.35">
      <c r="A12" t="s">
        <v>126</v>
      </c>
      <c r="B12" s="1">
        <v>43966</v>
      </c>
      <c r="C12" t="s">
        <v>5</v>
      </c>
      <c r="D12" s="1">
        <v>43970</v>
      </c>
      <c r="E12" s="1">
        <v>43970</v>
      </c>
      <c r="F12" t="s">
        <v>72</v>
      </c>
      <c r="G12" t="s">
        <v>2</v>
      </c>
      <c r="I12" t="s">
        <v>3</v>
      </c>
      <c r="L12" s="23" t="s">
        <v>125</v>
      </c>
    </row>
    <row r="13" spans="1:12" hidden="1" x14ac:dyDescent="0.35">
      <c r="A13" t="s">
        <v>111</v>
      </c>
      <c r="B13" s="1">
        <v>43965</v>
      </c>
      <c r="C13" t="s">
        <v>5</v>
      </c>
      <c r="D13" s="1">
        <v>43965</v>
      </c>
      <c r="E13" s="1">
        <v>43970</v>
      </c>
      <c r="F13" t="s">
        <v>1</v>
      </c>
      <c r="G13" t="s">
        <v>1</v>
      </c>
      <c r="L13" s="23" t="s">
        <v>112</v>
      </c>
    </row>
    <row r="14" spans="1:12" ht="377" hidden="1" x14ac:dyDescent="0.35">
      <c r="A14" t="s">
        <v>113</v>
      </c>
      <c r="B14" s="1">
        <v>43969</v>
      </c>
      <c r="C14" t="s">
        <v>5</v>
      </c>
      <c r="D14" s="1">
        <v>43971</v>
      </c>
      <c r="E14" s="1">
        <v>43972</v>
      </c>
      <c r="F14" t="s">
        <v>1</v>
      </c>
      <c r="G14" t="s">
        <v>2</v>
      </c>
      <c r="H14" t="s">
        <v>3</v>
      </c>
      <c r="L14" s="23" t="s">
        <v>114</v>
      </c>
    </row>
    <row r="15" spans="1:12" ht="409.5" hidden="1" x14ac:dyDescent="0.35">
      <c r="A15" t="s">
        <v>115</v>
      </c>
      <c r="B15" s="1">
        <v>43972</v>
      </c>
      <c r="C15" t="s">
        <v>0</v>
      </c>
      <c r="D15" s="1">
        <v>43973</v>
      </c>
      <c r="E15" s="1">
        <v>43977</v>
      </c>
      <c r="F15" t="s">
        <v>1</v>
      </c>
      <c r="G15" t="s">
        <v>1</v>
      </c>
      <c r="I15" t="s">
        <v>3</v>
      </c>
      <c r="L15" s="23" t="s">
        <v>124</v>
      </c>
    </row>
    <row r="16" spans="1:12" ht="409.5" hidden="1" x14ac:dyDescent="0.35">
      <c r="A16" t="s">
        <v>116</v>
      </c>
      <c r="B16" s="1">
        <v>43966</v>
      </c>
      <c r="C16" t="s">
        <v>0</v>
      </c>
      <c r="D16" s="1">
        <v>43970</v>
      </c>
      <c r="E16" s="1">
        <v>43973</v>
      </c>
      <c r="F16" t="s">
        <v>1</v>
      </c>
      <c r="G16" t="s">
        <v>2</v>
      </c>
      <c r="I16" t="s">
        <v>3</v>
      </c>
      <c r="L16" s="23" t="s">
        <v>123</v>
      </c>
    </row>
    <row r="17" spans="1:12" ht="409.5" hidden="1" x14ac:dyDescent="0.35">
      <c r="A17" t="s">
        <v>117</v>
      </c>
      <c r="B17" s="1">
        <v>43972</v>
      </c>
      <c r="C17" t="s">
        <v>5</v>
      </c>
      <c r="D17" s="1">
        <v>43978</v>
      </c>
      <c r="E17" s="1">
        <v>43979</v>
      </c>
      <c r="F17" t="s">
        <v>1</v>
      </c>
      <c r="G17" t="s">
        <v>2</v>
      </c>
      <c r="I17" t="s">
        <v>3</v>
      </c>
      <c r="L17" s="23" t="s">
        <v>122</v>
      </c>
    </row>
    <row r="18" spans="1:12" ht="174" hidden="1" x14ac:dyDescent="0.35">
      <c r="A18" t="s">
        <v>118</v>
      </c>
      <c r="B18" s="1">
        <v>43976</v>
      </c>
      <c r="C18" t="s">
        <v>5</v>
      </c>
      <c r="D18" s="1">
        <v>43978</v>
      </c>
      <c r="E18" s="1">
        <v>43979</v>
      </c>
      <c r="F18" t="s">
        <v>1</v>
      </c>
      <c r="G18" t="s">
        <v>2</v>
      </c>
      <c r="I18" t="s">
        <v>3</v>
      </c>
      <c r="L18" s="23" t="s">
        <v>119</v>
      </c>
    </row>
  </sheetData>
  <autoFilter ref="A1:L18">
    <filterColumn colId="5">
      <filters>
        <filter val="Yes Non Techica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8"/>
  <sheetViews>
    <sheetView workbookViewId="0">
      <selection activeCell="A10" sqref="A10:E12"/>
    </sheetView>
  </sheetViews>
  <sheetFormatPr defaultRowHeight="14.5" x14ac:dyDescent="0.35"/>
  <cols>
    <col min="1" max="1" width="21.81640625" customWidth="1"/>
    <col min="2" max="2" width="18.81640625" customWidth="1"/>
  </cols>
  <sheetData>
    <row r="1" spans="1:5" x14ac:dyDescent="0.35">
      <c r="A1" t="s">
        <v>129</v>
      </c>
      <c r="B1" t="s">
        <v>75</v>
      </c>
      <c r="C1" t="s">
        <v>76</v>
      </c>
      <c r="D1" t="s">
        <v>77</v>
      </c>
      <c r="E1" t="s">
        <v>78</v>
      </c>
    </row>
    <row r="2" spans="1:5" hidden="1" x14ac:dyDescent="0.35">
      <c r="A2" t="s">
        <v>91</v>
      </c>
      <c r="B2" s="1">
        <v>43955</v>
      </c>
      <c r="C2" t="s">
        <v>5</v>
      </c>
      <c r="D2" t="s">
        <v>1</v>
      </c>
      <c r="E2" t="s">
        <v>2</v>
      </c>
    </row>
    <row r="3" spans="1:5" hidden="1" x14ac:dyDescent="0.35">
      <c r="A3" t="s">
        <v>93</v>
      </c>
      <c r="B3" s="1">
        <v>43956</v>
      </c>
      <c r="C3" t="s">
        <v>5</v>
      </c>
      <c r="D3" t="s">
        <v>1</v>
      </c>
      <c r="E3" t="s">
        <v>2</v>
      </c>
    </row>
    <row r="4" spans="1:5" hidden="1" x14ac:dyDescent="0.35">
      <c r="A4" t="s">
        <v>95</v>
      </c>
      <c r="B4" s="1">
        <v>43955</v>
      </c>
      <c r="C4" t="s">
        <v>5</v>
      </c>
      <c r="D4" t="s">
        <v>1</v>
      </c>
      <c r="E4" t="s">
        <v>96</v>
      </c>
    </row>
    <row r="5" spans="1:5" hidden="1" x14ac:dyDescent="0.35">
      <c r="A5" t="s">
        <v>98</v>
      </c>
      <c r="B5" s="1">
        <v>43957</v>
      </c>
      <c r="C5" t="s">
        <v>5</v>
      </c>
      <c r="D5" t="s">
        <v>1</v>
      </c>
      <c r="E5" t="s">
        <v>1</v>
      </c>
    </row>
    <row r="6" spans="1:5" hidden="1" x14ac:dyDescent="0.35">
      <c r="A6" t="s">
        <v>100</v>
      </c>
      <c r="B6" s="1">
        <v>43958</v>
      </c>
      <c r="C6" t="s">
        <v>0</v>
      </c>
      <c r="D6" t="s">
        <v>1</v>
      </c>
      <c r="E6" t="s">
        <v>2</v>
      </c>
    </row>
    <row r="7" spans="1:5" hidden="1" x14ac:dyDescent="0.35">
      <c r="A7" t="s">
        <v>102</v>
      </c>
      <c r="B7" s="1">
        <v>43957</v>
      </c>
      <c r="C7" t="s">
        <v>0</v>
      </c>
      <c r="D7" t="s">
        <v>1</v>
      </c>
      <c r="E7" t="s">
        <v>2</v>
      </c>
    </row>
    <row r="8" spans="1:5" hidden="1" x14ac:dyDescent="0.35">
      <c r="A8" t="s">
        <v>104</v>
      </c>
      <c r="B8" s="1">
        <v>43962</v>
      </c>
      <c r="C8" t="s">
        <v>5</v>
      </c>
      <c r="D8" t="s">
        <v>1</v>
      </c>
      <c r="E8" t="s">
        <v>2</v>
      </c>
    </row>
    <row r="9" spans="1:5" hidden="1" x14ac:dyDescent="0.35">
      <c r="A9" t="s">
        <v>106</v>
      </c>
      <c r="B9" s="1">
        <v>43964</v>
      </c>
      <c r="C9" t="s">
        <v>0</v>
      </c>
      <c r="D9" t="s">
        <v>107</v>
      </c>
      <c r="E9" t="s">
        <v>96</v>
      </c>
    </row>
    <row r="10" spans="1:5" x14ac:dyDescent="0.35">
      <c r="A10" t="s">
        <v>109</v>
      </c>
      <c r="B10" s="1">
        <v>43966</v>
      </c>
      <c r="C10" t="s">
        <v>0</v>
      </c>
      <c r="D10" t="s">
        <v>72</v>
      </c>
      <c r="E10" t="s">
        <v>2</v>
      </c>
    </row>
    <row r="11" spans="1:5" x14ac:dyDescent="0.35">
      <c r="A11" t="s">
        <v>74</v>
      </c>
      <c r="B11" s="1">
        <v>43966</v>
      </c>
      <c r="C11" t="s">
        <v>5</v>
      </c>
      <c r="D11" t="s">
        <v>72</v>
      </c>
      <c r="E11" t="s">
        <v>2</v>
      </c>
    </row>
    <row r="12" spans="1:5" x14ac:dyDescent="0.35">
      <c r="A12" t="s">
        <v>126</v>
      </c>
      <c r="B12" s="1">
        <v>43966</v>
      </c>
      <c r="C12" t="s">
        <v>5</v>
      </c>
      <c r="D12" t="s">
        <v>72</v>
      </c>
      <c r="E12" t="s">
        <v>2</v>
      </c>
    </row>
    <row r="13" spans="1:5" hidden="1" x14ac:dyDescent="0.35">
      <c r="A13" t="s">
        <v>111</v>
      </c>
      <c r="B13" s="1">
        <v>43965</v>
      </c>
      <c r="C13" t="s">
        <v>5</v>
      </c>
      <c r="D13" t="s">
        <v>1</v>
      </c>
      <c r="E13" t="s">
        <v>1</v>
      </c>
    </row>
    <row r="14" spans="1:5" hidden="1" x14ac:dyDescent="0.35">
      <c r="A14" t="s">
        <v>113</v>
      </c>
      <c r="B14" s="1">
        <v>43969</v>
      </c>
      <c r="C14" t="s">
        <v>5</v>
      </c>
      <c r="D14" t="s">
        <v>1</v>
      </c>
      <c r="E14" t="s">
        <v>2</v>
      </c>
    </row>
    <row r="15" spans="1:5" hidden="1" x14ac:dyDescent="0.35">
      <c r="A15" t="s">
        <v>115</v>
      </c>
      <c r="B15" s="1">
        <v>43972</v>
      </c>
      <c r="C15" t="s">
        <v>0</v>
      </c>
      <c r="D15" t="s">
        <v>1</v>
      </c>
      <c r="E15" t="s">
        <v>1</v>
      </c>
    </row>
    <row r="16" spans="1:5" hidden="1" x14ac:dyDescent="0.35">
      <c r="A16" t="s">
        <v>116</v>
      </c>
      <c r="B16" s="1">
        <v>43966</v>
      </c>
      <c r="C16" t="s">
        <v>0</v>
      </c>
      <c r="D16" t="s">
        <v>1</v>
      </c>
      <c r="E16" t="s">
        <v>2</v>
      </c>
    </row>
    <row r="17" spans="1:5" hidden="1" x14ac:dyDescent="0.35">
      <c r="A17" t="s">
        <v>117</v>
      </c>
      <c r="B17" s="1">
        <v>43972</v>
      </c>
      <c r="C17" t="s">
        <v>5</v>
      </c>
      <c r="D17" t="s">
        <v>1</v>
      </c>
      <c r="E17" t="s">
        <v>2</v>
      </c>
    </row>
    <row r="18" spans="1:5" hidden="1" x14ac:dyDescent="0.35">
      <c r="A18" t="s">
        <v>118</v>
      </c>
      <c r="B18" s="1">
        <v>43976</v>
      </c>
      <c r="C18" t="s">
        <v>5</v>
      </c>
      <c r="D18" t="s">
        <v>1</v>
      </c>
      <c r="E18" t="s">
        <v>2</v>
      </c>
    </row>
  </sheetData>
  <autoFilter ref="A1:E18">
    <filterColumn colId="3">
      <filters>
        <filter val="Yes Non Techical"/>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May Metrics</vt:lpstr>
      <vt:lpstr>Missed Findings</vt:lpstr>
      <vt:lpstr>Process Findings</vt:lpstr>
      <vt:lpstr>Uncompleted</vt:lpstr>
      <vt:lpstr>May-Raw</vt:lpstr>
      <vt:lpstr>May Stripped</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LaSalvia, Michael F</dc:creator>
  <cp:lastModifiedBy>LaSalvia, Michael F</cp:lastModifiedBy>
  <dcterms:created xsi:type="dcterms:W3CDTF">2019-12-02T21:16:48Z</dcterms:created>
  <dcterms:modified xsi:type="dcterms:W3CDTF">2020-06-10T17:09:30Z</dcterms:modified>
</cp:coreProperties>
</file>