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006044_tfayd_com/Documents/Current Projects/High_Dynamic_Range/Dolby/Scott Miller/NIT Value calc from ITP from Scott 021323/"/>
    </mc:Choice>
  </mc:AlternateContent>
  <xr:revisionPtr revIDLastSave="82" documentId="8_{70F62219-B3A2-514E-8DA1-5AB17A7DEB69}" xr6:coauthVersionLast="47" xr6:coauthVersionMax="47" xr10:uidLastSave="{A74ED9EB-6D0C-DF49-96BD-1DC4F4A6A32E}"/>
  <bookViews>
    <workbookView xWindow="0" yWindow="760" windowWidth="33940" windowHeight="20280" xr2:uid="{4381A3E3-E756-7F4B-8686-4F66680EF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AB29" i="1"/>
  <c r="AA29" i="1"/>
  <c r="Z29" i="1"/>
  <c r="AB28" i="1"/>
  <c r="AA28" i="1"/>
  <c r="Z28" i="1"/>
  <c r="AB27" i="1"/>
  <c r="AA27" i="1"/>
  <c r="Z27" i="1"/>
  <c r="Z47" i="1" a="1"/>
  <c r="Z47" i="1" s="1"/>
  <c r="AB15" i="1"/>
  <c r="AA15" i="1"/>
  <c r="Z15" i="1"/>
  <c r="AB14" i="1"/>
  <c r="AA14" i="1"/>
  <c r="Z14" i="1"/>
  <c r="Z19" i="1" l="1" a="1"/>
  <c r="Z19" i="1" s="1"/>
  <c r="I5" i="1" s="1" a="1"/>
  <c r="I5" i="1" s="1"/>
  <c r="L5" i="1" s="1"/>
  <c r="Z33" i="1" a="1"/>
  <c r="Z33" i="1" s="1"/>
  <c r="L7" i="1" l="1"/>
  <c r="L6" i="1"/>
  <c r="O5" i="1" s="1" a="1"/>
  <c r="O5" i="1" s="1"/>
  <c r="R5" i="1" s="1" a="1"/>
  <c r="R5" i="1" l="1"/>
  <c r="U6" i="1" s="1"/>
  <c r="U5" i="1"/>
  <c r="U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<sst xmlns="http://schemas.openxmlformats.org/spreadsheetml/2006/main" count="84" uniqueCount="26">
  <si>
    <t>Converting ITP to cd/m^2</t>
  </si>
  <si>
    <t>Starting Values</t>
  </si>
  <si>
    <t>I</t>
  </si>
  <si>
    <t>T</t>
  </si>
  <si>
    <t>P</t>
  </si>
  <si>
    <t>=</t>
  </si>
  <si>
    <t>Ct</t>
  </si>
  <si>
    <t>Cp</t>
  </si>
  <si>
    <t>L'</t>
  </si>
  <si>
    <t>M'</t>
  </si>
  <si>
    <t>S'</t>
  </si>
  <si>
    <t>L</t>
  </si>
  <si>
    <t>M</t>
  </si>
  <si>
    <t>S</t>
  </si>
  <si>
    <t>R</t>
  </si>
  <si>
    <t>G</t>
  </si>
  <si>
    <t>B</t>
  </si>
  <si>
    <t>X</t>
  </si>
  <si>
    <t>Y</t>
  </si>
  <si>
    <t>Z</t>
  </si>
  <si>
    <t>x</t>
  </si>
  <si>
    <t>y</t>
  </si>
  <si>
    <t>From BT.2124:</t>
  </si>
  <si>
    <t>So:</t>
  </si>
  <si>
    <t>From BT.2100:</t>
  </si>
  <si>
    <t>cd/m^2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</si>
</sst>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164" fontId="4" fillId="0" borderId="3" xfId="0" applyNumberFormat="1" applyFont="1" applyBorder="1" applyAlignment="1">
      <alignment horizontal="left"/>
    </xf>
    <xf numFmtId="0" fontId="5" fillId="0" borderId="5" xfId="0" applyFont="1" applyBorder="1"/>
    <xf numFmtId="0" fontId="4" fillId="0" borderId="4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3A4-5DA2-FF45-8798-797CDA0A7023}">
  <dimension ref="A1:AD49"/>
  <sheetViews>
    <sheetView tabSelected="1" workbookViewId="0"/>
  </sheetViews>
  <sheetFormatPr baseColWidth="10" defaultRowHeight="16" x14ac:dyDescent="0.2"/>
  <cols>
    <col min="4" max="4" width="3.33203125" style="13" customWidth="1"/>
    <col min="5" max="5" width="6.6640625" customWidth="1"/>
    <col min="6" max="6" width="10" customWidth="1"/>
    <col min="7" max="7" width="3.33203125" customWidth="1"/>
    <col min="8" max="8" width="6.6640625" customWidth="1"/>
    <col min="9" max="9" width="10" customWidth="1"/>
    <col min="10" max="10" width="3.33203125" customWidth="1"/>
    <col min="11" max="11" width="6.6640625" customWidth="1"/>
    <col min="12" max="12" width="10" customWidth="1"/>
    <col min="13" max="13" width="3.33203125" customWidth="1"/>
    <col min="14" max="14" width="6.6640625" customWidth="1"/>
    <col min="15" max="15" width="10" customWidth="1"/>
    <col min="16" max="16" width="3.33203125" customWidth="1"/>
    <col min="17" max="17" width="6.6640625" customWidth="1"/>
    <col min="18" max="18" width="10" customWidth="1"/>
    <col min="19" max="19" width="3.33203125" customWidth="1"/>
    <col min="20" max="20" width="6.6640625" customWidth="1"/>
    <col min="21" max="21" width="15.33203125" customWidth="1"/>
    <col min="22" max="22" width="3.33203125" customWidth="1"/>
    <col min="23" max="23" width="11.6640625" customWidth="1"/>
    <col min="24" max="24" width="5.33203125" style="2" customWidth="1"/>
    <col min="25" max="25" width="6.6640625" style="1" customWidth="1"/>
    <col min="26" max="28" width="18.33203125" style="1" customWidth="1"/>
    <col min="29" max="29" width="6.6640625" style="1" customWidth="1"/>
    <col min="30" max="30" width="3.33203125" style="2" customWidth="1"/>
  </cols>
  <sheetData>
    <row r="1" spans="1:30" ht="19" x14ac:dyDescent="0.25">
      <c r="A1" s="17" t="s">
        <v>0</v>
      </c>
    </row>
    <row r="3" spans="1:30" x14ac:dyDescent="0.2">
      <c r="B3" s="1" t="s">
        <v>1</v>
      </c>
    </row>
    <row r="4" spans="1:30" ht="20" thickBot="1" x14ac:dyDescent="0.25">
      <c r="A4" s="12" t="s">
        <v>2</v>
      </c>
      <c r="B4" s="12" t="s">
        <v>3</v>
      </c>
      <c r="C4" s="12" t="s">
        <v>4</v>
      </c>
    </row>
    <row r="5" spans="1:30" ht="27" thickBot="1" x14ac:dyDescent="0.35">
      <c r="A5" s="11">
        <v>0.43733086344</v>
      </c>
      <c r="B5" s="11">
        <v>0.14037663407199999</v>
      </c>
      <c r="C5" s="11">
        <v>-0.26376108026200001</v>
      </c>
      <c r="D5" s="11">
        <v>0.70122912924500003</v>
      </c>
      <c r="F5">
        <f>A5</f>
        <v>0.43733086344</v>
      </c>
      <c r="G5" s="2" t="s">
        <v>2</v>
      </c>
      <c r="I5" s="6" cm="1">
        <f t="array" ref="I5:I7">MMULT(_xlfn.ANCHORARRAY(Z19),F5:F7)</f>
        <v>0.41046258489208948</v>
      </c>
      <c r="J5" s="2" t="s">
        <v>8</v>
      </c>
      <c r="L5">
        <f>10000*POWER(MAX(POWER(I5,4096/2523/128)-3424/4096,0)/(32*2413/4096-32*2392/4096*POWER(I5,4096/2523/128)),16384/2610)</f>
        <v>36.368475107142046</v>
      </c>
      <c r="M5" s="2" t="s">
        <v>11</v>
      </c>
      <c r="O5" cm="1">
        <f t="array" ref="O5:O7">MMULT(_xlfn.ANCHORARRAY(Z33),L5:L7)</f>
        <v>2.4365183435293147E-6</v>
      </c>
      <c r="P5" s="2" t="s">
        <v>14</v>
      </c>
      <c r="R5" cm="1">
        <f t="array" ref="R5:R7">MMULT(_xlfn.ANCHORARRAY(Z47),_xlfn.ANCHORARRAY(O5))</f>
        <v>96.020612349301544</v>
      </c>
      <c r="S5" s="2" t="s">
        <v>17</v>
      </c>
      <c r="U5" s="14">
        <f>R6</f>
        <v>33.717161725539697</v>
      </c>
      <c r="V5" s="16" t="s">
        <v>18</v>
      </c>
      <c r="W5" s="15" t="s">
        <v>25</v>
      </c>
    </row>
    <row r="6" spans="1:30" x14ac:dyDescent="0.2">
      <c r="D6" s="2"/>
      <c r="E6" s="4" t="s">
        <v>5</v>
      </c>
      <c r="F6">
        <f>2*B5</f>
        <v>0.28075326814399998</v>
      </c>
      <c r="G6" s="2" t="s">
        <v>6</v>
      </c>
      <c r="H6" s="4" t="s">
        <v>5</v>
      </c>
      <c r="I6" s="6">
        <v>0.46419914198791051</v>
      </c>
      <c r="J6" s="2" t="s">
        <v>9</v>
      </c>
      <c r="K6" s="4" t="s">
        <v>5</v>
      </c>
      <c r="L6">
        <f>10000*POWER(MAX(POWER(I6,4096/2523/128)-3424/4096,0)/(32*2413/4096-32*2392/4096*POWER(I6,4096/2523/128)),16384/2610)</f>
        <v>64.130668467432216</v>
      </c>
      <c r="M6" s="2" t="s">
        <v>12</v>
      </c>
      <c r="N6" s="4" t="s">
        <v>5</v>
      </c>
      <c r="O6">
        <v>6.7160257799514511E-8</v>
      </c>
      <c r="P6" s="2" t="s">
        <v>15</v>
      </c>
      <c r="Q6" s="4" t="s">
        <v>5</v>
      </c>
      <c r="R6">
        <v>33.717161725539697</v>
      </c>
      <c r="S6" s="2" t="s">
        <v>18</v>
      </c>
      <c r="T6" s="4" t="s">
        <v>5</v>
      </c>
      <c r="U6" s="10">
        <f>R5/(R5+R6+R7)</f>
        <v>0.1310000017285991</v>
      </c>
      <c r="V6" s="2" t="s">
        <v>20</v>
      </c>
      <c r="W6" s="4"/>
    </row>
    <row r="7" spans="1:30" x14ac:dyDescent="0.2">
      <c r="D7" s="2"/>
      <c r="F7">
        <f>C5</f>
        <v>-0.26376108026200001</v>
      </c>
      <c r="G7" s="2" t="s">
        <v>7</v>
      </c>
      <c r="I7" s="6">
        <v>0.67913046123983123</v>
      </c>
      <c r="J7" s="2" t="s">
        <v>10</v>
      </c>
      <c r="L7">
        <f>10000*POWER(MAX(POWER(I7,4096/2523/128)-3424/4096,0)/(32*2413/4096-32*2392/4096*POWER(I7,4096/2523/128)),16384/2610)</f>
        <v>511.93485640825094</v>
      </c>
      <c r="M7" s="2" t="s">
        <v>13</v>
      </c>
      <c r="O7">
        <v>568.56973199192737</v>
      </c>
      <c r="P7" s="2" t="s">
        <v>16</v>
      </c>
      <c r="R7">
        <v>603.2439899119521</v>
      </c>
      <c r="S7" s="2" t="s">
        <v>19</v>
      </c>
      <c r="U7" s="10">
        <f>R6/(R5+R6+R7)</f>
        <v>4.600000079421785E-2</v>
      </c>
      <c r="V7" s="2" t="s">
        <v>21</v>
      </c>
    </row>
    <row r="11" spans="1:30" x14ac:dyDescent="0.2">
      <c r="W11" s="5" t="s">
        <v>24</v>
      </c>
    </row>
    <row r="13" spans="1:30" x14ac:dyDescent="0.2">
      <c r="X13" s="2" t="s">
        <v>2</v>
      </c>
      <c r="Z13" s="7">
        <v>0.5</v>
      </c>
      <c r="AA13" s="8">
        <v>0.5</v>
      </c>
      <c r="AB13" s="9">
        <v>0</v>
      </c>
      <c r="AD13" s="2" t="s">
        <v>8</v>
      </c>
    </row>
    <row r="14" spans="1:30" x14ac:dyDescent="0.2">
      <c r="X14" s="2" t="s">
        <v>6</v>
      </c>
      <c r="Y14" s="4" t="s">
        <v>5</v>
      </c>
      <c r="Z14" s="7">
        <f>6610/4096</f>
        <v>1.61376953125</v>
      </c>
      <c r="AA14" s="8">
        <f>-13613/4096</f>
        <v>-3.323486328125</v>
      </c>
      <c r="AB14" s="9">
        <f>7003/4096</f>
        <v>1.709716796875</v>
      </c>
      <c r="AC14" s="1" t="s">
        <v>20</v>
      </c>
      <c r="AD14" s="2" t="s">
        <v>9</v>
      </c>
    </row>
    <row r="15" spans="1:30" x14ac:dyDescent="0.2">
      <c r="X15" s="2" t="s">
        <v>7</v>
      </c>
      <c r="Z15" s="7">
        <f>17933/4096</f>
        <v>4.378173828125</v>
      </c>
      <c r="AA15" s="8">
        <f>-17390/4096</f>
        <v>-4.24560546875</v>
      </c>
      <c r="AB15" s="9">
        <f>-543/4096</f>
        <v>-0.132568359375</v>
      </c>
      <c r="AD15" s="2" t="s">
        <v>10</v>
      </c>
    </row>
    <row r="16" spans="1:30" x14ac:dyDescent="0.2">
      <c r="E16" s="3"/>
      <c r="Z16" s="8"/>
      <c r="AA16" s="8"/>
      <c r="AB16" s="8"/>
    </row>
    <row r="17" spans="23:30" x14ac:dyDescent="0.2">
      <c r="W17" s="2" t="s">
        <v>23</v>
      </c>
      <c r="Z17" s="8"/>
      <c r="AA17" s="8"/>
      <c r="AB17" s="8"/>
    </row>
    <row r="18" spans="23:30" x14ac:dyDescent="0.2">
      <c r="Z18" s="8"/>
      <c r="AA18" s="8"/>
      <c r="AB18" s="8"/>
    </row>
    <row r="19" spans="23:30" x14ac:dyDescent="0.2">
      <c r="X19" s="2" t="s">
        <v>8</v>
      </c>
      <c r="Z19" s="7" cm="1">
        <f t="array" ref="Z19:AB21">MINVERSE(Z13:AB15)</f>
        <v>1</v>
      </c>
      <c r="AA19" s="8">
        <v>8.609037037932761E-3</v>
      </c>
      <c r="AB19" s="9">
        <v>0.11102962500302593</v>
      </c>
      <c r="AD19" s="2" t="s">
        <v>2</v>
      </c>
    </row>
    <row r="20" spans="23:30" x14ac:dyDescent="0.2">
      <c r="X20" s="2" t="s">
        <v>9</v>
      </c>
      <c r="Y20" s="4" t="s">
        <v>5</v>
      </c>
      <c r="Z20" s="7">
        <v>1</v>
      </c>
      <c r="AA20" s="8">
        <v>-8.6090370379327506E-3</v>
      </c>
      <c r="AB20" s="9">
        <v>-0.11102962500302599</v>
      </c>
      <c r="AC20" s="1" t="s">
        <v>20</v>
      </c>
      <c r="AD20" s="2" t="s">
        <v>6</v>
      </c>
    </row>
    <row r="21" spans="23:30" x14ac:dyDescent="0.2">
      <c r="X21" s="2" t="s">
        <v>10</v>
      </c>
      <c r="Z21" s="7">
        <v>1</v>
      </c>
      <c r="AA21" s="8">
        <v>0.56003133571067909</v>
      </c>
      <c r="AB21" s="9">
        <v>-0.32062717498731885</v>
      </c>
      <c r="AD21" s="2" t="s">
        <v>7</v>
      </c>
    </row>
    <row r="25" spans="23:30" x14ac:dyDescent="0.2">
      <c r="W25" s="5" t="s">
        <v>24</v>
      </c>
    </row>
    <row r="27" spans="23:30" x14ac:dyDescent="0.2">
      <c r="X27" s="2" t="s">
        <v>11</v>
      </c>
      <c r="Z27" s="7">
        <f>1688/4096</f>
        <v>0.412109375</v>
      </c>
      <c r="AA27" s="8">
        <f>2146/4096</f>
        <v>0.52392578125</v>
      </c>
      <c r="AB27" s="9">
        <f>262/4096</f>
        <v>6.396484375E-2</v>
      </c>
      <c r="AD27" s="2" t="s">
        <v>14</v>
      </c>
    </row>
    <row r="28" spans="23:30" x14ac:dyDescent="0.2">
      <c r="X28" s="2" t="s">
        <v>12</v>
      </c>
      <c r="Y28" s="4" t="s">
        <v>5</v>
      </c>
      <c r="Z28" s="7">
        <f>683/4096</f>
        <v>0.166748046875</v>
      </c>
      <c r="AA28" s="8">
        <f>2951/4096</f>
        <v>0.720458984375</v>
      </c>
      <c r="AB28" s="9">
        <f>462/4096</f>
        <v>0.11279296875</v>
      </c>
      <c r="AC28" s="1" t="s">
        <v>20</v>
      </c>
      <c r="AD28" s="2" t="s">
        <v>15</v>
      </c>
    </row>
    <row r="29" spans="23:30" x14ac:dyDescent="0.2">
      <c r="X29" s="2" t="s">
        <v>13</v>
      </c>
      <c r="Z29" s="7">
        <f>99/4096</f>
        <v>2.4169921875E-2</v>
      </c>
      <c r="AA29" s="8">
        <f>309/4096</f>
        <v>7.5439453125E-2</v>
      </c>
      <c r="AB29" s="9">
        <f>3688/4096</f>
        <v>0.900390625</v>
      </c>
      <c r="AD29" s="2" t="s">
        <v>16</v>
      </c>
    </row>
    <row r="30" spans="23:30" x14ac:dyDescent="0.2">
      <c r="Z30" s="8"/>
      <c r="AA30" s="8"/>
      <c r="AB30" s="8"/>
    </row>
    <row r="31" spans="23:30" x14ac:dyDescent="0.2">
      <c r="W31" s="2" t="s">
        <v>23</v>
      </c>
      <c r="Z31" s="8"/>
      <c r="AA31" s="8"/>
      <c r="AB31" s="8"/>
    </row>
    <row r="32" spans="23:30" x14ac:dyDescent="0.2">
      <c r="Z32" s="8"/>
      <c r="AA32" s="8"/>
      <c r="AB32" s="8"/>
    </row>
    <row r="33" spans="23:30" x14ac:dyDescent="0.2">
      <c r="X33" s="2" t="s">
        <v>14</v>
      </c>
      <c r="Z33" s="7" cm="1">
        <f t="array" ref="Z33:AB35">MINVERSE(Z27:AB29)</f>
        <v>3.4366066943330784</v>
      </c>
      <c r="AA33" s="8">
        <v>-2.5064521186562696</v>
      </c>
      <c r="AB33" s="9">
        <v>6.9845424323191449E-2</v>
      </c>
      <c r="AD33" s="2" t="s">
        <v>11</v>
      </c>
    </row>
    <row r="34" spans="23:30" x14ac:dyDescent="0.2">
      <c r="X34" s="2" t="s">
        <v>15</v>
      </c>
      <c r="Y34" s="4" t="s">
        <v>5</v>
      </c>
      <c r="Z34" s="7">
        <v>-0.7913295555989287</v>
      </c>
      <c r="AA34" s="8">
        <v>1.9836004517922907</v>
      </c>
      <c r="AB34" s="9">
        <v>-0.19227089619336196</v>
      </c>
      <c r="AC34" s="1" t="s">
        <v>20</v>
      </c>
      <c r="AD34" s="2" t="s">
        <v>12</v>
      </c>
    </row>
    <row r="35" spans="23:30" x14ac:dyDescent="0.2">
      <c r="X35" s="2" t="s">
        <v>16</v>
      </c>
      <c r="Z35" s="7">
        <v>-2.5949899690592686E-2</v>
      </c>
      <c r="AA35" s="8">
        <v>-9.8913714711726414E-2</v>
      </c>
      <c r="AB35" s="9">
        <v>1.1248636144023192</v>
      </c>
      <c r="AD35" s="2" t="s">
        <v>13</v>
      </c>
    </row>
    <row r="39" spans="23:30" x14ac:dyDescent="0.2">
      <c r="W39" s="5" t="s">
        <v>22</v>
      </c>
    </row>
    <row r="41" spans="23:30" x14ac:dyDescent="0.2">
      <c r="X41" s="2" t="s">
        <v>14</v>
      </c>
      <c r="Z41" s="7">
        <v>1.71665118797127</v>
      </c>
      <c r="AA41" s="8">
        <v>-0.35567078377639</v>
      </c>
      <c r="AB41" s="9">
        <v>-0.25336628137366002</v>
      </c>
      <c r="AD41" s="2" t="s">
        <v>17</v>
      </c>
    </row>
    <row r="42" spans="23:30" x14ac:dyDescent="0.2">
      <c r="X42" s="2" t="s">
        <v>15</v>
      </c>
      <c r="Y42" s="4" t="s">
        <v>5</v>
      </c>
      <c r="Z42" s="7">
        <v>-0.66668435183248997</v>
      </c>
      <c r="AA42" s="8">
        <v>1.6164812366349399</v>
      </c>
      <c r="AB42" s="9">
        <v>1.576854581391E-2</v>
      </c>
      <c r="AC42" s="1" t="s">
        <v>20</v>
      </c>
      <c r="AD42" s="2" t="s">
        <v>18</v>
      </c>
    </row>
    <row r="43" spans="23:30" x14ac:dyDescent="0.2">
      <c r="X43" s="2" t="s">
        <v>16</v>
      </c>
      <c r="Z43" s="7">
        <v>1.7639857445309999E-2</v>
      </c>
      <c r="AA43" s="8">
        <v>-4.2770613257810002E-2</v>
      </c>
      <c r="AB43" s="9">
        <v>0.94210312123547002</v>
      </c>
      <c r="AD43" s="2" t="s">
        <v>19</v>
      </c>
    </row>
    <row r="44" spans="23:30" x14ac:dyDescent="0.2">
      <c r="Z44" s="8"/>
      <c r="AA44" s="8"/>
      <c r="AB44" s="8"/>
    </row>
    <row r="45" spans="23:30" x14ac:dyDescent="0.2">
      <c r="W45" s="2" t="s">
        <v>23</v>
      </c>
      <c r="Z45" s="8"/>
      <c r="AA45" s="8"/>
      <c r="AB45" s="8"/>
    </row>
    <row r="46" spans="23:30" x14ac:dyDescent="0.2">
      <c r="Z46" s="8"/>
      <c r="AA46" s="8"/>
      <c r="AB46" s="8"/>
    </row>
    <row r="47" spans="23:30" x14ac:dyDescent="0.2">
      <c r="X47" s="2" t="s">
        <v>17</v>
      </c>
      <c r="Z47" s="7" cm="1">
        <f t="array" ref="Z47:AB49">MINVERSE(Z41:AB43)</f>
        <v>0.63695804830129021</v>
      </c>
      <c r="AA47" s="8">
        <v>0.14461690358620727</v>
      </c>
      <c r="AB47" s="9">
        <v>0.1688809751641728</v>
      </c>
      <c r="AD47" s="2" t="s">
        <v>14</v>
      </c>
    </row>
    <row r="48" spans="23:30" x14ac:dyDescent="0.2">
      <c r="X48" s="2" t="s">
        <v>18</v>
      </c>
      <c r="Y48" s="4" t="s">
        <v>5</v>
      </c>
      <c r="Z48" s="7">
        <v>0.26270021201126681</v>
      </c>
      <c r="AA48" s="8">
        <v>0.67799807151887037</v>
      </c>
      <c r="AB48" s="9">
        <v>5.9301716469863021E-2</v>
      </c>
      <c r="AC48" s="1" t="s">
        <v>20</v>
      </c>
      <c r="AD48" s="2" t="s">
        <v>15</v>
      </c>
    </row>
    <row r="49" spans="24:30" x14ac:dyDescent="0.2">
      <c r="X49" s="2" t="s">
        <v>19</v>
      </c>
      <c r="Z49" s="7">
        <v>1.0067620809375241E-15</v>
      </c>
      <c r="AA49" s="8">
        <v>2.8072693049088725E-2</v>
      </c>
      <c r="AB49" s="9">
        <v>1.0609850577107958</v>
      </c>
      <c r="AD4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Arley Seeger</cp:lastModifiedBy>
  <dcterms:created xsi:type="dcterms:W3CDTF">2023-02-13T22:50:48Z</dcterms:created>
  <dcterms:modified xsi:type="dcterms:W3CDTF">2023-02-15T01:12:53Z</dcterms:modified>
</cp:coreProperties>
</file>