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bcuni-my.sharepoint.com/personal/206006044_tfayd_com/Documents/Current Projects/High_Dynamic_Range/Dolby/Scott Miller/NIT Value calc from ITP from Scott 021323/"/>
    </mc:Choice>
  </mc:AlternateContent>
  <xr:revisionPtr revIDLastSave="14" documentId="13_ncr:1_{F2ABD107-1488-8749-8FD4-D60FC5B70338}" xr6:coauthVersionLast="47" xr6:coauthVersionMax="47" xr10:uidLastSave="{F7785CAF-D7DB-7646-8E91-0B6F2838714A}"/>
  <bookViews>
    <workbookView xWindow="0" yWindow="760" windowWidth="34560" windowHeight="21580" xr2:uid="{4381A3E3-E756-7F4B-8686-4F66680EF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E13" i="1"/>
  <c r="E11" i="1"/>
  <c r="AA29" i="1"/>
  <c r="Z29" i="1"/>
  <c r="Y29" i="1"/>
  <c r="AA28" i="1"/>
  <c r="Z28" i="1"/>
  <c r="Y28" i="1"/>
  <c r="AA27" i="1"/>
  <c r="Z27" i="1"/>
  <c r="Y27" i="1"/>
  <c r="Y47" i="1" a="1"/>
  <c r="Y47" i="1" s="1"/>
  <c r="Y19" i="1" a="1"/>
  <c r="Y19" i="1" s="1"/>
  <c r="H11" i="1" s="1"/>
  <c r="K11" i="1" s="1"/>
  <c r="AA15" i="1"/>
  <c r="Z15" i="1"/>
  <c r="Y15" i="1"/>
  <c r="AA14" i="1"/>
  <c r="Z14" i="1"/>
  <c r="Y14" i="1"/>
  <c r="E7" i="1"/>
  <c r="E6" i="1"/>
  <c r="E5" i="1"/>
  <c r="Y55" i="1" l="1" a="1"/>
  <c r="Y55" i="1" s="1"/>
  <c r="H13" i="1"/>
  <c r="K13" i="1" s="1"/>
  <c r="H12" i="1"/>
  <c r="K12" i="1" s="1"/>
  <c r="H5" i="1" a="1"/>
  <c r="H5" i="1" s="1"/>
  <c r="K5" i="1" s="1"/>
  <c r="Y33" i="1" a="1"/>
  <c r="Y33" i="1" s="1"/>
  <c r="N11" i="1" l="1"/>
  <c r="N12" i="1"/>
  <c r="N13" i="1"/>
  <c r="K6" i="1"/>
  <c r="K7" i="1"/>
  <c r="N5" i="1" s="1" a="1"/>
  <c r="N5" i="1" s="1"/>
  <c r="Q5" i="1" s="1" a="1"/>
  <c r="Q5" i="1" l="1"/>
  <c r="T6" i="1" s="1"/>
  <c r="T7" i="1"/>
  <c r="T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<sst xmlns="http://schemas.openxmlformats.org/spreadsheetml/2006/main" count="115" uniqueCount="30">
  <si>
    <t>Converting ITP to cd/m^2</t>
  </si>
  <si>
    <t>Starting Values</t>
  </si>
  <si>
    <t>I</t>
  </si>
  <si>
    <t>T</t>
  </si>
  <si>
    <t>P</t>
  </si>
  <si>
    <t>=</t>
  </si>
  <si>
    <t>Ct</t>
  </si>
  <si>
    <t>Cp</t>
  </si>
  <si>
    <t>L'</t>
  </si>
  <si>
    <t>M'</t>
  </si>
  <si>
    <t>S'</t>
  </si>
  <si>
    <t>L</t>
  </si>
  <si>
    <t>M</t>
  </si>
  <si>
    <t>S</t>
  </si>
  <si>
    <t>R</t>
  </si>
  <si>
    <t>G</t>
  </si>
  <si>
    <t>B</t>
  </si>
  <si>
    <t>X</t>
  </si>
  <si>
    <t>Y</t>
  </si>
  <si>
    <t>Z</t>
  </si>
  <si>
    <t>x</t>
  </si>
  <si>
    <t>y</t>
  </si>
  <si>
    <t>From BT.2124:</t>
  </si>
  <si>
    <t>So:</t>
  </si>
  <si>
    <t>From BT.2100:</t>
  </si>
  <si>
    <t>cd/m^2</t>
  </si>
  <si>
    <t>Combining Prior 2 Matricies:</t>
  </si>
  <si>
    <t>Alternative</t>
  </si>
  <si>
    <t>Calculation</t>
  </si>
  <si>
    <t>Without MMULT()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</si>
</sst>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00"/>
  </numFmts>
  <fonts count="6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3">
    <xf numFmtId="0" fontId="0" fillId="0" borderId="0" xfId="0"/>
    <xf numFmtId="0" fontId="3" fillId="0" borderId="0" xfId="0" applyFont="1"/>
    <xf numFmtId="0" fontId="1" fillId="2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0" xfId="0" applyFill="1"/>
    <xf numFmtId="0" fontId="0" fillId="3" borderId="13" xfId="0" applyFill="1" applyBorder="1"/>
    <xf numFmtId="0" fontId="4" fillId="3" borderId="5" xfId="0" applyFont="1" applyFill="1" applyBorder="1" applyAlignment="1">
      <alignment horizontal="center"/>
    </xf>
    <xf numFmtId="0" fontId="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5" fillId="0" borderId="5" xfId="0" applyFont="1" applyBorder="1" applyAlignment="1">
      <alignment horizontal="center"/>
    </xf>
    <xf numFmtId="164" fontId="5" fillId="0" borderId="4" xfId="0" applyNumberFormat="1" applyFont="1" applyBorder="1" applyAlignment="1">
      <alignment horizontal="left"/>
    </xf>
    <xf numFmtId="0" fontId="5" fillId="0" borderId="6" xfId="0" applyFont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0E3A4-5DA2-FF45-8798-797CDA0A7023}">
  <dimension ref="A1:AC57"/>
  <sheetViews>
    <sheetView tabSelected="1" workbookViewId="0">
      <selection activeCell="T5" sqref="T5:V5"/>
    </sheetView>
  </sheetViews>
  <sheetFormatPr baseColWidth="10" defaultRowHeight="16" x14ac:dyDescent="0.2"/>
  <cols>
    <col min="1" max="1" width="18" customWidth="1"/>
    <col min="2" max="2" width="13.33203125" customWidth="1"/>
    <col min="3" max="3" width="3.33203125" customWidth="1"/>
    <col min="4" max="4" width="6.6640625" customWidth="1"/>
    <col min="5" max="5" width="10" customWidth="1"/>
    <col min="6" max="6" width="3.33203125" customWidth="1"/>
    <col min="7" max="7" width="6.6640625" customWidth="1"/>
    <col min="8" max="8" width="10" customWidth="1"/>
    <col min="9" max="9" width="3.33203125" customWidth="1"/>
    <col min="10" max="10" width="6.6640625" customWidth="1"/>
    <col min="11" max="11" width="10" customWidth="1"/>
    <col min="12" max="12" width="3.33203125" customWidth="1"/>
    <col min="13" max="13" width="6.6640625" customWidth="1"/>
    <col min="14" max="14" width="10" customWidth="1"/>
    <col min="15" max="15" width="3.33203125" customWidth="1"/>
    <col min="16" max="16" width="6.6640625" customWidth="1"/>
    <col min="17" max="17" width="10" customWidth="1"/>
    <col min="18" max="18" width="3.33203125" customWidth="1"/>
    <col min="19" max="19" width="6.6640625" customWidth="1"/>
    <col min="20" max="20" width="13.33203125" customWidth="1"/>
    <col min="21" max="21" width="3.33203125" customWidth="1"/>
    <col min="22" max="22" width="8.33203125" customWidth="1"/>
    <col min="23" max="23" width="3.33203125" style="4" customWidth="1"/>
    <col min="24" max="24" width="6.6640625" style="3" customWidth="1"/>
    <col min="25" max="27" width="18.33203125" style="3" customWidth="1"/>
    <col min="28" max="28" width="6.6640625" style="3" customWidth="1"/>
    <col min="29" max="29" width="3.33203125" style="4" customWidth="1"/>
  </cols>
  <sheetData>
    <row r="1" spans="1:29" ht="19" x14ac:dyDescent="0.25">
      <c r="B1" s="1" t="s">
        <v>0</v>
      </c>
    </row>
    <row r="3" spans="1:29" x14ac:dyDescent="0.2">
      <c r="B3" s="3" t="s">
        <v>1</v>
      </c>
    </row>
    <row r="4" spans="1:29" ht="17" thickBot="1" x14ac:dyDescent="0.25"/>
    <row r="5" spans="1:29" ht="22" thickBot="1" x14ac:dyDescent="0.3">
      <c r="B5" s="2">
        <v>0.57999999999999996</v>
      </c>
      <c r="C5" s="4" t="s">
        <v>2</v>
      </c>
      <c r="E5">
        <f>B5</f>
        <v>0.57999999999999996</v>
      </c>
      <c r="F5" s="4" t="s">
        <v>2</v>
      </c>
      <c r="H5" s="8" cm="1">
        <f t="array" ref="H5:H7">MMULT(_xlfn.ANCHORARRAY(Y19),E5:E7)</f>
        <v>0.57999999999999996</v>
      </c>
      <c r="I5" s="4" t="s">
        <v>8</v>
      </c>
      <c r="K5">
        <f>10000*POWER(MAX(POWER(H5,4096/2523/128)-3424/4096,0)/(32*2413/4096-32*2392/4096*POWER(H5,4096/2523/128)),16384/2610)</f>
        <v>201.66626217692374</v>
      </c>
      <c r="L5" s="4" t="s">
        <v>11</v>
      </c>
      <c r="N5" cm="1">
        <f t="array" ref="N5:N7">MMULT(_xlfn.ANCHORARRAY(Y33),K5:K7)</f>
        <v>201.66626217692382</v>
      </c>
      <c r="O5" s="4" t="s">
        <v>14</v>
      </c>
      <c r="Q5" cm="1">
        <f t="array" ref="Q5:Q7">MMULT(_xlfn.ANCHORARRAY(Y47),_xlfn.ANCHORARRAY(N5))</f>
        <v>191.67489417241327</v>
      </c>
      <c r="R5" s="4" t="s">
        <v>17</v>
      </c>
      <c r="T5" s="31">
        <f>Q6</f>
        <v>201.66626217692379</v>
      </c>
      <c r="U5" s="30" t="s">
        <v>18</v>
      </c>
      <c r="V5" s="32" t="s">
        <v>25</v>
      </c>
    </row>
    <row r="6" spans="1:29" x14ac:dyDescent="0.2">
      <c r="B6" s="2">
        <v>0</v>
      </c>
      <c r="C6" s="4" t="s">
        <v>3</v>
      </c>
      <c r="D6" s="6" t="s">
        <v>5</v>
      </c>
      <c r="E6">
        <f>2*B6</f>
        <v>0</v>
      </c>
      <c r="F6" s="4" t="s">
        <v>6</v>
      </c>
      <c r="G6" s="6" t="s">
        <v>5</v>
      </c>
      <c r="H6" s="8">
        <v>0.57999999999999996</v>
      </c>
      <c r="I6" s="4" t="s">
        <v>9</v>
      </c>
      <c r="J6" s="6" t="s">
        <v>5</v>
      </c>
      <c r="K6">
        <f>10000*POWER(MAX(POWER(H6,4096/2523/128)-3424/4096,0)/(32*2413/4096-32*2392/4096*POWER(H6,4096/2523/128)),16384/2610)</f>
        <v>201.66626217692374</v>
      </c>
      <c r="L6" s="4" t="s">
        <v>12</v>
      </c>
      <c r="M6" s="6" t="s">
        <v>5</v>
      </c>
      <c r="N6">
        <v>201.66626217692374</v>
      </c>
      <c r="O6" s="4" t="s">
        <v>15</v>
      </c>
      <c r="P6" s="6" t="s">
        <v>5</v>
      </c>
      <c r="Q6">
        <v>201.66626217692379</v>
      </c>
      <c r="R6" s="4" t="s">
        <v>18</v>
      </c>
      <c r="S6" s="6" t="s">
        <v>5</v>
      </c>
      <c r="T6" s="12">
        <f>Q5/(Q5+Q6+Q7)</f>
        <v>0.31269999999999892</v>
      </c>
      <c r="U6" s="4" t="s">
        <v>20</v>
      </c>
      <c r="V6" s="6"/>
    </row>
    <row r="7" spans="1:29" x14ac:dyDescent="0.2">
      <c r="B7" s="2">
        <v>0</v>
      </c>
      <c r="C7" s="4" t="s">
        <v>4</v>
      </c>
      <c r="E7">
        <f>B7</f>
        <v>0</v>
      </c>
      <c r="F7" s="4" t="s">
        <v>7</v>
      </c>
      <c r="H7" s="8">
        <v>0.57999999999999996</v>
      </c>
      <c r="I7" s="4" t="s">
        <v>10</v>
      </c>
      <c r="K7">
        <f>10000*POWER(MAX(POWER(H7,4096/2523/128)-3424/4096,0)/(32*2413/4096-32*2392/4096*POWER(H7,4096/2523/128)),16384/2610)</f>
        <v>201.66626217692374</v>
      </c>
      <c r="L7" s="4" t="s">
        <v>13</v>
      </c>
      <c r="N7">
        <v>201.66626217692374</v>
      </c>
      <c r="O7" s="4" t="s">
        <v>16</v>
      </c>
      <c r="Q7">
        <v>219.62620589055393</v>
      </c>
      <c r="R7" s="4" t="s">
        <v>19</v>
      </c>
      <c r="T7" s="12">
        <f>Q6/(Q5+Q6+Q7)</f>
        <v>0.3289999999999994</v>
      </c>
      <c r="U7" s="4" t="s">
        <v>21</v>
      </c>
    </row>
    <row r="10" spans="1:29" x14ac:dyDescent="0.2">
      <c r="D10" s="13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</row>
    <row r="11" spans="1:29" ht="17" thickBot="1" x14ac:dyDescent="0.25">
      <c r="A11" s="24" t="s">
        <v>27</v>
      </c>
      <c r="B11" s="25"/>
      <c r="C11" s="24" t="s">
        <v>2</v>
      </c>
      <c r="D11" s="16"/>
      <c r="E11">
        <f>B5</f>
        <v>0.57999999999999996</v>
      </c>
      <c r="F11" s="4" t="s">
        <v>2</v>
      </c>
      <c r="H11">
        <f>Y19*E5+Z19*E6+AA19*E7</f>
        <v>0.57999999999999996</v>
      </c>
      <c r="I11" s="4" t="s">
        <v>8</v>
      </c>
      <c r="K11">
        <f>10000*POWER(MAX(POWER(H11,4096/2523/128)-3424/4096,0)/(32*2413/4096-32*2392/4096*POWER(H11,4096/2523/128)),16384/2610)</f>
        <v>201.66626217692374</v>
      </c>
      <c r="L11" s="4" t="s">
        <v>11</v>
      </c>
      <c r="N11">
        <f>Y55*K11+Z55*K12+AA55*K13</f>
        <v>191.67489417241322</v>
      </c>
      <c r="O11" s="4" t="s">
        <v>17</v>
      </c>
      <c r="Q11" s="17"/>
      <c r="R11" s="4"/>
      <c r="V11" s="7" t="s">
        <v>24</v>
      </c>
    </row>
    <row r="12" spans="1:29" ht="25" thickBot="1" x14ac:dyDescent="0.35">
      <c r="A12" s="24" t="s">
        <v>28</v>
      </c>
      <c r="B12" s="25"/>
      <c r="C12" s="24" t="s">
        <v>3</v>
      </c>
      <c r="D12" s="16"/>
      <c r="E12">
        <f>2*B6</f>
        <v>0</v>
      </c>
      <c r="F12" s="4" t="s">
        <v>6</v>
      </c>
      <c r="G12" s="6" t="s">
        <v>5</v>
      </c>
      <c r="H12">
        <f>Y20*E5+Z20*E6+AA20*E7</f>
        <v>0.57999999999999996</v>
      </c>
      <c r="I12" s="4" t="s">
        <v>9</v>
      </c>
      <c r="J12" s="6" t="s">
        <v>5</v>
      </c>
      <c r="K12">
        <f>10000*POWER(MAX(POWER(H12,4096/2523/128)-3424/4096,0)/(32*2413/4096-32*2392/4096*POWER(H12,4096/2523/128)),16384/2610)</f>
        <v>201.66626217692374</v>
      </c>
      <c r="L12" s="4" t="s">
        <v>12</v>
      </c>
      <c r="M12" s="6" t="s">
        <v>5</v>
      </c>
      <c r="N12" s="27">
        <f>Y56*K11+Z56*K12+AA56*K13</f>
        <v>201.66626217692379</v>
      </c>
      <c r="O12" s="26" t="s">
        <v>18</v>
      </c>
      <c r="P12" s="28" t="s">
        <v>25</v>
      </c>
      <c r="Q12" s="29"/>
      <c r="R12" s="4"/>
    </row>
    <row r="13" spans="1:29" x14ac:dyDescent="0.2">
      <c r="A13" s="24" t="s">
        <v>29</v>
      </c>
      <c r="B13" s="25"/>
      <c r="C13" s="24" t="s">
        <v>4</v>
      </c>
      <c r="D13" s="16"/>
      <c r="E13">
        <f>B7</f>
        <v>0</v>
      </c>
      <c r="F13" s="4" t="s">
        <v>7</v>
      </c>
      <c r="H13">
        <f>Y21*E5+Z21*E6+AA21*E7</f>
        <v>0.57999999999999996</v>
      </c>
      <c r="I13" s="4" t="s">
        <v>10</v>
      </c>
      <c r="K13">
        <f>10000*POWER(MAX(POWER(H13,4096/2523/128)-3424/4096,0)/(32*2413/4096-32*2392/4096*POWER(H13,4096/2523/128)),16384/2610)</f>
        <v>201.66626217692374</v>
      </c>
      <c r="L13" s="4" t="s">
        <v>13</v>
      </c>
      <c r="N13">
        <f>Y57*K11+Z57*K12+AA57*K13</f>
        <v>219.62620589055393</v>
      </c>
      <c r="O13" s="4" t="s">
        <v>19</v>
      </c>
      <c r="Q13" s="17"/>
      <c r="R13" s="4"/>
      <c r="W13" s="4" t="s">
        <v>2</v>
      </c>
      <c r="Y13" s="9">
        <v>0.5</v>
      </c>
      <c r="Z13" s="10">
        <v>0.5</v>
      </c>
      <c r="AA13" s="11">
        <v>0</v>
      </c>
      <c r="AC13" s="4" t="s">
        <v>8</v>
      </c>
    </row>
    <row r="14" spans="1:29" x14ac:dyDescent="0.2"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20"/>
      <c r="W14" s="4" t="s">
        <v>6</v>
      </c>
      <c r="X14" s="6" t="s">
        <v>5</v>
      </c>
      <c r="Y14" s="9">
        <f>6610/4096</f>
        <v>1.61376953125</v>
      </c>
      <c r="Z14" s="10">
        <f>-13613/4096</f>
        <v>-3.323486328125</v>
      </c>
      <c r="AA14" s="11">
        <f>7003/4096</f>
        <v>1.709716796875</v>
      </c>
      <c r="AB14" s="3" t="s">
        <v>20</v>
      </c>
      <c r="AC14" s="4" t="s">
        <v>9</v>
      </c>
    </row>
    <row r="15" spans="1:29" x14ac:dyDescent="0.2">
      <c r="W15" s="4" t="s">
        <v>7</v>
      </c>
      <c r="Y15" s="9">
        <f>17933/4096</f>
        <v>4.378173828125</v>
      </c>
      <c r="Z15" s="10">
        <f>-17390/4096</f>
        <v>-4.24560546875</v>
      </c>
      <c r="AA15" s="11">
        <f>-543/4096</f>
        <v>-0.132568359375</v>
      </c>
      <c r="AC15" s="4" t="s">
        <v>10</v>
      </c>
    </row>
    <row r="16" spans="1:29" x14ac:dyDescent="0.2">
      <c r="D16" s="5"/>
      <c r="Y16" s="10"/>
      <c r="Z16" s="10"/>
      <c r="AA16" s="10"/>
    </row>
    <row r="17" spans="22:29" x14ac:dyDescent="0.2">
      <c r="V17" s="4" t="s">
        <v>23</v>
      </c>
      <c r="Y17" s="10"/>
      <c r="Z17" s="10"/>
      <c r="AA17" s="10"/>
    </row>
    <row r="18" spans="22:29" x14ac:dyDescent="0.2">
      <c r="Y18" s="10"/>
      <c r="Z18" s="10"/>
      <c r="AA18" s="10"/>
    </row>
    <row r="19" spans="22:29" x14ac:dyDescent="0.2">
      <c r="W19" s="4" t="s">
        <v>8</v>
      </c>
      <c r="Y19" s="9" cm="1">
        <f t="array" ref="Y19:AA21">MINVERSE(Y13:AA15)</f>
        <v>1</v>
      </c>
      <c r="Z19" s="10">
        <v>8.609037037932761E-3</v>
      </c>
      <c r="AA19" s="11">
        <v>0.11102962500302593</v>
      </c>
      <c r="AC19" s="4" t="s">
        <v>2</v>
      </c>
    </row>
    <row r="20" spans="22:29" x14ac:dyDescent="0.2">
      <c r="W20" s="4" t="s">
        <v>9</v>
      </c>
      <c r="X20" s="6" t="s">
        <v>5</v>
      </c>
      <c r="Y20" s="9">
        <v>1</v>
      </c>
      <c r="Z20" s="10">
        <v>-8.6090370379327506E-3</v>
      </c>
      <c r="AA20" s="11">
        <v>-0.11102962500302599</v>
      </c>
      <c r="AB20" s="3" t="s">
        <v>20</v>
      </c>
      <c r="AC20" s="4" t="s">
        <v>6</v>
      </c>
    </row>
    <row r="21" spans="22:29" x14ac:dyDescent="0.2">
      <c r="W21" s="4" t="s">
        <v>10</v>
      </c>
      <c r="Y21" s="9">
        <v>1</v>
      </c>
      <c r="Z21" s="10">
        <v>0.56003133571067909</v>
      </c>
      <c r="AA21" s="11">
        <v>-0.32062717498731885</v>
      </c>
      <c r="AC21" s="4" t="s">
        <v>7</v>
      </c>
    </row>
    <row r="25" spans="22:29" x14ac:dyDescent="0.2">
      <c r="V25" s="7" t="s">
        <v>24</v>
      </c>
    </row>
    <row r="27" spans="22:29" x14ac:dyDescent="0.2">
      <c r="W27" s="4" t="s">
        <v>11</v>
      </c>
      <c r="Y27" s="9">
        <f>1688/4096</f>
        <v>0.412109375</v>
      </c>
      <c r="Z27" s="10">
        <f>2146/4096</f>
        <v>0.52392578125</v>
      </c>
      <c r="AA27" s="11">
        <f>262/4096</f>
        <v>6.396484375E-2</v>
      </c>
      <c r="AC27" s="4" t="s">
        <v>14</v>
      </c>
    </row>
    <row r="28" spans="22:29" x14ac:dyDescent="0.2">
      <c r="W28" s="4" t="s">
        <v>12</v>
      </c>
      <c r="X28" s="6" t="s">
        <v>5</v>
      </c>
      <c r="Y28" s="9">
        <f>683/4096</f>
        <v>0.166748046875</v>
      </c>
      <c r="Z28" s="10">
        <f>2951/4096</f>
        <v>0.720458984375</v>
      </c>
      <c r="AA28" s="11">
        <f>462/4096</f>
        <v>0.11279296875</v>
      </c>
      <c r="AB28" s="3" t="s">
        <v>20</v>
      </c>
      <c r="AC28" s="4" t="s">
        <v>15</v>
      </c>
    </row>
    <row r="29" spans="22:29" x14ac:dyDescent="0.2">
      <c r="W29" s="4" t="s">
        <v>13</v>
      </c>
      <c r="Y29" s="9">
        <f>99/4096</f>
        <v>2.4169921875E-2</v>
      </c>
      <c r="Z29" s="10">
        <f>309/4096</f>
        <v>7.5439453125E-2</v>
      </c>
      <c r="AA29" s="11">
        <f>3688/4096</f>
        <v>0.900390625</v>
      </c>
      <c r="AC29" s="4" t="s">
        <v>16</v>
      </c>
    </row>
    <row r="30" spans="22:29" x14ac:dyDescent="0.2">
      <c r="Y30" s="10"/>
      <c r="Z30" s="10"/>
      <c r="AA30" s="10"/>
    </row>
    <row r="31" spans="22:29" x14ac:dyDescent="0.2">
      <c r="V31" s="4" t="s">
        <v>23</v>
      </c>
      <c r="Y31" s="10"/>
      <c r="Z31" s="10"/>
      <c r="AA31" s="10"/>
    </row>
    <row r="32" spans="22:29" x14ac:dyDescent="0.2">
      <c r="Y32" s="10"/>
      <c r="Z32" s="10"/>
      <c r="AA32" s="10"/>
    </row>
    <row r="33" spans="22:29" x14ac:dyDescent="0.2">
      <c r="W33" s="4" t="s">
        <v>14</v>
      </c>
      <c r="Y33" s="9" cm="1">
        <f t="array" ref="Y33:AA35">MINVERSE(Y27:AA29)</f>
        <v>3.4366066943330784</v>
      </c>
      <c r="Z33" s="10">
        <v>-2.5064521186562696</v>
      </c>
      <c r="AA33" s="11">
        <v>6.9845424323191449E-2</v>
      </c>
      <c r="AC33" s="4" t="s">
        <v>11</v>
      </c>
    </row>
    <row r="34" spans="22:29" x14ac:dyDescent="0.2">
      <c r="W34" s="4" t="s">
        <v>15</v>
      </c>
      <c r="X34" s="6" t="s">
        <v>5</v>
      </c>
      <c r="Y34" s="9">
        <v>-0.7913295555989287</v>
      </c>
      <c r="Z34" s="10">
        <v>1.9836004517922907</v>
      </c>
      <c r="AA34" s="11">
        <v>-0.19227089619336196</v>
      </c>
      <c r="AB34" s="3" t="s">
        <v>20</v>
      </c>
      <c r="AC34" s="4" t="s">
        <v>12</v>
      </c>
    </row>
    <row r="35" spans="22:29" x14ac:dyDescent="0.2">
      <c r="W35" s="4" t="s">
        <v>16</v>
      </c>
      <c r="Y35" s="9">
        <v>-2.5949899690592686E-2</v>
      </c>
      <c r="Z35" s="10">
        <v>-9.8913714711726414E-2</v>
      </c>
      <c r="AA35" s="11">
        <v>1.1248636144023192</v>
      </c>
      <c r="AC35" s="4" t="s">
        <v>13</v>
      </c>
    </row>
    <row r="39" spans="22:29" x14ac:dyDescent="0.2">
      <c r="V39" s="7" t="s">
        <v>22</v>
      </c>
    </row>
    <row r="41" spans="22:29" x14ac:dyDescent="0.2">
      <c r="W41" s="4" t="s">
        <v>14</v>
      </c>
      <c r="Y41" s="9">
        <v>1.71665118797127</v>
      </c>
      <c r="Z41" s="10">
        <v>-0.35567078377639</v>
      </c>
      <c r="AA41" s="11">
        <v>-0.25336628137366002</v>
      </c>
      <c r="AC41" s="4" t="s">
        <v>17</v>
      </c>
    </row>
    <row r="42" spans="22:29" x14ac:dyDescent="0.2">
      <c r="W42" s="4" t="s">
        <v>15</v>
      </c>
      <c r="X42" s="6" t="s">
        <v>5</v>
      </c>
      <c r="Y42" s="9">
        <v>-0.66668435183248997</v>
      </c>
      <c r="Z42" s="10">
        <v>1.6164812366349399</v>
      </c>
      <c r="AA42" s="11">
        <v>1.576854581391E-2</v>
      </c>
      <c r="AB42" s="3" t="s">
        <v>20</v>
      </c>
      <c r="AC42" s="4" t="s">
        <v>18</v>
      </c>
    </row>
    <row r="43" spans="22:29" x14ac:dyDescent="0.2">
      <c r="W43" s="4" t="s">
        <v>16</v>
      </c>
      <c r="Y43" s="9">
        <v>1.7639857445309999E-2</v>
      </c>
      <c r="Z43" s="10">
        <v>-4.2770613257810002E-2</v>
      </c>
      <c r="AA43" s="11">
        <v>0.94210312123547002</v>
      </c>
      <c r="AC43" s="4" t="s">
        <v>19</v>
      </c>
    </row>
    <row r="44" spans="22:29" x14ac:dyDescent="0.2">
      <c r="Y44" s="10"/>
      <c r="Z44" s="10"/>
      <c r="AA44" s="10"/>
    </row>
    <row r="45" spans="22:29" x14ac:dyDescent="0.2">
      <c r="V45" s="4" t="s">
        <v>23</v>
      </c>
      <c r="Y45" s="10"/>
      <c r="Z45" s="10"/>
      <c r="AA45" s="10"/>
    </row>
    <row r="46" spans="22:29" x14ac:dyDescent="0.2">
      <c r="Y46" s="10"/>
      <c r="Z46" s="10"/>
      <c r="AA46" s="10"/>
    </row>
    <row r="47" spans="22:29" x14ac:dyDescent="0.2">
      <c r="W47" s="4" t="s">
        <v>17</v>
      </c>
      <c r="Y47" s="9" cm="1">
        <f t="array" ref="Y47:AA49">MINVERSE(Y41:AA43)</f>
        <v>0.63695804830129021</v>
      </c>
      <c r="Z47" s="10">
        <v>0.14461690358620727</v>
      </c>
      <c r="AA47" s="11">
        <v>0.1688809751641728</v>
      </c>
      <c r="AC47" s="4" t="s">
        <v>14</v>
      </c>
    </row>
    <row r="48" spans="22:29" x14ac:dyDescent="0.2">
      <c r="W48" s="4" t="s">
        <v>18</v>
      </c>
      <c r="X48" s="6" t="s">
        <v>5</v>
      </c>
      <c r="Y48" s="9">
        <v>0.26270021201126681</v>
      </c>
      <c r="Z48" s="10">
        <v>0.67799807151887037</v>
      </c>
      <c r="AA48" s="11">
        <v>5.9301716469863021E-2</v>
      </c>
      <c r="AB48" s="3" t="s">
        <v>20</v>
      </c>
      <c r="AC48" s="4" t="s">
        <v>15</v>
      </c>
    </row>
    <row r="49" spans="22:29" x14ac:dyDescent="0.2">
      <c r="W49" s="4" t="s">
        <v>19</v>
      </c>
      <c r="Y49" s="9">
        <v>1.0067620809375241E-15</v>
      </c>
      <c r="Z49" s="10">
        <v>2.8072693049088725E-2</v>
      </c>
      <c r="AA49" s="11">
        <v>1.0609850577107958</v>
      </c>
      <c r="AC49" s="4" t="s">
        <v>16</v>
      </c>
    </row>
    <row r="53" spans="22:29" x14ac:dyDescent="0.2">
      <c r="V53" s="21" t="s">
        <v>26</v>
      </c>
    </row>
    <row r="55" spans="22:29" x14ac:dyDescent="0.2">
      <c r="W55" s="4" t="s">
        <v>17</v>
      </c>
      <c r="Y55" s="22" cm="1">
        <f t="array" ref="Y55:AA57">MMULT(_xlfn.ANCHORARRAY(Y47),_xlfn.ANCHORARRAY(Y33))</f>
        <v>2.0701522183894197</v>
      </c>
      <c r="Z55" s="3">
        <v>-1.3263473389671556</v>
      </c>
      <c r="AA55" s="23">
        <v>0.20665104762940611</v>
      </c>
      <c r="AC55" s="4" t="s">
        <v>11</v>
      </c>
    </row>
    <row r="56" spans="22:29" x14ac:dyDescent="0.2">
      <c r="W56" s="4" t="s">
        <v>18</v>
      </c>
      <c r="X56" s="6" t="s">
        <v>5</v>
      </c>
      <c r="Y56" s="22">
        <v>0.36473852097480713</v>
      </c>
      <c r="Z56" s="3">
        <v>0.68056602494722651</v>
      </c>
      <c r="AA56" s="23">
        <v>-4.5304545922033382E-2</v>
      </c>
      <c r="AB56" s="3" t="s">
        <v>20</v>
      </c>
      <c r="AC56" s="4" t="s">
        <v>12</v>
      </c>
    </row>
    <row r="57" spans="22:29" x14ac:dyDescent="0.2">
      <c r="W57" s="4" t="s">
        <v>19</v>
      </c>
      <c r="Y57" s="22">
        <v>-4.9747207535809898E-2</v>
      </c>
      <c r="Z57" s="3">
        <v>-4.9260966696614075E-2</v>
      </c>
      <c r="AA57" s="23">
        <v>1.1880659249923096</v>
      </c>
      <c r="AC57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 Arley Seeger</cp:lastModifiedBy>
  <dcterms:created xsi:type="dcterms:W3CDTF">2023-02-13T22:50:48Z</dcterms:created>
  <dcterms:modified xsi:type="dcterms:W3CDTF">2023-02-15T21:02:37Z</dcterms:modified>
</cp:coreProperties>
</file>