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20" yWindow="120" windowWidth="12120" windowHeight="8835"/>
  </bookViews>
  <sheets>
    <sheet name="Document Trace" sheetId="1" r:id="rId1"/>
    <sheet name="Requirements Trace" sheetId="2" r:id="rId2"/>
    <sheet name="Calculator" sheetId="7" state="hidden" r:id="rId3"/>
    <sheet name="Ref Lookups" sheetId="9" state="hidden" r:id="rId4"/>
    <sheet name="Revision History" sheetId="8" r:id="rId5"/>
  </sheets>
  <externalReferences>
    <externalReference r:id="rId6"/>
  </externalReferences>
  <definedNames>
    <definedName name="_xlnm._FilterDatabase" localSheetId="2" hidden="1">Calculator!$A$1:$B$2002</definedName>
    <definedName name="_xlnm._FilterDatabase" localSheetId="1" hidden="1">'Requirements Trace'!$C$8:$C$515</definedName>
    <definedName name="DistinctList" localSheetId="2">'Requirements Trace'!$C$10:$C$65550</definedName>
    <definedName name="DistinctList">'Requirements Trace'!$C$10:$C$528</definedName>
    <definedName name="DocTypes">'Ref Lookups'!$A$2:$A$15</definedName>
    <definedName name="List" localSheetId="2">[1]Sheet2!$A$1:$A$500</definedName>
    <definedName name="List">'Requirements Trace'!$C$10:$C$528</definedName>
    <definedName name="_xlnm.Print_Titles" localSheetId="0">'Document Trace'!$10:$11</definedName>
    <definedName name="_xlnm.Print_Titles" localSheetId="1">'Requirements Trace'!$7:$9</definedName>
  </definedNames>
  <calcPr calcId="125725"/>
</workbook>
</file>

<file path=xl/calcChain.xml><?xml version="1.0" encoding="utf-8"?>
<calcChain xmlns="http://schemas.openxmlformats.org/spreadsheetml/2006/main"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Y466"/>
  <c r="A1" l="1"/>
  <c r="C6" i="2" l="1"/>
</calcChain>
</file>

<file path=xl/sharedStrings.xml><?xml version="1.0" encoding="utf-8"?>
<sst xmlns="http://schemas.openxmlformats.org/spreadsheetml/2006/main" count="106" uniqueCount="90">
  <si>
    <t>User Manual Ref</t>
  </si>
  <si>
    <t>Project ID</t>
  </si>
  <si>
    <t>Project Name</t>
  </si>
  <si>
    <t xml:space="preserve">Others (Specify) </t>
  </si>
  <si>
    <t>Count of Unique Functions</t>
  </si>
  <si>
    <t>&lt;-Total</t>
  </si>
  <si>
    <t>No.</t>
  </si>
  <si>
    <t xml:space="preserve">Note: </t>
  </si>
  <si>
    <t xml:space="preserve">If there are multiple documents for a Project, then include the file name while providing the reference. </t>
  </si>
  <si>
    <t>e.g. If there are mulitple FSD (FSD1 &amp; FSD2). Then in the FSD reference include - FSD1_Sec2.1</t>
  </si>
  <si>
    <t>IF(ISBLANK(OFFSET(DistinctList,464,0,1,1)),0,IF(COUNTIF(OFFSET(DistinctList,465,0,1000,1),OFFSET(DistinctList,464,0,1,1))=0,1,0))</t>
  </si>
  <si>
    <r>
      <t xml:space="preserve">Cells shaded in green has inbuilt function. </t>
    </r>
    <r>
      <rPr>
        <b/>
        <i/>
        <sz val="8"/>
        <color indexed="8"/>
        <rFont val="Tahoma"/>
        <family val="2"/>
      </rPr>
      <t>Pls do not edit.</t>
    </r>
  </si>
  <si>
    <t>Document Status</t>
  </si>
  <si>
    <t>Draft / Final</t>
  </si>
  <si>
    <t>Version</t>
  </si>
  <si>
    <t>Date</t>
  </si>
  <si>
    <t>Author</t>
  </si>
  <si>
    <t>Reviewer</t>
  </si>
  <si>
    <t>Approver</t>
  </si>
  <si>
    <t>Version Summary</t>
  </si>
  <si>
    <t>Type</t>
  </si>
  <si>
    <t>PMP - Project Management Plan</t>
  </si>
  <si>
    <t>UM - User Manual</t>
  </si>
  <si>
    <t>OTHR - Other (specify -&gt;)</t>
  </si>
  <si>
    <t>DocTypes</t>
  </si>
  <si>
    <t>AD - Architecture (Document)</t>
  </si>
  <si>
    <t>FSD - Functional Specifications (Document)</t>
  </si>
  <si>
    <t>TS - Technical Specifications (Document)</t>
  </si>
  <si>
    <t>Name</t>
  </si>
  <si>
    <t>Input document name</t>
  </si>
  <si>
    <t>BRD - Business Requirements Definition (Document)</t>
  </si>
  <si>
    <t>CR - Change Request</t>
  </si>
  <si>
    <t>PS - Program Specifications</t>
  </si>
  <si>
    <t>UT - Unit Test Cases</t>
  </si>
  <si>
    <t>ST - System Test Cases</t>
  </si>
  <si>
    <t>SIT - System Integration Test Cases</t>
  </si>
  <si>
    <t>UAT - User Acceptance Test Cases</t>
  </si>
  <si>
    <t>Trace</t>
  </si>
  <si>
    <t>Origin</t>
  </si>
  <si>
    <t>Note: Specification trace is generally back to requirements or the prior level of specifications.</t>
  </si>
  <si>
    <t>Note: Test Case traceability is back to specifications, except for UAT which is back to BRD/CR</t>
  </si>
  <si>
    <t>Location / Link</t>
  </si>
  <si>
    <t>Note: Provide full document name, version and link to actual document</t>
  </si>
  <si>
    <t>Note: For Review and Approver, the primary party is suffient to be mentioned</t>
  </si>
  <si>
    <t>Functional Specifications</t>
  </si>
  <si>
    <t>BRD / Change Request Reference</t>
  </si>
  <si>
    <t>NFS - Non-Functional Specifications</t>
  </si>
  <si>
    <t>Non-Functional Specifications</t>
  </si>
  <si>
    <t>Technical Specifications</t>
  </si>
  <si>
    <t>Program Specifications</t>
  </si>
  <si>
    <t>Functional</t>
  </si>
  <si>
    <t>Unit Test Cases</t>
  </si>
  <si>
    <t>System Test Cases</t>
  </si>
  <si>
    <t>Systems Integration Test Cases</t>
  </si>
  <si>
    <t>User Acceptance Test Cases</t>
  </si>
  <si>
    <t>Performance Test Cases</t>
  </si>
  <si>
    <t>Failover &amp; Recovery Test Cases</t>
  </si>
  <si>
    <t>Security Test Cases</t>
  </si>
  <si>
    <t>Data Migration Test Cases</t>
  </si>
  <si>
    <t>Operability Acceptance Test Cases</t>
  </si>
  <si>
    <t>Non-Functional</t>
  </si>
  <si>
    <t>1</t>
  </si>
  <si>
    <t>2.7 - ER Diag-Administrator</t>
  </si>
  <si>
    <t>2.7 - ER Diag-User</t>
  </si>
  <si>
    <t>2.7 - ER Diag-Loan</t>
  </si>
  <si>
    <t>2.7 - ER Diag-Transaction</t>
  </si>
  <si>
    <t>2.7 - ER Diag-Relationship Diag</t>
  </si>
  <si>
    <t>2.8 - EER</t>
  </si>
  <si>
    <t>2.10- UserCaseDiag-Administrator</t>
  </si>
  <si>
    <t>2.10-UserCaseDiag-User</t>
  </si>
  <si>
    <t>Group 7</t>
  </si>
  <si>
    <t>Tokenization</t>
  </si>
  <si>
    <t>1.1.User.1</t>
  </si>
  <si>
    <t>1.1.User.2</t>
  </si>
  <si>
    <t>1.1.User.3</t>
  </si>
  <si>
    <t>1.1.User.4</t>
  </si>
  <si>
    <t>1.1.User.5</t>
  </si>
  <si>
    <t>1.1.User.6</t>
  </si>
  <si>
    <t>1.1.User.7</t>
  </si>
  <si>
    <t>1.1.User.8</t>
  </si>
  <si>
    <t>1.1.User.9</t>
  </si>
  <si>
    <t xml:space="preserve">TK_UL_02.1 TK_UL_02.2 TK_UL_02.3 TK_UL_02.4 TK_UL_02.5 </t>
  </si>
  <si>
    <t xml:space="preserve">TK_UL_03.1  TK_UL_03.2TK_UL_03.3  TK_UL_03.4 TK_UL_03.5   TK_UL_03.6  TK_UL_03.7 TK_UL_03.8  </t>
  </si>
  <si>
    <t xml:space="preserve">TK_UL_04.1 TK_UL_04.2 TK_UL_04.3 TK_UL_04.4  </t>
  </si>
  <si>
    <t xml:space="preserve">TK_UL_05.1 TK_UL_05.2 TK_UL_05.3 TK_UL_05.4 TK_UL_05.5   TK_UL_05.6 </t>
  </si>
  <si>
    <t xml:space="preserve">TK_UL_06.1 TK_UL_06.2 TK_UL_06.3   </t>
  </si>
  <si>
    <t xml:space="preserve">TK_AS_01.1 TK_AS_01.2 </t>
  </si>
  <si>
    <t xml:space="preserve">TK_TS_01.1 TK_TS_01.2  TK_TS_01.3 TK_TS_02.1TK_TS_02.2TK_TS_02.3 TK_TS_02.4 TK_TS_03.1  TK_TS_03.2TK_TS_04.1 TK_TS_04.2 TK_TS_04.3    </t>
  </si>
  <si>
    <t>TK_TR_01.1 TK_TR_01.2</t>
  </si>
  <si>
    <t xml:space="preserve">TK_UL_01.1  TK_UL_01.2 TK_UL_01.3  TK_UL_01.4 TK_UL_01.5   TK_UL_01.6  TK_UL_01.7 TK_UL_01.8 TK_UL_01.9 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</si>
</sst>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i/>
      <sz val="10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i/>
      <sz val="9"/>
      <color indexed="8"/>
      <name val="Tahoma"/>
      <family val="2"/>
    </font>
    <font>
      <i/>
      <sz val="8"/>
      <color indexed="8"/>
      <name val="Tahoma"/>
      <family val="2"/>
    </font>
    <font>
      <b/>
      <i/>
      <sz val="8"/>
      <color indexed="8"/>
      <name val="Tahoma"/>
      <family val="2"/>
    </font>
    <font>
      <b/>
      <i/>
      <sz val="8"/>
      <name val="Tahoma"/>
      <family val="2"/>
    </font>
    <font>
      <b/>
      <sz val="10"/>
      <color theme="0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4" fillId="0" borderId="0" xfId="0" applyFont="1"/>
    <xf numFmtId="0" fontId="2" fillId="0" borderId="0" xfId="0" applyFont="1" applyBorder="1"/>
    <xf numFmtId="0" fontId="0" fillId="5" borderId="1" xfId="0" applyFill="1" applyBorder="1"/>
    <xf numFmtId="0" fontId="2" fillId="0" borderId="0" xfId="0" applyFont="1" applyBorder="1" applyAlignment="1"/>
    <xf numFmtId="0" fontId="5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7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49" fontId="2" fillId="6" borderId="1" xfId="0" applyNumberFormat="1" applyFont="1" applyFill="1" applyBorder="1" applyAlignment="1">
      <alignment wrapText="1"/>
    </xf>
    <xf numFmtId="164" fontId="2" fillId="6" borderId="1" xfId="0" applyNumberFormat="1" applyFont="1" applyFill="1" applyBorder="1" applyAlignment="1">
      <alignment wrapText="1"/>
    </xf>
    <xf numFmtId="49" fontId="2" fillId="9" borderId="1" xfId="0" applyNumberFormat="1" applyFont="1" applyFill="1" applyBorder="1" applyAlignment="1">
      <alignment wrapText="1"/>
    </xf>
    <xf numFmtId="164" fontId="2" fillId="9" borderId="1" xfId="0" applyNumberFormat="1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12" fillId="0" borderId="9" xfId="0" applyFont="1" applyBorder="1"/>
    <xf numFmtId="0" fontId="0" fillId="0" borderId="10" xfId="0" applyBorder="1"/>
    <xf numFmtId="164" fontId="2" fillId="0" borderId="3" xfId="0" applyNumberFormat="1" applyFont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164" fontId="2" fillId="6" borderId="3" xfId="0" applyNumberFormat="1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1" fillId="7" borderId="2" xfId="0" applyFont="1" applyFill="1" applyBorder="1" applyAlignment="1">
      <alignment vertical="top" wrapText="1"/>
    </xf>
    <xf numFmtId="0" fontId="1" fillId="7" borderId="3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/>
    </xf>
    <xf numFmtId="49" fontId="2" fillId="0" borderId="4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9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0" xfId="0" applyFont="1" applyAlignment="1"/>
    <xf numFmtId="0" fontId="3" fillId="0" borderId="1" xfId="0" applyFont="1" applyFill="1" applyBorder="1" applyAlignment="1">
      <alignment horizontal="left"/>
    </xf>
    <xf numFmtId="0" fontId="10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5" fillId="3" borderId="1" xfId="0" applyFont="1" applyFill="1" applyBorder="1" applyAlignment="1"/>
    <xf numFmtId="0" fontId="3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49" fontId="2" fillId="9" borderId="1" xfId="0" applyNumberFormat="1" applyFont="1" applyFill="1" applyBorder="1" applyAlignment="1"/>
    <xf numFmtId="49" fontId="5" fillId="9" borderId="1" xfId="0" applyNumberFormat="1" applyFont="1" applyFill="1" applyBorder="1" applyAlignment="1"/>
    <xf numFmtId="0" fontId="0" fillId="0" borderId="0" xfId="0" applyAlignment="1">
      <alignment vertical="top"/>
    </xf>
    <xf numFmtId="49" fontId="2" fillId="6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6" fillId="0" borderId="0" xfId="0" applyFont="1" applyAlignment="1"/>
    <xf numFmtId="16" fontId="6" fillId="0" borderId="0" xfId="0" applyNumberFormat="1" applyFont="1" applyAlignment="1"/>
    <xf numFmtId="0" fontId="5" fillId="4" borderId="0" xfId="0" applyFont="1" applyFill="1" applyBorder="1" applyAlignment="1"/>
    <xf numFmtId="49" fontId="2" fillId="9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2981325</xdr:colOff>
      <xdr:row>0</xdr:row>
      <xdr:rowOff>114300</xdr:rowOff>
    </xdr:from>
    <xdr:to>
      <xdr:col>5</xdr:col>
      <xdr:colOff>3590925</xdr:colOff>
      <xdr:row>3</xdr:row>
      <xdr:rowOff>38100</xdr:rowOff>
    </xdr:to>
    <xdr:pic>
      <xdr:nvPicPr>
        <xdr:cNvPr id="615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9500" y="114300"/>
          <a:ext cx="6096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InfoMall%20Change%20Request%20Form%20-%20CR0009.doc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6:J25"/>
  <sheetViews>
    <sheetView showGridLines="0" tabSelected="1" zoomScale="90" zoomScaleNormal="100" workbookViewId="0">
      <pane ySplit="11" topLeftCell="A12" activePane="bottomLeft" state="frozenSplit"/>
      <selection pane="bottomLeft" activeCell="E12" sqref="E12"/>
    </sheetView>
  </sheetViews>
  <sheetFormatPr defaultRowHeight="12.75"/>
  <cols>
    <col min="1" max="1" width="7.7109375" style="4" customWidth="1"/>
    <col min="2" max="2" width="33.7109375" style="4" customWidth="1"/>
    <col min="3" max="3" width="9.140625" style="4"/>
    <col min="4" max="4" width="22.85546875" style="4" customWidth="1"/>
    <col min="5" max="5" width="35.7109375" style="4" bestFit="1" customWidth="1"/>
    <col min="6" max="6" width="22.140625" style="4" customWidth="1"/>
    <col min="7" max="7" width="30.28515625" style="4" customWidth="1"/>
    <col min="8" max="8" width="19" style="4" customWidth="1"/>
    <col min="9" max="9" width="20.140625" style="4" customWidth="1"/>
    <col min="10" max="10" width="21.140625" style="4" customWidth="1"/>
    <col min="11" max="16384" width="9.140625" style="4"/>
  </cols>
  <sheetData>
    <row r="6" spans="1:10">
      <c r="B6" s="7" t="s">
        <v>1</v>
      </c>
      <c r="C6" s="33" t="s">
        <v>70</v>
      </c>
      <c r="D6" s="34"/>
      <c r="E6" s="35"/>
    </row>
    <row r="7" spans="1:10">
      <c r="B7" s="7" t="s">
        <v>2</v>
      </c>
      <c r="C7" s="36" t="s">
        <v>71</v>
      </c>
      <c r="D7" s="36"/>
      <c r="E7" s="36"/>
    </row>
    <row r="8" spans="1:10">
      <c r="B8" s="3"/>
      <c r="C8" s="5"/>
      <c r="D8" s="5"/>
      <c r="E8" s="5"/>
    </row>
    <row r="10" spans="1:10">
      <c r="G10" s="32" t="s">
        <v>17</v>
      </c>
      <c r="H10" s="32"/>
      <c r="I10" s="32" t="s">
        <v>18</v>
      </c>
      <c r="J10" s="32"/>
    </row>
    <row r="11" spans="1:10" s="6" customFormat="1">
      <c r="A11" s="2" t="s">
        <v>6</v>
      </c>
      <c r="B11" s="2" t="s">
        <v>29</v>
      </c>
      <c r="C11" s="2" t="s">
        <v>14</v>
      </c>
      <c r="D11" s="2" t="s">
        <v>41</v>
      </c>
      <c r="E11" s="2" t="s">
        <v>20</v>
      </c>
      <c r="F11" s="2" t="s">
        <v>3</v>
      </c>
      <c r="G11" s="16" t="s">
        <v>28</v>
      </c>
      <c r="H11" s="16" t="s">
        <v>15</v>
      </c>
      <c r="I11" s="16" t="s">
        <v>28</v>
      </c>
      <c r="J11" s="16" t="s">
        <v>15</v>
      </c>
    </row>
    <row r="12" spans="1:10" s="17" customFormat="1" ht="25.5">
      <c r="A12" s="20" t="s">
        <v>61</v>
      </c>
      <c r="B12" s="20" t="s">
        <v>71</v>
      </c>
      <c r="C12" s="20"/>
      <c r="D12" s="20"/>
      <c r="E12" s="20" t="s">
        <v>26</v>
      </c>
      <c r="F12" s="20"/>
      <c r="G12" s="20"/>
      <c r="H12" s="21"/>
      <c r="I12" s="20"/>
      <c r="J12" s="21"/>
    </row>
    <row r="13" spans="1:10" s="17" customFormat="1">
      <c r="A13" s="20"/>
      <c r="B13" s="20"/>
      <c r="C13" s="20"/>
      <c r="D13" s="20"/>
      <c r="E13" s="20"/>
      <c r="F13" s="20"/>
      <c r="G13" s="20"/>
      <c r="H13" s="21"/>
      <c r="I13" s="20"/>
      <c r="J13" s="21"/>
    </row>
    <row r="14" spans="1:10" s="17" customFormat="1">
      <c r="A14" s="20"/>
      <c r="B14" s="20"/>
      <c r="C14" s="20"/>
      <c r="D14" s="20"/>
      <c r="E14" s="20"/>
      <c r="F14" s="20"/>
      <c r="G14" s="20"/>
      <c r="H14" s="21"/>
      <c r="I14" s="20"/>
      <c r="J14" s="21"/>
    </row>
    <row r="15" spans="1:10" s="17" customFormat="1">
      <c r="A15" s="20"/>
      <c r="B15" s="20"/>
      <c r="C15" s="20"/>
      <c r="D15" s="20"/>
      <c r="E15" s="20"/>
      <c r="F15" s="20"/>
      <c r="G15" s="20"/>
      <c r="H15" s="21"/>
      <c r="I15" s="20"/>
      <c r="J15" s="21"/>
    </row>
    <row r="16" spans="1:10" s="17" customFormat="1">
      <c r="A16" s="20"/>
      <c r="B16" s="20"/>
      <c r="C16" s="20"/>
      <c r="D16" s="20"/>
      <c r="E16" s="20"/>
      <c r="F16" s="20"/>
      <c r="G16" s="20"/>
      <c r="H16" s="21"/>
      <c r="I16" s="20"/>
      <c r="J16" s="21"/>
    </row>
    <row r="17" spans="1:10" s="17" customFormat="1">
      <c r="A17" s="20"/>
      <c r="B17" s="20"/>
      <c r="C17" s="20"/>
      <c r="D17" s="20"/>
      <c r="E17" s="20"/>
      <c r="F17" s="20"/>
      <c r="G17" s="20"/>
      <c r="H17" s="21"/>
      <c r="I17" s="20"/>
      <c r="J17" s="21"/>
    </row>
    <row r="18" spans="1:10" s="17" customFormat="1">
      <c r="A18" s="20"/>
      <c r="B18" s="20"/>
      <c r="C18" s="20"/>
      <c r="D18" s="20"/>
      <c r="E18" s="20"/>
      <c r="F18" s="20"/>
      <c r="G18" s="20"/>
      <c r="H18" s="21"/>
      <c r="I18" s="20"/>
      <c r="J18" s="21"/>
    </row>
    <row r="19" spans="1:10" s="17" customFormat="1">
      <c r="A19" s="20"/>
      <c r="B19" s="20"/>
      <c r="C19" s="20"/>
      <c r="D19" s="20"/>
      <c r="E19" s="20"/>
      <c r="F19" s="20"/>
      <c r="G19" s="20"/>
      <c r="H19" s="21"/>
      <c r="I19" s="20"/>
      <c r="J19" s="21"/>
    </row>
    <row r="20" spans="1:10" s="17" customFormat="1">
      <c r="A20" s="20"/>
      <c r="B20" s="20"/>
      <c r="C20" s="20"/>
      <c r="D20" s="20"/>
      <c r="E20" s="20"/>
      <c r="F20" s="20"/>
      <c r="G20" s="20"/>
      <c r="H20" s="21"/>
      <c r="I20" s="20"/>
      <c r="J20" s="21"/>
    </row>
    <row r="21" spans="1:10" s="17" customFormat="1">
      <c r="A21" s="20"/>
      <c r="B21" s="20"/>
      <c r="C21" s="20"/>
      <c r="D21" s="20"/>
      <c r="E21" s="20"/>
      <c r="F21" s="20"/>
      <c r="G21" s="20"/>
      <c r="H21" s="21"/>
      <c r="I21" s="20"/>
      <c r="J21" s="21"/>
    </row>
    <row r="22" spans="1:10" s="17" customFormat="1">
      <c r="A22" s="18"/>
      <c r="B22" s="18"/>
      <c r="C22" s="18"/>
      <c r="D22" s="18"/>
      <c r="E22" s="18"/>
      <c r="F22" s="18"/>
      <c r="G22" s="18"/>
      <c r="H22" s="19"/>
      <c r="I22" s="18"/>
      <c r="J22" s="19"/>
    </row>
    <row r="24" spans="1:10">
      <c r="A24" s="8" t="s">
        <v>42</v>
      </c>
    </row>
    <row r="25" spans="1:10">
      <c r="A25" s="8" t="s">
        <v>43</v>
      </c>
    </row>
  </sheetData>
  <mergeCells count="4">
    <mergeCell ref="G10:H10"/>
    <mergeCell ref="I10:J10"/>
    <mergeCell ref="C6:E6"/>
    <mergeCell ref="C7:E7"/>
  </mergeCells>
  <phoneticPr fontId="0" type="noConversion"/>
  <dataValidations count="1">
    <dataValidation type="list" allowBlank="1" showInputMessage="1" showErrorMessage="1" sqref="E12:E22">
      <formula1>DocTypes</formula1>
    </dataValidation>
  </dataValidations>
  <printOptions horizontalCentered="1"/>
  <pageMargins left="0.2" right="0.23" top="1" bottom="1" header="0.5" footer="0.5"/>
  <pageSetup paperSize="9" fitToHeight="99" orientation="landscape" r:id="rId1"/>
  <headerFooter alignWithMargins="0">
    <oddHeader>&amp;CTraceability Matrix</oddHeader>
    <oddFooter>&amp;L&amp;"Tahoma,Regular"&amp;F&amp;C&amp;"Tahoma,Regular"&amp;A&amp;R&amp;P/&amp;N</oddFooter>
  </headerFooter>
  <legacyDrawing r:id="rId2"/>
  <oleObjects>
    <oleObject progId="Word.Picture.8" shapeId="2050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3:P54"/>
  <sheetViews>
    <sheetView showGridLines="0" zoomScaleNormal="100" workbookViewId="0">
      <pane xSplit="2" ySplit="9" topLeftCell="D12" activePane="bottomRight" state="frozenSplit"/>
      <selection pane="topRight" activeCell="B1" sqref="B1"/>
      <selection pane="bottomLeft" activeCell="A11" sqref="A11"/>
      <selection pane="bottomRight" activeCell="I1" sqref="I1:I1048576"/>
    </sheetView>
  </sheetViews>
  <sheetFormatPr defaultRowHeight="12.75"/>
  <cols>
    <col min="1" max="1" width="7" style="48" customWidth="1"/>
    <col min="2" max="4" width="19.42578125" style="52" customWidth="1"/>
    <col min="5" max="7" width="19.42578125" style="48" customWidth="1"/>
    <col min="8" max="8" width="21.42578125" style="48" customWidth="1"/>
    <col min="9" max="9" width="11.140625" style="48" customWidth="1"/>
    <col min="10" max="15" width="21.28515625" style="48" customWidth="1"/>
    <col min="16" max="16" width="19.42578125" style="48" customWidth="1"/>
    <col min="17" max="16384" width="9.140625" style="48"/>
  </cols>
  <sheetData>
    <row r="3" spans="1:16">
      <c r="B3" s="49" t="s">
        <v>1</v>
      </c>
      <c r="C3" s="37" t="s">
        <v>70</v>
      </c>
      <c r="D3" s="37"/>
      <c r="E3" s="37"/>
      <c r="F3" s="37"/>
      <c r="G3" s="50" t="s">
        <v>7</v>
      </c>
      <c r="I3" s="51"/>
      <c r="J3" s="51"/>
      <c r="K3" s="51"/>
      <c r="L3" s="51"/>
      <c r="M3" s="51"/>
      <c r="N3" s="51"/>
      <c r="O3" s="51"/>
    </row>
    <row r="4" spans="1:16">
      <c r="B4" s="49" t="s">
        <v>2</v>
      </c>
      <c r="C4" s="37" t="s">
        <v>71</v>
      </c>
      <c r="D4" s="37"/>
      <c r="E4" s="37"/>
      <c r="F4" s="37"/>
      <c r="G4" s="13" t="s">
        <v>11</v>
      </c>
    </row>
    <row r="5" spans="1:16">
      <c r="G5" s="53" t="s">
        <v>8</v>
      </c>
    </row>
    <row r="6" spans="1:16">
      <c r="A6" s="54" t="s">
        <v>4</v>
      </c>
      <c r="C6" s="55">
        <f ca="1">Calculator!A1</f>
        <v>17</v>
      </c>
      <c r="G6" s="53" t="s">
        <v>9</v>
      </c>
    </row>
    <row r="7" spans="1:16">
      <c r="A7" s="54"/>
      <c r="B7" s="39" t="s">
        <v>38</v>
      </c>
      <c r="C7" s="38" t="s">
        <v>37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>
      <c r="A8" s="54"/>
      <c r="B8" s="40"/>
      <c r="C8" s="56" t="s">
        <v>44</v>
      </c>
      <c r="D8" s="56" t="s">
        <v>47</v>
      </c>
      <c r="E8" s="57" t="s">
        <v>48</v>
      </c>
      <c r="F8" s="57" t="s">
        <v>49</v>
      </c>
      <c r="G8" s="57" t="s">
        <v>51</v>
      </c>
      <c r="H8" s="58" t="s">
        <v>50</v>
      </c>
      <c r="I8" s="59"/>
      <c r="J8" s="60"/>
      <c r="K8" s="58" t="s">
        <v>60</v>
      </c>
      <c r="L8" s="59"/>
      <c r="M8" s="59"/>
      <c r="N8" s="59"/>
      <c r="O8" s="60"/>
      <c r="P8" s="57" t="s">
        <v>0</v>
      </c>
    </row>
    <row r="9" spans="1:16" ht="28.5" customHeight="1">
      <c r="A9" s="61" t="s">
        <v>6</v>
      </c>
      <c r="B9" s="62" t="s">
        <v>45</v>
      </c>
      <c r="C9" s="56"/>
      <c r="D9" s="56"/>
      <c r="E9" s="57"/>
      <c r="F9" s="57"/>
      <c r="G9" s="57"/>
      <c r="H9" s="61" t="s">
        <v>52</v>
      </c>
      <c r="I9" s="61" t="s">
        <v>53</v>
      </c>
      <c r="J9" s="61" t="s">
        <v>54</v>
      </c>
      <c r="K9" s="61" t="s">
        <v>55</v>
      </c>
      <c r="L9" s="61" t="s">
        <v>56</v>
      </c>
      <c r="M9" s="61" t="s">
        <v>57</v>
      </c>
      <c r="N9" s="61" t="s">
        <v>58</v>
      </c>
      <c r="O9" s="61" t="s">
        <v>59</v>
      </c>
      <c r="P9" s="57"/>
    </row>
    <row r="10" spans="1:16">
      <c r="A10" s="63" t="s">
        <v>61</v>
      </c>
      <c r="B10" s="64"/>
      <c r="C10" s="64" t="s">
        <v>62</v>
      </c>
      <c r="D10" s="64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</row>
    <row r="11" spans="1:16">
      <c r="A11" s="63"/>
      <c r="B11" s="64"/>
      <c r="C11" s="64" t="s">
        <v>63</v>
      </c>
      <c r="D11" s="64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</row>
    <row r="12" spans="1:16">
      <c r="A12" s="63"/>
      <c r="B12" s="64"/>
      <c r="C12" s="64" t="s">
        <v>64</v>
      </c>
      <c r="D12" s="64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16">
      <c r="A13" s="63"/>
      <c r="B13" s="64"/>
      <c r="C13" s="64" t="s">
        <v>65</v>
      </c>
      <c r="D13" s="64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</row>
    <row r="14" spans="1:16">
      <c r="A14" s="63"/>
      <c r="B14" s="64"/>
      <c r="C14" s="64" t="s">
        <v>66</v>
      </c>
      <c r="D14" s="64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</row>
    <row r="15" spans="1:16">
      <c r="A15" s="63"/>
      <c r="B15" s="64"/>
      <c r="C15" s="64" t="s">
        <v>67</v>
      </c>
      <c r="D15" s="64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</row>
    <row r="16" spans="1:16">
      <c r="A16" s="63"/>
      <c r="B16" s="64"/>
      <c r="C16" s="64" t="s">
        <v>68</v>
      </c>
      <c r="D16" s="64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  <row r="17" spans="1:16">
      <c r="A17" s="63"/>
      <c r="B17" s="64"/>
      <c r="C17" s="64" t="s">
        <v>69</v>
      </c>
      <c r="D17" s="6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</row>
    <row r="18" spans="1:16">
      <c r="A18" s="63"/>
      <c r="B18" s="64"/>
      <c r="C18" s="64"/>
      <c r="D18" s="64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</row>
    <row r="19" spans="1:16">
      <c r="A19" s="63"/>
      <c r="B19" s="64"/>
      <c r="C19" s="64"/>
      <c r="D19" s="64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</row>
    <row r="20" spans="1:16">
      <c r="A20" s="63"/>
      <c r="B20" s="64"/>
      <c r="C20" s="64"/>
      <c r="D20" s="64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</row>
    <row r="21" spans="1:16">
      <c r="A21" s="63"/>
      <c r="B21" s="64"/>
      <c r="C21" s="64"/>
      <c r="D21" s="64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</row>
    <row r="22" spans="1:16" ht="120" customHeight="1">
      <c r="A22" s="63"/>
      <c r="B22" s="64"/>
      <c r="C22" s="65" t="s">
        <v>72</v>
      </c>
      <c r="D22" s="64"/>
      <c r="E22" s="63"/>
      <c r="F22" s="63"/>
      <c r="G22" s="63"/>
      <c r="H22" s="63"/>
      <c r="I22" s="71" t="s">
        <v>89</v>
      </c>
      <c r="J22" s="63"/>
      <c r="K22" s="63"/>
      <c r="L22" s="63"/>
      <c r="M22" s="63"/>
      <c r="N22" s="63"/>
      <c r="O22" s="63"/>
      <c r="P22" s="63"/>
    </row>
    <row r="23" spans="1:16" ht="63.75">
      <c r="A23" s="63"/>
      <c r="B23" s="64"/>
      <c r="C23" s="65" t="s">
        <v>73</v>
      </c>
      <c r="D23" s="64"/>
      <c r="E23" s="63"/>
      <c r="F23" s="63"/>
      <c r="G23" s="63"/>
      <c r="H23" s="63"/>
      <c r="I23" s="20" t="s">
        <v>81</v>
      </c>
      <c r="J23" s="63"/>
      <c r="K23" s="63"/>
      <c r="L23" s="63"/>
      <c r="M23" s="63"/>
      <c r="N23" s="63"/>
      <c r="O23" s="63"/>
      <c r="P23" s="63"/>
    </row>
    <row r="24" spans="1:16" ht="102">
      <c r="A24" s="63"/>
      <c r="B24" s="64"/>
      <c r="C24" s="65" t="s">
        <v>74</v>
      </c>
      <c r="D24" s="64"/>
      <c r="E24" s="63"/>
      <c r="F24" s="63"/>
      <c r="G24" s="63"/>
      <c r="H24" s="63"/>
      <c r="I24" s="71" t="s">
        <v>82</v>
      </c>
      <c r="J24" s="63"/>
      <c r="K24" s="63"/>
      <c r="L24" s="63"/>
      <c r="M24" s="63"/>
      <c r="N24" s="63"/>
      <c r="O24" s="63"/>
      <c r="P24" s="63"/>
    </row>
    <row r="25" spans="1:16" ht="51">
      <c r="A25" s="63"/>
      <c r="B25" s="64"/>
      <c r="C25" s="65" t="s">
        <v>75</v>
      </c>
      <c r="D25" s="64"/>
      <c r="E25" s="63"/>
      <c r="F25" s="63"/>
      <c r="G25" s="63"/>
      <c r="H25" s="63"/>
      <c r="I25" s="20" t="s">
        <v>83</v>
      </c>
      <c r="J25" s="63"/>
      <c r="K25" s="63"/>
      <c r="L25" s="63"/>
      <c r="M25" s="63"/>
      <c r="N25" s="63"/>
      <c r="O25" s="63"/>
      <c r="P25" s="63"/>
    </row>
    <row r="26" spans="1:16" ht="76.5">
      <c r="A26" s="63"/>
      <c r="B26" s="64"/>
      <c r="C26" s="65" t="s">
        <v>76</v>
      </c>
      <c r="D26" s="64"/>
      <c r="E26" s="63"/>
      <c r="F26" s="63"/>
      <c r="G26" s="63"/>
      <c r="H26" s="63"/>
      <c r="I26" s="20" t="s">
        <v>84</v>
      </c>
      <c r="J26" s="63"/>
      <c r="K26" s="63"/>
      <c r="L26" s="63"/>
      <c r="M26" s="63"/>
      <c r="N26" s="63"/>
      <c r="O26" s="63"/>
      <c r="P26" s="63"/>
    </row>
    <row r="27" spans="1:16" ht="38.25">
      <c r="A27" s="63"/>
      <c r="B27" s="64"/>
      <c r="C27" s="65" t="s">
        <v>77</v>
      </c>
      <c r="D27" s="64"/>
      <c r="E27" s="63"/>
      <c r="F27" s="63"/>
      <c r="G27" s="63"/>
      <c r="H27" s="63"/>
      <c r="I27" s="20" t="s">
        <v>85</v>
      </c>
      <c r="J27" s="63"/>
      <c r="K27" s="63"/>
      <c r="L27" s="63"/>
      <c r="M27" s="63"/>
      <c r="N27" s="63"/>
      <c r="O27" s="63"/>
      <c r="P27" s="63"/>
    </row>
    <row r="28" spans="1:16" ht="25.5">
      <c r="A28" s="63"/>
      <c r="B28" s="64"/>
      <c r="C28" s="65" t="s">
        <v>78</v>
      </c>
      <c r="D28" s="64"/>
      <c r="E28" s="63"/>
      <c r="F28" s="63"/>
      <c r="G28" s="63"/>
      <c r="H28" s="63"/>
      <c r="I28" s="20" t="s">
        <v>86</v>
      </c>
      <c r="J28" s="63"/>
      <c r="K28" s="63"/>
      <c r="L28" s="63"/>
      <c r="M28" s="63"/>
      <c r="N28" s="63"/>
      <c r="O28" s="63"/>
      <c r="P28" s="63"/>
    </row>
    <row r="29" spans="1:16" ht="153">
      <c r="A29" s="63"/>
      <c r="B29" s="64"/>
      <c r="C29" s="65" t="s">
        <v>79</v>
      </c>
      <c r="D29" s="64"/>
      <c r="E29" s="63"/>
      <c r="F29" s="63"/>
      <c r="G29" s="63"/>
      <c r="H29" s="63"/>
      <c r="I29" s="20" t="s">
        <v>87</v>
      </c>
      <c r="J29" s="63"/>
      <c r="K29" s="63"/>
      <c r="L29" s="63"/>
      <c r="M29" s="63"/>
      <c r="N29" s="63"/>
      <c r="O29" s="63"/>
      <c r="P29" s="63"/>
    </row>
    <row r="30" spans="1:16" ht="25.5" customHeight="1">
      <c r="A30" s="63"/>
      <c r="B30" s="64"/>
      <c r="C30" s="65" t="s">
        <v>80</v>
      </c>
      <c r="D30" s="64"/>
      <c r="E30" s="63"/>
      <c r="F30" s="63"/>
      <c r="G30" s="63"/>
      <c r="H30" s="63"/>
      <c r="I30" s="20" t="s">
        <v>88</v>
      </c>
      <c r="J30" s="63"/>
      <c r="K30" s="63"/>
      <c r="L30" s="63"/>
      <c r="M30" s="63"/>
      <c r="N30" s="63"/>
      <c r="O30" s="63"/>
      <c r="P30" s="63"/>
    </row>
    <row r="31" spans="1:16">
      <c r="A31" s="63"/>
      <c r="B31" s="64"/>
      <c r="C31" s="64"/>
      <c r="D31" s="64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16">
      <c r="A32" s="63"/>
      <c r="B32" s="64"/>
      <c r="C32" s="64"/>
      <c r="D32" s="64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</row>
    <row r="33" spans="1:16">
      <c r="A33" s="63"/>
      <c r="B33" s="64"/>
      <c r="C33" s="64"/>
      <c r="D33" s="6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</row>
    <row r="34" spans="1:16">
      <c r="A34" s="63"/>
      <c r="B34" s="64"/>
      <c r="C34" s="64"/>
      <c r="D34" s="64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spans="1:16">
      <c r="A35" s="63"/>
      <c r="B35" s="64"/>
      <c r="C35" s="64"/>
      <c r="D35" s="6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</row>
    <row r="36" spans="1:16">
      <c r="A36" s="63"/>
      <c r="B36" s="64"/>
      <c r="C36" s="64"/>
      <c r="D36" s="64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spans="1:16">
      <c r="A37" s="63"/>
      <c r="B37" s="64"/>
      <c r="C37" s="64"/>
      <c r="D37" s="64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 spans="1:16">
      <c r="A38" s="63"/>
      <c r="B38" s="64"/>
      <c r="C38" s="64"/>
      <c r="D38" s="64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6">
      <c r="A39" s="63"/>
      <c r="B39" s="64"/>
      <c r="C39" s="64"/>
      <c r="D39" s="64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</row>
    <row r="40" spans="1:16">
      <c r="A40" s="63"/>
      <c r="B40" s="64"/>
      <c r="C40" s="64"/>
      <c r="D40" s="64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 spans="1:16">
      <c r="A41" s="63"/>
      <c r="B41" s="64"/>
      <c r="C41" s="64"/>
      <c r="D41" s="64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  <row r="42" spans="1:16">
      <c r="A42" s="66"/>
      <c r="B42" s="67"/>
      <c r="C42" s="67"/>
      <c r="D42" s="67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spans="1:16">
      <c r="A43" s="68"/>
      <c r="E43" s="68"/>
      <c r="F43" s="68"/>
      <c r="H43" s="69"/>
    </row>
    <row r="44" spans="1:16">
      <c r="A44" s="68" t="s">
        <v>39</v>
      </c>
      <c r="E44" s="68"/>
      <c r="F44" s="68"/>
      <c r="G44" s="11"/>
      <c r="H44" s="70"/>
      <c r="I44" s="11"/>
      <c r="J44" s="11"/>
      <c r="K44" s="11"/>
      <c r="L44" s="11"/>
      <c r="M44" s="11"/>
      <c r="N44" s="11"/>
      <c r="O44" s="11"/>
    </row>
    <row r="45" spans="1:16">
      <c r="A45" s="68" t="s">
        <v>40</v>
      </c>
      <c r="E45" s="68"/>
      <c r="F45" s="68"/>
      <c r="H45" s="69"/>
    </row>
    <row r="50" spans="1:4">
      <c r="A50" s="11"/>
      <c r="B50" s="12"/>
      <c r="C50" s="12"/>
      <c r="D50" s="12"/>
    </row>
    <row r="51" spans="1:4">
      <c r="A51" s="11"/>
      <c r="B51" s="12"/>
      <c r="C51" s="12"/>
      <c r="D51" s="12"/>
    </row>
    <row r="52" spans="1:4">
      <c r="A52" s="11"/>
      <c r="B52" s="12"/>
      <c r="C52" s="12"/>
      <c r="D52" s="12"/>
    </row>
    <row r="53" spans="1:4">
      <c r="A53" s="11"/>
      <c r="B53" s="12"/>
      <c r="C53" s="12"/>
      <c r="D53" s="12"/>
    </row>
    <row r="54" spans="1:4">
      <c r="A54" s="11"/>
      <c r="B54" s="12"/>
      <c r="C54" s="12"/>
      <c r="D54" s="12"/>
    </row>
  </sheetData>
  <mergeCells count="12">
    <mergeCell ref="C3:F3"/>
    <mergeCell ref="C4:F4"/>
    <mergeCell ref="C7:P7"/>
    <mergeCell ref="B7:B8"/>
    <mergeCell ref="H8:J8"/>
    <mergeCell ref="K8:O8"/>
    <mergeCell ref="P8:P9"/>
    <mergeCell ref="G8:G9"/>
    <mergeCell ref="F8:F9"/>
    <mergeCell ref="E8:E9"/>
    <mergeCell ref="D8:D9"/>
    <mergeCell ref="C8:C9"/>
  </mergeCells>
  <phoneticPr fontId="0" type="noConversion"/>
  <printOptions horizontalCentered="1"/>
  <pageMargins left="0.2" right="0.23" top="1" bottom="1" header="0.5" footer="0.5"/>
  <pageSetup paperSize="9" fitToHeight="99" orientation="landscape" r:id="rId1"/>
  <headerFooter alignWithMargins="0">
    <oddHeader>&amp;CTraceability Matrix</oddHeader>
    <oddFooter>&amp;L&amp;"Tahoma,Regular"&amp;F&amp;C&amp;"Tahoma,Regular"&amp;A&amp;R&amp;P/&amp;N</oddFooter>
  </headerFooter>
  <legacyDrawing r:id="rId2"/>
  <oleObjects>
    <oleObject progId="Word.Picture.8" shapeId="3076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8625"/>
  <sheetViews>
    <sheetView workbookViewId="0">
      <selection activeCell="A17" sqref="A17"/>
    </sheetView>
  </sheetViews>
  <sheetFormatPr defaultRowHeight="12.75"/>
  <cols>
    <col min="20" max="20" width="116.140625" bestFit="1" customWidth="1"/>
  </cols>
  <sheetData>
    <row r="1" spans="1:2">
      <c r="A1" s="10">
        <f ca="1">IF(SUM(A2:A2002)=0,"",SUM(A2:A2002))</f>
        <v>17</v>
      </c>
      <c r="B1" t="s">
        <v>5</v>
      </c>
    </row>
    <row r="2" spans="1:2">
      <c r="A2" s="1">
        <f ca="1">IF(ISBLANK(OFFSET(DistinctList,0,0,1,1)),0,IF(COUNTIF(OFFSET(DistinctList,1,0,2000,1),OFFSET(DistinctList,0,0,1,1))=0,1,0))</f>
        <v>1</v>
      </c>
    </row>
    <row r="3" spans="1:2">
      <c r="A3" s="1">
        <f ca="1">IF(ISBLANK(OFFSET(DistinctList,1,0,1,1)),0,IF(COUNTIF(OFFSET(DistinctList,2,0,2000,1),OFFSET(DistinctList,1,0,1,1))=0,1,0))</f>
        <v>1</v>
      </c>
    </row>
    <row r="4" spans="1:2">
      <c r="A4" s="1">
        <f ca="1">IF(ISBLANK(OFFSET(DistinctList,2,0,1,1)),0,IF(COUNTIF(OFFSET(DistinctList,3,0,2000,1),OFFSET(DistinctList,2,0,1,1))=0,1,0))</f>
        <v>1</v>
      </c>
    </row>
    <row r="5" spans="1:2">
      <c r="A5" s="1">
        <f ca="1">IF(ISBLANK(OFFSET(DistinctList,3,0,1,1)),0,IF(COUNTIF(OFFSET(DistinctList,4,0,2000,1),OFFSET(DistinctList,3,0,1,1))=0,1,0))</f>
        <v>1</v>
      </c>
    </row>
    <row r="6" spans="1:2">
      <c r="A6" s="1">
        <f ca="1">IF(ISBLANK(OFFSET(DistinctList,4,0,1,1)),0,IF(COUNTIF(OFFSET(DistinctList,5,0,2000,1),OFFSET(DistinctList,4,0,1,1))=0,1,0))</f>
        <v>1</v>
      </c>
    </row>
    <row r="7" spans="1:2">
      <c r="A7" s="1">
        <f ca="1">IF(ISBLANK(OFFSET(DistinctList,5,0,1,1)),0,IF(COUNTIF(OFFSET(DistinctList,6,0,2000,1),OFFSET(DistinctList,5,0,1,1))=0,1,0))</f>
        <v>1</v>
      </c>
    </row>
    <row r="8" spans="1:2">
      <c r="A8" s="1">
        <f ca="1">IF(ISBLANK(OFFSET(DistinctList,6,0,1,1)),0,IF(COUNTIF(OFFSET(DistinctList,7,0,2000,1),OFFSET(DistinctList,6,0,1,1))=0,1,0))</f>
        <v>1</v>
      </c>
    </row>
    <row r="9" spans="1:2">
      <c r="A9" s="1">
        <f ca="1">IF(ISBLANK(OFFSET(DistinctList,7,0,1,1)),0,IF(COUNTIF(OFFSET(DistinctList,8,0,2000,1),OFFSET(DistinctList,7,0,1,1))=0,1,0))</f>
        <v>1</v>
      </c>
    </row>
    <row r="10" spans="1:2">
      <c r="A10" s="1">
        <f ca="1">IF(ISBLANK(OFFSET(DistinctList,8,0,1,1)),0,IF(COUNTIF(OFFSET(DistinctList,9,0,2000,1),OFFSET(DistinctList,8,0,1,1))=0,1,0))</f>
        <v>0</v>
      </c>
    </row>
    <row r="11" spans="1:2">
      <c r="A11" s="1">
        <f ca="1">IF(ISBLANK(OFFSET(DistinctList,9,0,1,1)),0,IF(COUNTIF(OFFSET(DistinctList,10,0,2000,1),OFFSET(DistinctList,9,0,1,1))=0,1,0))</f>
        <v>0</v>
      </c>
    </row>
    <row r="12" spans="1:2">
      <c r="A12" s="1">
        <f ca="1">IF(ISBLANK(OFFSET(DistinctList,10,0,1,1)),0,IF(COUNTIF(OFFSET(DistinctList,11,0,2000,1),OFFSET(DistinctList,10,0,1,1))=0,1,0))</f>
        <v>0</v>
      </c>
    </row>
    <row r="13" spans="1:2">
      <c r="A13" s="1">
        <f ca="1">IF(ISBLANK(OFFSET(DistinctList,11,0,1,1)),0,IF(COUNTIF(OFFSET(DistinctList,12,0,2000,1),OFFSET(DistinctList,11,0,1,1))=0,1,0))</f>
        <v>0</v>
      </c>
    </row>
    <row r="14" spans="1:2">
      <c r="A14" s="1">
        <f ca="1">IF(ISBLANK(OFFSET(DistinctList,12,0,1,1)),0,IF(COUNTIF(OFFSET(DistinctList,13,0,2000,1),OFFSET(DistinctList,12,0,1,1))=0,1,0))</f>
        <v>1</v>
      </c>
    </row>
    <row r="15" spans="1:2">
      <c r="A15" s="1">
        <f ca="1">IF(ISBLANK(OFFSET(DistinctList,13,0,1,1)),0,IF(COUNTIF(OFFSET(DistinctList,14,0,2000,1),OFFSET(DistinctList,13,0,1,1))=0,1,0))</f>
        <v>1</v>
      </c>
    </row>
    <row r="16" spans="1:2">
      <c r="A16" s="1">
        <f ca="1">IF(ISBLANK(OFFSET(DistinctList,14,0,1,1)),0,IF(COUNTIF(OFFSET(DistinctList,15,0,2000,1),OFFSET(DistinctList,14,0,1,1))=0,1,0))</f>
        <v>1</v>
      </c>
    </row>
    <row r="17" spans="1:1">
      <c r="A17" s="1">
        <f ca="1">IF(ISBLANK(OFFSET(DistinctList,15,0,1,1)),0,IF(COUNTIF(OFFSET(DistinctList,16,0,2000,1),OFFSET(DistinctList,15,0,1,1))=0,1,0))</f>
        <v>1</v>
      </c>
    </row>
    <row r="18" spans="1:1">
      <c r="A18" s="1">
        <f ca="1">IF(ISBLANK(OFFSET(DistinctList,16,0,1,1)),0,IF(COUNTIF(OFFSET(DistinctList,17,0,2000,1),OFFSET(DistinctList,16,0,1,1))=0,1,0))</f>
        <v>1</v>
      </c>
    </row>
    <row r="19" spans="1:1">
      <c r="A19" s="1">
        <f ca="1">IF(ISBLANK(OFFSET(DistinctList,17,0,1,1)),0,IF(COUNTIF(OFFSET(DistinctList,18,0,2000,1),OFFSET(DistinctList,17,0,1,1))=0,1,0))</f>
        <v>1</v>
      </c>
    </row>
    <row r="20" spans="1:1">
      <c r="A20" s="1">
        <f ca="1">IF(ISBLANK(OFFSET(DistinctList,18,0,1,1)),0,IF(COUNTIF(OFFSET(DistinctList,19,0,2000,1),OFFSET(DistinctList,18,0,1,1))=0,1,0))</f>
        <v>1</v>
      </c>
    </row>
    <row r="21" spans="1:1">
      <c r="A21" s="1">
        <f ca="1">IF(ISBLANK(OFFSET(DistinctList,19,0,1,1)),0,IF(COUNTIF(OFFSET(DistinctList,20,0,2000,1),OFFSET(DistinctList,19,0,1,1))=0,1,0))</f>
        <v>1</v>
      </c>
    </row>
    <row r="22" spans="1:1">
      <c r="A22" s="1">
        <f ca="1">IF(ISBLANK(OFFSET(DistinctList,20,0,1,1)),0,IF(COUNTIF(OFFSET(DistinctList,21,0,2000,1),OFFSET(DistinctList,20,0,1,1))=0,1,0))</f>
        <v>1</v>
      </c>
    </row>
    <row r="23" spans="1:1">
      <c r="A23" s="1">
        <f ca="1">IF(ISBLANK(OFFSET(DistinctList,21,0,1,1)),0,IF(COUNTIF(OFFSET(DistinctList,22,0,2000,1),OFFSET(DistinctList,21,0,1,1))=0,1,0))</f>
        <v>0</v>
      </c>
    </row>
    <row r="24" spans="1:1">
      <c r="A24" s="1">
        <f ca="1">IF(ISBLANK(OFFSET(DistinctList,22,0,1,1)),0,IF(COUNTIF(OFFSET(DistinctList,23,0,2000,1),OFFSET(DistinctList,22,0,1,1))=0,1,0))</f>
        <v>0</v>
      </c>
    </row>
    <row r="25" spans="1:1">
      <c r="A25" s="1">
        <f ca="1">IF(ISBLANK(OFFSET(DistinctList,23,0,1,1)),0,IF(COUNTIF(OFFSET(DistinctList,24,0,2000,1),OFFSET(DistinctList,23,0,1,1))=0,1,0))</f>
        <v>0</v>
      </c>
    </row>
    <row r="26" spans="1:1">
      <c r="A26" s="1">
        <f ca="1">IF(ISBLANK(OFFSET(DistinctList,24,0,1,1)),0,IF(COUNTIF(OFFSET(DistinctList,25,0,2000,1),OFFSET(DistinctList,24,0,1,1))=0,1,0))</f>
        <v>0</v>
      </c>
    </row>
    <row r="27" spans="1:1">
      <c r="A27" s="1">
        <f ca="1">IF(ISBLANK(OFFSET(DistinctList,25,0,1,1)),0,IF(COUNTIF(OFFSET(DistinctList,26,0,2000,1),OFFSET(DistinctList,25,0,1,1))=0,1,0))</f>
        <v>0</v>
      </c>
    </row>
    <row r="28" spans="1:1">
      <c r="A28" s="1">
        <f ca="1">IF(ISBLANK(OFFSET(DistinctList,26,0,1,1)),0,IF(COUNTIF(OFFSET(DistinctList,27,0,2000,1),OFFSET(DistinctList,26,0,1,1))=0,1,0))</f>
        <v>0</v>
      </c>
    </row>
    <row r="29" spans="1:1">
      <c r="A29" s="1">
        <f ca="1">IF(ISBLANK(OFFSET(DistinctList,27,0,1,1)),0,IF(COUNTIF(OFFSET(DistinctList,28,0,2000,1),OFFSET(DistinctList,27,0,1,1))=0,1,0))</f>
        <v>0</v>
      </c>
    </row>
    <row r="30" spans="1:1">
      <c r="A30" s="1">
        <f ca="1">IF(ISBLANK(OFFSET(DistinctList,28,0,1,1)),0,IF(COUNTIF(OFFSET(DistinctList,29,0,2000,1),OFFSET(DistinctList,28,0,1,1))=0,1,0))</f>
        <v>0</v>
      </c>
    </row>
    <row r="31" spans="1:1">
      <c r="A31" s="1">
        <f ca="1">IF(ISBLANK(OFFSET(DistinctList,29,0,1,1)),0,IF(COUNTIF(OFFSET(DistinctList,30,0,2000,1),OFFSET(DistinctList,29,0,1,1))=0,1,0))</f>
        <v>0</v>
      </c>
    </row>
    <row r="32" spans="1:1">
      <c r="A32" s="1">
        <f ca="1">IF(ISBLANK(OFFSET(DistinctList,30,0,1,1)),0,IF(COUNTIF(OFFSET(DistinctList,31,0,2000,1),OFFSET(DistinctList,30,0,1,1))=0,1,0))</f>
        <v>0</v>
      </c>
    </row>
    <row r="33" spans="1:1">
      <c r="A33" s="1">
        <f ca="1">IF(ISBLANK(OFFSET(DistinctList,31,0,1,1)),0,IF(COUNTIF(OFFSET(DistinctList,32,0,2000,1),OFFSET(DistinctList,31,0,1,1))=0,1,0))</f>
        <v>0</v>
      </c>
    </row>
    <row r="34" spans="1:1">
      <c r="A34" s="1">
        <f ca="1">IF(ISBLANK(OFFSET(DistinctList,32,0,1,1)),0,IF(COUNTIF(OFFSET(DistinctList,33,0,2000,1),OFFSET(DistinctList,32,0,1,1))=0,1,0))</f>
        <v>0</v>
      </c>
    </row>
    <row r="35" spans="1:1">
      <c r="A35" s="1">
        <f ca="1">IF(ISBLANK(OFFSET(DistinctList,33,0,1,1)),0,IF(COUNTIF(OFFSET(DistinctList,34,0,2000,1),OFFSET(DistinctList,33,0,1,1))=0,1,0))</f>
        <v>0</v>
      </c>
    </row>
    <row r="36" spans="1:1">
      <c r="A36" s="1">
        <f ca="1">IF(ISBLANK(OFFSET(DistinctList,34,0,1,1)),0,IF(COUNTIF(OFFSET(DistinctList,35,0,2000,1),OFFSET(DistinctList,34,0,1,1))=0,1,0))</f>
        <v>0</v>
      </c>
    </row>
    <row r="37" spans="1:1">
      <c r="A37" s="1">
        <f ca="1">IF(ISBLANK(OFFSET(DistinctList,35,0,1,1)),0,IF(COUNTIF(OFFSET(DistinctList,36,0,2000,1),OFFSET(DistinctList,35,0,1,1))=0,1,0))</f>
        <v>0</v>
      </c>
    </row>
    <row r="38" spans="1:1">
      <c r="A38" s="1">
        <f ca="1">IF(ISBLANK(OFFSET(DistinctList,36,0,1,1)),0,IF(COUNTIF(OFFSET(DistinctList,37,0,2000,1),OFFSET(DistinctList,36,0,1,1))=0,1,0))</f>
        <v>0</v>
      </c>
    </row>
    <row r="39" spans="1:1">
      <c r="A39" s="1">
        <f ca="1">IF(ISBLANK(OFFSET(DistinctList,37,0,1,1)),0,IF(COUNTIF(OFFSET(DistinctList,38,0,2000,1),OFFSET(DistinctList,37,0,1,1))=0,1,0))</f>
        <v>0</v>
      </c>
    </row>
    <row r="40" spans="1:1">
      <c r="A40" s="1">
        <f ca="1">IF(ISBLANK(OFFSET(DistinctList,38,0,1,1)),0,IF(COUNTIF(OFFSET(DistinctList,39,0,2000,1),OFFSET(DistinctList,38,0,1,1))=0,1,0))</f>
        <v>0</v>
      </c>
    </row>
    <row r="41" spans="1:1">
      <c r="A41" s="1">
        <f ca="1">IF(ISBLANK(OFFSET(DistinctList,39,0,1,1)),0,IF(COUNTIF(OFFSET(DistinctList,40,0,2000,1),OFFSET(DistinctList,39,0,1,1))=0,1,0))</f>
        <v>0</v>
      </c>
    </row>
    <row r="42" spans="1:1">
      <c r="A42" s="1">
        <f ca="1">IF(ISBLANK(OFFSET(DistinctList,40,0,1,1)),0,IF(COUNTIF(OFFSET(DistinctList,41,0,2000,1),OFFSET(DistinctList,40,0,1,1))=0,1,0))</f>
        <v>0</v>
      </c>
    </row>
    <row r="43" spans="1:1">
      <c r="A43" s="1">
        <f ca="1">IF(ISBLANK(OFFSET(DistinctList,41,0,1,1)),0,IF(COUNTIF(OFFSET(DistinctList,42,0,2000,1),OFFSET(DistinctList,41,0,1,1))=0,1,0))</f>
        <v>0</v>
      </c>
    </row>
    <row r="44" spans="1:1">
      <c r="A44" s="1">
        <f ca="1">IF(ISBLANK(OFFSET(DistinctList,42,0,1,1)),0,IF(COUNTIF(OFFSET(DistinctList,43,0,2000,1),OFFSET(DistinctList,42,0,1,1))=0,1,0))</f>
        <v>0</v>
      </c>
    </row>
    <row r="45" spans="1:1">
      <c r="A45" s="1">
        <f ca="1">IF(ISBLANK(OFFSET(DistinctList,43,0,1,1)),0,IF(COUNTIF(OFFSET(DistinctList,44,0,2000,1),OFFSET(DistinctList,43,0,1,1))=0,1,0))</f>
        <v>0</v>
      </c>
    </row>
    <row r="46" spans="1:1">
      <c r="A46" s="1">
        <f ca="1">IF(ISBLANK(OFFSET(DistinctList,44,0,1,1)),0,IF(COUNTIF(OFFSET(DistinctList,45,0,2000,1),OFFSET(DistinctList,44,0,1,1))=0,1,0))</f>
        <v>0</v>
      </c>
    </row>
    <row r="47" spans="1:1">
      <c r="A47" s="1">
        <f ca="1">IF(ISBLANK(OFFSET(DistinctList,45,0,1,1)),0,IF(COUNTIF(OFFSET(DistinctList,46,0,2000,1),OFFSET(DistinctList,45,0,1,1))=0,1,0))</f>
        <v>0</v>
      </c>
    </row>
    <row r="48" spans="1:1">
      <c r="A48" s="1">
        <f ca="1">IF(ISBLANK(OFFSET(DistinctList,46,0,1,1)),0,IF(COUNTIF(OFFSET(DistinctList,47,0,2000,1),OFFSET(DistinctList,46,0,1,1))=0,1,0))</f>
        <v>0</v>
      </c>
    </row>
    <row r="49" spans="1:1">
      <c r="A49" s="1">
        <f ca="1">IF(ISBLANK(OFFSET(DistinctList,47,0,1,1)),0,IF(COUNTIF(OFFSET(DistinctList,48,0,2000,1),OFFSET(DistinctList,47,0,1,1))=0,1,0))</f>
        <v>0</v>
      </c>
    </row>
    <row r="50" spans="1:1">
      <c r="A50" s="1">
        <f ca="1">IF(ISBLANK(OFFSET(DistinctList,48,0,1,1)),0,IF(COUNTIF(OFFSET(DistinctList,49,0,2000,1),OFFSET(DistinctList,48,0,1,1))=0,1,0))</f>
        <v>0</v>
      </c>
    </row>
    <row r="51" spans="1:1">
      <c r="A51" s="1">
        <f ca="1">IF(ISBLANK(OFFSET(DistinctList,49,0,1,1)),0,IF(COUNTIF(OFFSET(DistinctList,50,0,2000,1),OFFSET(DistinctList,49,0,1,1))=0,1,0))</f>
        <v>0</v>
      </c>
    </row>
    <row r="52" spans="1:1">
      <c r="A52" s="1">
        <f ca="1">IF(ISBLANK(OFFSET(DistinctList,50,0,1,1)),0,IF(COUNTIF(OFFSET(DistinctList,51,0,2000,1),OFFSET(DistinctList,50,0,1,1))=0,1,0))</f>
        <v>0</v>
      </c>
    </row>
    <row r="53" spans="1:1">
      <c r="A53" s="1">
        <f ca="1">IF(ISBLANK(OFFSET(DistinctList,51,0,1,1)),0,IF(COUNTIF(OFFSET(DistinctList,52,0,2000,1),OFFSET(DistinctList,51,0,1,1))=0,1,0))</f>
        <v>0</v>
      </c>
    </row>
    <row r="54" spans="1:1">
      <c r="A54" s="1">
        <f ca="1">IF(ISBLANK(OFFSET(DistinctList,52,0,1,1)),0,IF(COUNTIF(OFFSET(DistinctList,53,0,2000,1),OFFSET(DistinctList,52,0,1,1))=0,1,0))</f>
        <v>0</v>
      </c>
    </row>
    <row r="55" spans="1:1">
      <c r="A55" s="1">
        <f ca="1">IF(ISBLANK(OFFSET(DistinctList,53,0,1,1)),0,IF(COUNTIF(OFFSET(DistinctList,54,0,2000,1),OFFSET(DistinctList,53,0,1,1))=0,1,0))</f>
        <v>0</v>
      </c>
    </row>
    <row r="56" spans="1:1">
      <c r="A56" s="1">
        <f ca="1">IF(ISBLANK(OFFSET(DistinctList,54,0,1,1)),0,IF(COUNTIF(OFFSET(DistinctList,55,0,2000,1),OFFSET(DistinctList,54,0,1,1))=0,1,0))</f>
        <v>0</v>
      </c>
    </row>
    <row r="57" spans="1:1">
      <c r="A57" s="1">
        <f ca="1">IF(ISBLANK(OFFSET(DistinctList,55,0,1,1)),0,IF(COUNTIF(OFFSET(DistinctList,56,0,2000,1),OFFSET(DistinctList,55,0,1,1))=0,1,0))</f>
        <v>0</v>
      </c>
    </row>
    <row r="58" spans="1:1">
      <c r="A58" s="1">
        <f ca="1">IF(ISBLANK(OFFSET(DistinctList,56,0,1,1)),0,IF(COUNTIF(OFFSET(DistinctList,57,0,2000,1),OFFSET(DistinctList,56,0,1,1))=0,1,0))</f>
        <v>0</v>
      </c>
    </row>
    <row r="59" spans="1:1">
      <c r="A59" s="1">
        <f ca="1">IF(ISBLANK(OFFSET(DistinctList,57,0,1,1)),0,IF(COUNTIF(OFFSET(DistinctList,58,0,2000,1),OFFSET(DistinctList,57,0,1,1))=0,1,0))</f>
        <v>0</v>
      </c>
    </row>
    <row r="60" spans="1:1">
      <c r="A60" s="1">
        <f ca="1">IF(ISBLANK(OFFSET(DistinctList,58,0,1,1)),0,IF(COUNTIF(OFFSET(DistinctList,59,0,2000,1),OFFSET(DistinctList,58,0,1,1))=0,1,0))</f>
        <v>0</v>
      </c>
    </row>
    <row r="61" spans="1:1">
      <c r="A61" s="1">
        <f ca="1">IF(ISBLANK(OFFSET(DistinctList,59,0,1,1)),0,IF(COUNTIF(OFFSET(DistinctList,60,0,2000,1),OFFSET(DistinctList,59,0,1,1))=0,1,0))</f>
        <v>0</v>
      </c>
    </row>
    <row r="62" spans="1:1">
      <c r="A62" s="1">
        <f ca="1">IF(ISBLANK(OFFSET(DistinctList,60,0,1,1)),0,IF(COUNTIF(OFFSET(DistinctList,61,0,2000,1),OFFSET(DistinctList,60,0,1,1))=0,1,0))</f>
        <v>0</v>
      </c>
    </row>
    <row r="63" spans="1:1">
      <c r="A63" s="1">
        <f ca="1">IF(ISBLANK(OFFSET(DistinctList,61,0,1,1)),0,IF(COUNTIF(OFFSET(DistinctList,62,0,2000,1),OFFSET(DistinctList,61,0,1,1))=0,1,0))</f>
        <v>0</v>
      </c>
    </row>
    <row r="64" spans="1:1">
      <c r="A64" s="1">
        <f ca="1">IF(ISBLANK(OFFSET(DistinctList,62,0,1,1)),0,IF(COUNTIF(OFFSET(DistinctList,63,0,2000,1),OFFSET(DistinctList,62,0,1,1))=0,1,0))</f>
        <v>0</v>
      </c>
    </row>
    <row r="65" spans="1:1">
      <c r="A65" s="1">
        <f ca="1">IF(ISBLANK(OFFSET(DistinctList,63,0,1,1)),0,IF(COUNTIF(OFFSET(DistinctList,64,0,2000,1),OFFSET(DistinctList,63,0,1,1))=0,1,0))</f>
        <v>0</v>
      </c>
    </row>
    <row r="66" spans="1:1">
      <c r="A66" s="1">
        <f ca="1">IF(ISBLANK(OFFSET(DistinctList,64,0,1,1)),0,IF(COUNTIF(OFFSET(DistinctList,65,0,2000,1),OFFSET(DistinctList,64,0,1,1))=0,1,0))</f>
        <v>0</v>
      </c>
    </row>
    <row r="67" spans="1:1">
      <c r="A67" s="1">
        <f ca="1">IF(ISBLANK(OFFSET(DistinctList,65,0,1,1)),0,IF(COUNTIF(OFFSET(DistinctList,66,0,2000,1),OFFSET(DistinctList,65,0,1,1))=0,1,0))</f>
        <v>0</v>
      </c>
    </row>
    <row r="68" spans="1:1">
      <c r="A68" s="1">
        <f ca="1">IF(ISBLANK(OFFSET(DistinctList,66,0,1,1)),0,IF(COUNTIF(OFFSET(DistinctList,67,0,2000,1),OFFSET(DistinctList,66,0,1,1))=0,1,0))</f>
        <v>0</v>
      </c>
    </row>
    <row r="69" spans="1:1">
      <c r="A69" s="1">
        <f ca="1">IF(ISBLANK(OFFSET(DistinctList,67,0,1,1)),0,IF(COUNTIF(OFFSET(DistinctList,68,0,2000,1),OFFSET(DistinctList,67,0,1,1))=0,1,0))</f>
        <v>0</v>
      </c>
    </row>
    <row r="70" spans="1:1">
      <c r="A70" s="1">
        <f ca="1">IF(ISBLANK(OFFSET(DistinctList,68,0,1,1)),0,IF(COUNTIF(OFFSET(DistinctList,69,0,2000,1),OFFSET(DistinctList,68,0,1,1))=0,1,0))</f>
        <v>0</v>
      </c>
    </row>
    <row r="71" spans="1:1">
      <c r="A71" s="1">
        <f ca="1">IF(ISBLANK(OFFSET(DistinctList,69,0,1,1)),0,IF(COUNTIF(OFFSET(DistinctList,70,0,2000,1),OFFSET(DistinctList,69,0,1,1))=0,1,0))</f>
        <v>0</v>
      </c>
    </row>
    <row r="72" spans="1:1">
      <c r="A72" s="1">
        <f ca="1">IF(ISBLANK(OFFSET(DistinctList,70,0,1,1)),0,IF(COUNTIF(OFFSET(DistinctList,71,0,2000,1),OFFSET(DistinctList,70,0,1,1))=0,1,0))</f>
        <v>0</v>
      </c>
    </row>
    <row r="73" spans="1:1">
      <c r="A73" s="1">
        <f ca="1">IF(ISBLANK(OFFSET(DistinctList,71,0,1,1)),0,IF(COUNTIF(OFFSET(DistinctList,72,0,2000,1),OFFSET(DistinctList,71,0,1,1))=0,1,0))</f>
        <v>0</v>
      </c>
    </row>
    <row r="74" spans="1:1">
      <c r="A74" s="1">
        <f ca="1">IF(ISBLANK(OFFSET(DistinctList,72,0,1,1)),0,IF(COUNTIF(OFFSET(DistinctList,73,0,2000,1),OFFSET(DistinctList,72,0,1,1))=0,1,0))</f>
        <v>0</v>
      </c>
    </row>
    <row r="75" spans="1:1">
      <c r="A75" s="1">
        <f ca="1">IF(ISBLANK(OFFSET(DistinctList,73,0,1,1)),0,IF(COUNTIF(OFFSET(DistinctList,74,0,2000,1),OFFSET(DistinctList,73,0,1,1))=0,1,0))</f>
        <v>0</v>
      </c>
    </row>
    <row r="76" spans="1:1">
      <c r="A76" s="1">
        <f ca="1">IF(ISBLANK(OFFSET(DistinctList,74,0,1,1)),0,IF(COUNTIF(OFFSET(DistinctList,75,0,2000,1),OFFSET(DistinctList,74,0,1,1))=0,1,0))</f>
        <v>0</v>
      </c>
    </row>
    <row r="77" spans="1:1">
      <c r="A77" s="1">
        <f ca="1">IF(ISBLANK(OFFSET(DistinctList,75,0,1,1)),0,IF(COUNTIF(OFFSET(DistinctList,76,0,2000,1),OFFSET(DistinctList,75,0,1,1))=0,1,0))</f>
        <v>0</v>
      </c>
    </row>
    <row r="78" spans="1:1">
      <c r="A78" s="1">
        <f ca="1">IF(ISBLANK(OFFSET(DistinctList,76,0,1,1)),0,IF(COUNTIF(OFFSET(DistinctList,77,0,2000,1),OFFSET(DistinctList,76,0,1,1))=0,1,0))</f>
        <v>0</v>
      </c>
    </row>
    <row r="79" spans="1:1">
      <c r="A79" s="1">
        <f ca="1">IF(ISBLANK(OFFSET(DistinctList,77,0,1,1)),0,IF(COUNTIF(OFFSET(DistinctList,78,0,2000,1),OFFSET(DistinctList,77,0,1,1))=0,1,0))</f>
        <v>0</v>
      </c>
    </row>
    <row r="80" spans="1:1">
      <c r="A80" s="1">
        <f ca="1">IF(ISBLANK(OFFSET(DistinctList,78,0,1,1)),0,IF(COUNTIF(OFFSET(DistinctList,79,0,2000,1),OFFSET(DistinctList,78,0,1,1))=0,1,0))</f>
        <v>0</v>
      </c>
    </row>
    <row r="81" spans="1:1">
      <c r="A81" s="1">
        <f ca="1">IF(ISBLANK(OFFSET(DistinctList,79,0,1,1)),0,IF(COUNTIF(OFFSET(DistinctList,80,0,2000,1),OFFSET(DistinctList,79,0,1,1))=0,1,0))</f>
        <v>0</v>
      </c>
    </row>
    <row r="82" spans="1:1">
      <c r="A82" s="1">
        <f ca="1">IF(ISBLANK(OFFSET(DistinctList,80,0,1,1)),0,IF(COUNTIF(OFFSET(DistinctList,81,0,2000,1),OFFSET(DistinctList,80,0,1,1))=0,1,0))</f>
        <v>0</v>
      </c>
    </row>
    <row r="83" spans="1:1">
      <c r="A83" s="1">
        <f ca="1">IF(ISBLANK(OFFSET(DistinctList,81,0,1,1)),0,IF(COUNTIF(OFFSET(DistinctList,82,0,2000,1),OFFSET(DistinctList,81,0,1,1))=0,1,0))</f>
        <v>0</v>
      </c>
    </row>
    <row r="84" spans="1:1">
      <c r="A84" s="1">
        <f ca="1">IF(ISBLANK(OFFSET(DistinctList,82,0,1,1)),0,IF(COUNTIF(OFFSET(DistinctList,83,0,2000,1),OFFSET(DistinctList,82,0,1,1))=0,1,0))</f>
        <v>0</v>
      </c>
    </row>
    <row r="85" spans="1:1">
      <c r="A85" s="1">
        <f ca="1">IF(ISBLANK(OFFSET(DistinctList,83,0,1,1)),0,IF(COUNTIF(OFFSET(DistinctList,84,0,2000,1),OFFSET(DistinctList,83,0,1,1))=0,1,0))</f>
        <v>0</v>
      </c>
    </row>
    <row r="86" spans="1:1">
      <c r="A86" s="1">
        <f ca="1">IF(ISBLANK(OFFSET(DistinctList,84,0,1,1)),0,IF(COUNTIF(OFFSET(DistinctList,85,0,2000,1),OFFSET(DistinctList,84,0,1,1))=0,1,0))</f>
        <v>0</v>
      </c>
    </row>
    <row r="87" spans="1:1">
      <c r="A87" s="1">
        <f ca="1">IF(ISBLANK(OFFSET(DistinctList,85,0,1,1)),0,IF(COUNTIF(OFFSET(DistinctList,86,0,2000,1),OFFSET(DistinctList,85,0,1,1))=0,1,0))</f>
        <v>0</v>
      </c>
    </row>
    <row r="88" spans="1:1">
      <c r="A88" s="1">
        <f ca="1">IF(ISBLANK(OFFSET(DistinctList,86,0,1,1)),0,IF(COUNTIF(OFFSET(DistinctList,87,0,2000,1),OFFSET(DistinctList,86,0,1,1))=0,1,0))</f>
        <v>0</v>
      </c>
    </row>
    <row r="89" spans="1:1">
      <c r="A89" s="1">
        <f ca="1">IF(ISBLANK(OFFSET(DistinctList,87,0,1,1)),0,IF(COUNTIF(OFFSET(DistinctList,88,0,2000,1),OFFSET(DistinctList,87,0,1,1))=0,1,0))</f>
        <v>0</v>
      </c>
    </row>
    <row r="90" spans="1:1">
      <c r="A90" s="1">
        <f ca="1">IF(ISBLANK(OFFSET(DistinctList,88,0,1,1)),0,IF(COUNTIF(OFFSET(DistinctList,89,0,2000,1),OFFSET(DistinctList,88,0,1,1))=0,1,0))</f>
        <v>0</v>
      </c>
    </row>
    <row r="91" spans="1:1">
      <c r="A91" s="1">
        <f ca="1">IF(ISBLANK(OFFSET(DistinctList,89,0,1,1)),0,IF(COUNTIF(OFFSET(DistinctList,90,0,2000,1),OFFSET(DistinctList,89,0,1,1))=0,1,0))</f>
        <v>0</v>
      </c>
    </row>
    <row r="92" spans="1:1">
      <c r="A92" s="1">
        <f ca="1">IF(ISBLANK(OFFSET(DistinctList,90,0,1,1)),0,IF(COUNTIF(OFFSET(DistinctList,91,0,2000,1),OFFSET(DistinctList,90,0,1,1))=0,1,0))</f>
        <v>0</v>
      </c>
    </row>
    <row r="93" spans="1:1">
      <c r="A93" s="1">
        <f ca="1">IF(ISBLANK(OFFSET(DistinctList,91,0,1,1)),0,IF(COUNTIF(OFFSET(DistinctList,92,0,2000,1),OFFSET(DistinctList,91,0,1,1))=0,1,0))</f>
        <v>0</v>
      </c>
    </row>
    <row r="94" spans="1:1">
      <c r="A94" s="1">
        <f ca="1">IF(ISBLANK(OFFSET(DistinctList,92,0,1,1)),0,IF(COUNTIF(OFFSET(DistinctList,93,0,2000,1),OFFSET(DistinctList,92,0,1,1))=0,1,0))</f>
        <v>0</v>
      </c>
    </row>
    <row r="95" spans="1:1">
      <c r="A95" s="1">
        <f ca="1">IF(ISBLANK(OFFSET(DistinctList,93,0,1,1)),0,IF(COUNTIF(OFFSET(DistinctList,94,0,2000,1),OFFSET(DistinctList,93,0,1,1))=0,1,0))</f>
        <v>0</v>
      </c>
    </row>
    <row r="96" spans="1:1">
      <c r="A96" s="1">
        <f ca="1">IF(ISBLANK(OFFSET(DistinctList,94,0,1,1)),0,IF(COUNTIF(OFFSET(DistinctList,95,0,2000,1),OFFSET(DistinctList,94,0,1,1))=0,1,0))</f>
        <v>0</v>
      </c>
    </row>
    <row r="97" spans="1:1">
      <c r="A97" s="1">
        <f ca="1">IF(ISBLANK(OFFSET(DistinctList,95,0,1,1)),0,IF(COUNTIF(OFFSET(DistinctList,96,0,2000,1),OFFSET(DistinctList,95,0,1,1))=0,1,0))</f>
        <v>0</v>
      </c>
    </row>
    <row r="98" spans="1:1">
      <c r="A98" s="1">
        <f ca="1">IF(ISBLANK(OFFSET(DistinctList,96,0,1,1)),0,IF(COUNTIF(OFFSET(DistinctList,97,0,2000,1),OFFSET(DistinctList,96,0,1,1))=0,1,0))</f>
        <v>0</v>
      </c>
    </row>
    <row r="99" spans="1:1">
      <c r="A99" s="1">
        <f ca="1">IF(ISBLANK(OFFSET(DistinctList,97,0,1,1)),0,IF(COUNTIF(OFFSET(DistinctList,98,0,2000,1),OFFSET(DistinctList,97,0,1,1))=0,1,0))</f>
        <v>0</v>
      </c>
    </row>
    <row r="100" spans="1:1">
      <c r="A100" s="1">
        <f ca="1">IF(ISBLANK(OFFSET(DistinctList,98,0,1,1)),0,IF(COUNTIF(OFFSET(DistinctList,99,0,2000,1),OFFSET(DistinctList,98,0,1,1))=0,1,0))</f>
        <v>0</v>
      </c>
    </row>
    <row r="101" spans="1:1">
      <c r="A101" s="1">
        <f ca="1">IF(ISBLANK(OFFSET(DistinctList,99,0,1,1)),0,IF(COUNTIF(OFFSET(DistinctList,100,0,2000,1),OFFSET(DistinctList,99,0,1,1))=0,1,0))</f>
        <v>0</v>
      </c>
    </row>
    <row r="102" spans="1:1">
      <c r="A102" s="1">
        <f ca="1">IF(ISBLANK(OFFSET(DistinctList,100,0,1,1)),0,IF(COUNTIF(OFFSET(DistinctList,101,0,2000,1),OFFSET(DistinctList,100,0,1,1))=0,1,0))</f>
        <v>0</v>
      </c>
    </row>
    <row r="103" spans="1:1">
      <c r="A103" s="1">
        <f ca="1">IF(ISBLANK(OFFSET(DistinctList,101,0,1,1)),0,IF(COUNTIF(OFFSET(DistinctList,102,0,2000,1),OFFSET(DistinctList,101,0,1,1))=0,1,0))</f>
        <v>0</v>
      </c>
    </row>
    <row r="104" spans="1:1">
      <c r="A104" s="1">
        <f ca="1">IF(ISBLANK(OFFSET(DistinctList,102,0,1,1)),0,IF(COUNTIF(OFFSET(DistinctList,103,0,2000,1),OFFSET(DistinctList,102,0,1,1))=0,1,0))</f>
        <v>0</v>
      </c>
    </row>
    <row r="105" spans="1:1">
      <c r="A105" s="1">
        <f ca="1">IF(ISBLANK(OFFSET(DistinctList,103,0,1,1)),0,IF(COUNTIF(OFFSET(DistinctList,104,0,2000,1),OFFSET(DistinctList,103,0,1,1))=0,1,0))</f>
        <v>0</v>
      </c>
    </row>
    <row r="106" spans="1:1">
      <c r="A106" s="1">
        <f ca="1">IF(ISBLANK(OFFSET(DistinctList,104,0,1,1)),0,IF(COUNTIF(OFFSET(DistinctList,105,0,2000,1),OFFSET(DistinctList,104,0,1,1))=0,1,0))</f>
        <v>0</v>
      </c>
    </row>
    <row r="107" spans="1:1">
      <c r="A107" s="1">
        <f ca="1">IF(ISBLANK(OFFSET(DistinctList,105,0,1,1)),0,IF(COUNTIF(OFFSET(DistinctList,106,0,2000,1),OFFSET(DistinctList,105,0,1,1))=0,1,0))</f>
        <v>0</v>
      </c>
    </row>
    <row r="108" spans="1:1">
      <c r="A108" s="1">
        <f ca="1">IF(ISBLANK(OFFSET(DistinctList,106,0,1,1)),0,IF(COUNTIF(OFFSET(DistinctList,107,0,2000,1),OFFSET(DistinctList,106,0,1,1))=0,1,0))</f>
        <v>0</v>
      </c>
    </row>
    <row r="109" spans="1:1">
      <c r="A109" s="1">
        <f ca="1">IF(ISBLANK(OFFSET(DistinctList,107,0,1,1)),0,IF(COUNTIF(OFFSET(DistinctList,108,0,2000,1),OFFSET(DistinctList,107,0,1,1))=0,1,0))</f>
        <v>0</v>
      </c>
    </row>
    <row r="110" spans="1:1">
      <c r="A110" s="1">
        <f ca="1">IF(ISBLANK(OFFSET(DistinctList,108,0,1,1)),0,IF(COUNTIF(OFFSET(DistinctList,109,0,2000,1),OFFSET(DistinctList,108,0,1,1))=0,1,0))</f>
        <v>0</v>
      </c>
    </row>
    <row r="111" spans="1:1">
      <c r="A111" s="1">
        <f ca="1">IF(ISBLANK(OFFSET(DistinctList,109,0,1,1)),0,IF(COUNTIF(OFFSET(DistinctList,110,0,2000,1),OFFSET(DistinctList,109,0,1,1))=0,1,0))</f>
        <v>0</v>
      </c>
    </row>
    <row r="112" spans="1:1">
      <c r="A112" s="1">
        <f ca="1">IF(ISBLANK(OFFSET(DistinctList,110,0,1,1)),0,IF(COUNTIF(OFFSET(DistinctList,111,0,2000,1),OFFSET(DistinctList,110,0,1,1))=0,1,0))</f>
        <v>0</v>
      </c>
    </row>
    <row r="113" spans="1:1">
      <c r="A113" s="1">
        <f ca="1">IF(ISBLANK(OFFSET(DistinctList,111,0,1,1)),0,IF(COUNTIF(OFFSET(DistinctList,112,0,2000,1),OFFSET(DistinctList,111,0,1,1))=0,1,0))</f>
        <v>0</v>
      </c>
    </row>
    <row r="114" spans="1:1">
      <c r="A114" s="1">
        <f ca="1">IF(ISBLANK(OFFSET(DistinctList,112,0,1,1)),0,IF(COUNTIF(OFFSET(DistinctList,113,0,2000,1),OFFSET(DistinctList,112,0,1,1))=0,1,0))</f>
        <v>0</v>
      </c>
    </row>
    <row r="115" spans="1:1">
      <c r="A115" s="1">
        <f ca="1">IF(ISBLANK(OFFSET(DistinctList,113,0,1,1)),0,IF(COUNTIF(OFFSET(DistinctList,114,0,2000,1),OFFSET(DistinctList,113,0,1,1))=0,1,0))</f>
        <v>0</v>
      </c>
    </row>
    <row r="116" spans="1:1">
      <c r="A116" s="1">
        <f ca="1">IF(ISBLANK(OFFSET(DistinctList,114,0,1,1)),0,IF(COUNTIF(OFFSET(DistinctList,115,0,2000,1),OFFSET(DistinctList,114,0,1,1))=0,1,0))</f>
        <v>0</v>
      </c>
    </row>
    <row r="117" spans="1:1">
      <c r="A117" s="1">
        <f ca="1">IF(ISBLANK(OFFSET(DistinctList,115,0,1,1)),0,IF(COUNTIF(OFFSET(DistinctList,116,0,2000,1),OFFSET(DistinctList,115,0,1,1))=0,1,0))</f>
        <v>0</v>
      </c>
    </row>
    <row r="118" spans="1:1">
      <c r="A118" s="1">
        <f ca="1">IF(ISBLANK(OFFSET(DistinctList,116,0,1,1)),0,IF(COUNTIF(OFFSET(DistinctList,117,0,2000,1),OFFSET(DistinctList,116,0,1,1))=0,1,0))</f>
        <v>0</v>
      </c>
    </row>
    <row r="119" spans="1:1">
      <c r="A119" s="1">
        <f ca="1">IF(ISBLANK(OFFSET(DistinctList,117,0,1,1)),0,IF(COUNTIF(OFFSET(DistinctList,118,0,2000,1),OFFSET(DistinctList,117,0,1,1))=0,1,0))</f>
        <v>0</v>
      </c>
    </row>
    <row r="120" spans="1:1">
      <c r="A120" s="1">
        <f ca="1">IF(ISBLANK(OFFSET(DistinctList,118,0,1,1)),0,IF(COUNTIF(OFFSET(DistinctList,119,0,2000,1),OFFSET(DistinctList,118,0,1,1))=0,1,0))</f>
        <v>0</v>
      </c>
    </row>
    <row r="121" spans="1:1">
      <c r="A121" s="1">
        <f ca="1">IF(ISBLANK(OFFSET(DistinctList,119,0,1,1)),0,IF(COUNTIF(OFFSET(DistinctList,120,0,2000,1),OFFSET(DistinctList,119,0,1,1))=0,1,0))</f>
        <v>0</v>
      </c>
    </row>
    <row r="122" spans="1:1">
      <c r="A122" s="1">
        <f ca="1">IF(ISBLANK(OFFSET(DistinctList,120,0,1,1)),0,IF(COUNTIF(OFFSET(DistinctList,121,0,2000,1),OFFSET(DistinctList,120,0,1,1))=0,1,0))</f>
        <v>0</v>
      </c>
    </row>
    <row r="123" spans="1:1">
      <c r="A123" s="1">
        <f ca="1">IF(ISBLANK(OFFSET(DistinctList,121,0,1,1)),0,IF(COUNTIF(OFFSET(DistinctList,122,0,2000,1),OFFSET(DistinctList,121,0,1,1))=0,1,0))</f>
        <v>0</v>
      </c>
    </row>
    <row r="124" spans="1:1">
      <c r="A124" s="1">
        <f ca="1">IF(ISBLANK(OFFSET(DistinctList,122,0,1,1)),0,IF(COUNTIF(OFFSET(DistinctList,123,0,2000,1),OFFSET(DistinctList,122,0,1,1))=0,1,0))</f>
        <v>0</v>
      </c>
    </row>
    <row r="125" spans="1:1">
      <c r="A125" s="1">
        <f ca="1">IF(ISBLANK(OFFSET(DistinctList,123,0,1,1)),0,IF(COUNTIF(OFFSET(DistinctList,124,0,2000,1),OFFSET(DistinctList,123,0,1,1))=0,1,0))</f>
        <v>0</v>
      </c>
    </row>
    <row r="126" spans="1:1">
      <c r="A126" s="1">
        <f ca="1">IF(ISBLANK(OFFSET(DistinctList,124,0,1,1)),0,IF(COUNTIF(OFFSET(DistinctList,125,0,2000,1),OFFSET(DistinctList,124,0,1,1))=0,1,0))</f>
        <v>0</v>
      </c>
    </row>
    <row r="127" spans="1:1">
      <c r="A127" s="1">
        <f ca="1">IF(ISBLANK(OFFSET(DistinctList,125,0,1,1)),0,IF(COUNTIF(OFFSET(DistinctList,126,0,2000,1),OFFSET(DistinctList,125,0,1,1))=0,1,0))</f>
        <v>0</v>
      </c>
    </row>
    <row r="128" spans="1:1">
      <c r="A128" s="1">
        <f ca="1">IF(ISBLANK(OFFSET(DistinctList,126,0,1,1)),0,IF(COUNTIF(OFFSET(DistinctList,127,0,2000,1),OFFSET(DistinctList,126,0,1,1))=0,1,0))</f>
        <v>0</v>
      </c>
    </row>
    <row r="129" spans="1:1">
      <c r="A129" s="1">
        <f ca="1">IF(ISBLANK(OFFSET(DistinctList,127,0,1,1)),0,IF(COUNTIF(OFFSET(DistinctList,128,0,2000,1),OFFSET(DistinctList,127,0,1,1))=0,1,0))</f>
        <v>0</v>
      </c>
    </row>
    <row r="130" spans="1:1">
      <c r="A130" s="1">
        <f ca="1">IF(ISBLANK(OFFSET(DistinctList,128,0,1,1)),0,IF(COUNTIF(OFFSET(DistinctList,129,0,2000,1),OFFSET(DistinctList,128,0,1,1))=0,1,0))</f>
        <v>0</v>
      </c>
    </row>
    <row r="131" spans="1:1">
      <c r="A131" s="1">
        <f ca="1">IF(ISBLANK(OFFSET(DistinctList,129,0,1,1)),0,IF(COUNTIF(OFFSET(DistinctList,130,0,2000,1),OFFSET(DistinctList,129,0,1,1))=0,1,0))</f>
        <v>0</v>
      </c>
    </row>
    <row r="132" spans="1:1">
      <c r="A132" s="1">
        <f ca="1">IF(ISBLANK(OFFSET(DistinctList,130,0,1,1)),0,IF(COUNTIF(OFFSET(DistinctList,131,0,2000,1),OFFSET(DistinctList,130,0,1,1))=0,1,0))</f>
        <v>0</v>
      </c>
    </row>
    <row r="133" spans="1:1">
      <c r="A133" s="1">
        <f ca="1">IF(ISBLANK(OFFSET(DistinctList,131,0,1,1)),0,IF(COUNTIF(OFFSET(DistinctList,132,0,2000,1),OFFSET(DistinctList,131,0,1,1))=0,1,0))</f>
        <v>0</v>
      </c>
    </row>
    <row r="134" spans="1:1">
      <c r="A134" s="1">
        <f ca="1">IF(ISBLANK(OFFSET(DistinctList,132,0,1,1)),0,IF(COUNTIF(OFFSET(DistinctList,133,0,2000,1),OFFSET(DistinctList,132,0,1,1))=0,1,0))</f>
        <v>0</v>
      </c>
    </row>
    <row r="135" spans="1:1">
      <c r="A135" s="1">
        <f ca="1">IF(ISBLANK(OFFSET(DistinctList,133,0,1,1)),0,IF(COUNTIF(OFFSET(DistinctList,134,0,2000,1),OFFSET(DistinctList,133,0,1,1))=0,1,0))</f>
        <v>0</v>
      </c>
    </row>
    <row r="136" spans="1:1">
      <c r="A136" s="1">
        <f ca="1">IF(ISBLANK(OFFSET(DistinctList,134,0,1,1)),0,IF(COUNTIF(OFFSET(DistinctList,135,0,2000,1),OFFSET(DistinctList,134,0,1,1))=0,1,0))</f>
        <v>0</v>
      </c>
    </row>
    <row r="137" spans="1:1">
      <c r="A137" s="1">
        <f ca="1">IF(ISBLANK(OFFSET(DistinctList,135,0,1,1)),0,IF(COUNTIF(OFFSET(DistinctList,136,0,2000,1),OFFSET(DistinctList,135,0,1,1))=0,1,0))</f>
        <v>0</v>
      </c>
    </row>
    <row r="138" spans="1:1">
      <c r="A138" s="1">
        <f ca="1">IF(ISBLANK(OFFSET(DistinctList,136,0,1,1)),0,IF(COUNTIF(OFFSET(DistinctList,137,0,2000,1),OFFSET(DistinctList,136,0,1,1))=0,1,0))</f>
        <v>0</v>
      </c>
    </row>
    <row r="139" spans="1:1">
      <c r="A139" s="1">
        <f ca="1">IF(ISBLANK(OFFSET(DistinctList,137,0,1,1)),0,IF(COUNTIF(OFFSET(DistinctList,138,0,2000,1),OFFSET(DistinctList,137,0,1,1))=0,1,0))</f>
        <v>0</v>
      </c>
    </row>
    <row r="140" spans="1:1">
      <c r="A140" s="1">
        <f ca="1">IF(ISBLANK(OFFSET(DistinctList,138,0,1,1)),0,IF(COUNTIF(OFFSET(DistinctList,139,0,2000,1),OFFSET(DistinctList,138,0,1,1))=0,1,0))</f>
        <v>0</v>
      </c>
    </row>
    <row r="141" spans="1:1">
      <c r="A141" s="1">
        <f ca="1">IF(ISBLANK(OFFSET(DistinctList,139,0,1,1)),0,IF(COUNTIF(OFFSET(DistinctList,140,0,2000,1),OFFSET(DistinctList,139,0,1,1))=0,1,0))</f>
        <v>0</v>
      </c>
    </row>
    <row r="142" spans="1:1">
      <c r="A142" s="1">
        <f ca="1">IF(ISBLANK(OFFSET(DistinctList,140,0,1,1)),0,IF(COUNTIF(OFFSET(DistinctList,141,0,2000,1),OFFSET(DistinctList,140,0,1,1))=0,1,0))</f>
        <v>0</v>
      </c>
    </row>
    <row r="143" spans="1:1">
      <c r="A143" s="1">
        <f ca="1">IF(ISBLANK(OFFSET(DistinctList,141,0,1,1)),0,IF(COUNTIF(OFFSET(DistinctList,142,0,2000,1),OFFSET(DistinctList,141,0,1,1))=0,1,0))</f>
        <v>0</v>
      </c>
    </row>
    <row r="144" spans="1:1">
      <c r="A144" s="1">
        <f ca="1">IF(ISBLANK(OFFSET(DistinctList,142,0,1,1)),0,IF(COUNTIF(OFFSET(DistinctList,143,0,2000,1),OFFSET(DistinctList,142,0,1,1))=0,1,0))</f>
        <v>0</v>
      </c>
    </row>
    <row r="145" spans="1:1">
      <c r="A145" s="1">
        <f ca="1">IF(ISBLANK(OFFSET(DistinctList,143,0,1,1)),0,IF(COUNTIF(OFFSET(DistinctList,144,0,2000,1),OFFSET(DistinctList,143,0,1,1))=0,1,0))</f>
        <v>0</v>
      </c>
    </row>
    <row r="146" spans="1:1">
      <c r="A146" s="1">
        <f ca="1">IF(ISBLANK(OFFSET(DistinctList,144,0,1,1)),0,IF(COUNTIF(OFFSET(DistinctList,145,0,2000,1),OFFSET(DistinctList,144,0,1,1))=0,1,0))</f>
        <v>0</v>
      </c>
    </row>
    <row r="147" spans="1:1">
      <c r="A147" s="1">
        <f ca="1">IF(ISBLANK(OFFSET(DistinctList,145,0,1,1)),0,IF(COUNTIF(OFFSET(DistinctList,146,0,2000,1),OFFSET(DistinctList,145,0,1,1))=0,1,0))</f>
        <v>0</v>
      </c>
    </row>
    <row r="148" spans="1:1">
      <c r="A148" s="1">
        <f ca="1">IF(ISBLANK(OFFSET(DistinctList,146,0,1,1)),0,IF(COUNTIF(OFFSET(DistinctList,147,0,2000,1),OFFSET(DistinctList,146,0,1,1))=0,1,0))</f>
        <v>0</v>
      </c>
    </row>
    <row r="149" spans="1:1">
      <c r="A149" s="1">
        <f ca="1">IF(ISBLANK(OFFSET(DistinctList,147,0,1,1)),0,IF(COUNTIF(OFFSET(DistinctList,148,0,2000,1),OFFSET(DistinctList,147,0,1,1))=0,1,0))</f>
        <v>0</v>
      </c>
    </row>
    <row r="150" spans="1:1">
      <c r="A150" s="1">
        <f ca="1">IF(ISBLANK(OFFSET(DistinctList,148,0,1,1)),0,IF(COUNTIF(OFFSET(DistinctList,149,0,2000,1),OFFSET(DistinctList,148,0,1,1))=0,1,0))</f>
        <v>0</v>
      </c>
    </row>
    <row r="151" spans="1:1">
      <c r="A151" s="1">
        <f ca="1">IF(ISBLANK(OFFSET(DistinctList,149,0,1,1)),0,IF(COUNTIF(OFFSET(DistinctList,150,0,2000,1),OFFSET(DistinctList,149,0,1,1))=0,1,0))</f>
        <v>0</v>
      </c>
    </row>
    <row r="152" spans="1:1">
      <c r="A152" s="1">
        <f ca="1">IF(ISBLANK(OFFSET(DistinctList,150,0,1,1)),0,IF(COUNTIF(OFFSET(DistinctList,151,0,2000,1),OFFSET(DistinctList,150,0,1,1))=0,1,0))</f>
        <v>0</v>
      </c>
    </row>
    <row r="153" spans="1:1">
      <c r="A153" s="1">
        <f ca="1">IF(ISBLANK(OFFSET(DistinctList,151,0,1,1)),0,IF(COUNTIF(OFFSET(DistinctList,152,0,2000,1),OFFSET(DistinctList,151,0,1,1))=0,1,0))</f>
        <v>0</v>
      </c>
    </row>
    <row r="154" spans="1:1">
      <c r="A154" s="1">
        <f ca="1">IF(ISBLANK(OFFSET(DistinctList,152,0,1,1)),0,IF(COUNTIF(OFFSET(DistinctList,153,0,2000,1),OFFSET(DistinctList,152,0,1,1))=0,1,0))</f>
        <v>0</v>
      </c>
    </row>
    <row r="155" spans="1:1">
      <c r="A155" s="1">
        <f ca="1">IF(ISBLANK(OFFSET(DistinctList,153,0,1,1)),0,IF(COUNTIF(OFFSET(DistinctList,154,0,2000,1),OFFSET(DistinctList,153,0,1,1))=0,1,0))</f>
        <v>0</v>
      </c>
    </row>
    <row r="156" spans="1:1">
      <c r="A156" s="1">
        <f ca="1">IF(ISBLANK(OFFSET(DistinctList,154,0,1,1)),0,IF(COUNTIF(OFFSET(DistinctList,155,0,2000,1),OFFSET(DistinctList,154,0,1,1))=0,1,0))</f>
        <v>0</v>
      </c>
    </row>
    <row r="157" spans="1:1">
      <c r="A157" s="1">
        <f ca="1">IF(ISBLANK(OFFSET(DistinctList,155,0,1,1)),0,IF(COUNTIF(OFFSET(DistinctList,156,0,2000,1),OFFSET(DistinctList,155,0,1,1))=0,1,0))</f>
        <v>0</v>
      </c>
    </row>
    <row r="158" spans="1:1">
      <c r="A158" s="1">
        <f ca="1">IF(ISBLANK(OFFSET(DistinctList,156,0,1,1)),0,IF(COUNTIF(OFFSET(DistinctList,157,0,2000,1),OFFSET(DistinctList,156,0,1,1))=0,1,0))</f>
        <v>0</v>
      </c>
    </row>
    <row r="159" spans="1:1">
      <c r="A159" s="1">
        <f ca="1">IF(ISBLANK(OFFSET(DistinctList,157,0,1,1)),0,IF(COUNTIF(OFFSET(DistinctList,158,0,2000,1),OFFSET(DistinctList,157,0,1,1))=0,1,0))</f>
        <v>0</v>
      </c>
    </row>
    <row r="160" spans="1:1">
      <c r="A160" s="1">
        <f ca="1">IF(ISBLANK(OFFSET(DistinctList,158,0,1,1)),0,IF(COUNTIF(OFFSET(DistinctList,159,0,2000,1),OFFSET(DistinctList,158,0,1,1))=0,1,0))</f>
        <v>0</v>
      </c>
    </row>
    <row r="161" spans="1:1">
      <c r="A161" s="1">
        <f ca="1">IF(ISBLANK(OFFSET(DistinctList,159,0,1,1)),0,IF(COUNTIF(OFFSET(DistinctList,160,0,2000,1),OFFSET(DistinctList,159,0,1,1))=0,1,0))</f>
        <v>0</v>
      </c>
    </row>
    <row r="162" spans="1:1">
      <c r="A162" s="1">
        <f ca="1">IF(ISBLANK(OFFSET(DistinctList,160,0,1,1)),0,IF(COUNTIF(OFFSET(DistinctList,161,0,2000,1),OFFSET(DistinctList,160,0,1,1))=0,1,0))</f>
        <v>0</v>
      </c>
    </row>
    <row r="163" spans="1:1">
      <c r="A163" s="1">
        <f ca="1">IF(ISBLANK(OFFSET(DistinctList,161,0,1,1)),0,IF(COUNTIF(OFFSET(DistinctList,162,0,2000,1),OFFSET(DistinctList,161,0,1,1))=0,1,0))</f>
        <v>0</v>
      </c>
    </row>
    <row r="164" spans="1:1">
      <c r="A164" s="1">
        <f ca="1">IF(ISBLANK(OFFSET(DistinctList,162,0,1,1)),0,IF(COUNTIF(OFFSET(DistinctList,163,0,2000,1),OFFSET(DistinctList,162,0,1,1))=0,1,0))</f>
        <v>0</v>
      </c>
    </row>
    <row r="165" spans="1:1">
      <c r="A165" s="1">
        <f ca="1">IF(ISBLANK(OFFSET(DistinctList,163,0,1,1)),0,IF(COUNTIF(OFFSET(DistinctList,164,0,2000,1),OFFSET(DistinctList,163,0,1,1))=0,1,0))</f>
        <v>0</v>
      </c>
    </row>
    <row r="166" spans="1:1">
      <c r="A166" s="1">
        <f ca="1">IF(ISBLANK(OFFSET(DistinctList,164,0,1,1)),0,IF(COUNTIF(OFFSET(DistinctList,165,0,2000,1),OFFSET(DistinctList,164,0,1,1))=0,1,0))</f>
        <v>0</v>
      </c>
    </row>
    <row r="167" spans="1:1">
      <c r="A167" s="1">
        <f ca="1">IF(ISBLANK(OFFSET(DistinctList,165,0,1,1)),0,IF(COUNTIF(OFFSET(DistinctList,166,0,2000,1),OFFSET(DistinctList,165,0,1,1))=0,1,0))</f>
        <v>0</v>
      </c>
    </row>
    <row r="168" spans="1:1">
      <c r="A168" s="1">
        <f ca="1">IF(ISBLANK(OFFSET(DistinctList,166,0,1,1)),0,IF(COUNTIF(OFFSET(DistinctList,167,0,2000,1),OFFSET(DistinctList,166,0,1,1))=0,1,0))</f>
        <v>0</v>
      </c>
    </row>
    <row r="169" spans="1:1">
      <c r="A169" s="1">
        <f ca="1">IF(ISBLANK(OFFSET(DistinctList,167,0,1,1)),0,IF(COUNTIF(OFFSET(DistinctList,168,0,2000,1),OFFSET(DistinctList,167,0,1,1))=0,1,0))</f>
        <v>0</v>
      </c>
    </row>
    <row r="170" spans="1:1">
      <c r="A170" s="1">
        <f ca="1">IF(ISBLANK(OFFSET(DistinctList,168,0,1,1)),0,IF(COUNTIF(OFFSET(DistinctList,169,0,2000,1),OFFSET(DistinctList,168,0,1,1))=0,1,0))</f>
        <v>0</v>
      </c>
    </row>
    <row r="171" spans="1:1">
      <c r="A171" s="1">
        <f ca="1">IF(ISBLANK(OFFSET(DistinctList,169,0,1,1)),0,IF(COUNTIF(OFFSET(DistinctList,170,0,2000,1),OFFSET(DistinctList,169,0,1,1))=0,1,0))</f>
        <v>0</v>
      </c>
    </row>
    <row r="172" spans="1:1">
      <c r="A172" s="1">
        <f ca="1">IF(ISBLANK(OFFSET(DistinctList,170,0,1,1)),0,IF(COUNTIF(OFFSET(DistinctList,171,0,2000,1),OFFSET(DistinctList,170,0,1,1))=0,1,0))</f>
        <v>0</v>
      </c>
    </row>
    <row r="173" spans="1:1">
      <c r="A173" s="1">
        <f ca="1">IF(ISBLANK(OFFSET(DistinctList,171,0,1,1)),0,IF(COUNTIF(OFFSET(DistinctList,172,0,2000,1),OFFSET(DistinctList,171,0,1,1))=0,1,0))</f>
        <v>0</v>
      </c>
    </row>
    <row r="174" spans="1:1">
      <c r="A174" s="1">
        <f ca="1">IF(ISBLANK(OFFSET(DistinctList,172,0,1,1)),0,IF(COUNTIF(OFFSET(DistinctList,173,0,2000,1),OFFSET(DistinctList,172,0,1,1))=0,1,0))</f>
        <v>0</v>
      </c>
    </row>
    <row r="175" spans="1:1">
      <c r="A175" s="1">
        <f ca="1">IF(ISBLANK(OFFSET(DistinctList,173,0,1,1)),0,IF(COUNTIF(OFFSET(DistinctList,174,0,2000,1),OFFSET(DistinctList,173,0,1,1))=0,1,0))</f>
        <v>0</v>
      </c>
    </row>
    <row r="176" spans="1:1">
      <c r="A176" s="1">
        <f ca="1">IF(ISBLANK(OFFSET(DistinctList,174,0,1,1)),0,IF(COUNTIF(OFFSET(DistinctList,175,0,2000,1),OFFSET(DistinctList,174,0,1,1))=0,1,0))</f>
        <v>0</v>
      </c>
    </row>
    <row r="177" spans="1:1">
      <c r="A177" s="1">
        <f ca="1">IF(ISBLANK(OFFSET(DistinctList,175,0,1,1)),0,IF(COUNTIF(OFFSET(DistinctList,176,0,2000,1),OFFSET(DistinctList,175,0,1,1))=0,1,0))</f>
        <v>0</v>
      </c>
    </row>
    <row r="178" spans="1:1">
      <c r="A178" s="1">
        <f ca="1">IF(ISBLANK(OFFSET(DistinctList,176,0,1,1)),0,IF(COUNTIF(OFFSET(DistinctList,177,0,2000,1),OFFSET(DistinctList,176,0,1,1))=0,1,0))</f>
        <v>0</v>
      </c>
    </row>
    <row r="179" spans="1:1">
      <c r="A179" s="1">
        <f ca="1">IF(ISBLANK(OFFSET(DistinctList,177,0,1,1)),0,IF(COUNTIF(OFFSET(DistinctList,178,0,2000,1),OFFSET(DistinctList,177,0,1,1))=0,1,0))</f>
        <v>0</v>
      </c>
    </row>
    <row r="180" spans="1:1">
      <c r="A180" s="1">
        <f ca="1">IF(ISBLANK(OFFSET(DistinctList,178,0,1,1)),0,IF(COUNTIF(OFFSET(DistinctList,179,0,2000,1),OFFSET(DistinctList,178,0,1,1))=0,1,0))</f>
        <v>0</v>
      </c>
    </row>
    <row r="181" spans="1:1">
      <c r="A181" s="1">
        <f ca="1">IF(ISBLANK(OFFSET(DistinctList,179,0,1,1)),0,IF(COUNTIF(OFFSET(DistinctList,180,0,2000,1),OFFSET(DistinctList,179,0,1,1))=0,1,0))</f>
        <v>0</v>
      </c>
    </row>
    <row r="182" spans="1:1">
      <c r="A182" s="1">
        <f ca="1">IF(ISBLANK(OFFSET(DistinctList,180,0,1,1)),0,IF(COUNTIF(OFFSET(DistinctList,181,0,2000,1),OFFSET(DistinctList,180,0,1,1))=0,1,0))</f>
        <v>0</v>
      </c>
    </row>
    <row r="183" spans="1:1">
      <c r="A183" s="1">
        <f ca="1">IF(ISBLANK(OFFSET(DistinctList,181,0,1,1)),0,IF(COUNTIF(OFFSET(DistinctList,182,0,2000,1),OFFSET(DistinctList,181,0,1,1))=0,1,0))</f>
        <v>0</v>
      </c>
    </row>
    <row r="184" spans="1:1">
      <c r="A184" s="1">
        <f ca="1">IF(ISBLANK(OFFSET(DistinctList,182,0,1,1)),0,IF(COUNTIF(OFFSET(DistinctList,183,0,2000,1),OFFSET(DistinctList,182,0,1,1))=0,1,0))</f>
        <v>0</v>
      </c>
    </row>
    <row r="185" spans="1:1">
      <c r="A185" s="1">
        <f ca="1">IF(ISBLANK(OFFSET(DistinctList,183,0,1,1)),0,IF(COUNTIF(OFFSET(DistinctList,184,0,2000,1),OFFSET(DistinctList,183,0,1,1))=0,1,0))</f>
        <v>0</v>
      </c>
    </row>
    <row r="186" spans="1:1">
      <c r="A186" s="1">
        <f ca="1">IF(ISBLANK(OFFSET(DistinctList,184,0,1,1)),0,IF(COUNTIF(OFFSET(DistinctList,185,0,2000,1),OFFSET(DistinctList,184,0,1,1))=0,1,0))</f>
        <v>0</v>
      </c>
    </row>
    <row r="187" spans="1:1">
      <c r="A187" s="1">
        <f ca="1">IF(ISBLANK(OFFSET(DistinctList,185,0,1,1)),0,IF(COUNTIF(OFFSET(DistinctList,186,0,2000,1),OFFSET(DistinctList,185,0,1,1))=0,1,0))</f>
        <v>0</v>
      </c>
    </row>
    <row r="188" spans="1:1">
      <c r="A188" s="1">
        <f ca="1">IF(ISBLANK(OFFSET(DistinctList,186,0,1,1)),0,IF(COUNTIF(OFFSET(DistinctList,187,0,2000,1),OFFSET(DistinctList,186,0,1,1))=0,1,0))</f>
        <v>0</v>
      </c>
    </row>
    <row r="189" spans="1:1">
      <c r="A189" s="1">
        <f ca="1">IF(ISBLANK(OFFSET(DistinctList,187,0,1,1)),0,IF(COUNTIF(OFFSET(DistinctList,188,0,2000,1),OFFSET(DistinctList,187,0,1,1))=0,1,0))</f>
        <v>0</v>
      </c>
    </row>
    <row r="190" spans="1:1">
      <c r="A190" s="1">
        <f ca="1">IF(ISBLANK(OFFSET(DistinctList,188,0,1,1)),0,IF(COUNTIF(OFFSET(DistinctList,189,0,2000,1),OFFSET(DistinctList,188,0,1,1))=0,1,0))</f>
        <v>0</v>
      </c>
    </row>
    <row r="191" spans="1:1">
      <c r="A191" s="1">
        <f ca="1">IF(ISBLANK(OFFSET(DistinctList,189,0,1,1)),0,IF(COUNTIF(OFFSET(DistinctList,190,0,2000,1),OFFSET(DistinctList,189,0,1,1))=0,1,0))</f>
        <v>0</v>
      </c>
    </row>
    <row r="192" spans="1:1">
      <c r="A192" s="1">
        <f ca="1">IF(ISBLANK(OFFSET(DistinctList,190,0,1,1)),0,IF(COUNTIF(OFFSET(DistinctList,191,0,2000,1),OFFSET(DistinctList,190,0,1,1))=0,1,0))</f>
        <v>0</v>
      </c>
    </row>
    <row r="193" spans="1:1">
      <c r="A193" s="1">
        <f ca="1">IF(ISBLANK(OFFSET(DistinctList,191,0,1,1)),0,IF(COUNTIF(OFFSET(DistinctList,192,0,2000,1),OFFSET(DistinctList,191,0,1,1))=0,1,0))</f>
        <v>0</v>
      </c>
    </row>
    <row r="194" spans="1:1">
      <c r="A194" s="1">
        <f ca="1">IF(ISBLANK(OFFSET(DistinctList,192,0,1,1)),0,IF(COUNTIF(OFFSET(DistinctList,193,0,2000,1),OFFSET(DistinctList,192,0,1,1))=0,1,0))</f>
        <v>0</v>
      </c>
    </row>
    <row r="195" spans="1:1">
      <c r="A195" s="1">
        <f ca="1">IF(ISBLANK(OFFSET(DistinctList,193,0,1,1)),0,IF(COUNTIF(OFFSET(DistinctList,194,0,2000,1),OFFSET(DistinctList,193,0,1,1))=0,1,0))</f>
        <v>0</v>
      </c>
    </row>
    <row r="196" spans="1:1">
      <c r="A196" s="1">
        <f ca="1">IF(ISBLANK(OFFSET(DistinctList,194,0,1,1)),0,IF(COUNTIF(OFFSET(DistinctList,195,0,2000,1),OFFSET(DistinctList,194,0,1,1))=0,1,0))</f>
        <v>0</v>
      </c>
    </row>
    <row r="197" spans="1:1">
      <c r="A197" s="1">
        <f ca="1">IF(ISBLANK(OFFSET(DistinctList,195,0,1,1)),0,IF(COUNTIF(OFFSET(DistinctList,196,0,2000,1),OFFSET(DistinctList,195,0,1,1))=0,1,0))</f>
        <v>0</v>
      </c>
    </row>
    <row r="198" spans="1:1">
      <c r="A198" s="1">
        <f ca="1">IF(ISBLANK(OFFSET(DistinctList,196,0,1,1)),0,IF(COUNTIF(OFFSET(DistinctList,197,0,2000,1),OFFSET(DistinctList,196,0,1,1))=0,1,0))</f>
        <v>0</v>
      </c>
    </row>
    <row r="199" spans="1:1">
      <c r="A199" s="1">
        <f ca="1">IF(ISBLANK(OFFSET(DistinctList,197,0,1,1)),0,IF(COUNTIF(OFFSET(DistinctList,198,0,2000,1),OFFSET(DistinctList,197,0,1,1))=0,1,0))</f>
        <v>0</v>
      </c>
    </row>
    <row r="200" spans="1:1">
      <c r="A200" s="1">
        <f ca="1">IF(ISBLANK(OFFSET(DistinctList,198,0,1,1)),0,IF(COUNTIF(OFFSET(DistinctList,199,0,2000,1),OFFSET(DistinctList,198,0,1,1))=0,1,0))</f>
        <v>0</v>
      </c>
    </row>
    <row r="201" spans="1:1">
      <c r="A201" s="1">
        <f ca="1">IF(ISBLANK(OFFSET(DistinctList,199,0,1,1)),0,IF(COUNTIF(OFFSET(DistinctList,200,0,2000,1),OFFSET(DistinctList,199,0,1,1))=0,1,0))</f>
        <v>0</v>
      </c>
    </row>
    <row r="202" spans="1:1">
      <c r="A202" s="1">
        <f ca="1">IF(ISBLANK(OFFSET(DistinctList,200,0,1,1)),0,IF(COUNTIF(OFFSET(DistinctList,201,0,2000,1),OFFSET(DistinctList,200,0,1,1))=0,1,0))</f>
        <v>0</v>
      </c>
    </row>
    <row r="203" spans="1:1">
      <c r="A203" s="1">
        <f ca="1">IF(ISBLANK(OFFSET(DistinctList,201,0,1,1)),0,IF(COUNTIF(OFFSET(DistinctList,202,0,2000,1),OFFSET(DistinctList,201,0,1,1))=0,1,0))</f>
        <v>0</v>
      </c>
    </row>
    <row r="204" spans="1:1">
      <c r="A204" s="1">
        <f ca="1">IF(ISBLANK(OFFSET(DistinctList,202,0,1,1)),0,IF(COUNTIF(OFFSET(DistinctList,203,0,2000,1),OFFSET(DistinctList,202,0,1,1))=0,1,0))</f>
        <v>0</v>
      </c>
    </row>
    <row r="205" spans="1:1">
      <c r="A205" s="1">
        <f ca="1">IF(ISBLANK(OFFSET(DistinctList,203,0,1,1)),0,IF(COUNTIF(OFFSET(DistinctList,204,0,2000,1),OFFSET(DistinctList,203,0,1,1))=0,1,0))</f>
        <v>0</v>
      </c>
    </row>
    <row r="206" spans="1:1">
      <c r="A206" s="1">
        <f ca="1">IF(ISBLANK(OFFSET(DistinctList,204,0,1,1)),0,IF(COUNTIF(OFFSET(DistinctList,205,0,2000,1),OFFSET(DistinctList,204,0,1,1))=0,1,0))</f>
        <v>0</v>
      </c>
    </row>
    <row r="207" spans="1:1">
      <c r="A207" s="1">
        <f ca="1">IF(ISBLANK(OFFSET(DistinctList,205,0,1,1)),0,IF(COUNTIF(OFFSET(DistinctList,206,0,2000,1),OFFSET(DistinctList,205,0,1,1))=0,1,0))</f>
        <v>0</v>
      </c>
    </row>
    <row r="208" spans="1:1">
      <c r="A208" s="1">
        <f ca="1">IF(ISBLANK(OFFSET(DistinctList,206,0,1,1)),0,IF(COUNTIF(OFFSET(DistinctList,207,0,2000,1),OFFSET(DistinctList,206,0,1,1))=0,1,0))</f>
        <v>0</v>
      </c>
    </row>
    <row r="209" spans="1:1">
      <c r="A209" s="1">
        <f ca="1">IF(ISBLANK(OFFSET(DistinctList,207,0,1,1)),0,IF(COUNTIF(OFFSET(DistinctList,208,0,2000,1),OFFSET(DistinctList,207,0,1,1))=0,1,0))</f>
        <v>0</v>
      </c>
    </row>
    <row r="210" spans="1:1">
      <c r="A210" s="1">
        <f ca="1">IF(ISBLANK(OFFSET(DistinctList,208,0,1,1)),0,IF(COUNTIF(OFFSET(DistinctList,209,0,2000,1),OFFSET(DistinctList,208,0,1,1))=0,1,0))</f>
        <v>0</v>
      </c>
    </row>
    <row r="211" spans="1:1">
      <c r="A211" s="1">
        <f ca="1">IF(ISBLANK(OFFSET(DistinctList,209,0,1,1)),0,IF(COUNTIF(OFFSET(DistinctList,210,0,2000,1),OFFSET(DistinctList,209,0,1,1))=0,1,0))</f>
        <v>0</v>
      </c>
    </row>
    <row r="212" spans="1:1">
      <c r="A212" s="1">
        <f ca="1">IF(ISBLANK(OFFSET(DistinctList,210,0,1,1)),0,IF(COUNTIF(OFFSET(DistinctList,211,0,2000,1),OFFSET(DistinctList,210,0,1,1))=0,1,0))</f>
        <v>0</v>
      </c>
    </row>
    <row r="213" spans="1:1">
      <c r="A213" s="1">
        <f ca="1">IF(ISBLANK(OFFSET(DistinctList,211,0,1,1)),0,IF(COUNTIF(OFFSET(DistinctList,212,0,2000,1),OFFSET(DistinctList,211,0,1,1))=0,1,0))</f>
        <v>0</v>
      </c>
    </row>
    <row r="214" spans="1:1">
      <c r="A214" s="1">
        <f ca="1">IF(ISBLANK(OFFSET(DistinctList,212,0,1,1)),0,IF(COUNTIF(OFFSET(DistinctList,213,0,2000,1),OFFSET(DistinctList,212,0,1,1))=0,1,0))</f>
        <v>0</v>
      </c>
    </row>
    <row r="215" spans="1:1">
      <c r="A215" s="1">
        <f ca="1">IF(ISBLANK(OFFSET(DistinctList,213,0,1,1)),0,IF(COUNTIF(OFFSET(DistinctList,214,0,2000,1),OFFSET(DistinctList,213,0,1,1))=0,1,0))</f>
        <v>0</v>
      </c>
    </row>
    <row r="216" spans="1:1">
      <c r="A216" s="1">
        <f ca="1">IF(ISBLANK(OFFSET(DistinctList,214,0,1,1)),0,IF(COUNTIF(OFFSET(DistinctList,215,0,2000,1),OFFSET(DistinctList,214,0,1,1))=0,1,0))</f>
        <v>0</v>
      </c>
    </row>
    <row r="217" spans="1:1">
      <c r="A217" s="1">
        <f ca="1">IF(ISBLANK(OFFSET(DistinctList,215,0,1,1)),0,IF(COUNTIF(OFFSET(DistinctList,216,0,2000,1),OFFSET(DistinctList,215,0,1,1))=0,1,0))</f>
        <v>0</v>
      </c>
    </row>
    <row r="218" spans="1:1">
      <c r="A218" s="1">
        <f ca="1">IF(ISBLANK(OFFSET(DistinctList,216,0,1,1)),0,IF(COUNTIF(OFFSET(DistinctList,217,0,2000,1),OFFSET(DistinctList,216,0,1,1))=0,1,0))</f>
        <v>0</v>
      </c>
    </row>
    <row r="219" spans="1:1">
      <c r="A219" s="1">
        <f ca="1">IF(ISBLANK(OFFSET(DistinctList,217,0,1,1)),0,IF(COUNTIF(OFFSET(DistinctList,218,0,2000,1),OFFSET(DistinctList,217,0,1,1))=0,1,0))</f>
        <v>0</v>
      </c>
    </row>
    <row r="220" spans="1:1">
      <c r="A220" s="1">
        <f ca="1">IF(ISBLANK(OFFSET(DistinctList,218,0,1,1)),0,IF(COUNTIF(OFFSET(DistinctList,219,0,2000,1),OFFSET(DistinctList,218,0,1,1))=0,1,0))</f>
        <v>0</v>
      </c>
    </row>
    <row r="221" spans="1:1">
      <c r="A221" s="1">
        <f ca="1">IF(ISBLANK(OFFSET(DistinctList,219,0,1,1)),0,IF(COUNTIF(OFFSET(DistinctList,220,0,2000,1),OFFSET(DistinctList,219,0,1,1))=0,1,0))</f>
        <v>0</v>
      </c>
    </row>
    <row r="222" spans="1:1">
      <c r="A222" s="1">
        <f ca="1">IF(ISBLANK(OFFSET(DistinctList,220,0,1,1)),0,IF(COUNTIF(OFFSET(DistinctList,221,0,2000,1),OFFSET(DistinctList,220,0,1,1))=0,1,0))</f>
        <v>0</v>
      </c>
    </row>
    <row r="223" spans="1:1">
      <c r="A223" s="1">
        <f ca="1">IF(ISBLANK(OFFSET(DistinctList,221,0,1,1)),0,IF(COUNTIF(OFFSET(DistinctList,222,0,2000,1),OFFSET(DistinctList,221,0,1,1))=0,1,0))</f>
        <v>0</v>
      </c>
    </row>
    <row r="224" spans="1:1">
      <c r="A224" s="1">
        <f ca="1">IF(ISBLANK(OFFSET(DistinctList,222,0,1,1)),0,IF(COUNTIF(OFFSET(DistinctList,223,0,2000,1),OFFSET(DistinctList,222,0,1,1))=0,1,0))</f>
        <v>0</v>
      </c>
    </row>
    <row r="225" spans="1:1">
      <c r="A225" s="1">
        <f ca="1">IF(ISBLANK(OFFSET(DistinctList,223,0,1,1)),0,IF(COUNTIF(OFFSET(DistinctList,224,0,2000,1),OFFSET(DistinctList,223,0,1,1))=0,1,0))</f>
        <v>0</v>
      </c>
    </row>
    <row r="226" spans="1:1">
      <c r="A226" s="1">
        <f ca="1">IF(ISBLANK(OFFSET(DistinctList,224,0,1,1)),0,IF(COUNTIF(OFFSET(DistinctList,225,0,2000,1),OFFSET(DistinctList,224,0,1,1))=0,1,0))</f>
        <v>0</v>
      </c>
    </row>
    <row r="227" spans="1:1">
      <c r="A227" s="1">
        <f ca="1">IF(ISBLANK(OFFSET(DistinctList,225,0,1,1)),0,IF(COUNTIF(OFFSET(DistinctList,226,0,2000,1),OFFSET(DistinctList,225,0,1,1))=0,1,0))</f>
        <v>0</v>
      </c>
    </row>
    <row r="228" spans="1:1">
      <c r="A228" s="1">
        <f ca="1">IF(ISBLANK(OFFSET(DistinctList,226,0,1,1)),0,IF(COUNTIF(OFFSET(DistinctList,227,0,2000,1),OFFSET(DistinctList,226,0,1,1))=0,1,0))</f>
        <v>0</v>
      </c>
    </row>
    <row r="229" spans="1:1">
      <c r="A229" s="1">
        <f ca="1">IF(ISBLANK(OFFSET(DistinctList,227,0,1,1)),0,IF(COUNTIF(OFFSET(DistinctList,228,0,2000,1),OFFSET(DistinctList,227,0,1,1))=0,1,0))</f>
        <v>0</v>
      </c>
    </row>
    <row r="230" spans="1:1">
      <c r="A230" s="1">
        <f ca="1">IF(ISBLANK(OFFSET(DistinctList,228,0,1,1)),0,IF(COUNTIF(OFFSET(DistinctList,229,0,2000,1),OFFSET(DistinctList,228,0,1,1))=0,1,0))</f>
        <v>0</v>
      </c>
    </row>
    <row r="231" spans="1:1">
      <c r="A231" s="1">
        <f ca="1">IF(ISBLANK(OFFSET(DistinctList,229,0,1,1)),0,IF(COUNTIF(OFFSET(DistinctList,230,0,2000,1),OFFSET(DistinctList,229,0,1,1))=0,1,0))</f>
        <v>0</v>
      </c>
    </row>
    <row r="232" spans="1:1">
      <c r="A232" s="1">
        <f ca="1">IF(ISBLANK(OFFSET(DistinctList,230,0,1,1)),0,IF(COUNTIF(OFFSET(DistinctList,231,0,2000,1),OFFSET(DistinctList,230,0,1,1))=0,1,0))</f>
        <v>0</v>
      </c>
    </row>
    <row r="233" spans="1:1">
      <c r="A233" s="1">
        <f ca="1">IF(ISBLANK(OFFSET(DistinctList,231,0,1,1)),0,IF(COUNTIF(OFFSET(DistinctList,232,0,2000,1),OFFSET(DistinctList,231,0,1,1))=0,1,0))</f>
        <v>0</v>
      </c>
    </row>
    <row r="234" spans="1:1">
      <c r="A234" s="1">
        <f ca="1">IF(ISBLANK(OFFSET(DistinctList,232,0,1,1)),0,IF(COUNTIF(OFFSET(DistinctList,233,0,2000,1),OFFSET(DistinctList,232,0,1,1))=0,1,0))</f>
        <v>0</v>
      </c>
    </row>
    <row r="235" spans="1:1">
      <c r="A235" s="1">
        <f ca="1">IF(ISBLANK(OFFSET(DistinctList,233,0,1,1)),0,IF(COUNTIF(OFFSET(DistinctList,234,0,2000,1),OFFSET(DistinctList,233,0,1,1))=0,1,0))</f>
        <v>0</v>
      </c>
    </row>
    <row r="236" spans="1:1">
      <c r="A236" s="1">
        <f ca="1">IF(ISBLANK(OFFSET(DistinctList,234,0,1,1)),0,IF(COUNTIF(OFFSET(DistinctList,235,0,2000,1),OFFSET(DistinctList,234,0,1,1))=0,1,0))</f>
        <v>0</v>
      </c>
    </row>
    <row r="237" spans="1:1">
      <c r="A237" s="1">
        <f ca="1">IF(ISBLANK(OFFSET(DistinctList,235,0,1,1)),0,IF(COUNTIF(OFFSET(DistinctList,236,0,2000,1),OFFSET(DistinctList,235,0,1,1))=0,1,0))</f>
        <v>0</v>
      </c>
    </row>
    <row r="238" spans="1:1">
      <c r="A238" s="1">
        <f ca="1">IF(ISBLANK(OFFSET(DistinctList,236,0,1,1)),0,IF(COUNTIF(OFFSET(DistinctList,237,0,2000,1),OFFSET(DistinctList,236,0,1,1))=0,1,0))</f>
        <v>0</v>
      </c>
    </row>
    <row r="239" spans="1:1">
      <c r="A239" s="1">
        <f ca="1">IF(ISBLANK(OFFSET(DistinctList,237,0,1,1)),0,IF(COUNTIF(OFFSET(DistinctList,238,0,2000,1),OFFSET(DistinctList,237,0,1,1))=0,1,0))</f>
        <v>0</v>
      </c>
    </row>
    <row r="240" spans="1:1">
      <c r="A240" s="1">
        <f ca="1">IF(ISBLANK(OFFSET(DistinctList,238,0,1,1)),0,IF(COUNTIF(OFFSET(DistinctList,239,0,2000,1),OFFSET(DistinctList,238,0,1,1))=0,1,0))</f>
        <v>0</v>
      </c>
    </row>
    <row r="241" spans="1:1">
      <c r="A241" s="1">
        <f ca="1">IF(ISBLANK(OFFSET(DistinctList,239,0,1,1)),0,IF(COUNTIF(OFFSET(DistinctList,240,0,2000,1),OFFSET(DistinctList,239,0,1,1))=0,1,0))</f>
        <v>0</v>
      </c>
    </row>
    <row r="242" spans="1:1">
      <c r="A242" s="1">
        <f ca="1">IF(ISBLANK(OFFSET(DistinctList,240,0,1,1)),0,IF(COUNTIF(OFFSET(DistinctList,241,0,2000,1),OFFSET(DistinctList,240,0,1,1))=0,1,0))</f>
        <v>0</v>
      </c>
    </row>
    <row r="243" spans="1:1">
      <c r="A243" s="1">
        <f ca="1">IF(ISBLANK(OFFSET(DistinctList,241,0,1,1)),0,IF(COUNTIF(OFFSET(DistinctList,242,0,2000,1),OFFSET(DistinctList,241,0,1,1))=0,1,0))</f>
        <v>0</v>
      </c>
    </row>
    <row r="244" spans="1:1">
      <c r="A244" s="1">
        <f ca="1">IF(ISBLANK(OFFSET(DistinctList,242,0,1,1)),0,IF(COUNTIF(OFFSET(DistinctList,243,0,2000,1),OFFSET(DistinctList,242,0,1,1))=0,1,0))</f>
        <v>0</v>
      </c>
    </row>
    <row r="245" spans="1:1">
      <c r="A245" s="1">
        <f ca="1">IF(ISBLANK(OFFSET(DistinctList,243,0,1,1)),0,IF(COUNTIF(OFFSET(DistinctList,244,0,2000,1),OFFSET(DistinctList,243,0,1,1))=0,1,0))</f>
        <v>0</v>
      </c>
    </row>
    <row r="246" spans="1:1">
      <c r="A246" s="1">
        <f ca="1">IF(ISBLANK(OFFSET(DistinctList,244,0,1,1)),0,IF(COUNTIF(OFFSET(DistinctList,245,0,2000,1),OFFSET(DistinctList,244,0,1,1))=0,1,0))</f>
        <v>0</v>
      </c>
    </row>
    <row r="247" spans="1:1">
      <c r="A247" s="1">
        <f ca="1">IF(ISBLANK(OFFSET(DistinctList,245,0,1,1)),0,IF(COUNTIF(OFFSET(DistinctList,246,0,2000,1),OFFSET(DistinctList,245,0,1,1))=0,1,0))</f>
        <v>0</v>
      </c>
    </row>
    <row r="248" spans="1:1">
      <c r="A248" s="1">
        <f ca="1">IF(ISBLANK(OFFSET(DistinctList,246,0,1,1)),0,IF(COUNTIF(OFFSET(DistinctList,247,0,2000,1),OFFSET(DistinctList,246,0,1,1))=0,1,0))</f>
        <v>0</v>
      </c>
    </row>
    <row r="249" spans="1:1">
      <c r="A249" s="1">
        <f ca="1">IF(ISBLANK(OFFSET(DistinctList,247,0,1,1)),0,IF(COUNTIF(OFFSET(DistinctList,248,0,2000,1),OFFSET(DistinctList,247,0,1,1))=0,1,0))</f>
        <v>0</v>
      </c>
    </row>
    <row r="250" spans="1:1">
      <c r="A250" s="1">
        <f ca="1">IF(ISBLANK(OFFSET(DistinctList,248,0,1,1)),0,IF(COUNTIF(OFFSET(DistinctList,249,0,2000,1),OFFSET(DistinctList,248,0,1,1))=0,1,0))</f>
        <v>0</v>
      </c>
    </row>
    <row r="251" spans="1:1">
      <c r="A251" s="1">
        <f ca="1">IF(ISBLANK(OFFSET(DistinctList,249,0,1,1)),0,IF(COUNTIF(OFFSET(DistinctList,250,0,2000,1),OFFSET(DistinctList,249,0,1,1))=0,1,0))</f>
        <v>0</v>
      </c>
    </row>
    <row r="252" spans="1:1">
      <c r="A252" s="1">
        <f ca="1">IF(ISBLANK(OFFSET(DistinctList,250,0,1,1)),0,IF(COUNTIF(OFFSET(DistinctList,251,0,2000,1),OFFSET(DistinctList,250,0,1,1))=0,1,0))</f>
        <v>0</v>
      </c>
    </row>
    <row r="253" spans="1:1">
      <c r="A253" s="1">
        <f ca="1">IF(ISBLANK(OFFSET(DistinctList,251,0,1,1)),0,IF(COUNTIF(OFFSET(DistinctList,252,0,2000,1),OFFSET(DistinctList,251,0,1,1))=0,1,0))</f>
        <v>0</v>
      </c>
    </row>
    <row r="254" spans="1:1">
      <c r="A254" s="1">
        <f ca="1">IF(ISBLANK(OFFSET(DistinctList,252,0,1,1)),0,IF(COUNTIF(OFFSET(DistinctList,253,0,2000,1),OFFSET(DistinctList,252,0,1,1))=0,1,0))</f>
        <v>0</v>
      </c>
    </row>
    <row r="255" spans="1:1">
      <c r="A255" s="1">
        <f ca="1">IF(ISBLANK(OFFSET(DistinctList,253,0,1,1)),0,IF(COUNTIF(OFFSET(DistinctList,254,0,2000,1),OFFSET(DistinctList,253,0,1,1))=0,1,0))</f>
        <v>0</v>
      </c>
    </row>
    <row r="256" spans="1:1">
      <c r="A256" s="1">
        <f ca="1">IF(ISBLANK(OFFSET(DistinctList,254,0,1,1)),0,IF(COUNTIF(OFFSET(DistinctList,255,0,2000,1),OFFSET(DistinctList,254,0,1,1))=0,1,0))</f>
        <v>0</v>
      </c>
    </row>
    <row r="257" spans="1:1">
      <c r="A257" s="1">
        <f ca="1">IF(ISBLANK(OFFSET(DistinctList,255,0,1,1)),0,IF(COUNTIF(OFFSET(DistinctList,256,0,2000,1),OFFSET(DistinctList,255,0,1,1))=0,1,0))</f>
        <v>0</v>
      </c>
    </row>
    <row r="258" spans="1:1">
      <c r="A258" s="1">
        <f ca="1">IF(ISBLANK(OFFSET(DistinctList,256,0,1,1)),0,IF(COUNTIF(OFFSET(DistinctList,257,0,2000,1),OFFSET(DistinctList,256,0,1,1))=0,1,0))</f>
        <v>0</v>
      </c>
    </row>
    <row r="259" spans="1:1">
      <c r="A259" s="1">
        <f ca="1">IF(ISBLANK(OFFSET(DistinctList,257,0,1,1)),0,IF(COUNTIF(OFFSET(DistinctList,258,0,2000,1),OFFSET(DistinctList,257,0,1,1))=0,1,0))</f>
        <v>0</v>
      </c>
    </row>
    <row r="260" spans="1:1">
      <c r="A260" s="1">
        <f ca="1">IF(ISBLANK(OFFSET(DistinctList,258,0,1,1)),0,IF(COUNTIF(OFFSET(DistinctList,259,0,2000,1),OFFSET(DistinctList,258,0,1,1))=0,1,0))</f>
        <v>0</v>
      </c>
    </row>
    <row r="261" spans="1:1">
      <c r="A261" s="1">
        <f ca="1">IF(ISBLANK(OFFSET(DistinctList,259,0,1,1)),0,IF(COUNTIF(OFFSET(DistinctList,260,0,2000,1),OFFSET(DistinctList,259,0,1,1))=0,1,0))</f>
        <v>0</v>
      </c>
    </row>
    <row r="262" spans="1:1">
      <c r="A262" s="1">
        <f ca="1">IF(ISBLANK(OFFSET(DistinctList,260,0,1,1)),0,IF(COUNTIF(OFFSET(DistinctList,261,0,2000,1),OFFSET(DistinctList,260,0,1,1))=0,1,0))</f>
        <v>0</v>
      </c>
    </row>
    <row r="263" spans="1:1">
      <c r="A263" s="1">
        <f ca="1">IF(ISBLANK(OFFSET(DistinctList,261,0,1,1)),0,IF(COUNTIF(OFFSET(DistinctList,262,0,2000,1),OFFSET(DistinctList,261,0,1,1))=0,1,0))</f>
        <v>0</v>
      </c>
    </row>
    <row r="264" spans="1:1">
      <c r="A264" s="1">
        <f ca="1">IF(ISBLANK(OFFSET(DistinctList,262,0,1,1)),0,IF(COUNTIF(OFFSET(DistinctList,263,0,2000,1),OFFSET(DistinctList,262,0,1,1))=0,1,0))</f>
        <v>0</v>
      </c>
    </row>
    <row r="265" spans="1:1">
      <c r="A265" s="1">
        <f ca="1">IF(ISBLANK(OFFSET(DistinctList,263,0,1,1)),0,IF(COUNTIF(OFFSET(DistinctList,264,0,2000,1),OFFSET(DistinctList,263,0,1,1))=0,1,0))</f>
        <v>0</v>
      </c>
    </row>
    <row r="266" spans="1:1">
      <c r="A266" s="1">
        <f ca="1">IF(ISBLANK(OFFSET(DistinctList,264,0,1,1)),0,IF(COUNTIF(OFFSET(DistinctList,265,0,2000,1),OFFSET(DistinctList,264,0,1,1))=0,1,0))</f>
        <v>0</v>
      </c>
    </row>
    <row r="267" spans="1:1">
      <c r="A267" s="1">
        <f ca="1">IF(ISBLANK(OFFSET(DistinctList,265,0,1,1)),0,IF(COUNTIF(OFFSET(DistinctList,266,0,2000,1),OFFSET(DistinctList,265,0,1,1))=0,1,0))</f>
        <v>0</v>
      </c>
    </row>
    <row r="268" spans="1:1">
      <c r="A268" s="1">
        <f ca="1">IF(ISBLANK(OFFSET(DistinctList,266,0,1,1)),0,IF(COUNTIF(OFFSET(DistinctList,267,0,2000,1),OFFSET(DistinctList,266,0,1,1))=0,1,0))</f>
        <v>0</v>
      </c>
    </row>
    <row r="269" spans="1:1">
      <c r="A269" s="1">
        <f ca="1">IF(ISBLANK(OFFSET(DistinctList,267,0,1,1)),0,IF(COUNTIF(OFFSET(DistinctList,268,0,2000,1),OFFSET(DistinctList,267,0,1,1))=0,1,0))</f>
        <v>0</v>
      </c>
    </row>
    <row r="270" spans="1:1">
      <c r="A270" s="1">
        <f ca="1">IF(ISBLANK(OFFSET(DistinctList,268,0,1,1)),0,IF(COUNTIF(OFFSET(DistinctList,269,0,2000,1),OFFSET(DistinctList,268,0,1,1))=0,1,0))</f>
        <v>0</v>
      </c>
    </row>
    <row r="271" spans="1:1">
      <c r="A271" s="1">
        <f ca="1">IF(ISBLANK(OFFSET(DistinctList,269,0,1,1)),0,IF(COUNTIF(OFFSET(DistinctList,270,0,2000,1),OFFSET(DistinctList,269,0,1,1))=0,1,0))</f>
        <v>0</v>
      </c>
    </row>
    <row r="272" spans="1:1">
      <c r="A272" s="1">
        <f ca="1">IF(ISBLANK(OFFSET(DistinctList,270,0,1,1)),0,IF(COUNTIF(OFFSET(DistinctList,271,0,2000,1),OFFSET(DistinctList,270,0,1,1))=0,1,0))</f>
        <v>0</v>
      </c>
    </row>
    <row r="273" spans="1:1">
      <c r="A273" s="1">
        <f ca="1">IF(ISBLANK(OFFSET(DistinctList,271,0,1,1)),0,IF(COUNTIF(OFFSET(DistinctList,272,0,2000,1),OFFSET(DistinctList,271,0,1,1))=0,1,0))</f>
        <v>0</v>
      </c>
    </row>
    <row r="274" spans="1:1">
      <c r="A274" s="1">
        <f ca="1">IF(ISBLANK(OFFSET(DistinctList,272,0,1,1)),0,IF(COUNTIF(OFFSET(DistinctList,273,0,2000,1),OFFSET(DistinctList,272,0,1,1))=0,1,0))</f>
        <v>0</v>
      </c>
    </row>
    <row r="275" spans="1:1">
      <c r="A275" s="1">
        <f ca="1">IF(ISBLANK(OFFSET(DistinctList,273,0,1,1)),0,IF(COUNTIF(OFFSET(DistinctList,274,0,2000,1),OFFSET(DistinctList,273,0,1,1))=0,1,0))</f>
        <v>0</v>
      </c>
    </row>
    <row r="276" spans="1:1">
      <c r="A276" s="1">
        <f ca="1">IF(ISBLANK(OFFSET(DistinctList,274,0,1,1)),0,IF(COUNTIF(OFFSET(DistinctList,275,0,2000,1),OFFSET(DistinctList,274,0,1,1))=0,1,0))</f>
        <v>0</v>
      </c>
    </row>
    <row r="277" spans="1:1">
      <c r="A277" s="1">
        <f ca="1">IF(ISBLANK(OFFSET(DistinctList,275,0,1,1)),0,IF(COUNTIF(OFFSET(DistinctList,276,0,2000,1),OFFSET(DistinctList,275,0,1,1))=0,1,0))</f>
        <v>0</v>
      </c>
    </row>
    <row r="278" spans="1:1">
      <c r="A278" s="1">
        <f ca="1">IF(ISBLANK(OFFSET(DistinctList,276,0,1,1)),0,IF(COUNTIF(OFFSET(DistinctList,277,0,2000,1),OFFSET(DistinctList,276,0,1,1))=0,1,0))</f>
        <v>0</v>
      </c>
    </row>
    <row r="279" spans="1:1">
      <c r="A279" s="1">
        <f ca="1">IF(ISBLANK(OFFSET(DistinctList,277,0,1,1)),0,IF(COUNTIF(OFFSET(DistinctList,278,0,2000,1),OFFSET(DistinctList,277,0,1,1))=0,1,0))</f>
        <v>0</v>
      </c>
    </row>
    <row r="280" spans="1:1">
      <c r="A280" s="1">
        <f ca="1">IF(ISBLANK(OFFSET(DistinctList,278,0,1,1)),0,IF(COUNTIF(OFFSET(DistinctList,279,0,2000,1),OFFSET(DistinctList,278,0,1,1))=0,1,0))</f>
        <v>0</v>
      </c>
    </row>
    <row r="281" spans="1:1">
      <c r="A281" s="1">
        <f ca="1">IF(ISBLANK(OFFSET(DistinctList,279,0,1,1)),0,IF(COUNTIF(OFFSET(DistinctList,280,0,2000,1),OFFSET(DistinctList,279,0,1,1))=0,1,0))</f>
        <v>0</v>
      </c>
    </row>
    <row r="282" spans="1:1">
      <c r="A282" s="1">
        <f ca="1">IF(ISBLANK(OFFSET(DistinctList,280,0,1,1)),0,IF(COUNTIF(OFFSET(DistinctList,281,0,2000,1),OFFSET(DistinctList,280,0,1,1))=0,1,0))</f>
        <v>0</v>
      </c>
    </row>
    <row r="283" spans="1:1">
      <c r="A283" s="1">
        <f ca="1">IF(ISBLANK(OFFSET(DistinctList,281,0,1,1)),0,IF(COUNTIF(OFFSET(DistinctList,282,0,2000,1),OFFSET(DistinctList,281,0,1,1))=0,1,0))</f>
        <v>0</v>
      </c>
    </row>
    <row r="284" spans="1:1">
      <c r="A284" s="1">
        <f ca="1">IF(ISBLANK(OFFSET(DistinctList,282,0,1,1)),0,IF(COUNTIF(OFFSET(DistinctList,283,0,2000,1),OFFSET(DistinctList,282,0,1,1))=0,1,0))</f>
        <v>0</v>
      </c>
    </row>
    <row r="285" spans="1:1">
      <c r="A285" s="1">
        <f ca="1">IF(ISBLANK(OFFSET(DistinctList,283,0,1,1)),0,IF(COUNTIF(OFFSET(DistinctList,284,0,2000,1),OFFSET(DistinctList,283,0,1,1))=0,1,0))</f>
        <v>0</v>
      </c>
    </row>
    <row r="286" spans="1:1">
      <c r="A286" s="1">
        <f ca="1">IF(ISBLANK(OFFSET(DistinctList,284,0,1,1)),0,IF(COUNTIF(OFFSET(DistinctList,285,0,2000,1),OFFSET(DistinctList,284,0,1,1))=0,1,0))</f>
        <v>0</v>
      </c>
    </row>
    <row r="287" spans="1:1">
      <c r="A287" s="1">
        <f ca="1">IF(ISBLANK(OFFSET(DistinctList,285,0,1,1)),0,IF(COUNTIF(OFFSET(DistinctList,286,0,2000,1),OFFSET(DistinctList,285,0,1,1))=0,1,0))</f>
        <v>0</v>
      </c>
    </row>
    <row r="288" spans="1:1">
      <c r="A288" s="1">
        <f ca="1">IF(ISBLANK(OFFSET(DistinctList,286,0,1,1)),0,IF(COUNTIF(OFFSET(DistinctList,287,0,2000,1),OFFSET(DistinctList,286,0,1,1))=0,1,0))</f>
        <v>0</v>
      </c>
    </row>
    <row r="289" spans="1:1">
      <c r="A289" s="1">
        <f ca="1">IF(ISBLANK(OFFSET(DistinctList,287,0,1,1)),0,IF(COUNTIF(OFFSET(DistinctList,288,0,2000,1),OFFSET(DistinctList,287,0,1,1))=0,1,0))</f>
        <v>0</v>
      </c>
    </row>
    <row r="290" spans="1:1">
      <c r="A290" s="1">
        <f ca="1">IF(ISBLANK(OFFSET(DistinctList,288,0,1,1)),0,IF(COUNTIF(OFFSET(DistinctList,289,0,2000,1),OFFSET(DistinctList,288,0,1,1))=0,1,0))</f>
        <v>0</v>
      </c>
    </row>
    <row r="291" spans="1:1">
      <c r="A291" s="1">
        <f ca="1">IF(ISBLANK(OFFSET(DistinctList,289,0,1,1)),0,IF(COUNTIF(OFFSET(DistinctList,290,0,2000,1),OFFSET(DistinctList,289,0,1,1))=0,1,0))</f>
        <v>0</v>
      </c>
    </row>
    <row r="292" spans="1:1">
      <c r="A292" s="1">
        <f ca="1">IF(ISBLANK(OFFSET(DistinctList,290,0,1,1)),0,IF(COUNTIF(OFFSET(DistinctList,291,0,2000,1),OFFSET(DistinctList,290,0,1,1))=0,1,0))</f>
        <v>0</v>
      </c>
    </row>
    <row r="293" spans="1:1">
      <c r="A293" s="1">
        <f ca="1">IF(ISBLANK(OFFSET(DistinctList,291,0,1,1)),0,IF(COUNTIF(OFFSET(DistinctList,292,0,2000,1),OFFSET(DistinctList,291,0,1,1))=0,1,0))</f>
        <v>0</v>
      </c>
    </row>
    <row r="294" spans="1:1">
      <c r="A294" s="1">
        <f ca="1">IF(ISBLANK(OFFSET(DistinctList,292,0,1,1)),0,IF(COUNTIF(OFFSET(DistinctList,293,0,2000,1),OFFSET(DistinctList,292,0,1,1))=0,1,0))</f>
        <v>0</v>
      </c>
    </row>
    <row r="295" spans="1:1">
      <c r="A295" s="1">
        <f ca="1">IF(ISBLANK(OFFSET(DistinctList,293,0,1,1)),0,IF(COUNTIF(OFFSET(DistinctList,294,0,2000,1),OFFSET(DistinctList,293,0,1,1))=0,1,0))</f>
        <v>0</v>
      </c>
    </row>
    <row r="296" spans="1:1">
      <c r="A296" s="1">
        <f ca="1">IF(ISBLANK(OFFSET(DistinctList,294,0,1,1)),0,IF(COUNTIF(OFFSET(DistinctList,295,0,2000,1),OFFSET(DistinctList,294,0,1,1))=0,1,0))</f>
        <v>0</v>
      </c>
    </row>
    <row r="297" spans="1:1">
      <c r="A297" s="1">
        <f ca="1">IF(ISBLANK(OFFSET(DistinctList,295,0,1,1)),0,IF(COUNTIF(OFFSET(DistinctList,296,0,2000,1),OFFSET(DistinctList,295,0,1,1))=0,1,0))</f>
        <v>0</v>
      </c>
    </row>
    <row r="298" spans="1:1">
      <c r="A298" s="1">
        <f ca="1">IF(ISBLANK(OFFSET(DistinctList,296,0,1,1)),0,IF(COUNTIF(OFFSET(DistinctList,297,0,2000,1),OFFSET(DistinctList,296,0,1,1))=0,1,0))</f>
        <v>0</v>
      </c>
    </row>
    <row r="299" spans="1:1">
      <c r="A299" s="1">
        <f ca="1">IF(ISBLANK(OFFSET(DistinctList,297,0,1,1)),0,IF(COUNTIF(OFFSET(DistinctList,298,0,2000,1),OFFSET(DistinctList,297,0,1,1))=0,1,0))</f>
        <v>0</v>
      </c>
    </row>
    <row r="300" spans="1:1">
      <c r="A300" s="1">
        <f ca="1">IF(ISBLANK(OFFSET(DistinctList,298,0,1,1)),0,IF(COUNTIF(OFFSET(DistinctList,299,0,2000,1),OFFSET(DistinctList,298,0,1,1))=0,1,0))</f>
        <v>0</v>
      </c>
    </row>
    <row r="301" spans="1:1">
      <c r="A301" s="1">
        <f ca="1">IF(ISBLANK(OFFSET(DistinctList,299,0,1,1)),0,IF(COUNTIF(OFFSET(DistinctList,300,0,2000,1),OFFSET(DistinctList,299,0,1,1))=0,1,0))</f>
        <v>0</v>
      </c>
    </row>
    <row r="302" spans="1:1">
      <c r="A302" s="1">
        <f ca="1">IF(ISBLANK(OFFSET(DistinctList,300,0,1,1)),0,IF(COUNTIF(OFFSET(DistinctList,301,0,2000,1),OFFSET(DistinctList,300,0,1,1))=0,1,0))</f>
        <v>0</v>
      </c>
    </row>
    <row r="303" spans="1:1">
      <c r="A303" s="1">
        <f ca="1">IF(ISBLANK(OFFSET(DistinctList,301,0,1,1)),0,IF(COUNTIF(OFFSET(DistinctList,302,0,2000,1),OFFSET(DistinctList,301,0,1,1))=0,1,0))</f>
        <v>0</v>
      </c>
    </row>
    <row r="304" spans="1:1">
      <c r="A304" s="1">
        <f ca="1">IF(ISBLANK(OFFSET(DistinctList,302,0,1,1)),0,IF(COUNTIF(OFFSET(DistinctList,303,0,2000,1),OFFSET(DistinctList,302,0,1,1))=0,1,0))</f>
        <v>0</v>
      </c>
    </row>
    <row r="305" spans="1:1">
      <c r="A305" s="1">
        <f ca="1">IF(ISBLANK(OFFSET(DistinctList,303,0,1,1)),0,IF(COUNTIF(OFFSET(DistinctList,304,0,2000,1),OFFSET(DistinctList,303,0,1,1))=0,1,0))</f>
        <v>0</v>
      </c>
    </row>
    <row r="306" spans="1:1">
      <c r="A306" s="1">
        <f ca="1">IF(ISBLANK(OFFSET(DistinctList,304,0,1,1)),0,IF(COUNTIF(OFFSET(DistinctList,305,0,2000,1),OFFSET(DistinctList,304,0,1,1))=0,1,0))</f>
        <v>0</v>
      </c>
    </row>
    <row r="307" spans="1:1">
      <c r="A307" s="1">
        <f ca="1">IF(ISBLANK(OFFSET(DistinctList,305,0,1,1)),0,IF(COUNTIF(OFFSET(DistinctList,306,0,2000,1),OFFSET(DistinctList,305,0,1,1))=0,1,0))</f>
        <v>0</v>
      </c>
    </row>
    <row r="308" spans="1:1">
      <c r="A308" s="1">
        <f ca="1">IF(ISBLANK(OFFSET(DistinctList,306,0,1,1)),0,IF(COUNTIF(OFFSET(DistinctList,307,0,2000,1),OFFSET(DistinctList,306,0,1,1))=0,1,0))</f>
        <v>0</v>
      </c>
    </row>
    <row r="309" spans="1:1">
      <c r="A309" s="1">
        <f ca="1">IF(ISBLANK(OFFSET(DistinctList,307,0,1,1)),0,IF(COUNTIF(OFFSET(DistinctList,308,0,2000,1),OFFSET(DistinctList,307,0,1,1))=0,1,0))</f>
        <v>0</v>
      </c>
    </row>
    <row r="310" spans="1:1">
      <c r="A310" s="1">
        <f ca="1">IF(ISBLANK(OFFSET(DistinctList,308,0,1,1)),0,IF(COUNTIF(OFFSET(DistinctList,309,0,2000,1),OFFSET(DistinctList,308,0,1,1))=0,1,0))</f>
        <v>0</v>
      </c>
    </row>
    <row r="311" spans="1:1">
      <c r="A311" s="1">
        <f ca="1">IF(ISBLANK(OFFSET(DistinctList,309,0,1,1)),0,IF(COUNTIF(OFFSET(DistinctList,310,0,2000,1),OFFSET(DistinctList,309,0,1,1))=0,1,0))</f>
        <v>0</v>
      </c>
    </row>
    <row r="312" spans="1:1">
      <c r="A312" s="1">
        <f ca="1">IF(ISBLANK(OFFSET(DistinctList,310,0,1,1)),0,IF(COUNTIF(OFFSET(DistinctList,311,0,2000,1),OFFSET(DistinctList,310,0,1,1))=0,1,0))</f>
        <v>0</v>
      </c>
    </row>
    <row r="313" spans="1:1">
      <c r="A313" s="1">
        <f ca="1">IF(ISBLANK(OFFSET(DistinctList,311,0,1,1)),0,IF(COUNTIF(OFFSET(DistinctList,312,0,2000,1),OFFSET(DistinctList,311,0,1,1))=0,1,0))</f>
        <v>0</v>
      </c>
    </row>
    <row r="314" spans="1:1">
      <c r="A314" s="1">
        <f ca="1">IF(ISBLANK(OFFSET(DistinctList,312,0,1,1)),0,IF(COUNTIF(OFFSET(DistinctList,313,0,2000,1),OFFSET(DistinctList,312,0,1,1))=0,1,0))</f>
        <v>0</v>
      </c>
    </row>
    <row r="315" spans="1:1">
      <c r="A315" s="1">
        <f ca="1">IF(ISBLANK(OFFSET(DistinctList,313,0,1,1)),0,IF(COUNTIF(OFFSET(DistinctList,314,0,2000,1),OFFSET(DistinctList,313,0,1,1))=0,1,0))</f>
        <v>0</v>
      </c>
    </row>
    <row r="316" spans="1:1">
      <c r="A316" s="1">
        <f ca="1">IF(ISBLANK(OFFSET(DistinctList,314,0,1,1)),0,IF(COUNTIF(OFFSET(DistinctList,315,0,2000,1),OFFSET(DistinctList,314,0,1,1))=0,1,0))</f>
        <v>0</v>
      </c>
    </row>
    <row r="317" spans="1:1">
      <c r="A317" s="1">
        <f ca="1">IF(ISBLANK(OFFSET(DistinctList,315,0,1,1)),0,IF(COUNTIF(OFFSET(DistinctList,316,0,2000,1),OFFSET(DistinctList,315,0,1,1))=0,1,0))</f>
        <v>0</v>
      </c>
    </row>
    <row r="318" spans="1:1">
      <c r="A318" s="1">
        <f ca="1">IF(ISBLANK(OFFSET(DistinctList,316,0,1,1)),0,IF(COUNTIF(OFFSET(DistinctList,317,0,2000,1),OFFSET(DistinctList,316,0,1,1))=0,1,0))</f>
        <v>0</v>
      </c>
    </row>
    <row r="319" spans="1:1">
      <c r="A319" s="1">
        <f ca="1">IF(ISBLANK(OFFSET(DistinctList,317,0,1,1)),0,IF(COUNTIF(OFFSET(DistinctList,318,0,2000,1),OFFSET(DistinctList,317,0,1,1))=0,1,0))</f>
        <v>0</v>
      </c>
    </row>
    <row r="320" spans="1:1">
      <c r="A320" s="1">
        <f ca="1">IF(ISBLANK(OFFSET(DistinctList,318,0,1,1)),0,IF(COUNTIF(OFFSET(DistinctList,319,0,2000,1),OFFSET(DistinctList,318,0,1,1))=0,1,0))</f>
        <v>0</v>
      </c>
    </row>
    <row r="321" spans="1:1">
      <c r="A321" s="1">
        <f ca="1">IF(ISBLANK(OFFSET(DistinctList,319,0,1,1)),0,IF(COUNTIF(OFFSET(DistinctList,320,0,2000,1),OFFSET(DistinctList,319,0,1,1))=0,1,0))</f>
        <v>0</v>
      </c>
    </row>
    <row r="322" spans="1:1">
      <c r="A322" s="1">
        <f ca="1">IF(ISBLANK(OFFSET(DistinctList,320,0,1,1)),0,IF(COUNTIF(OFFSET(DistinctList,321,0,2000,1),OFFSET(DistinctList,320,0,1,1))=0,1,0))</f>
        <v>0</v>
      </c>
    </row>
    <row r="323" spans="1:1">
      <c r="A323" s="1">
        <f ca="1">IF(ISBLANK(OFFSET(DistinctList,321,0,1,1)),0,IF(COUNTIF(OFFSET(DistinctList,322,0,2000,1),OFFSET(DistinctList,321,0,1,1))=0,1,0))</f>
        <v>0</v>
      </c>
    </row>
    <row r="324" spans="1:1">
      <c r="A324" s="1">
        <f ca="1">IF(ISBLANK(OFFSET(DistinctList,322,0,1,1)),0,IF(COUNTIF(OFFSET(DistinctList,323,0,2000,1),OFFSET(DistinctList,322,0,1,1))=0,1,0))</f>
        <v>0</v>
      </c>
    </row>
    <row r="325" spans="1:1">
      <c r="A325" s="1">
        <f ca="1">IF(ISBLANK(OFFSET(DistinctList,323,0,1,1)),0,IF(COUNTIF(OFFSET(DistinctList,324,0,2000,1),OFFSET(DistinctList,323,0,1,1))=0,1,0))</f>
        <v>0</v>
      </c>
    </row>
    <row r="326" spans="1:1">
      <c r="A326" s="1">
        <f ca="1">IF(ISBLANK(OFFSET(DistinctList,324,0,1,1)),0,IF(COUNTIF(OFFSET(DistinctList,325,0,2000,1),OFFSET(DistinctList,324,0,1,1))=0,1,0))</f>
        <v>0</v>
      </c>
    </row>
    <row r="327" spans="1:1">
      <c r="A327" s="1">
        <f ca="1">IF(ISBLANK(OFFSET(DistinctList,325,0,1,1)),0,IF(COUNTIF(OFFSET(DistinctList,326,0,2000,1),OFFSET(DistinctList,325,0,1,1))=0,1,0))</f>
        <v>0</v>
      </c>
    </row>
    <row r="328" spans="1:1">
      <c r="A328" s="1">
        <f ca="1">IF(ISBLANK(OFFSET(DistinctList,326,0,1,1)),0,IF(COUNTIF(OFFSET(DistinctList,327,0,2000,1),OFFSET(DistinctList,326,0,1,1))=0,1,0))</f>
        <v>0</v>
      </c>
    </row>
    <row r="329" spans="1:1">
      <c r="A329" s="1">
        <f ca="1">IF(ISBLANK(OFFSET(DistinctList,327,0,1,1)),0,IF(COUNTIF(OFFSET(DistinctList,328,0,2000,1),OFFSET(DistinctList,327,0,1,1))=0,1,0))</f>
        <v>0</v>
      </c>
    </row>
    <row r="330" spans="1:1">
      <c r="A330" s="1">
        <f ca="1">IF(ISBLANK(OFFSET(DistinctList,328,0,1,1)),0,IF(COUNTIF(OFFSET(DistinctList,329,0,2000,1),OFFSET(DistinctList,328,0,1,1))=0,1,0))</f>
        <v>0</v>
      </c>
    </row>
    <row r="331" spans="1:1">
      <c r="A331" s="1">
        <f ca="1">IF(ISBLANK(OFFSET(DistinctList,329,0,1,1)),0,IF(COUNTIF(OFFSET(DistinctList,330,0,2000,1),OFFSET(DistinctList,329,0,1,1))=0,1,0))</f>
        <v>0</v>
      </c>
    </row>
    <row r="332" spans="1:1">
      <c r="A332" s="1">
        <f ca="1">IF(ISBLANK(OFFSET(DistinctList,330,0,1,1)),0,IF(COUNTIF(OFFSET(DistinctList,331,0,2000,1),OFFSET(DistinctList,330,0,1,1))=0,1,0))</f>
        <v>0</v>
      </c>
    </row>
    <row r="333" spans="1:1">
      <c r="A333" s="1">
        <f ca="1">IF(ISBLANK(OFFSET(DistinctList,331,0,1,1)),0,IF(COUNTIF(OFFSET(DistinctList,332,0,2000,1),OFFSET(DistinctList,331,0,1,1))=0,1,0))</f>
        <v>0</v>
      </c>
    </row>
    <row r="334" spans="1:1">
      <c r="A334" s="1">
        <f ca="1">IF(ISBLANK(OFFSET(DistinctList,332,0,1,1)),0,IF(COUNTIF(OFFSET(DistinctList,333,0,2000,1),OFFSET(DistinctList,332,0,1,1))=0,1,0))</f>
        <v>0</v>
      </c>
    </row>
    <row r="335" spans="1:1">
      <c r="A335" s="1">
        <f ca="1">IF(ISBLANK(OFFSET(DistinctList,333,0,1,1)),0,IF(COUNTIF(OFFSET(DistinctList,334,0,2000,1),OFFSET(DistinctList,333,0,1,1))=0,1,0))</f>
        <v>0</v>
      </c>
    </row>
    <row r="336" spans="1:1">
      <c r="A336" s="1">
        <f ca="1">IF(ISBLANK(OFFSET(DistinctList,334,0,1,1)),0,IF(COUNTIF(OFFSET(DistinctList,335,0,2000,1),OFFSET(DistinctList,334,0,1,1))=0,1,0))</f>
        <v>0</v>
      </c>
    </row>
    <row r="337" spans="1:1">
      <c r="A337" s="1">
        <f ca="1">IF(ISBLANK(OFFSET(DistinctList,335,0,1,1)),0,IF(COUNTIF(OFFSET(DistinctList,336,0,2000,1),OFFSET(DistinctList,335,0,1,1))=0,1,0))</f>
        <v>0</v>
      </c>
    </row>
    <row r="338" spans="1:1">
      <c r="A338" s="1">
        <f ca="1">IF(ISBLANK(OFFSET(DistinctList,336,0,1,1)),0,IF(COUNTIF(OFFSET(DistinctList,337,0,2000,1),OFFSET(DistinctList,336,0,1,1))=0,1,0))</f>
        <v>0</v>
      </c>
    </row>
    <row r="339" spans="1:1">
      <c r="A339" s="1">
        <f ca="1">IF(ISBLANK(OFFSET(DistinctList,337,0,1,1)),0,IF(COUNTIF(OFFSET(DistinctList,338,0,2000,1),OFFSET(DistinctList,337,0,1,1))=0,1,0))</f>
        <v>0</v>
      </c>
    </row>
    <row r="340" spans="1:1">
      <c r="A340" s="1">
        <f ca="1">IF(ISBLANK(OFFSET(DistinctList,338,0,1,1)),0,IF(COUNTIF(OFFSET(DistinctList,339,0,2000,1),OFFSET(DistinctList,338,0,1,1))=0,1,0))</f>
        <v>0</v>
      </c>
    </row>
    <row r="341" spans="1:1">
      <c r="A341" s="1">
        <f ca="1">IF(ISBLANK(OFFSET(DistinctList,339,0,1,1)),0,IF(COUNTIF(OFFSET(DistinctList,340,0,2000,1),OFFSET(DistinctList,339,0,1,1))=0,1,0))</f>
        <v>0</v>
      </c>
    </row>
    <row r="342" spans="1:1">
      <c r="A342" s="1">
        <f ca="1">IF(ISBLANK(OFFSET(DistinctList,340,0,1,1)),0,IF(COUNTIF(OFFSET(DistinctList,341,0,2000,1),OFFSET(DistinctList,340,0,1,1))=0,1,0))</f>
        <v>0</v>
      </c>
    </row>
    <row r="343" spans="1:1">
      <c r="A343" s="1">
        <f ca="1">IF(ISBLANK(OFFSET(DistinctList,341,0,1,1)),0,IF(COUNTIF(OFFSET(DistinctList,342,0,2000,1),OFFSET(DistinctList,341,0,1,1))=0,1,0))</f>
        <v>0</v>
      </c>
    </row>
    <row r="344" spans="1:1">
      <c r="A344" s="1">
        <f ca="1">IF(ISBLANK(OFFSET(DistinctList,342,0,1,1)),0,IF(COUNTIF(OFFSET(DistinctList,343,0,2000,1),OFFSET(DistinctList,342,0,1,1))=0,1,0))</f>
        <v>0</v>
      </c>
    </row>
    <row r="345" spans="1:1">
      <c r="A345" s="1">
        <f ca="1">IF(ISBLANK(OFFSET(DistinctList,343,0,1,1)),0,IF(COUNTIF(OFFSET(DistinctList,344,0,2000,1),OFFSET(DistinctList,343,0,1,1))=0,1,0))</f>
        <v>0</v>
      </c>
    </row>
    <row r="346" spans="1:1">
      <c r="A346" s="1">
        <f ca="1">IF(ISBLANK(OFFSET(DistinctList,344,0,1,1)),0,IF(COUNTIF(OFFSET(DistinctList,345,0,2000,1),OFFSET(DistinctList,344,0,1,1))=0,1,0))</f>
        <v>0</v>
      </c>
    </row>
    <row r="347" spans="1:1">
      <c r="A347" s="1">
        <f ca="1">IF(ISBLANK(OFFSET(DistinctList,345,0,1,1)),0,IF(COUNTIF(OFFSET(DistinctList,346,0,2000,1),OFFSET(DistinctList,345,0,1,1))=0,1,0))</f>
        <v>0</v>
      </c>
    </row>
    <row r="348" spans="1:1">
      <c r="A348" s="1">
        <f ca="1">IF(ISBLANK(OFFSET(DistinctList,346,0,1,1)),0,IF(COUNTIF(OFFSET(DistinctList,347,0,2000,1),OFFSET(DistinctList,346,0,1,1))=0,1,0))</f>
        <v>0</v>
      </c>
    </row>
    <row r="349" spans="1:1">
      <c r="A349" s="1">
        <f ca="1">IF(ISBLANK(OFFSET(DistinctList,347,0,1,1)),0,IF(COUNTIF(OFFSET(DistinctList,348,0,2000,1),OFFSET(DistinctList,347,0,1,1))=0,1,0))</f>
        <v>0</v>
      </c>
    </row>
    <row r="350" spans="1:1">
      <c r="A350" s="1">
        <f ca="1">IF(ISBLANK(OFFSET(DistinctList,348,0,1,1)),0,IF(COUNTIF(OFFSET(DistinctList,349,0,2000,1),OFFSET(DistinctList,348,0,1,1))=0,1,0))</f>
        <v>0</v>
      </c>
    </row>
    <row r="351" spans="1:1">
      <c r="A351" s="1">
        <f ca="1">IF(ISBLANK(OFFSET(DistinctList,349,0,1,1)),0,IF(COUNTIF(OFFSET(DistinctList,350,0,2000,1),OFFSET(DistinctList,349,0,1,1))=0,1,0))</f>
        <v>0</v>
      </c>
    </row>
    <row r="352" spans="1:1">
      <c r="A352" s="1">
        <f ca="1">IF(ISBLANK(OFFSET(DistinctList,350,0,1,1)),0,IF(COUNTIF(OFFSET(DistinctList,351,0,2000,1),OFFSET(DistinctList,350,0,1,1))=0,1,0))</f>
        <v>0</v>
      </c>
    </row>
    <row r="353" spans="1:1">
      <c r="A353" s="1">
        <f ca="1">IF(ISBLANK(OFFSET(DistinctList,351,0,1,1)),0,IF(COUNTIF(OFFSET(DistinctList,352,0,2000,1),OFFSET(DistinctList,351,0,1,1))=0,1,0))</f>
        <v>0</v>
      </c>
    </row>
    <row r="354" spans="1:1">
      <c r="A354" s="1">
        <f ca="1">IF(ISBLANK(OFFSET(DistinctList,352,0,1,1)),0,IF(COUNTIF(OFFSET(DistinctList,353,0,2000,1),OFFSET(DistinctList,352,0,1,1))=0,1,0))</f>
        <v>0</v>
      </c>
    </row>
    <row r="355" spans="1:1">
      <c r="A355" s="1">
        <f ca="1">IF(ISBLANK(OFFSET(DistinctList,353,0,1,1)),0,IF(COUNTIF(OFFSET(DistinctList,354,0,2000,1),OFFSET(DistinctList,353,0,1,1))=0,1,0))</f>
        <v>0</v>
      </c>
    </row>
    <row r="356" spans="1:1">
      <c r="A356" s="1">
        <f ca="1">IF(ISBLANK(OFFSET(DistinctList,354,0,1,1)),0,IF(COUNTIF(OFFSET(DistinctList,355,0,2000,1),OFFSET(DistinctList,354,0,1,1))=0,1,0))</f>
        <v>0</v>
      </c>
    </row>
    <row r="357" spans="1:1">
      <c r="A357" s="1">
        <f ca="1">IF(ISBLANK(OFFSET(DistinctList,355,0,1,1)),0,IF(COUNTIF(OFFSET(DistinctList,356,0,2000,1),OFFSET(DistinctList,355,0,1,1))=0,1,0))</f>
        <v>0</v>
      </c>
    </row>
    <row r="358" spans="1:1">
      <c r="A358" s="1">
        <f ca="1">IF(ISBLANK(OFFSET(DistinctList,356,0,1,1)),0,IF(COUNTIF(OFFSET(DistinctList,357,0,2000,1),OFFSET(DistinctList,356,0,1,1))=0,1,0))</f>
        <v>0</v>
      </c>
    </row>
    <row r="359" spans="1:1">
      <c r="A359" s="1">
        <f ca="1">IF(ISBLANK(OFFSET(DistinctList,357,0,1,1)),0,IF(COUNTIF(OFFSET(DistinctList,358,0,2000,1),OFFSET(DistinctList,357,0,1,1))=0,1,0))</f>
        <v>0</v>
      </c>
    </row>
    <row r="360" spans="1:1">
      <c r="A360" s="1">
        <f ca="1">IF(ISBLANK(OFFSET(DistinctList,358,0,1,1)),0,IF(COUNTIF(OFFSET(DistinctList,359,0,2000,1),OFFSET(DistinctList,358,0,1,1))=0,1,0))</f>
        <v>0</v>
      </c>
    </row>
    <row r="361" spans="1:1">
      <c r="A361" s="1">
        <f ca="1">IF(ISBLANK(OFFSET(DistinctList,359,0,1,1)),0,IF(COUNTIF(OFFSET(DistinctList,360,0,2000,1),OFFSET(DistinctList,359,0,1,1))=0,1,0))</f>
        <v>0</v>
      </c>
    </row>
    <row r="362" spans="1:1">
      <c r="A362" s="1">
        <f ca="1">IF(ISBLANK(OFFSET(DistinctList,360,0,1,1)),0,IF(COUNTIF(OFFSET(DistinctList,361,0,2000,1),OFFSET(DistinctList,360,0,1,1))=0,1,0))</f>
        <v>0</v>
      </c>
    </row>
    <row r="363" spans="1:1">
      <c r="A363" s="1">
        <f ca="1">IF(ISBLANK(OFFSET(DistinctList,361,0,1,1)),0,IF(COUNTIF(OFFSET(DistinctList,362,0,2000,1),OFFSET(DistinctList,361,0,1,1))=0,1,0))</f>
        <v>0</v>
      </c>
    </row>
    <row r="364" spans="1:1">
      <c r="A364" s="1">
        <f ca="1">IF(ISBLANK(OFFSET(DistinctList,362,0,1,1)),0,IF(COUNTIF(OFFSET(DistinctList,363,0,2000,1),OFFSET(DistinctList,362,0,1,1))=0,1,0))</f>
        <v>0</v>
      </c>
    </row>
    <row r="365" spans="1:1">
      <c r="A365" s="1">
        <f ca="1">IF(ISBLANK(OFFSET(DistinctList,363,0,1,1)),0,IF(COUNTIF(OFFSET(DistinctList,364,0,2000,1),OFFSET(DistinctList,363,0,1,1))=0,1,0))</f>
        <v>0</v>
      </c>
    </row>
    <row r="366" spans="1:1">
      <c r="A366" s="1">
        <f ca="1">IF(ISBLANK(OFFSET(DistinctList,364,0,1,1)),0,IF(COUNTIF(OFFSET(DistinctList,365,0,2000,1),OFFSET(DistinctList,364,0,1,1))=0,1,0))</f>
        <v>0</v>
      </c>
    </row>
    <row r="367" spans="1:1">
      <c r="A367" s="1">
        <f ca="1">IF(ISBLANK(OFFSET(DistinctList,365,0,1,1)),0,IF(COUNTIF(OFFSET(DistinctList,366,0,2000,1),OFFSET(DistinctList,365,0,1,1))=0,1,0))</f>
        <v>0</v>
      </c>
    </row>
    <row r="368" spans="1:1">
      <c r="A368" s="1">
        <f ca="1">IF(ISBLANK(OFFSET(DistinctList,366,0,1,1)),0,IF(COUNTIF(OFFSET(DistinctList,367,0,2000,1),OFFSET(DistinctList,366,0,1,1))=0,1,0))</f>
        <v>0</v>
      </c>
    </row>
    <row r="369" spans="1:1">
      <c r="A369" s="1">
        <f ca="1">IF(ISBLANK(OFFSET(DistinctList,367,0,1,1)),0,IF(COUNTIF(OFFSET(DistinctList,368,0,2000,1),OFFSET(DistinctList,367,0,1,1))=0,1,0))</f>
        <v>0</v>
      </c>
    </row>
    <row r="370" spans="1:1">
      <c r="A370" s="1">
        <f ca="1">IF(ISBLANK(OFFSET(DistinctList,368,0,1,1)),0,IF(COUNTIF(OFFSET(DistinctList,369,0,2000,1),OFFSET(DistinctList,368,0,1,1))=0,1,0))</f>
        <v>0</v>
      </c>
    </row>
    <row r="371" spans="1:1">
      <c r="A371" s="1">
        <f ca="1">IF(ISBLANK(OFFSET(DistinctList,369,0,1,1)),0,IF(COUNTIF(OFFSET(DistinctList,370,0,2000,1),OFFSET(DistinctList,369,0,1,1))=0,1,0))</f>
        <v>0</v>
      </c>
    </row>
    <row r="372" spans="1:1">
      <c r="A372" s="1">
        <f ca="1">IF(ISBLANK(OFFSET(DistinctList,370,0,1,1)),0,IF(COUNTIF(OFFSET(DistinctList,371,0,2000,1),OFFSET(DistinctList,370,0,1,1))=0,1,0))</f>
        <v>0</v>
      </c>
    </row>
    <row r="373" spans="1:1">
      <c r="A373" s="1">
        <f ca="1">IF(ISBLANK(OFFSET(DistinctList,371,0,1,1)),0,IF(COUNTIF(OFFSET(DistinctList,372,0,2000,1),OFFSET(DistinctList,371,0,1,1))=0,1,0))</f>
        <v>0</v>
      </c>
    </row>
    <row r="374" spans="1:1">
      <c r="A374" s="1">
        <f ca="1">IF(ISBLANK(OFFSET(DistinctList,372,0,1,1)),0,IF(COUNTIF(OFFSET(DistinctList,373,0,2000,1),OFFSET(DistinctList,372,0,1,1))=0,1,0))</f>
        <v>0</v>
      </c>
    </row>
    <row r="375" spans="1:1">
      <c r="A375" s="1">
        <f ca="1">IF(ISBLANK(OFFSET(DistinctList,373,0,1,1)),0,IF(COUNTIF(OFFSET(DistinctList,374,0,2000,1),OFFSET(DistinctList,373,0,1,1))=0,1,0))</f>
        <v>0</v>
      </c>
    </row>
    <row r="376" spans="1:1">
      <c r="A376" s="1">
        <f ca="1">IF(ISBLANK(OFFSET(DistinctList,374,0,1,1)),0,IF(COUNTIF(OFFSET(DistinctList,375,0,2000,1),OFFSET(DistinctList,374,0,1,1))=0,1,0))</f>
        <v>0</v>
      </c>
    </row>
    <row r="377" spans="1:1">
      <c r="A377" s="1">
        <f ca="1">IF(ISBLANK(OFFSET(DistinctList,375,0,1,1)),0,IF(COUNTIF(OFFSET(DistinctList,376,0,2000,1),OFFSET(DistinctList,375,0,1,1))=0,1,0))</f>
        <v>0</v>
      </c>
    </row>
    <row r="378" spans="1:1">
      <c r="A378" s="1">
        <f ca="1">IF(ISBLANK(OFFSET(DistinctList,376,0,1,1)),0,IF(COUNTIF(OFFSET(DistinctList,377,0,2000,1),OFFSET(DistinctList,376,0,1,1))=0,1,0))</f>
        <v>0</v>
      </c>
    </row>
    <row r="379" spans="1:1">
      <c r="A379" s="1">
        <f ca="1">IF(ISBLANK(OFFSET(DistinctList,377,0,1,1)),0,IF(COUNTIF(OFFSET(DistinctList,378,0,2000,1),OFFSET(DistinctList,377,0,1,1))=0,1,0))</f>
        <v>0</v>
      </c>
    </row>
    <row r="380" spans="1:1">
      <c r="A380" s="1">
        <f ca="1">IF(ISBLANK(OFFSET(DistinctList,378,0,1,1)),0,IF(COUNTIF(OFFSET(DistinctList,379,0,2000,1),OFFSET(DistinctList,378,0,1,1))=0,1,0))</f>
        <v>0</v>
      </c>
    </row>
    <row r="381" spans="1:1">
      <c r="A381" s="1">
        <f ca="1">IF(ISBLANK(OFFSET(DistinctList,379,0,1,1)),0,IF(COUNTIF(OFFSET(DistinctList,380,0,2000,1),OFFSET(DistinctList,379,0,1,1))=0,1,0))</f>
        <v>0</v>
      </c>
    </row>
    <row r="382" spans="1:1">
      <c r="A382" s="1">
        <f ca="1">IF(ISBLANK(OFFSET(DistinctList,380,0,1,1)),0,IF(COUNTIF(OFFSET(DistinctList,381,0,2000,1),OFFSET(DistinctList,380,0,1,1))=0,1,0))</f>
        <v>0</v>
      </c>
    </row>
    <row r="383" spans="1:1">
      <c r="A383" s="1">
        <f ca="1">IF(ISBLANK(OFFSET(DistinctList,381,0,1,1)),0,IF(COUNTIF(OFFSET(DistinctList,382,0,2000,1),OFFSET(DistinctList,381,0,1,1))=0,1,0))</f>
        <v>0</v>
      </c>
    </row>
    <row r="384" spans="1:1">
      <c r="A384" s="1">
        <f ca="1">IF(ISBLANK(OFFSET(DistinctList,382,0,1,1)),0,IF(COUNTIF(OFFSET(DistinctList,383,0,2000,1),OFFSET(DistinctList,382,0,1,1))=0,1,0))</f>
        <v>0</v>
      </c>
    </row>
    <row r="385" spans="1:1">
      <c r="A385" s="1">
        <f ca="1">IF(ISBLANK(OFFSET(DistinctList,383,0,1,1)),0,IF(COUNTIF(OFFSET(DistinctList,384,0,2000,1),OFFSET(DistinctList,383,0,1,1))=0,1,0))</f>
        <v>0</v>
      </c>
    </row>
    <row r="386" spans="1:1">
      <c r="A386" s="1">
        <f ca="1">IF(ISBLANK(OFFSET(DistinctList,384,0,1,1)),0,IF(COUNTIF(OFFSET(DistinctList,385,0,2000,1),OFFSET(DistinctList,384,0,1,1))=0,1,0))</f>
        <v>0</v>
      </c>
    </row>
    <row r="387" spans="1:1">
      <c r="A387" s="1">
        <f ca="1">IF(ISBLANK(OFFSET(DistinctList,385,0,1,1)),0,IF(COUNTIF(OFFSET(DistinctList,386,0,2000,1),OFFSET(DistinctList,385,0,1,1))=0,1,0))</f>
        <v>0</v>
      </c>
    </row>
    <row r="388" spans="1:1">
      <c r="A388" s="1">
        <f ca="1">IF(ISBLANK(OFFSET(DistinctList,386,0,1,1)),0,IF(COUNTIF(OFFSET(DistinctList,387,0,2000,1),OFFSET(DistinctList,386,0,1,1))=0,1,0))</f>
        <v>0</v>
      </c>
    </row>
    <row r="389" spans="1:1">
      <c r="A389" s="1">
        <f ca="1">IF(ISBLANK(OFFSET(DistinctList,387,0,1,1)),0,IF(COUNTIF(OFFSET(DistinctList,388,0,2000,1),OFFSET(DistinctList,387,0,1,1))=0,1,0))</f>
        <v>0</v>
      </c>
    </row>
    <row r="390" spans="1:1">
      <c r="A390" s="1">
        <f ca="1">IF(ISBLANK(OFFSET(DistinctList,388,0,1,1)),0,IF(COUNTIF(OFFSET(DistinctList,389,0,2000,1),OFFSET(DistinctList,388,0,1,1))=0,1,0))</f>
        <v>0</v>
      </c>
    </row>
    <row r="391" spans="1:1">
      <c r="A391" s="1">
        <f ca="1">IF(ISBLANK(OFFSET(DistinctList,389,0,1,1)),0,IF(COUNTIF(OFFSET(DistinctList,390,0,2000,1),OFFSET(DistinctList,389,0,1,1))=0,1,0))</f>
        <v>0</v>
      </c>
    </row>
    <row r="392" spans="1:1">
      <c r="A392" s="1">
        <f ca="1">IF(ISBLANK(OFFSET(DistinctList,390,0,1,1)),0,IF(COUNTIF(OFFSET(DistinctList,391,0,2000,1),OFFSET(DistinctList,390,0,1,1))=0,1,0))</f>
        <v>0</v>
      </c>
    </row>
    <row r="393" spans="1:1">
      <c r="A393" s="1">
        <f ca="1">IF(ISBLANK(OFFSET(DistinctList,391,0,1,1)),0,IF(COUNTIF(OFFSET(DistinctList,392,0,2000,1),OFFSET(DistinctList,391,0,1,1))=0,1,0))</f>
        <v>0</v>
      </c>
    </row>
    <row r="394" spans="1:1">
      <c r="A394" s="1">
        <f ca="1">IF(ISBLANK(OFFSET(DistinctList,392,0,1,1)),0,IF(COUNTIF(OFFSET(DistinctList,393,0,2000,1),OFFSET(DistinctList,392,0,1,1))=0,1,0))</f>
        <v>0</v>
      </c>
    </row>
    <row r="395" spans="1:1">
      <c r="A395" s="1">
        <f ca="1">IF(ISBLANK(OFFSET(DistinctList,393,0,1,1)),0,IF(COUNTIF(OFFSET(DistinctList,394,0,2000,1),OFFSET(DistinctList,393,0,1,1))=0,1,0))</f>
        <v>0</v>
      </c>
    </row>
    <row r="396" spans="1:1">
      <c r="A396" s="1">
        <f ca="1">IF(ISBLANK(OFFSET(DistinctList,394,0,1,1)),0,IF(COUNTIF(OFFSET(DistinctList,395,0,2000,1),OFFSET(DistinctList,394,0,1,1))=0,1,0))</f>
        <v>0</v>
      </c>
    </row>
    <row r="397" spans="1:1">
      <c r="A397" s="1">
        <f ca="1">IF(ISBLANK(OFFSET(DistinctList,395,0,1,1)),0,IF(COUNTIF(OFFSET(DistinctList,396,0,2000,1),OFFSET(DistinctList,395,0,1,1))=0,1,0))</f>
        <v>0</v>
      </c>
    </row>
    <row r="398" spans="1:1">
      <c r="A398" s="1">
        <f ca="1">IF(ISBLANK(OFFSET(DistinctList,396,0,1,1)),0,IF(COUNTIF(OFFSET(DistinctList,397,0,2000,1),OFFSET(DistinctList,396,0,1,1))=0,1,0))</f>
        <v>0</v>
      </c>
    </row>
    <row r="399" spans="1:1">
      <c r="A399" s="1">
        <f ca="1">IF(ISBLANK(OFFSET(DistinctList,397,0,1,1)),0,IF(COUNTIF(OFFSET(DistinctList,398,0,2000,1),OFFSET(DistinctList,397,0,1,1))=0,1,0))</f>
        <v>0</v>
      </c>
    </row>
    <row r="400" spans="1:1">
      <c r="A400" s="1">
        <f ca="1">IF(ISBLANK(OFFSET(DistinctList,398,0,1,1)),0,IF(COUNTIF(OFFSET(DistinctList,399,0,2000,1),OFFSET(DistinctList,398,0,1,1))=0,1,0))</f>
        <v>0</v>
      </c>
    </row>
    <row r="401" spans="1:1">
      <c r="A401" s="1">
        <f ca="1">IF(ISBLANK(OFFSET(DistinctList,399,0,1,1)),0,IF(COUNTIF(OFFSET(DistinctList,400,0,2000,1),OFFSET(DistinctList,399,0,1,1))=0,1,0))</f>
        <v>0</v>
      </c>
    </row>
    <row r="402" spans="1:1">
      <c r="A402" s="1">
        <f ca="1">IF(ISBLANK(OFFSET(DistinctList,400,0,1,1)),0,IF(COUNTIF(OFFSET(DistinctList,401,0,2000,1),OFFSET(DistinctList,400,0,1,1))=0,1,0))</f>
        <v>0</v>
      </c>
    </row>
    <row r="403" spans="1:1">
      <c r="A403" s="1">
        <f ca="1">IF(ISBLANK(OFFSET(DistinctList,401,0,1,1)),0,IF(COUNTIF(OFFSET(DistinctList,402,0,2000,1),OFFSET(DistinctList,401,0,1,1))=0,1,0))</f>
        <v>0</v>
      </c>
    </row>
    <row r="404" spans="1:1">
      <c r="A404" s="1">
        <f ca="1">IF(ISBLANK(OFFSET(DistinctList,402,0,1,1)),0,IF(COUNTIF(OFFSET(DistinctList,403,0,2000,1),OFFSET(DistinctList,402,0,1,1))=0,1,0))</f>
        <v>0</v>
      </c>
    </row>
    <row r="405" spans="1:1">
      <c r="A405" s="1">
        <f ca="1">IF(ISBLANK(OFFSET(DistinctList,403,0,1,1)),0,IF(COUNTIF(OFFSET(DistinctList,404,0,2000,1),OFFSET(DistinctList,403,0,1,1))=0,1,0))</f>
        <v>0</v>
      </c>
    </row>
    <row r="406" spans="1:1">
      <c r="A406" s="1">
        <f ca="1">IF(ISBLANK(OFFSET(DistinctList,404,0,1,1)),0,IF(COUNTIF(OFFSET(DistinctList,405,0,2000,1),OFFSET(DistinctList,404,0,1,1))=0,1,0))</f>
        <v>0</v>
      </c>
    </row>
    <row r="407" spans="1:1">
      <c r="A407" s="1">
        <f ca="1">IF(ISBLANK(OFFSET(DistinctList,405,0,1,1)),0,IF(COUNTIF(OFFSET(DistinctList,406,0,2000,1),OFFSET(DistinctList,405,0,1,1))=0,1,0))</f>
        <v>0</v>
      </c>
    </row>
    <row r="408" spans="1:1">
      <c r="A408" s="1">
        <f ca="1">IF(ISBLANK(OFFSET(DistinctList,406,0,1,1)),0,IF(COUNTIF(OFFSET(DistinctList,407,0,2000,1),OFFSET(DistinctList,406,0,1,1))=0,1,0))</f>
        <v>0</v>
      </c>
    </row>
    <row r="409" spans="1:1">
      <c r="A409" s="1">
        <f ca="1">IF(ISBLANK(OFFSET(DistinctList,407,0,1,1)),0,IF(COUNTIF(OFFSET(DistinctList,408,0,2000,1),OFFSET(DistinctList,407,0,1,1))=0,1,0))</f>
        <v>0</v>
      </c>
    </row>
    <row r="410" spans="1:1">
      <c r="A410" s="1">
        <f ca="1">IF(ISBLANK(OFFSET(DistinctList,408,0,1,1)),0,IF(COUNTIF(OFFSET(DistinctList,409,0,2000,1),OFFSET(DistinctList,408,0,1,1))=0,1,0))</f>
        <v>0</v>
      </c>
    </row>
    <row r="411" spans="1:1">
      <c r="A411" s="1">
        <f ca="1">IF(ISBLANK(OFFSET(DistinctList,409,0,1,1)),0,IF(COUNTIF(OFFSET(DistinctList,410,0,2000,1),OFFSET(DistinctList,409,0,1,1))=0,1,0))</f>
        <v>0</v>
      </c>
    </row>
    <row r="412" spans="1:1">
      <c r="A412" s="1">
        <f ca="1">IF(ISBLANK(OFFSET(DistinctList,410,0,1,1)),0,IF(COUNTIF(OFFSET(DistinctList,411,0,2000,1),OFFSET(DistinctList,410,0,1,1))=0,1,0))</f>
        <v>0</v>
      </c>
    </row>
    <row r="413" spans="1:1">
      <c r="A413" s="1">
        <f ca="1">IF(ISBLANK(OFFSET(DistinctList,411,0,1,1)),0,IF(COUNTIF(OFFSET(DistinctList,412,0,2000,1),OFFSET(DistinctList,411,0,1,1))=0,1,0))</f>
        <v>0</v>
      </c>
    </row>
    <row r="414" spans="1:1">
      <c r="A414" s="1">
        <f ca="1">IF(ISBLANK(OFFSET(DistinctList,412,0,1,1)),0,IF(COUNTIF(OFFSET(DistinctList,413,0,2000,1),OFFSET(DistinctList,412,0,1,1))=0,1,0))</f>
        <v>0</v>
      </c>
    </row>
    <row r="415" spans="1:1">
      <c r="A415" s="1">
        <f ca="1">IF(ISBLANK(OFFSET(DistinctList,413,0,1,1)),0,IF(COUNTIF(OFFSET(DistinctList,414,0,2000,1),OFFSET(DistinctList,413,0,1,1))=0,1,0))</f>
        <v>0</v>
      </c>
    </row>
    <row r="416" spans="1:1">
      <c r="A416" s="1">
        <f ca="1">IF(ISBLANK(OFFSET(DistinctList,414,0,1,1)),0,IF(COUNTIF(OFFSET(DistinctList,415,0,2000,1),OFFSET(DistinctList,414,0,1,1))=0,1,0))</f>
        <v>0</v>
      </c>
    </row>
    <row r="417" spans="1:1">
      <c r="A417" s="1">
        <f ca="1">IF(ISBLANK(OFFSET(DistinctList,415,0,1,1)),0,IF(COUNTIF(OFFSET(DistinctList,416,0,2000,1),OFFSET(DistinctList,415,0,1,1))=0,1,0))</f>
        <v>0</v>
      </c>
    </row>
    <row r="418" spans="1:1">
      <c r="A418" s="1">
        <f ca="1">IF(ISBLANK(OFFSET(DistinctList,416,0,1,1)),0,IF(COUNTIF(OFFSET(DistinctList,417,0,2000,1),OFFSET(DistinctList,416,0,1,1))=0,1,0))</f>
        <v>0</v>
      </c>
    </row>
    <row r="419" spans="1:1">
      <c r="A419" s="1">
        <f ca="1">IF(ISBLANK(OFFSET(DistinctList,417,0,1,1)),0,IF(COUNTIF(OFFSET(DistinctList,418,0,2000,1),OFFSET(DistinctList,417,0,1,1))=0,1,0))</f>
        <v>0</v>
      </c>
    </row>
    <row r="420" spans="1:1">
      <c r="A420" s="1">
        <f ca="1">IF(ISBLANK(OFFSET(DistinctList,418,0,1,1)),0,IF(COUNTIF(OFFSET(DistinctList,419,0,2000,1),OFFSET(DistinctList,418,0,1,1))=0,1,0))</f>
        <v>0</v>
      </c>
    </row>
    <row r="421" spans="1:1">
      <c r="A421" s="1">
        <f ca="1">IF(ISBLANK(OFFSET(DistinctList,419,0,1,1)),0,IF(COUNTIF(OFFSET(DistinctList,420,0,2000,1),OFFSET(DistinctList,419,0,1,1))=0,1,0))</f>
        <v>0</v>
      </c>
    </row>
    <row r="422" spans="1:1">
      <c r="A422" s="1">
        <f ca="1">IF(ISBLANK(OFFSET(DistinctList,420,0,1,1)),0,IF(COUNTIF(OFFSET(DistinctList,421,0,2000,1),OFFSET(DistinctList,420,0,1,1))=0,1,0))</f>
        <v>0</v>
      </c>
    </row>
    <row r="423" spans="1:1">
      <c r="A423" s="1">
        <f ca="1">IF(ISBLANK(OFFSET(DistinctList,421,0,1,1)),0,IF(COUNTIF(OFFSET(DistinctList,422,0,2000,1),OFFSET(DistinctList,421,0,1,1))=0,1,0))</f>
        <v>0</v>
      </c>
    </row>
    <row r="424" spans="1:1">
      <c r="A424" s="1">
        <f ca="1">IF(ISBLANK(OFFSET(DistinctList,422,0,1,1)),0,IF(COUNTIF(OFFSET(DistinctList,423,0,2000,1),OFFSET(DistinctList,422,0,1,1))=0,1,0))</f>
        <v>0</v>
      </c>
    </row>
    <row r="425" spans="1:1">
      <c r="A425" s="1">
        <f ca="1">IF(ISBLANK(OFFSET(DistinctList,423,0,1,1)),0,IF(COUNTIF(OFFSET(DistinctList,424,0,2000,1),OFFSET(DistinctList,423,0,1,1))=0,1,0))</f>
        <v>0</v>
      </c>
    </row>
    <row r="426" spans="1:1">
      <c r="A426" s="1">
        <f ca="1">IF(ISBLANK(OFFSET(DistinctList,424,0,1,1)),0,IF(COUNTIF(OFFSET(DistinctList,425,0,2000,1),OFFSET(DistinctList,424,0,1,1))=0,1,0))</f>
        <v>0</v>
      </c>
    </row>
    <row r="427" spans="1:1">
      <c r="A427" s="1">
        <f ca="1">IF(ISBLANK(OFFSET(DistinctList,425,0,1,1)),0,IF(COUNTIF(OFFSET(DistinctList,426,0,2000,1),OFFSET(DistinctList,425,0,1,1))=0,1,0))</f>
        <v>0</v>
      </c>
    </row>
    <row r="428" spans="1:1">
      <c r="A428" s="1">
        <f ca="1">IF(ISBLANK(OFFSET(DistinctList,426,0,1,1)),0,IF(COUNTIF(OFFSET(DistinctList,427,0,2000,1),OFFSET(DistinctList,426,0,1,1))=0,1,0))</f>
        <v>0</v>
      </c>
    </row>
    <row r="429" spans="1:1">
      <c r="A429" s="1">
        <f ca="1">IF(ISBLANK(OFFSET(DistinctList,427,0,1,1)),0,IF(COUNTIF(OFFSET(DistinctList,428,0,2000,1),OFFSET(DistinctList,427,0,1,1))=0,1,0))</f>
        <v>0</v>
      </c>
    </row>
    <row r="430" spans="1:1">
      <c r="A430" s="1">
        <f ca="1">IF(ISBLANK(OFFSET(DistinctList,428,0,1,1)),0,IF(COUNTIF(OFFSET(DistinctList,429,0,2000,1),OFFSET(DistinctList,428,0,1,1))=0,1,0))</f>
        <v>0</v>
      </c>
    </row>
    <row r="431" spans="1:1">
      <c r="A431" s="1">
        <f ca="1">IF(ISBLANK(OFFSET(DistinctList,429,0,1,1)),0,IF(COUNTIF(OFFSET(DistinctList,430,0,2000,1),OFFSET(DistinctList,429,0,1,1))=0,1,0))</f>
        <v>0</v>
      </c>
    </row>
    <row r="432" spans="1:1">
      <c r="A432" s="1">
        <f ca="1">IF(ISBLANK(OFFSET(DistinctList,430,0,1,1)),0,IF(COUNTIF(OFFSET(DistinctList,431,0,2000,1),OFFSET(DistinctList,430,0,1,1))=0,1,0))</f>
        <v>0</v>
      </c>
    </row>
    <row r="433" spans="1:1">
      <c r="A433" s="1">
        <f ca="1">IF(ISBLANK(OFFSET(DistinctList,431,0,1,1)),0,IF(COUNTIF(OFFSET(DistinctList,432,0,2000,1),OFFSET(DistinctList,431,0,1,1))=0,1,0))</f>
        <v>0</v>
      </c>
    </row>
    <row r="434" spans="1:1">
      <c r="A434" s="1">
        <f ca="1">IF(ISBLANK(OFFSET(DistinctList,432,0,1,1)),0,IF(COUNTIF(OFFSET(DistinctList,433,0,2000,1),OFFSET(DistinctList,432,0,1,1))=0,1,0))</f>
        <v>0</v>
      </c>
    </row>
    <row r="435" spans="1:1">
      <c r="A435" s="1">
        <f ca="1">IF(ISBLANK(OFFSET(DistinctList,433,0,1,1)),0,IF(COUNTIF(OFFSET(DistinctList,434,0,2000,1),OFFSET(DistinctList,433,0,1,1))=0,1,0))</f>
        <v>0</v>
      </c>
    </row>
    <row r="436" spans="1:1">
      <c r="A436" s="1">
        <f ca="1">IF(ISBLANK(OFFSET(DistinctList,434,0,1,1)),0,IF(COUNTIF(OFFSET(DistinctList,435,0,2000,1),OFFSET(DistinctList,434,0,1,1))=0,1,0))</f>
        <v>0</v>
      </c>
    </row>
    <row r="437" spans="1:1">
      <c r="A437" s="1">
        <f ca="1">IF(ISBLANK(OFFSET(DistinctList,435,0,1,1)),0,IF(COUNTIF(OFFSET(DistinctList,436,0,2000,1),OFFSET(DistinctList,435,0,1,1))=0,1,0))</f>
        <v>0</v>
      </c>
    </row>
    <row r="438" spans="1:1">
      <c r="A438" s="1">
        <f ca="1">IF(ISBLANK(OFFSET(DistinctList,436,0,1,1)),0,IF(COUNTIF(OFFSET(DistinctList,437,0,2000,1),OFFSET(DistinctList,436,0,1,1))=0,1,0))</f>
        <v>0</v>
      </c>
    </row>
    <row r="439" spans="1:1">
      <c r="A439" s="1">
        <f ca="1">IF(ISBLANK(OFFSET(DistinctList,437,0,1,1)),0,IF(COUNTIF(OFFSET(DistinctList,438,0,2000,1),OFFSET(DistinctList,437,0,1,1))=0,1,0))</f>
        <v>0</v>
      </c>
    </row>
    <row r="440" spans="1:1">
      <c r="A440" s="1">
        <f ca="1">IF(ISBLANK(OFFSET(DistinctList,438,0,1,1)),0,IF(COUNTIF(OFFSET(DistinctList,439,0,2000,1),OFFSET(DistinctList,438,0,1,1))=0,1,0))</f>
        <v>0</v>
      </c>
    </row>
    <row r="441" spans="1:1">
      <c r="A441" s="1">
        <f ca="1">IF(ISBLANK(OFFSET(DistinctList,439,0,1,1)),0,IF(COUNTIF(OFFSET(DistinctList,440,0,2000,1),OFFSET(DistinctList,439,0,1,1))=0,1,0))</f>
        <v>0</v>
      </c>
    </row>
    <row r="442" spans="1:1">
      <c r="A442" s="1">
        <f ca="1">IF(ISBLANK(OFFSET(DistinctList,440,0,1,1)),0,IF(COUNTIF(OFFSET(DistinctList,441,0,2000,1),OFFSET(DistinctList,440,0,1,1))=0,1,0))</f>
        <v>0</v>
      </c>
    </row>
    <row r="443" spans="1:1">
      <c r="A443" s="1">
        <f ca="1">IF(ISBLANK(OFFSET(DistinctList,441,0,1,1)),0,IF(COUNTIF(OFFSET(DistinctList,442,0,2000,1),OFFSET(DistinctList,441,0,1,1))=0,1,0))</f>
        <v>0</v>
      </c>
    </row>
    <row r="444" spans="1:1">
      <c r="A444" s="1">
        <f ca="1">IF(ISBLANK(OFFSET(DistinctList,442,0,1,1)),0,IF(COUNTIF(OFFSET(DistinctList,443,0,2000,1),OFFSET(DistinctList,442,0,1,1))=0,1,0))</f>
        <v>0</v>
      </c>
    </row>
    <row r="445" spans="1:1">
      <c r="A445" s="1">
        <f ca="1">IF(ISBLANK(OFFSET(DistinctList,443,0,1,1)),0,IF(COUNTIF(OFFSET(DistinctList,444,0,2000,1),OFFSET(DistinctList,443,0,1,1))=0,1,0))</f>
        <v>0</v>
      </c>
    </row>
    <row r="446" spans="1:1">
      <c r="A446" s="1">
        <f ca="1">IF(ISBLANK(OFFSET(DistinctList,444,0,1,1)),0,IF(COUNTIF(OFFSET(DistinctList,445,0,2000,1),OFFSET(DistinctList,444,0,1,1))=0,1,0))</f>
        <v>0</v>
      </c>
    </row>
    <row r="447" spans="1:1">
      <c r="A447" s="1">
        <f ca="1">IF(ISBLANK(OFFSET(DistinctList,445,0,1,1)),0,IF(COUNTIF(OFFSET(DistinctList,446,0,2000,1),OFFSET(DistinctList,445,0,1,1))=0,1,0))</f>
        <v>0</v>
      </c>
    </row>
    <row r="448" spans="1:1">
      <c r="A448" s="1">
        <f ca="1">IF(ISBLANK(OFFSET(DistinctList,446,0,1,1)),0,IF(COUNTIF(OFFSET(DistinctList,447,0,2000,1),OFFSET(DistinctList,446,0,1,1))=0,1,0))</f>
        <v>0</v>
      </c>
    </row>
    <row r="449" spans="1:20">
      <c r="A449" s="1">
        <f ca="1">IF(ISBLANK(OFFSET(DistinctList,447,0,1,1)),0,IF(COUNTIF(OFFSET(DistinctList,448,0,2000,1),OFFSET(DistinctList,447,0,1,1))=0,1,0))</f>
        <v>0</v>
      </c>
    </row>
    <row r="450" spans="1:20">
      <c r="A450" s="1">
        <f ca="1">IF(ISBLANK(OFFSET(DistinctList,448,0,1,1)),0,IF(COUNTIF(OFFSET(DistinctList,449,0,2000,1),OFFSET(DistinctList,448,0,1,1))=0,1,0))</f>
        <v>0</v>
      </c>
    </row>
    <row r="451" spans="1:20">
      <c r="A451" s="1">
        <f ca="1">IF(ISBLANK(OFFSET(DistinctList,449,0,1,1)),0,IF(COUNTIF(OFFSET(DistinctList,450,0,2000,1),OFFSET(DistinctList,449,0,1,1))=0,1,0))</f>
        <v>0</v>
      </c>
    </row>
    <row r="452" spans="1:20">
      <c r="A452" s="1">
        <f ca="1">IF(ISBLANK(OFFSET(DistinctList,450,0,1,1)),0,IF(COUNTIF(OFFSET(DistinctList,451,0,2000,1),OFFSET(DistinctList,450,0,1,1))=0,1,0))</f>
        <v>0</v>
      </c>
    </row>
    <row r="453" spans="1:20">
      <c r="A453" s="1">
        <f ca="1">IF(ISBLANK(OFFSET(DistinctList,451,0,1,1)),0,IF(COUNTIF(OFFSET(DistinctList,452,0,2000,1),OFFSET(DistinctList,451,0,1,1))=0,1,0))</f>
        <v>0</v>
      </c>
    </row>
    <row r="454" spans="1:20">
      <c r="A454" s="1">
        <f ca="1">IF(ISBLANK(OFFSET(DistinctList,452,0,1,1)),0,IF(COUNTIF(OFFSET(DistinctList,453,0,2000,1),OFFSET(DistinctList,452,0,1,1))=0,1,0))</f>
        <v>0</v>
      </c>
    </row>
    <row r="455" spans="1:20">
      <c r="A455" s="1">
        <f ca="1">IF(ISBLANK(OFFSET(DistinctList,453,0,1,1)),0,IF(COUNTIF(OFFSET(DistinctList,454,0,2000,1),OFFSET(DistinctList,453,0,1,1))=0,1,0))</f>
        <v>0</v>
      </c>
    </row>
    <row r="456" spans="1:20">
      <c r="A456" s="1">
        <f ca="1">IF(ISBLANK(OFFSET(DistinctList,454,0,1,1)),0,IF(COUNTIF(OFFSET(DistinctList,455,0,2000,1),OFFSET(DistinctList,454,0,1,1))=0,1,0))</f>
        <v>0</v>
      </c>
    </row>
    <row r="457" spans="1:20">
      <c r="A457" s="1">
        <f ca="1">IF(ISBLANK(OFFSET(DistinctList,455,0,1,1)),0,IF(COUNTIF(OFFSET(DistinctList,456,0,2000,1),OFFSET(DistinctList,455,0,1,1))=0,1,0))</f>
        <v>0</v>
      </c>
    </row>
    <row r="458" spans="1:20">
      <c r="A458" s="1">
        <f ca="1">IF(ISBLANK(OFFSET(DistinctList,456,0,1,1)),0,IF(COUNTIF(OFFSET(DistinctList,457,0,2000,1),OFFSET(DistinctList,456,0,1,1))=0,1,0))</f>
        <v>0</v>
      </c>
    </row>
    <row r="459" spans="1:20">
      <c r="A459" s="1">
        <f ca="1">IF(ISBLANK(OFFSET(DistinctList,457,0,1,1)),0,IF(COUNTIF(OFFSET(DistinctList,458,0,2000,1),OFFSET(DistinctList,457,0,1,1))=0,1,0))</f>
        <v>0</v>
      </c>
    </row>
    <row r="460" spans="1:20">
      <c r="A460" s="1">
        <f ca="1">IF(ISBLANK(OFFSET(DistinctList,458,0,1,1)),0,IF(COUNTIF(OFFSET(DistinctList,459,0,2000,1),OFFSET(DistinctList,458,0,1,1))=0,1,0))</f>
        <v>0</v>
      </c>
    </row>
    <row r="461" spans="1:20">
      <c r="A461" s="1">
        <f ca="1">IF(ISBLANK(OFFSET(DistinctList,459,0,1,1)),0,IF(COUNTIF(OFFSET(DistinctList,460,0,2000,1),OFFSET(DistinctList,459,0,1,1))=0,1,0))</f>
        <v>0</v>
      </c>
    </row>
    <row r="462" spans="1:20">
      <c r="A462" s="1">
        <f ca="1">IF(ISBLANK(OFFSET(DistinctList,460,0,1,1)),0,IF(COUNTIF(OFFSET(DistinctList,461,0,2000,1),OFFSET(DistinctList,460,0,1,1))=0,1,0))</f>
        <v>0</v>
      </c>
    </row>
    <row r="463" spans="1:20">
      <c r="A463" s="1">
        <f ca="1">IF(ISBLANK(OFFSET(DistinctList,461,0,1,1)),0,IF(COUNTIF(OFFSET(DistinctList,462,0,2000,1),OFFSET(DistinctList,461,0,1,1))=0,1,0))</f>
        <v>0</v>
      </c>
    </row>
    <row r="464" spans="1:20">
      <c r="A464" s="1">
        <f ca="1">IF(ISBLANK(OFFSET(DistinctList,462,0,1,1)),0,IF(COUNTIF(OFFSET(DistinctList,463,0,2000,1),OFFSET(DistinctList,462,0,1,1))=0,1,0))</f>
        <v>0</v>
      </c>
      <c r="T464" t="s">
        <v>10</v>
      </c>
    </row>
    <row r="465" spans="1:25">
      <c r="A465" s="1">
        <f ca="1">IF(ISBLANK(OFFSET(DistinctList,463,0,1,1)),0,IF(COUNTIF(OFFSET(DistinctList,464,0,2000,1),OFFSET(DistinctList,463,0,1,1))=0,1,0))</f>
        <v>0</v>
      </c>
    </row>
    <row r="466" spans="1:25">
      <c r="A466" s="1">
        <f ca="1">IF(ISBLANK(OFFSET(DistinctList,464,0,1,1)),0,IF(COUNTIF(OFFSET(DistinctList,465,0,2000,1),OFFSET(DistinctList,464,0,1,1))=0,1,0))</f>
        <v>0</v>
      </c>
      <c r="Y466" t="str">
        <f>X466&amp;X467&amp;X468&amp;X469&amp;X470&amp;X471&amp;X472&amp;X473&amp;X474&amp;X475&amp;X476&amp;X477&amp;X478&amp;X479&amp;X480&amp;X481&amp;X482&amp;X483&amp;X483</f>
        <v/>
      </c>
    </row>
    <row r="467" spans="1:25">
      <c r="A467" s="1">
        <f ca="1">IF(ISBLANK(OFFSET(DistinctList,465,0,1,1)),0,IF(COUNTIF(OFFSET(DistinctList,466,0,2000,1),OFFSET(DistinctList,465,0,1,1))=0,1,0))</f>
        <v>0</v>
      </c>
    </row>
    <row r="468" spans="1:25">
      <c r="A468" s="1">
        <f ca="1">IF(ISBLANK(OFFSET(DistinctList,466,0,1,1)),0,IF(COUNTIF(OFFSET(DistinctList,467,0,2000,1),OFFSET(DistinctList,466,0,1,1))=0,1,0))</f>
        <v>0</v>
      </c>
    </row>
    <row r="469" spans="1:25">
      <c r="A469" s="1">
        <f ca="1">IF(ISBLANK(OFFSET(DistinctList,467,0,1,1)),0,IF(COUNTIF(OFFSET(DistinctList,468,0,2000,1),OFFSET(DistinctList,467,0,1,1))=0,1,0))</f>
        <v>0</v>
      </c>
    </row>
    <row r="470" spans="1:25">
      <c r="A470" s="1">
        <f ca="1">IF(ISBLANK(OFFSET(DistinctList,468,0,1,1)),0,IF(COUNTIF(OFFSET(DistinctList,469,0,2000,1),OFFSET(DistinctList,468,0,1,1))=0,1,0))</f>
        <v>0</v>
      </c>
    </row>
    <row r="471" spans="1:25">
      <c r="A471" s="1">
        <f ca="1">IF(ISBLANK(OFFSET(DistinctList,469,0,1,1)),0,IF(COUNTIF(OFFSET(DistinctList,470,0,2000,1),OFFSET(DistinctList,469,0,1,1))=0,1,0))</f>
        <v>0</v>
      </c>
    </row>
    <row r="472" spans="1:25">
      <c r="A472" s="1">
        <f ca="1">IF(ISBLANK(OFFSET(DistinctList,470,0,1,1)),0,IF(COUNTIF(OFFSET(DistinctList,471,0,2000,1),OFFSET(DistinctList,470,0,1,1))=0,1,0))</f>
        <v>0</v>
      </c>
    </row>
    <row r="473" spans="1:25">
      <c r="A473" s="1">
        <f ca="1">IF(ISBLANK(OFFSET(DistinctList,471,0,1,1)),0,IF(COUNTIF(OFFSET(DistinctList,472,0,2000,1),OFFSET(DistinctList,471,0,1,1))=0,1,0))</f>
        <v>0</v>
      </c>
    </row>
    <row r="474" spans="1:25">
      <c r="A474" s="1">
        <f ca="1">IF(ISBLANK(OFFSET(DistinctList,472,0,1,1)),0,IF(COUNTIF(OFFSET(DistinctList,473,0,2000,1),OFFSET(DistinctList,472,0,1,1))=0,1,0))</f>
        <v>0</v>
      </c>
    </row>
    <row r="475" spans="1:25">
      <c r="A475" s="1">
        <f ca="1">IF(ISBLANK(OFFSET(DistinctList,473,0,1,1)),0,IF(COUNTIF(OFFSET(DistinctList,474,0,2000,1),OFFSET(DistinctList,473,0,1,1))=0,1,0))</f>
        <v>0</v>
      </c>
    </row>
    <row r="476" spans="1:25">
      <c r="A476" s="1">
        <f ca="1">IF(ISBLANK(OFFSET(DistinctList,474,0,1,1)),0,IF(COUNTIF(OFFSET(DistinctList,475,0,2000,1),OFFSET(DistinctList,474,0,1,1))=0,1,0))</f>
        <v>0</v>
      </c>
    </row>
    <row r="477" spans="1:25">
      <c r="A477" s="1">
        <f ca="1">IF(ISBLANK(OFFSET(DistinctList,475,0,1,1)),0,IF(COUNTIF(OFFSET(DistinctList,476,0,2000,1),OFFSET(DistinctList,475,0,1,1))=0,1,0))</f>
        <v>0</v>
      </c>
    </row>
    <row r="478" spans="1:25">
      <c r="A478" s="1">
        <f ca="1">IF(ISBLANK(OFFSET(DistinctList,476,0,1,1)),0,IF(COUNTIF(OFFSET(DistinctList,477,0,2000,1),OFFSET(DistinctList,476,0,1,1))=0,1,0))</f>
        <v>0</v>
      </c>
    </row>
    <row r="479" spans="1:25">
      <c r="A479" s="1">
        <f ca="1">IF(ISBLANK(OFFSET(DistinctList,477,0,1,1)),0,IF(COUNTIF(OFFSET(DistinctList,478,0,2000,1),OFFSET(DistinctList,477,0,1,1))=0,1,0))</f>
        <v>0</v>
      </c>
    </row>
    <row r="480" spans="1:25">
      <c r="A480" s="1">
        <f ca="1">IF(ISBLANK(OFFSET(DistinctList,478,0,1,1)),0,IF(COUNTIF(OFFSET(DistinctList,479,0,2000,1),OFFSET(DistinctList,478,0,1,1))=0,1,0))</f>
        <v>0</v>
      </c>
    </row>
    <row r="481" spans="1:1">
      <c r="A481" s="1">
        <f ca="1">IF(ISBLANK(OFFSET(DistinctList,479,0,1,1)),0,IF(COUNTIF(OFFSET(DistinctList,480,0,2000,1),OFFSET(DistinctList,479,0,1,1))=0,1,0))</f>
        <v>0</v>
      </c>
    </row>
    <row r="482" spans="1:1">
      <c r="A482" s="1">
        <f ca="1">IF(ISBLANK(OFFSET(DistinctList,480,0,1,1)),0,IF(COUNTIF(OFFSET(DistinctList,481,0,2000,1),OFFSET(DistinctList,480,0,1,1))=0,1,0))</f>
        <v>0</v>
      </c>
    </row>
    <row r="483" spans="1:1">
      <c r="A483" s="1">
        <f ca="1">IF(ISBLANK(OFFSET(DistinctList,481,0,1,1)),0,IF(COUNTIF(OFFSET(DistinctList,482,0,2000,1),OFFSET(DistinctList,481,0,1,1))=0,1,0))</f>
        <v>0</v>
      </c>
    </row>
    <row r="484" spans="1:1">
      <c r="A484" s="1">
        <f ca="1">IF(ISBLANK(OFFSET(DistinctList,482,0,1,1)),0,IF(COUNTIF(OFFSET(DistinctList,483,0,2000,1),OFFSET(DistinctList,482,0,1,1))=0,1,0))</f>
        <v>0</v>
      </c>
    </row>
    <row r="485" spans="1:1">
      <c r="A485" s="1">
        <f ca="1">IF(ISBLANK(OFFSET(DistinctList,483,0,1,1)),0,IF(COUNTIF(OFFSET(DistinctList,484,0,2000,1),OFFSET(DistinctList,483,0,1,1))=0,1,0))</f>
        <v>0</v>
      </c>
    </row>
    <row r="486" spans="1:1">
      <c r="A486" s="1">
        <f ca="1">IF(ISBLANK(OFFSET(DistinctList,484,0,1,1)),0,IF(COUNTIF(OFFSET(DistinctList,485,0,2000,1),OFFSET(DistinctList,484,0,1,1))=0,1,0))</f>
        <v>0</v>
      </c>
    </row>
    <row r="487" spans="1:1">
      <c r="A487" s="1">
        <f ca="1">IF(ISBLANK(OFFSET(DistinctList,485,0,1,1)),0,IF(COUNTIF(OFFSET(DistinctList,486,0,2000,1),OFFSET(DistinctList,485,0,1,1))=0,1,0))</f>
        <v>0</v>
      </c>
    </row>
    <row r="488" spans="1:1">
      <c r="A488" s="1">
        <f ca="1">IF(ISBLANK(OFFSET(DistinctList,486,0,1,1)),0,IF(COUNTIF(OFFSET(DistinctList,487,0,2000,1),OFFSET(DistinctList,486,0,1,1))=0,1,0))</f>
        <v>0</v>
      </c>
    </row>
    <row r="489" spans="1:1">
      <c r="A489" s="1">
        <f ca="1">IF(ISBLANK(OFFSET(DistinctList,487,0,1,1)),0,IF(COUNTIF(OFFSET(DistinctList,488,0,2000,1),OFFSET(DistinctList,487,0,1,1))=0,1,0))</f>
        <v>0</v>
      </c>
    </row>
    <row r="490" spans="1:1">
      <c r="A490" s="1">
        <f ca="1">IF(ISBLANK(OFFSET(DistinctList,488,0,1,1)),0,IF(COUNTIF(OFFSET(DistinctList,489,0,2000,1),OFFSET(DistinctList,488,0,1,1))=0,1,0))</f>
        <v>0</v>
      </c>
    </row>
    <row r="491" spans="1:1">
      <c r="A491" s="1">
        <f ca="1">IF(ISBLANK(OFFSET(DistinctList,489,0,1,1)),0,IF(COUNTIF(OFFSET(DistinctList,490,0,2000,1),OFFSET(DistinctList,489,0,1,1))=0,1,0))</f>
        <v>0</v>
      </c>
    </row>
    <row r="492" spans="1:1">
      <c r="A492" s="1">
        <f ca="1">IF(ISBLANK(OFFSET(DistinctList,490,0,1,1)),0,IF(COUNTIF(OFFSET(DistinctList,491,0,2000,1),OFFSET(DistinctList,490,0,1,1))=0,1,0))</f>
        <v>0</v>
      </c>
    </row>
    <row r="493" spans="1:1">
      <c r="A493" s="1">
        <f ca="1">IF(ISBLANK(OFFSET(DistinctList,491,0,1,1)),0,IF(COUNTIF(OFFSET(DistinctList,492,0,2000,1),OFFSET(DistinctList,491,0,1,1))=0,1,0))</f>
        <v>0</v>
      </c>
    </row>
    <row r="494" spans="1:1">
      <c r="A494" s="1">
        <f ca="1">IF(ISBLANK(OFFSET(DistinctList,492,0,1,1)),0,IF(COUNTIF(OFFSET(DistinctList,493,0,2000,1),OFFSET(DistinctList,492,0,1,1))=0,1,0))</f>
        <v>0</v>
      </c>
    </row>
    <row r="495" spans="1:1">
      <c r="A495" s="1">
        <f ca="1">IF(ISBLANK(OFFSET(DistinctList,493,0,1,1)),0,IF(COUNTIF(OFFSET(DistinctList,494,0,2000,1),OFFSET(DistinctList,493,0,1,1))=0,1,0))</f>
        <v>0</v>
      </c>
    </row>
    <row r="496" spans="1:1">
      <c r="A496" s="1">
        <f ca="1">IF(ISBLANK(OFFSET(DistinctList,494,0,1,1)),0,IF(COUNTIF(OFFSET(DistinctList,495,0,2000,1),OFFSET(DistinctList,494,0,1,1))=0,1,0))</f>
        <v>0</v>
      </c>
    </row>
    <row r="497" spans="1:1">
      <c r="A497" s="1">
        <f ca="1">IF(ISBLANK(OFFSET(DistinctList,495,0,1,1)),0,IF(COUNTIF(OFFSET(DistinctList,496,0,2000,1),OFFSET(DistinctList,495,0,1,1))=0,1,0))</f>
        <v>0</v>
      </c>
    </row>
    <row r="498" spans="1:1">
      <c r="A498" s="1">
        <f ca="1">IF(ISBLANK(OFFSET(DistinctList,496,0,1,1)),0,IF(COUNTIF(OFFSET(DistinctList,497,0,2000,1),OFFSET(DistinctList,496,0,1,1))=0,1,0))</f>
        <v>0</v>
      </c>
    </row>
    <row r="499" spans="1:1">
      <c r="A499" s="1">
        <f ca="1">IF(ISBLANK(OFFSET(DistinctList,497,0,1,1)),0,IF(COUNTIF(OFFSET(DistinctList,498,0,2000,1),OFFSET(DistinctList,497,0,1,1))=0,1,0))</f>
        <v>0</v>
      </c>
    </row>
    <row r="500" spans="1:1">
      <c r="A500" s="1">
        <f ca="1">IF(ISBLANK(OFFSET(DistinctList,498,0,1,1)),0,IF(COUNTIF(OFFSET(DistinctList,499,0,2000,1),OFFSET(DistinctList,498,0,1,1))=0,1,0))</f>
        <v>0</v>
      </c>
    </row>
    <row r="501" spans="1:1">
      <c r="A501" s="1">
        <f ca="1">IF(ISBLANK(OFFSET(DistinctList,499,0,1,1)),0,IF(COUNTIF(OFFSET(DistinctList,500,0,2000,1),OFFSET(DistinctList,499,0,1,1))=0,1,0))</f>
        <v>0</v>
      </c>
    </row>
    <row r="502" spans="1:1">
      <c r="A502" s="1">
        <f ca="1">IF(ISBLANK(OFFSET(DistinctList,500,0,1,1)),0,IF(COUNTIF(OFFSET(DistinctList,501,0,2000,1),OFFSET(DistinctList,500,0,1,1))=0,1,0))</f>
        <v>0</v>
      </c>
    </row>
    <row r="503" spans="1:1">
      <c r="A503" s="1">
        <f ca="1">IF(ISBLANK(OFFSET(DistinctList,501,0,1,1)),0,IF(COUNTIF(OFFSET(DistinctList,502,0,2000,1),OFFSET(DistinctList,501,0,1,1))=0,1,0))</f>
        <v>0</v>
      </c>
    </row>
    <row r="504" spans="1:1">
      <c r="A504" s="1">
        <f ca="1">IF(ISBLANK(OFFSET(DistinctList,502,0,1,1)),0,IF(COUNTIF(OFFSET(DistinctList,503,0,2000,1),OFFSET(DistinctList,502,0,1,1))=0,1,0))</f>
        <v>0</v>
      </c>
    </row>
    <row r="505" spans="1:1">
      <c r="A505" s="1">
        <f ca="1">IF(ISBLANK(OFFSET(DistinctList,503,0,1,1)),0,IF(COUNTIF(OFFSET(DistinctList,504,0,2000,1),OFFSET(DistinctList,503,0,1,1))=0,1,0))</f>
        <v>0</v>
      </c>
    </row>
    <row r="506" spans="1:1">
      <c r="A506" s="1">
        <f ca="1">IF(ISBLANK(OFFSET(DistinctList,504,0,1,1)),0,IF(COUNTIF(OFFSET(DistinctList,505,0,2000,1),OFFSET(DistinctList,504,0,1,1))=0,1,0))</f>
        <v>0</v>
      </c>
    </row>
    <row r="507" spans="1:1">
      <c r="A507" s="1">
        <f ca="1">IF(ISBLANK(OFFSET(DistinctList,505,0,1,1)),0,IF(COUNTIF(OFFSET(DistinctList,506,0,2000,1),OFFSET(DistinctList,505,0,1,1))=0,1,0))</f>
        <v>0</v>
      </c>
    </row>
    <row r="508" spans="1:1">
      <c r="A508" s="1">
        <f ca="1">IF(ISBLANK(OFFSET(DistinctList,506,0,1,1)),0,IF(COUNTIF(OFFSET(DistinctList,507,0,2000,1),OFFSET(DistinctList,506,0,1,1))=0,1,0))</f>
        <v>0</v>
      </c>
    </row>
    <row r="509" spans="1:1">
      <c r="A509" s="1">
        <f ca="1">IF(ISBLANK(OFFSET(DistinctList,507,0,1,1)),0,IF(COUNTIF(OFFSET(DistinctList,508,0,2000,1),OFFSET(DistinctList,507,0,1,1))=0,1,0))</f>
        <v>0</v>
      </c>
    </row>
    <row r="510" spans="1:1">
      <c r="A510" s="1">
        <f ca="1">IF(ISBLANK(OFFSET(DistinctList,508,0,1,1)),0,IF(COUNTIF(OFFSET(DistinctList,509,0,2000,1),OFFSET(DistinctList,508,0,1,1))=0,1,0))</f>
        <v>0</v>
      </c>
    </row>
    <row r="511" spans="1:1">
      <c r="A511" s="1">
        <f ca="1">IF(ISBLANK(OFFSET(DistinctList,509,0,1,1)),0,IF(COUNTIF(OFFSET(DistinctList,510,0,2000,1),OFFSET(DistinctList,509,0,1,1))=0,1,0))</f>
        <v>0</v>
      </c>
    </row>
    <row r="512" spans="1:1">
      <c r="A512" s="1">
        <f ca="1">IF(ISBLANK(OFFSET(DistinctList,510,0,1,1)),0,IF(COUNTIF(OFFSET(DistinctList,511,0,2000,1),OFFSET(DistinctList,510,0,1,1))=0,1,0))</f>
        <v>0</v>
      </c>
    </row>
    <row r="513" spans="1:1">
      <c r="A513" s="1">
        <f ca="1">IF(ISBLANK(OFFSET(DistinctList,511,0,1,1)),0,IF(COUNTIF(OFFSET(DistinctList,512,0,2000,1),OFFSET(DistinctList,511,0,1,1))=0,1,0))</f>
        <v>0</v>
      </c>
    </row>
    <row r="514" spans="1:1">
      <c r="A514" s="1">
        <f ca="1">IF(ISBLANK(OFFSET(DistinctList,512,0,1,1)),0,IF(COUNTIF(OFFSET(DistinctList,513,0,2000,1),OFFSET(DistinctList,512,0,1,1))=0,1,0))</f>
        <v>0</v>
      </c>
    </row>
    <row r="515" spans="1:1">
      <c r="A515" s="1">
        <f ca="1">IF(ISBLANK(OFFSET(DistinctList,513,0,1,1)),0,IF(COUNTIF(OFFSET(DistinctList,514,0,2000,1),OFFSET(DistinctList,513,0,1,1))=0,1,0))</f>
        <v>0</v>
      </c>
    </row>
    <row r="516" spans="1:1">
      <c r="A516" s="1">
        <f ca="1">IF(ISBLANK(OFFSET(DistinctList,514,0,1,1)),0,IF(COUNTIF(OFFSET(DistinctList,515,0,2000,1),OFFSET(DistinctList,514,0,1,1))=0,1,0))</f>
        <v>0</v>
      </c>
    </row>
    <row r="517" spans="1:1">
      <c r="A517" s="1">
        <f ca="1">IF(ISBLANK(OFFSET(DistinctList,515,0,1,1)),0,IF(COUNTIF(OFFSET(DistinctList,516,0,2000,1),OFFSET(DistinctList,515,0,1,1))=0,1,0))</f>
        <v>0</v>
      </c>
    </row>
    <row r="518" spans="1:1">
      <c r="A518" s="1">
        <f ca="1">IF(ISBLANK(OFFSET(DistinctList,516,0,1,1)),0,IF(COUNTIF(OFFSET(DistinctList,517,0,2000,1),OFFSET(DistinctList,516,0,1,1))=0,1,0))</f>
        <v>0</v>
      </c>
    </row>
    <row r="519" spans="1:1">
      <c r="A519" s="1">
        <f ca="1">IF(ISBLANK(OFFSET(DistinctList,517,0,1,1)),0,IF(COUNTIF(OFFSET(DistinctList,518,0,2000,1),OFFSET(DistinctList,517,0,1,1))=0,1,0))</f>
        <v>0</v>
      </c>
    </row>
    <row r="520" spans="1:1">
      <c r="A520" s="1">
        <f ca="1">IF(ISBLANK(OFFSET(DistinctList,518,0,1,1)),0,IF(COUNTIF(OFFSET(DistinctList,519,0,2000,1),OFFSET(DistinctList,518,0,1,1))=0,1,0))</f>
        <v>0</v>
      </c>
    </row>
    <row r="521" spans="1:1">
      <c r="A521" s="1">
        <f ca="1">IF(ISBLANK(OFFSET(DistinctList,519,0,1,1)),0,IF(COUNTIF(OFFSET(DistinctList,520,0,2000,1),OFFSET(DistinctList,519,0,1,1))=0,1,0))</f>
        <v>0</v>
      </c>
    </row>
    <row r="522" spans="1:1">
      <c r="A522" s="1">
        <f ca="1">IF(ISBLANK(OFFSET(DistinctList,520,0,1,1)),0,IF(COUNTIF(OFFSET(DistinctList,521,0,2000,1),OFFSET(DistinctList,520,0,1,1))=0,1,0))</f>
        <v>0</v>
      </c>
    </row>
    <row r="523" spans="1:1">
      <c r="A523" s="1">
        <f ca="1">IF(ISBLANK(OFFSET(DistinctList,521,0,1,1)),0,IF(COUNTIF(OFFSET(DistinctList,522,0,2000,1),OFFSET(DistinctList,521,0,1,1))=0,1,0))</f>
        <v>0</v>
      </c>
    </row>
    <row r="524" spans="1:1">
      <c r="A524" s="1">
        <f ca="1">IF(ISBLANK(OFFSET(DistinctList,522,0,1,1)),0,IF(COUNTIF(OFFSET(DistinctList,523,0,2000,1),OFFSET(DistinctList,522,0,1,1))=0,1,0))</f>
        <v>0</v>
      </c>
    </row>
    <row r="525" spans="1:1">
      <c r="A525" s="1">
        <f ca="1">IF(ISBLANK(OFFSET(DistinctList,523,0,1,1)),0,IF(COUNTIF(OFFSET(DistinctList,524,0,2000,1),OFFSET(DistinctList,523,0,1,1))=0,1,0))</f>
        <v>0</v>
      </c>
    </row>
    <row r="526" spans="1:1">
      <c r="A526" s="1">
        <f ca="1">IF(ISBLANK(OFFSET(DistinctList,524,0,1,1)),0,IF(COUNTIF(OFFSET(DistinctList,525,0,2000,1),OFFSET(DistinctList,524,0,1,1))=0,1,0))</f>
        <v>0</v>
      </c>
    </row>
    <row r="527" spans="1:1">
      <c r="A527" s="1">
        <f ca="1">IF(ISBLANK(OFFSET(DistinctList,525,0,1,1)),0,IF(COUNTIF(OFFSET(DistinctList,526,0,2000,1),OFFSET(DistinctList,525,0,1,1))=0,1,0))</f>
        <v>0</v>
      </c>
    </row>
    <row r="528" spans="1:1">
      <c r="A528" s="1">
        <f ca="1">IF(ISBLANK(OFFSET(DistinctList,526,0,1,1)),0,IF(COUNTIF(OFFSET(DistinctList,527,0,2000,1),OFFSET(DistinctList,526,0,1,1))=0,1,0))</f>
        <v>0</v>
      </c>
    </row>
    <row r="529" spans="1:1">
      <c r="A529" s="1">
        <f ca="1">IF(ISBLANK(OFFSET(DistinctList,527,0,1,1)),0,IF(COUNTIF(OFFSET(DistinctList,528,0,2000,1),OFFSET(DistinctList,527,0,1,1))=0,1,0))</f>
        <v>0</v>
      </c>
    </row>
    <row r="530" spans="1:1">
      <c r="A530" s="1">
        <f ca="1">IF(ISBLANK(OFFSET(DistinctList,528,0,1,1)),0,IF(COUNTIF(OFFSET(DistinctList,529,0,2000,1),OFFSET(DistinctList,528,0,1,1))=0,1,0))</f>
        <v>0</v>
      </c>
    </row>
    <row r="531" spans="1:1">
      <c r="A531" s="1">
        <f ca="1">IF(ISBLANK(OFFSET(DistinctList,529,0,1,1)),0,IF(COUNTIF(OFFSET(DistinctList,530,0,2000,1),OFFSET(DistinctList,529,0,1,1))=0,1,0))</f>
        <v>0</v>
      </c>
    </row>
    <row r="532" spans="1:1">
      <c r="A532" s="1">
        <f ca="1">IF(ISBLANK(OFFSET(DistinctList,530,0,1,1)),0,IF(COUNTIF(OFFSET(DistinctList,531,0,2000,1),OFFSET(DistinctList,530,0,1,1))=0,1,0))</f>
        <v>0</v>
      </c>
    </row>
    <row r="533" spans="1:1">
      <c r="A533" s="1">
        <f ca="1">IF(ISBLANK(OFFSET(DistinctList,531,0,1,1)),0,IF(COUNTIF(OFFSET(DistinctList,532,0,2000,1),OFFSET(DistinctList,531,0,1,1))=0,1,0))</f>
        <v>0</v>
      </c>
    </row>
    <row r="534" spans="1:1">
      <c r="A534" s="1">
        <f ca="1">IF(ISBLANK(OFFSET(DistinctList,532,0,1,1)),0,IF(COUNTIF(OFFSET(DistinctList,533,0,2000,1),OFFSET(DistinctList,532,0,1,1))=0,1,0))</f>
        <v>0</v>
      </c>
    </row>
    <row r="535" spans="1:1">
      <c r="A535" s="1">
        <f ca="1">IF(ISBLANK(OFFSET(DistinctList,533,0,1,1)),0,IF(COUNTIF(OFFSET(DistinctList,534,0,2000,1),OFFSET(DistinctList,533,0,1,1))=0,1,0))</f>
        <v>0</v>
      </c>
    </row>
    <row r="536" spans="1:1">
      <c r="A536" s="1">
        <f ca="1">IF(ISBLANK(OFFSET(DistinctList,534,0,1,1)),0,IF(COUNTIF(OFFSET(DistinctList,535,0,2000,1),OFFSET(DistinctList,534,0,1,1))=0,1,0))</f>
        <v>0</v>
      </c>
    </row>
    <row r="537" spans="1:1">
      <c r="A537" s="1">
        <f ca="1">IF(ISBLANK(OFFSET(DistinctList,535,0,1,1)),0,IF(COUNTIF(OFFSET(DistinctList,536,0,2000,1),OFFSET(DistinctList,535,0,1,1))=0,1,0))</f>
        <v>0</v>
      </c>
    </row>
    <row r="538" spans="1:1">
      <c r="A538" s="1">
        <f ca="1">IF(ISBLANK(OFFSET(DistinctList,536,0,1,1)),0,IF(COUNTIF(OFFSET(DistinctList,537,0,2000,1),OFFSET(DistinctList,536,0,1,1))=0,1,0))</f>
        <v>0</v>
      </c>
    </row>
    <row r="539" spans="1:1">
      <c r="A539" s="1">
        <f ca="1">IF(ISBLANK(OFFSET(DistinctList,537,0,1,1)),0,IF(COUNTIF(OFFSET(DistinctList,538,0,2000,1),OFFSET(DistinctList,537,0,1,1))=0,1,0))</f>
        <v>0</v>
      </c>
    </row>
    <row r="540" spans="1:1">
      <c r="A540" s="1">
        <f ca="1">IF(ISBLANK(OFFSET(DistinctList,538,0,1,1)),0,IF(COUNTIF(OFFSET(DistinctList,539,0,2000,1),OFFSET(DistinctList,538,0,1,1))=0,1,0))</f>
        <v>0</v>
      </c>
    </row>
    <row r="541" spans="1:1">
      <c r="A541" s="1">
        <f ca="1">IF(ISBLANK(OFFSET(DistinctList,539,0,1,1)),0,IF(COUNTIF(OFFSET(DistinctList,540,0,2000,1),OFFSET(DistinctList,539,0,1,1))=0,1,0))</f>
        <v>0</v>
      </c>
    </row>
    <row r="542" spans="1:1">
      <c r="A542" s="1">
        <f ca="1">IF(ISBLANK(OFFSET(DistinctList,540,0,1,1)),0,IF(COUNTIF(OFFSET(DistinctList,541,0,2000,1),OFFSET(DistinctList,540,0,1,1))=0,1,0))</f>
        <v>0</v>
      </c>
    </row>
    <row r="543" spans="1:1">
      <c r="A543" s="1">
        <f ca="1">IF(ISBLANK(OFFSET(DistinctList,541,0,1,1)),0,IF(COUNTIF(OFFSET(DistinctList,542,0,2000,1),OFFSET(DistinctList,541,0,1,1))=0,1,0))</f>
        <v>0</v>
      </c>
    </row>
    <row r="544" spans="1:1">
      <c r="A544" s="1">
        <f ca="1">IF(ISBLANK(OFFSET(DistinctList,542,0,1,1)),0,IF(COUNTIF(OFFSET(DistinctList,543,0,2000,1),OFFSET(DistinctList,542,0,1,1))=0,1,0))</f>
        <v>0</v>
      </c>
    </row>
    <row r="545" spans="1:1">
      <c r="A545" s="1">
        <f ca="1">IF(ISBLANK(OFFSET(DistinctList,543,0,1,1)),0,IF(COUNTIF(OFFSET(DistinctList,544,0,2000,1),OFFSET(DistinctList,543,0,1,1))=0,1,0))</f>
        <v>0</v>
      </c>
    </row>
    <row r="546" spans="1:1">
      <c r="A546" s="1">
        <f ca="1">IF(ISBLANK(OFFSET(DistinctList,544,0,1,1)),0,IF(COUNTIF(OFFSET(DistinctList,545,0,2000,1),OFFSET(DistinctList,544,0,1,1))=0,1,0))</f>
        <v>0</v>
      </c>
    </row>
    <row r="547" spans="1:1">
      <c r="A547" s="1">
        <f ca="1">IF(ISBLANK(OFFSET(DistinctList,545,0,1,1)),0,IF(COUNTIF(OFFSET(DistinctList,546,0,2000,1),OFFSET(DistinctList,545,0,1,1))=0,1,0))</f>
        <v>0</v>
      </c>
    </row>
    <row r="548" spans="1:1">
      <c r="A548" s="1">
        <f ca="1">IF(ISBLANK(OFFSET(DistinctList,546,0,1,1)),0,IF(COUNTIF(OFFSET(DistinctList,547,0,2000,1),OFFSET(DistinctList,546,0,1,1))=0,1,0))</f>
        <v>0</v>
      </c>
    </row>
    <row r="549" spans="1:1">
      <c r="A549" s="1">
        <f ca="1">IF(ISBLANK(OFFSET(DistinctList,547,0,1,1)),0,IF(COUNTIF(OFFSET(DistinctList,548,0,2000,1),OFFSET(DistinctList,547,0,1,1))=0,1,0))</f>
        <v>0</v>
      </c>
    </row>
    <row r="550" spans="1:1">
      <c r="A550" s="1">
        <f ca="1">IF(ISBLANK(OFFSET(DistinctList,548,0,1,1)),0,IF(COUNTIF(OFFSET(DistinctList,549,0,2000,1),OFFSET(DistinctList,548,0,1,1))=0,1,0))</f>
        <v>0</v>
      </c>
    </row>
    <row r="551" spans="1:1">
      <c r="A551" s="1">
        <f ca="1">IF(ISBLANK(OFFSET(DistinctList,549,0,1,1)),0,IF(COUNTIF(OFFSET(DistinctList,550,0,2000,1),OFFSET(DistinctList,549,0,1,1))=0,1,0))</f>
        <v>0</v>
      </c>
    </row>
    <row r="552" spans="1:1">
      <c r="A552" s="1">
        <f ca="1">IF(ISBLANK(OFFSET(DistinctList,550,0,1,1)),0,IF(COUNTIF(OFFSET(DistinctList,551,0,2000,1),OFFSET(DistinctList,550,0,1,1))=0,1,0))</f>
        <v>0</v>
      </c>
    </row>
    <row r="553" spans="1:1">
      <c r="A553" s="1">
        <f ca="1">IF(ISBLANK(OFFSET(DistinctList,551,0,1,1)),0,IF(COUNTIF(OFFSET(DistinctList,552,0,2000,1),OFFSET(DistinctList,551,0,1,1))=0,1,0))</f>
        <v>0</v>
      </c>
    </row>
    <row r="554" spans="1:1">
      <c r="A554" s="1">
        <f ca="1">IF(ISBLANK(OFFSET(DistinctList,552,0,1,1)),0,IF(COUNTIF(OFFSET(DistinctList,553,0,2000,1),OFFSET(DistinctList,552,0,1,1))=0,1,0))</f>
        <v>0</v>
      </c>
    </row>
    <row r="555" spans="1:1">
      <c r="A555" s="1">
        <f ca="1">IF(ISBLANK(OFFSET(DistinctList,553,0,1,1)),0,IF(COUNTIF(OFFSET(DistinctList,554,0,2000,1),OFFSET(DistinctList,553,0,1,1))=0,1,0))</f>
        <v>0</v>
      </c>
    </row>
    <row r="556" spans="1:1">
      <c r="A556" s="1">
        <f ca="1">IF(ISBLANK(OFFSET(DistinctList,554,0,1,1)),0,IF(COUNTIF(OFFSET(DistinctList,555,0,2000,1),OFFSET(DistinctList,554,0,1,1))=0,1,0))</f>
        <v>0</v>
      </c>
    </row>
    <row r="557" spans="1:1">
      <c r="A557" s="1">
        <f ca="1">IF(ISBLANK(OFFSET(DistinctList,555,0,1,1)),0,IF(COUNTIF(OFFSET(DistinctList,556,0,2000,1),OFFSET(DistinctList,555,0,1,1))=0,1,0))</f>
        <v>0</v>
      </c>
    </row>
    <row r="558" spans="1:1">
      <c r="A558" s="1">
        <f ca="1">IF(ISBLANK(OFFSET(DistinctList,556,0,1,1)),0,IF(COUNTIF(OFFSET(DistinctList,557,0,2000,1),OFFSET(DistinctList,556,0,1,1))=0,1,0))</f>
        <v>0</v>
      </c>
    </row>
    <row r="559" spans="1:1">
      <c r="A559" s="1">
        <f ca="1">IF(ISBLANK(OFFSET(DistinctList,557,0,1,1)),0,IF(COUNTIF(OFFSET(DistinctList,558,0,2000,1),OFFSET(DistinctList,557,0,1,1))=0,1,0))</f>
        <v>0</v>
      </c>
    </row>
    <row r="560" spans="1:1">
      <c r="A560" s="1">
        <f ca="1">IF(ISBLANK(OFFSET(DistinctList,558,0,1,1)),0,IF(COUNTIF(OFFSET(DistinctList,559,0,2000,1),OFFSET(DistinctList,558,0,1,1))=0,1,0))</f>
        <v>0</v>
      </c>
    </row>
    <row r="561" spans="1:1">
      <c r="A561" s="1">
        <f ca="1">IF(ISBLANK(OFFSET(DistinctList,559,0,1,1)),0,IF(COUNTIF(OFFSET(DistinctList,560,0,2000,1),OFFSET(DistinctList,559,0,1,1))=0,1,0))</f>
        <v>0</v>
      </c>
    </row>
    <row r="562" spans="1:1">
      <c r="A562" s="1">
        <f ca="1">IF(ISBLANK(OFFSET(DistinctList,560,0,1,1)),0,IF(COUNTIF(OFFSET(DistinctList,561,0,2000,1),OFFSET(DistinctList,560,0,1,1))=0,1,0))</f>
        <v>0</v>
      </c>
    </row>
    <row r="563" spans="1:1">
      <c r="A563" s="1">
        <f ca="1">IF(ISBLANK(OFFSET(DistinctList,561,0,1,1)),0,IF(COUNTIF(OFFSET(DistinctList,562,0,2000,1),OFFSET(DistinctList,561,0,1,1))=0,1,0))</f>
        <v>0</v>
      </c>
    </row>
    <row r="564" spans="1:1">
      <c r="A564" s="1">
        <f ca="1">IF(ISBLANK(OFFSET(DistinctList,562,0,1,1)),0,IF(COUNTIF(OFFSET(DistinctList,563,0,2000,1),OFFSET(DistinctList,562,0,1,1))=0,1,0))</f>
        <v>0</v>
      </c>
    </row>
    <row r="565" spans="1:1">
      <c r="A565" s="1">
        <f ca="1">IF(ISBLANK(OFFSET(DistinctList,563,0,1,1)),0,IF(COUNTIF(OFFSET(DistinctList,564,0,2000,1),OFFSET(DistinctList,563,0,1,1))=0,1,0))</f>
        <v>0</v>
      </c>
    </row>
    <row r="566" spans="1:1">
      <c r="A566" s="1">
        <f ca="1">IF(ISBLANK(OFFSET(DistinctList,564,0,1,1)),0,IF(COUNTIF(OFFSET(DistinctList,565,0,2000,1),OFFSET(DistinctList,564,0,1,1))=0,1,0))</f>
        <v>0</v>
      </c>
    </row>
    <row r="567" spans="1:1">
      <c r="A567" s="1">
        <f ca="1">IF(ISBLANK(OFFSET(DistinctList,565,0,1,1)),0,IF(COUNTIF(OFFSET(DistinctList,566,0,2000,1),OFFSET(DistinctList,565,0,1,1))=0,1,0))</f>
        <v>0</v>
      </c>
    </row>
    <row r="568" spans="1:1">
      <c r="A568" s="1">
        <f ca="1">IF(ISBLANK(OFFSET(DistinctList,566,0,1,1)),0,IF(COUNTIF(OFFSET(DistinctList,567,0,2000,1),OFFSET(DistinctList,566,0,1,1))=0,1,0))</f>
        <v>0</v>
      </c>
    </row>
    <row r="569" spans="1:1">
      <c r="A569" s="1">
        <f ca="1">IF(ISBLANK(OFFSET(DistinctList,567,0,1,1)),0,IF(COUNTIF(OFFSET(DistinctList,568,0,2000,1),OFFSET(DistinctList,567,0,1,1))=0,1,0))</f>
        <v>0</v>
      </c>
    </row>
    <row r="570" spans="1:1">
      <c r="A570" s="1">
        <f ca="1">IF(ISBLANK(OFFSET(DistinctList,568,0,1,1)),0,IF(COUNTIF(OFFSET(DistinctList,569,0,2000,1),OFFSET(DistinctList,568,0,1,1))=0,1,0))</f>
        <v>0</v>
      </c>
    </row>
    <row r="571" spans="1:1">
      <c r="A571" s="1">
        <f ca="1">IF(ISBLANK(OFFSET(DistinctList,569,0,1,1)),0,IF(COUNTIF(OFFSET(DistinctList,570,0,2000,1),OFFSET(DistinctList,569,0,1,1))=0,1,0))</f>
        <v>0</v>
      </c>
    </row>
    <row r="572" spans="1:1">
      <c r="A572" s="1">
        <f ca="1">IF(ISBLANK(OFFSET(DistinctList,570,0,1,1)),0,IF(COUNTIF(OFFSET(DistinctList,571,0,2000,1),OFFSET(DistinctList,570,0,1,1))=0,1,0))</f>
        <v>0</v>
      </c>
    </row>
    <row r="573" spans="1:1">
      <c r="A573" s="1">
        <f ca="1">IF(ISBLANK(OFFSET(DistinctList,571,0,1,1)),0,IF(COUNTIF(OFFSET(DistinctList,572,0,2000,1),OFFSET(DistinctList,571,0,1,1))=0,1,0))</f>
        <v>0</v>
      </c>
    </row>
    <row r="574" spans="1:1">
      <c r="A574" s="1">
        <f ca="1">IF(ISBLANK(OFFSET(DistinctList,572,0,1,1)),0,IF(COUNTIF(OFFSET(DistinctList,573,0,2000,1),OFFSET(DistinctList,572,0,1,1))=0,1,0))</f>
        <v>0</v>
      </c>
    </row>
    <row r="575" spans="1:1">
      <c r="A575" s="1">
        <f ca="1">IF(ISBLANK(OFFSET(DistinctList,573,0,1,1)),0,IF(COUNTIF(OFFSET(DistinctList,574,0,2000,1),OFFSET(DistinctList,573,0,1,1))=0,1,0))</f>
        <v>0</v>
      </c>
    </row>
    <row r="576" spans="1:1">
      <c r="A576" s="1">
        <f ca="1">IF(ISBLANK(OFFSET(DistinctList,574,0,1,1)),0,IF(COUNTIF(OFFSET(DistinctList,575,0,2000,1),OFFSET(DistinctList,574,0,1,1))=0,1,0))</f>
        <v>0</v>
      </c>
    </row>
    <row r="577" spans="1:1">
      <c r="A577" s="1">
        <f ca="1">IF(ISBLANK(OFFSET(DistinctList,575,0,1,1)),0,IF(COUNTIF(OFFSET(DistinctList,576,0,2000,1),OFFSET(DistinctList,575,0,1,1))=0,1,0))</f>
        <v>0</v>
      </c>
    </row>
    <row r="578" spans="1:1">
      <c r="A578" s="1">
        <f ca="1">IF(ISBLANK(OFFSET(DistinctList,576,0,1,1)),0,IF(COUNTIF(OFFSET(DistinctList,577,0,2000,1),OFFSET(DistinctList,576,0,1,1))=0,1,0))</f>
        <v>0</v>
      </c>
    </row>
    <row r="579" spans="1:1">
      <c r="A579" s="1">
        <f ca="1">IF(ISBLANK(OFFSET(DistinctList,577,0,1,1)),0,IF(COUNTIF(OFFSET(DistinctList,578,0,2000,1),OFFSET(DistinctList,577,0,1,1))=0,1,0))</f>
        <v>0</v>
      </c>
    </row>
    <row r="580" spans="1:1">
      <c r="A580" s="1">
        <f ca="1">IF(ISBLANK(OFFSET(DistinctList,578,0,1,1)),0,IF(COUNTIF(OFFSET(DistinctList,579,0,2000,1),OFFSET(DistinctList,578,0,1,1))=0,1,0))</f>
        <v>0</v>
      </c>
    </row>
    <row r="581" spans="1:1">
      <c r="A581" s="1">
        <f ca="1">IF(ISBLANK(OFFSET(DistinctList,579,0,1,1)),0,IF(COUNTIF(OFFSET(DistinctList,580,0,2000,1),OFFSET(DistinctList,579,0,1,1))=0,1,0))</f>
        <v>0</v>
      </c>
    </row>
    <row r="582" spans="1:1">
      <c r="A582" s="1">
        <f ca="1">IF(ISBLANK(OFFSET(DistinctList,580,0,1,1)),0,IF(COUNTIF(OFFSET(DistinctList,581,0,2000,1),OFFSET(DistinctList,580,0,1,1))=0,1,0))</f>
        <v>0</v>
      </c>
    </row>
    <row r="583" spans="1:1">
      <c r="A583" s="1">
        <f ca="1">IF(ISBLANK(OFFSET(DistinctList,581,0,1,1)),0,IF(COUNTIF(OFFSET(DistinctList,582,0,2000,1),OFFSET(DistinctList,581,0,1,1))=0,1,0))</f>
        <v>0</v>
      </c>
    </row>
    <row r="584" spans="1:1">
      <c r="A584" s="1">
        <f ca="1">IF(ISBLANK(OFFSET(DistinctList,582,0,1,1)),0,IF(COUNTIF(OFFSET(DistinctList,583,0,2000,1),OFFSET(DistinctList,582,0,1,1))=0,1,0))</f>
        <v>0</v>
      </c>
    </row>
    <row r="585" spans="1:1">
      <c r="A585" s="1">
        <f ca="1">IF(ISBLANK(OFFSET(DistinctList,583,0,1,1)),0,IF(COUNTIF(OFFSET(DistinctList,584,0,2000,1),OFFSET(DistinctList,583,0,1,1))=0,1,0))</f>
        <v>0</v>
      </c>
    </row>
    <row r="586" spans="1:1">
      <c r="A586" s="1">
        <f ca="1">IF(ISBLANK(OFFSET(DistinctList,584,0,1,1)),0,IF(COUNTIF(OFFSET(DistinctList,585,0,2000,1),OFFSET(DistinctList,584,0,1,1))=0,1,0))</f>
        <v>0</v>
      </c>
    </row>
    <row r="587" spans="1:1">
      <c r="A587" s="1">
        <f ca="1">IF(ISBLANK(OFFSET(DistinctList,585,0,1,1)),0,IF(COUNTIF(OFFSET(DistinctList,586,0,2000,1),OFFSET(DistinctList,585,0,1,1))=0,1,0))</f>
        <v>0</v>
      </c>
    </row>
    <row r="588" spans="1:1">
      <c r="A588" s="1">
        <f ca="1">IF(ISBLANK(OFFSET(DistinctList,586,0,1,1)),0,IF(COUNTIF(OFFSET(DistinctList,587,0,2000,1),OFFSET(DistinctList,586,0,1,1))=0,1,0))</f>
        <v>0</v>
      </c>
    </row>
    <row r="589" spans="1:1">
      <c r="A589" s="1">
        <f ca="1">IF(ISBLANK(OFFSET(DistinctList,587,0,1,1)),0,IF(COUNTIF(OFFSET(DistinctList,588,0,2000,1),OFFSET(DistinctList,587,0,1,1))=0,1,0))</f>
        <v>0</v>
      </c>
    </row>
    <row r="590" spans="1:1">
      <c r="A590" s="1">
        <f ca="1">IF(ISBLANK(OFFSET(DistinctList,588,0,1,1)),0,IF(COUNTIF(OFFSET(DistinctList,589,0,2000,1),OFFSET(DistinctList,588,0,1,1))=0,1,0))</f>
        <v>0</v>
      </c>
    </row>
    <row r="591" spans="1:1">
      <c r="A591" s="1">
        <f ca="1">IF(ISBLANK(OFFSET(DistinctList,589,0,1,1)),0,IF(COUNTIF(OFFSET(DistinctList,590,0,2000,1),OFFSET(DistinctList,589,0,1,1))=0,1,0))</f>
        <v>0</v>
      </c>
    </row>
    <row r="592" spans="1:1">
      <c r="A592" s="1">
        <f ca="1">IF(ISBLANK(OFFSET(DistinctList,590,0,1,1)),0,IF(COUNTIF(OFFSET(DistinctList,591,0,2000,1),OFFSET(DistinctList,590,0,1,1))=0,1,0))</f>
        <v>0</v>
      </c>
    </row>
    <row r="593" spans="1:1">
      <c r="A593" s="1">
        <f ca="1">IF(ISBLANK(OFFSET(DistinctList,591,0,1,1)),0,IF(COUNTIF(OFFSET(DistinctList,592,0,2000,1),OFFSET(DistinctList,591,0,1,1))=0,1,0))</f>
        <v>0</v>
      </c>
    </row>
    <row r="594" spans="1:1">
      <c r="A594" s="1">
        <f ca="1">IF(ISBLANK(OFFSET(DistinctList,592,0,1,1)),0,IF(COUNTIF(OFFSET(DistinctList,593,0,2000,1),OFFSET(DistinctList,592,0,1,1))=0,1,0))</f>
        <v>0</v>
      </c>
    </row>
    <row r="595" spans="1:1">
      <c r="A595" s="1">
        <f ca="1">IF(ISBLANK(OFFSET(DistinctList,593,0,1,1)),0,IF(COUNTIF(OFFSET(DistinctList,594,0,2000,1),OFFSET(DistinctList,593,0,1,1))=0,1,0))</f>
        <v>0</v>
      </c>
    </row>
    <row r="596" spans="1:1">
      <c r="A596" s="1">
        <f ca="1">IF(ISBLANK(OFFSET(DistinctList,594,0,1,1)),0,IF(COUNTIF(OFFSET(DistinctList,595,0,2000,1),OFFSET(DistinctList,594,0,1,1))=0,1,0))</f>
        <v>0</v>
      </c>
    </row>
    <row r="597" spans="1:1">
      <c r="A597" s="1">
        <f ca="1">IF(ISBLANK(OFFSET(DistinctList,595,0,1,1)),0,IF(COUNTIF(OFFSET(DistinctList,596,0,2000,1),OFFSET(DistinctList,595,0,1,1))=0,1,0))</f>
        <v>0</v>
      </c>
    </row>
    <row r="598" spans="1:1">
      <c r="A598" s="1">
        <f ca="1">IF(ISBLANK(OFFSET(DistinctList,596,0,1,1)),0,IF(COUNTIF(OFFSET(DistinctList,597,0,2000,1),OFFSET(DistinctList,596,0,1,1))=0,1,0))</f>
        <v>0</v>
      </c>
    </row>
    <row r="599" spans="1:1">
      <c r="A599" s="1">
        <f ca="1">IF(ISBLANK(OFFSET(DistinctList,597,0,1,1)),0,IF(COUNTIF(OFFSET(DistinctList,598,0,2000,1),OFFSET(DistinctList,597,0,1,1))=0,1,0))</f>
        <v>0</v>
      </c>
    </row>
    <row r="600" spans="1:1">
      <c r="A600" s="1">
        <f ca="1">IF(ISBLANK(OFFSET(DistinctList,598,0,1,1)),0,IF(COUNTIF(OFFSET(DistinctList,599,0,2000,1),OFFSET(DistinctList,598,0,1,1))=0,1,0))</f>
        <v>0</v>
      </c>
    </row>
    <row r="601" spans="1:1">
      <c r="A601" s="1">
        <f ca="1">IF(ISBLANK(OFFSET(DistinctList,599,0,1,1)),0,IF(COUNTIF(OFFSET(DistinctList,600,0,2000,1),OFFSET(DistinctList,599,0,1,1))=0,1,0))</f>
        <v>0</v>
      </c>
    </row>
    <row r="602" spans="1:1">
      <c r="A602" s="1">
        <f ca="1">IF(ISBLANK(OFFSET(DistinctList,600,0,1,1)),0,IF(COUNTIF(OFFSET(DistinctList,601,0,2000,1),OFFSET(DistinctList,600,0,1,1))=0,1,0))</f>
        <v>0</v>
      </c>
    </row>
    <row r="603" spans="1:1">
      <c r="A603" s="1">
        <f ca="1">IF(ISBLANK(OFFSET(DistinctList,601,0,1,1)),0,IF(COUNTIF(OFFSET(DistinctList,602,0,2000,1),OFFSET(DistinctList,601,0,1,1))=0,1,0))</f>
        <v>0</v>
      </c>
    </row>
    <row r="604" spans="1:1">
      <c r="A604" s="1">
        <f ca="1">IF(ISBLANK(OFFSET(DistinctList,602,0,1,1)),0,IF(COUNTIF(OFFSET(DistinctList,603,0,2000,1),OFFSET(DistinctList,602,0,1,1))=0,1,0))</f>
        <v>0</v>
      </c>
    </row>
    <row r="605" spans="1:1">
      <c r="A605" s="1">
        <f ca="1">IF(ISBLANK(OFFSET(DistinctList,603,0,1,1)),0,IF(COUNTIF(OFFSET(DistinctList,604,0,2000,1),OFFSET(DistinctList,603,0,1,1))=0,1,0))</f>
        <v>0</v>
      </c>
    </row>
    <row r="606" spans="1:1">
      <c r="A606" s="1">
        <f ca="1">IF(ISBLANK(OFFSET(DistinctList,604,0,1,1)),0,IF(COUNTIF(OFFSET(DistinctList,605,0,2000,1),OFFSET(DistinctList,604,0,1,1))=0,1,0))</f>
        <v>0</v>
      </c>
    </row>
    <row r="607" spans="1:1">
      <c r="A607" s="1">
        <f ca="1">IF(ISBLANK(OFFSET(DistinctList,605,0,1,1)),0,IF(COUNTIF(OFFSET(DistinctList,606,0,2000,1),OFFSET(DistinctList,605,0,1,1))=0,1,0))</f>
        <v>0</v>
      </c>
    </row>
    <row r="608" spans="1:1">
      <c r="A608" s="1">
        <f ca="1">IF(ISBLANK(OFFSET(DistinctList,606,0,1,1)),0,IF(COUNTIF(OFFSET(DistinctList,607,0,2000,1),OFFSET(DistinctList,606,0,1,1))=0,1,0))</f>
        <v>0</v>
      </c>
    </row>
    <row r="609" spans="1:1">
      <c r="A609" s="1">
        <f ca="1">IF(ISBLANK(OFFSET(DistinctList,607,0,1,1)),0,IF(COUNTIF(OFFSET(DistinctList,608,0,2000,1),OFFSET(DistinctList,607,0,1,1))=0,1,0))</f>
        <v>0</v>
      </c>
    </row>
    <row r="610" spans="1:1">
      <c r="A610" s="1">
        <f ca="1">IF(ISBLANK(OFFSET(DistinctList,608,0,1,1)),0,IF(COUNTIF(OFFSET(DistinctList,609,0,2000,1),OFFSET(DistinctList,608,0,1,1))=0,1,0))</f>
        <v>0</v>
      </c>
    </row>
    <row r="611" spans="1:1">
      <c r="A611" s="1">
        <f ca="1">IF(ISBLANK(OFFSET(DistinctList,609,0,1,1)),0,IF(COUNTIF(OFFSET(DistinctList,610,0,2000,1),OFFSET(DistinctList,609,0,1,1))=0,1,0))</f>
        <v>0</v>
      </c>
    </row>
    <row r="612" spans="1:1">
      <c r="A612" s="1">
        <f ca="1">IF(ISBLANK(OFFSET(DistinctList,610,0,1,1)),0,IF(COUNTIF(OFFSET(DistinctList,611,0,2000,1),OFFSET(DistinctList,610,0,1,1))=0,1,0))</f>
        <v>0</v>
      </c>
    </row>
    <row r="613" spans="1:1">
      <c r="A613" s="1">
        <f ca="1">IF(ISBLANK(OFFSET(DistinctList,611,0,1,1)),0,IF(COUNTIF(OFFSET(DistinctList,612,0,2000,1),OFFSET(DistinctList,611,0,1,1))=0,1,0))</f>
        <v>0</v>
      </c>
    </row>
    <row r="614" spans="1:1">
      <c r="A614" s="1">
        <f ca="1">IF(ISBLANK(OFFSET(DistinctList,612,0,1,1)),0,IF(COUNTIF(OFFSET(DistinctList,613,0,2000,1),OFFSET(DistinctList,612,0,1,1))=0,1,0))</f>
        <v>0</v>
      </c>
    </row>
    <row r="615" spans="1:1">
      <c r="A615" s="1">
        <f ca="1">IF(ISBLANK(OFFSET(DistinctList,613,0,1,1)),0,IF(COUNTIF(OFFSET(DistinctList,614,0,2000,1),OFFSET(DistinctList,613,0,1,1))=0,1,0))</f>
        <v>0</v>
      </c>
    </row>
    <row r="616" spans="1:1">
      <c r="A616" s="1">
        <f ca="1">IF(ISBLANK(OFFSET(DistinctList,614,0,1,1)),0,IF(COUNTIF(OFFSET(DistinctList,615,0,2000,1),OFFSET(DistinctList,614,0,1,1))=0,1,0))</f>
        <v>0</v>
      </c>
    </row>
    <row r="617" spans="1:1">
      <c r="A617" s="1">
        <f ca="1">IF(ISBLANK(OFFSET(DistinctList,615,0,1,1)),0,IF(COUNTIF(OFFSET(DistinctList,616,0,2000,1),OFFSET(DistinctList,615,0,1,1))=0,1,0))</f>
        <v>0</v>
      </c>
    </row>
    <row r="618" spans="1:1">
      <c r="A618" s="1">
        <f ca="1">IF(ISBLANK(OFFSET(DistinctList,616,0,1,1)),0,IF(COUNTIF(OFFSET(DistinctList,617,0,2000,1),OFFSET(DistinctList,616,0,1,1))=0,1,0))</f>
        <v>0</v>
      </c>
    </row>
    <row r="619" spans="1:1">
      <c r="A619" s="1">
        <f ca="1">IF(ISBLANK(OFFSET(DistinctList,617,0,1,1)),0,IF(COUNTIF(OFFSET(DistinctList,618,0,2000,1),OFFSET(DistinctList,617,0,1,1))=0,1,0))</f>
        <v>0</v>
      </c>
    </row>
    <row r="620" spans="1:1">
      <c r="A620" s="1">
        <f ca="1">IF(ISBLANK(OFFSET(DistinctList,618,0,1,1)),0,IF(COUNTIF(OFFSET(DistinctList,619,0,2000,1),OFFSET(DistinctList,618,0,1,1))=0,1,0))</f>
        <v>0</v>
      </c>
    </row>
    <row r="621" spans="1:1">
      <c r="A621" s="1">
        <f ca="1">IF(ISBLANK(OFFSET(DistinctList,619,0,1,1)),0,IF(COUNTIF(OFFSET(DistinctList,620,0,2000,1),OFFSET(DistinctList,619,0,1,1))=0,1,0))</f>
        <v>0</v>
      </c>
    </row>
    <row r="622" spans="1:1">
      <c r="A622" s="1">
        <f ca="1">IF(ISBLANK(OFFSET(DistinctList,620,0,1,1)),0,IF(COUNTIF(OFFSET(DistinctList,621,0,2000,1),OFFSET(DistinctList,620,0,1,1))=0,1,0))</f>
        <v>0</v>
      </c>
    </row>
    <row r="623" spans="1:1">
      <c r="A623" s="1">
        <f ca="1">IF(ISBLANK(OFFSET(DistinctList,621,0,1,1)),0,IF(COUNTIF(OFFSET(DistinctList,622,0,2000,1),OFFSET(DistinctList,621,0,1,1))=0,1,0))</f>
        <v>0</v>
      </c>
    </row>
    <row r="624" spans="1:1">
      <c r="A624" s="1">
        <f ca="1">IF(ISBLANK(OFFSET(DistinctList,622,0,1,1)),0,IF(COUNTIF(OFFSET(DistinctList,623,0,2000,1),OFFSET(DistinctList,622,0,1,1))=0,1,0))</f>
        <v>0</v>
      </c>
    </row>
    <row r="625" spans="1:1">
      <c r="A625" s="1">
        <f ca="1">IF(ISBLANK(OFFSET(DistinctList,623,0,1,1)),0,IF(COUNTIF(OFFSET(DistinctList,624,0,2000,1),OFFSET(DistinctList,623,0,1,1))=0,1,0))</f>
        <v>0</v>
      </c>
    </row>
    <row r="626" spans="1:1">
      <c r="A626" s="1">
        <f ca="1">IF(ISBLANK(OFFSET(DistinctList,624,0,1,1)),0,IF(COUNTIF(OFFSET(DistinctList,625,0,2000,1),OFFSET(DistinctList,624,0,1,1))=0,1,0))</f>
        <v>0</v>
      </c>
    </row>
    <row r="627" spans="1:1">
      <c r="A627" s="1">
        <f ca="1">IF(ISBLANK(OFFSET(DistinctList,625,0,1,1)),0,IF(COUNTIF(OFFSET(DistinctList,626,0,2000,1),OFFSET(DistinctList,625,0,1,1))=0,1,0))</f>
        <v>0</v>
      </c>
    </row>
    <row r="628" spans="1:1">
      <c r="A628" s="1">
        <f ca="1">IF(ISBLANK(OFFSET(DistinctList,626,0,1,1)),0,IF(COUNTIF(OFFSET(DistinctList,627,0,2000,1),OFFSET(DistinctList,626,0,1,1))=0,1,0))</f>
        <v>0</v>
      </c>
    </row>
    <row r="629" spans="1:1">
      <c r="A629" s="1">
        <f ca="1">IF(ISBLANK(OFFSET(DistinctList,627,0,1,1)),0,IF(COUNTIF(OFFSET(DistinctList,628,0,2000,1),OFFSET(DistinctList,627,0,1,1))=0,1,0))</f>
        <v>0</v>
      </c>
    </row>
    <row r="630" spans="1:1">
      <c r="A630" s="1">
        <f ca="1">IF(ISBLANK(OFFSET(DistinctList,628,0,1,1)),0,IF(COUNTIF(OFFSET(DistinctList,629,0,2000,1),OFFSET(DistinctList,628,0,1,1))=0,1,0))</f>
        <v>0</v>
      </c>
    </row>
    <row r="631" spans="1:1">
      <c r="A631" s="1">
        <f ca="1">IF(ISBLANK(OFFSET(DistinctList,629,0,1,1)),0,IF(COUNTIF(OFFSET(DistinctList,630,0,2000,1),OFFSET(DistinctList,629,0,1,1))=0,1,0))</f>
        <v>0</v>
      </c>
    </row>
    <row r="632" spans="1:1">
      <c r="A632" s="1">
        <f ca="1">IF(ISBLANK(OFFSET(DistinctList,630,0,1,1)),0,IF(COUNTIF(OFFSET(DistinctList,631,0,2000,1),OFFSET(DistinctList,630,0,1,1))=0,1,0))</f>
        <v>0</v>
      </c>
    </row>
    <row r="633" spans="1:1">
      <c r="A633" s="1">
        <f ca="1">IF(ISBLANK(OFFSET(DistinctList,631,0,1,1)),0,IF(COUNTIF(OFFSET(DistinctList,632,0,2000,1),OFFSET(DistinctList,631,0,1,1))=0,1,0))</f>
        <v>0</v>
      </c>
    </row>
    <row r="634" spans="1:1">
      <c r="A634" s="1">
        <f ca="1">IF(ISBLANK(OFFSET(DistinctList,632,0,1,1)),0,IF(COUNTIF(OFFSET(DistinctList,633,0,2000,1),OFFSET(DistinctList,632,0,1,1))=0,1,0))</f>
        <v>0</v>
      </c>
    </row>
    <row r="635" spans="1:1">
      <c r="A635" s="1">
        <f ca="1">IF(ISBLANK(OFFSET(DistinctList,633,0,1,1)),0,IF(COUNTIF(OFFSET(DistinctList,634,0,2000,1),OFFSET(DistinctList,633,0,1,1))=0,1,0))</f>
        <v>0</v>
      </c>
    </row>
    <row r="636" spans="1:1">
      <c r="A636" s="1">
        <f ca="1">IF(ISBLANK(OFFSET(DistinctList,634,0,1,1)),0,IF(COUNTIF(OFFSET(DistinctList,635,0,2000,1),OFFSET(DistinctList,634,0,1,1))=0,1,0))</f>
        <v>0</v>
      </c>
    </row>
    <row r="637" spans="1:1">
      <c r="A637" s="1">
        <f ca="1">IF(ISBLANK(OFFSET(DistinctList,635,0,1,1)),0,IF(COUNTIF(OFFSET(DistinctList,636,0,2000,1),OFFSET(DistinctList,635,0,1,1))=0,1,0))</f>
        <v>0</v>
      </c>
    </row>
    <row r="638" spans="1:1">
      <c r="A638" s="1">
        <f ca="1">IF(ISBLANK(OFFSET(DistinctList,636,0,1,1)),0,IF(COUNTIF(OFFSET(DistinctList,637,0,2000,1),OFFSET(DistinctList,636,0,1,1))=0,1,0))</f>
        <v>0</v>
      </c>
    </row>
    <row r="639" spans="1:1">
      <c r="A639" s="1">
        <f ca="1">IF(ISBLANK(OFFSET(DistinctList,637,0,1,1)),0,IF(COUNTIF(OFFSET(DistinctList,638,0,2000,1),OFFSET(DistinctList,637,0,1,1))=0,1,0))</f>
        <v>0</v>
      </c>
    </row>
    <row r="640" spans="1:1">
      <c r="A640" s="1">
        <f ca="1">IF(ISBLANK(OFFSET(DistinctList,638,0,1,1)),0,IF(COUNTIF(OFFSET(DistinctList,639,0,2000,1),OFFSET(DistinctList,638,0,1,1))=0,1,0))</f>
        <v>0</v>
      </c>
    </row>
    <row r="641" spans="1:1">
      <c r="A641" s="1">
        <f ca="1">IF(ISBLANK(OFFSET(DistinctList,639,0,1,1)),0,IF(COUNTIF(OFFSET(DistinctList,640,0,2000,1),OFFSET(DistinctList,639,0,1,1))=0,1,0))</f>
        <v>0</v>
      </c>
    </row>
    <row r="642" spans="1:1">
      <c r="A642" s="1">
        <f ca="1">IF(ISBLANK(OFFSET(DistinctList,640,0,1,1)),0,IF(COUNTIF(OFFSET(DistinctList,641,0,2000,1),OFFSET(DistinctList,640,0,1,1))=0,1,0))</f>
        <v>0</v>
      </c>
    </row>
    <row r="643" spans="1:1">
      <c r="A643" s="1">
        <f ca="1">IF(ISBLANK(OFFSET(DistinctList,641,0,1,1)),0,IF(COUNTIF(OFFSET(DistinctList,642,0,2000,1),OFFSET(DistinctList,641,0,1,1))=0,1,0))</f>
        <v>0</v>
      </c>
    </row>
    <row r="644" spans="1:1">
      <c r="A644" s="1">
        <f ca="1">IF(ISBLANK(OFFSET(DistinctList,642,0,1,1)),0,IF(COUNTIF(OFFSET(DistinctList,643,0,2000,1),OFFSET(DistinctList,642,0,1,1))=0,1,0))</f>
        <v>0</v>
      </c>
    </row>
    <row r="645" spans="1:1">
      <c r="A645" s="1">
        <f ca="1">IF(ISBLANK(OFFSET(DistinctList,643,0,1,1)),0,IF(COUNTIF(OFFSET(DistinctList,644,0,2000,1),OFFSET(DistinctList,643,0,1,1))=0,1,0))</f>
        <v>0</v>
      </c>
    </row>
    <row r="646" spans="1:1">
      <c r="A646" s="1">
        <f ca="1">IF(ISBLANK(OFFSET(DistinctList,644,0,1,1)),0,IF(COUNTIF(OFFSET(DistinctList,645,0,2000,1),OFFSET(DistinctList,644,0,1,1))=0,1,0))</f>
        <v>0</v>
      </c>
    </row>
    <row r="647" spans="1:1">
      <c r="A647" s="1">
        <f ca="1">IF(ISBLANK(OFFSET(DistinctList,645,0,1,1)),0,IF(COUNTIF(OFFSET(DistinctList,646,0,2000,1),OFFSET(DistinctList,645,0,1,1))=0,1,0))</f>
        <v>0</v>
      </c>
    </row>
    <row r="648" spans="1:1">
      <c r="A648" s="1">
        <f ca="1">IF(ISBLANK(OFFSET(DistinctList,646,0,1,1)),0,IF(COUNTIF(OFFSET(DistinctList,647,0,2000,1),OFFSET(DistinctList,646,0,1,1))=0,1,0))</f>
        <v>0</v>
      </c>
    </row>
    <row r="649" spans="1:1">
      <c r="A649" s="1">
        <f ca="1">IF(ISBLANK(OFFSET(DistinctList,647,0,1,1)),0,IF(COUNTIF(OFFSET(DistinctList,648,0,2000,1),OFFSET(DistinctList,647,0,1,1))=0,1,0))</f>
        <v>0</v>
      </c>
    </row>
    <row r="650" spans="1:1">
      <c r="A650" s="1">
        <f ca="1">IF(ISBLANK(OFFSET(DistinctList,648,0,1,1)),0,IF(COUNTIF(OFFSET(DistinctList,649,0,2000,1),OFFSET(DistinctList,648,0,1,1))=0,1,0))</f>
        <v>0</v>
      </c>
    </row>
    <row r="651" spans="1:1">
      <c r="A651" s="1">
        <f ca="1">IF(ISBLANK(OFFSET(DistinctList,649,0,1,1)),0,IF(COUNTIF(OFFSET(DistinctList,650,0,2000,1),OFFSET(DistinctList,649,0,1,1))=0,1,0))</f>
        <v>0</v>
      </c>
    </row>
    <row r="652" spans="1:1">
      <c r="A652" s="1">
        <f ca="1">IF(ISBLANK(OFFSET(DistinctList,650,0,1,1)),0,IF(COUNTIF(OFFSET(DistinctList,651,0,2000,1),OFFSET(DistinctList,650,0,1,1))=0,1,0))</f>
        <v>0</v>
      </c>
    </row>
    <row r="653" spans="1:1">
      <c r="A653" s="1">
        <f ca="1">IF(ISBLANK(OFFSET(DistinctList,651,0,1,1)),0,IF(COUNTIF(OFFSET(DistinctList,652,0,2000,1),OFFSET(DistinctList,651,0,1,1))=0,1,0))</f>
        <v>0</v>
      </c>
    </row>
    <row r="654" spans="1:1">
      <c r="A654" s="1">
        <f ca="1">IF(ISBLANK(OFFSET(DistinctList,652,0,1,1)),0,IF(COUNTIF(OFFSET(DistinctList,653,0,2000,1),OFFSET(DistinctList,652,0,1,1))=0,1,0))</f>
        <v>0</v>
      </c>
    </row>
    <row r="655" spans="1:1">
      <c r="A655" s="1">
        <f ca="1">IF(ISBLANK(OFFSET(DistinctList,653,0,1,1)),0,IF(COUNTIF(OFFSET(DistinctList,654,0,2000,1),OFFSET(DistinctList,653,0,1,1))=0,1,0))</f>
        <v>0</v>
      </c>
    </row>
    <row r="656" spans="1:1">
      <c r="A656" s="1">
        <f ca="1">IF(ISBLANK(OFFSET(DistinctList,654,0,1,1)),0,IF(COUNTIF(OFFSET(DistinctList,655,0,2000,1),OFFSET(DistinctList,654,0,1,1))=0,1,0))</f>
        <v>0</v>
      </c>
    </row>
    <row r="657" spans="1:1">
      <c r="A657" s="1">
        <f ca="1">IF(ISBLANK(OFFSET(DistinctList,655,0,1,1)),0,IF(COUNTIF(OFFSET(DistinctList,656,0,2000,1),OFFSET(DistinctList,655,0,1,1))=0,1,0))</f>
        <v>0</v>
      </c>
    </row>
    <row r="658" spans="1:1">
      <c r="A658" s="1">
        <f ca="1">IF(ISBLANK(OFFSET(DistinctList,656,0,1,1)),0,IF(COUNTIF(OFFSET(DistinctList,657,0,2000,1),OFFSET(DistinctList,656,0,1,1))=0,1,0))</f>
        <v>0</v>
      </c>
    </row>
    <row r="659" spans="1:1">
      <c r="A659" s="1">
        <f ca="1">IF(ISBLANK(OFFSET(DistinctList,657,0,1,1)),0,IF(COUNTIF(OFFSET(DistinctList,658,0,2000,1),OFFSET(DistinctList,657,0,1,1))=0,1,0))</f>
        <v>0</v>
      </c>
    </row>
    <row r="660" spans="1:1">
      <c r="A660" s="1">
        <f ca="1">IF(ISBLANK(OFFSET(DistinctList,658,0,1,1)),0,IF(COUNTIF(OFFSET(DistinctList,659,0,2000,1),OFFSET(DistinctList,658,0,1,1))=0,1,0))</f>
        <v>0</v>
      </c>
    </row>
    <row r="661" spans="1:1">
      <c r="A661" s="1">
        <f ca="1">IF(ISBLANK(OFFSET(DistinctList,659,0,1,1)),0,IF(COUNTIF(OFFSET(DistinctList,660,0,2000,1),OFFSET(DistinctList,659,0,1,1))=0,1,0))</f>
        <v>0</v>
      </c>
    </row>
    <row r="662" spans="1:1">
      <c r="A662" s="1">
        <f ca="1">IF(ISBLANK(OFFSET(DistinctList,660,0,1,1)),0,IF(COUNTIF(OFFSET(DistinctList,661,0,2000,1),OFFSET(DistinctList,660,0,1,1))=0,1,0))</f>
        <v>0</v>
      </c>
    </row>
    <row r="663" spans="1:1">
      <c r="A663" s="1">
        <f ca="1">IF(ISBLANK(OFFSET(DistinctList,661,0,1,1)),0,IF(COUNTIF(OFFSET(DistinctList,662,0,2000,1),OFFSET(DistinctList,661,0,1,1))=0,1,0))</f>
        <v>0</v>
      </c>
    </row>
    <row r="664" spans="1:1">
      <c r="A664" s="1">
        <f ca="1">IF(ISBLANK(OFFSET(DistinctList,662,0,1,1)),0,IF(COUNTIF(OFFSET(DistinctList,663,0,2000,1),OFFSET(DistinctList,662,0,1,1))=0,1,0))</f>
        <v>0</v>
      </c>
    </row>
    <row r="665" spans="1:1">
      <c r="A665" s="1">
        <f ca="1">IF(ISBLANK(OFFSET(DistinctList,663,0,1,1)),0,IF(COUNTIF(OFFSET(DistinctList,664,0,2000,1),OFFSET(DistinctList,663,0,1,1))=0,1,0))</f>
        <v>0</v>
      </c>
    </row>
    <row r="666" spans="1:1">
      <c r="A666" s="1">
        <f ca="1">IF(ISBLANK(OFFSET(DistinctList,664,0,1,1)),0,IF(COUNTIF(OFFSET(DistinctList,665,0,2000,1),OFFSET(DistinctList,664,0,1,1))=0,1,0))</f>
        <v>0</v>
      </c>
    </row>
    <row r="667" spans="1:1">
      <c r="A667" s="1">
        <f ca="1">IF(ISBLANK(OFFSET(DistinctList,665,0,1,1)),0,IF(COUNTIF(OFFSET(DistinctList,666,0,2000,1),OFFSET(DistinctList,665,0,1,1))=0,1,0))</f>
        <v>0</v>
      </c>
    </row>
    <row r="668" spans="1:1">
      <c r="A668" s="1">
        <f ca="1">IF(ISBLANK(OFFSET(DistinctList,666,0,1,1)),0,IF(COUNTIF(OFFSET(DistinctList,667,0,2000,1),OFFSET(DistinctList,666,0,1,1))=0,1,0))</f>
        <v>0</v>
      </c>
    </row>
    <row r="669" spans="1:1">
      <c r="A669" s="1">
        <f ca="1">IF(ISBLANK(OFFSET(DistinctList,667,0,1,1)),0,IF(COUNTIF(OFFSET(DistinctList,668,0,2000,1),OFFSET(DistinctList,667,0,1,1))=0,1,0))</f>
        <v>0</v>
      </c>
    </row>
    <row r="670" spans="1:1">
      <c r="A670" s="1">
        <f ca="1">IF(ISBLANK(OFFSET(DistinctList,668,0,1,1)),0,IF(COUNTIF(OFFSET(DistinctList,669,0,2000,1),OFFSET(DistinctList,668,0,1,1))=0,1,0))</f>
        <v>0</v>
      </c>
    </row>
    <row r="671" spans="1:1">
      <c r="A671" s="1">
        <f ca="1">IF(ISBLANK(OFFSET(DistinctList,669,0,1,1)),0,IF(COUNTIF(OFFSET(DistinctList,670,0,2000,1),OFFSET(DistinctList,669,0,1,1))=0,1,0))</f>
        <v>0</v>
      </c>
    </row>
    <row r="672" spans="1:1">
      <c r="A672" s="1">
        <f ca="1">IF(ISBLANK(OFFSET(DistinctList,670,0,1,1)),0,IF(COUNTIF(OFFSET(DistinctList,671,0,2000,1),OFFSET(DistinctList,670,0,1,1))=0,1,0))</f>
        <v>0</v>
      </c>
    </row>
    <row r="673" spans="1:1">
      <c r="A673" s="1">
        <f ca="1">IF(ISBLANK(OFFSET(DistinctList,671,0,1,1)),0,IF(COUNTIF(OFFSET(DistinctList,672,0,2000,1),OFFSET(DistinctList,671,0,1,1))=0,1,0))</f>
        <v>0</v>
      </c>
    </row>
    <row r="674" spans="1:1">
      <c r="A674" s="1">
        <f ca="1">IF(ISBLANK(OFFSET(DistinctList,672,0,1,1)),0,IF(COUNTIF(OFFSET(DistinctList,673,0,2000,1),OFFSET(DistinctList,672,0,1,1))=0,1,0))</f>
        <v>0</v>
      </c>
    </row>
    <row r="675" spans="1:1">
      <c r="A675" s="1">
        <f ca="1">IF(ISBLANK(OFFSET(DistinctList,673,0,1,1)),0,IF(COUNTIF(OFFSET(DistinctList,674,0,2000,1),OFFSET(DistinctList,673,0,1,1))=0,1,0))</f>
        <v>0</v>
      </c>
    </row>
    <row r="676" spans="1:1">
      <c r="A676" s="1">
        <f ca="1">IF(ISBLANK(OFFSET(DistinctList,674,0,1,1)),0,IF(COUNTIF(OFFSET(DistinctList,675,0,2000,1),OFFSET(DistinctList,674,0,1,1))=0,1,0))</f>
        <v>0</v>
      </c>
    </row>
    <row r="677" spans="1:1">
      <c r="A677" s="1">
        <f ca="1">IF(ISBLANK(OFFSET(DistinctList,675,0,1,1)),0,IF(COUNTIF(OFFSET(DistinctList,676,0,2000,1),OFFSET(DistinctList,675,0,1,1))=0,1,0))</f>
        <v>0</v>
      </c>
    </row>
    <row r="678" spans="1:1">
      <c r="A678" s="1">
        <f ca="1">IF(ISBLANK(OFFSET(DistinctList,676,0,1,1)),0,IF(COUNTIF(OFFSET(DistinctList,677,0,2000,1),OFFSET(DistinctList,676,0,1,1))=0,1,0))</f>
        <v>0</v>
      </c>
    </row>
    <row r="679" spans="1:1">
      <c r="A679" s="1">
        <f ca="1">IF(ISBLANK(OFFSET(DistinctList,677,0,1,1)),0,IF(COUNTIF(OFFSET(DistinctList,678,0,2000,1),OFFSET(DistinctList,677,0,1,1))=0,1,0))</f>
        <v>0</v>
      </c>
    </row>
    <row r="680" spans="1:1">
      <c r="A680" s="1">
        <f ca="1">IF(ISBLANK(OFFSET(DistinctList,678,0,1,1)),0,IF(COUNTIF(OFFSET(DistinctList,679,0,2000,1),OFFSET(DistinctList,678,0,1,1))=0,1,0))</f>
        <v>0</v>
      </c>
    </row>
    <row r="681" spans="1:1">
      <c r="A681" s="1">
        <f ca="1">IF(ISBLANK(OFFSET(DistinctList,679,0,1,1)),0,IF(COUNTIF(OFFSET(DistinctList,680,0,2000,1),OFFSET(DistinctList,679,0,1,1))=0,1,0))</f>
        <v>0</v>
      </c>
    </row>
    <row r="682" spans="1:1">
      <c r="A682" s="1">
        <f ca="1">IF(ISBLANK(OFFSET(DistinctList,680,0,1,1)),0,IF(COUNTIF(OFFSET(DistinctList,681,0,2000,1),OFFSET(DistinctList,680,0,1,1))=0,1,0))</f>
        <v>0</v>
      </c>
    </row>
    <row r="683" spans="1:1">
      <c r="A683" s="1">
        <f ca="1">IF(ISBLANK(OFFSET(DistinctList,681,0,1,1)),0,IF(COUNTIF(OFFSET(DistinctList,682,0,2000,1),OFFSET(DistinctList,681,0,1,1))=0,1,0))</f>
        <v>0</v>
      </c>
    </row>
    <row r="684" spans="1:1">
      <c r="A684" s="1">
        <f ca="1">IF(ISBLANK(OFFSET(DistinctList,682,0,1,1)),0,IF(COUNTIF(OFFSET(DistinctList,683,0,2000,1),OFFSET(DistinctList,682,0,1,1))=0,1,0))</f>
        <v>0</v>
      </c>
    </row>
    <row r="685" spans="1:1">
      <c r="A685" s="1">
        <f ca="1">IF(ISBLANK(OFFSET(DistinctList,683,0,1,1)),0,IF(COUNTIF(OFFSET(DistinctList,684,0,2000,1),OFFSET(DistinctList,683,0,1,1))=0,1,0))</f>
        <v>0</v>
      </c>
    </row>
    <row r="686" spans="1:1">
      <c r="A686" s="1">
        <f ca="1">IF(ISBLANK(OFFSET(DistinctList,684,0,1,1)),0,IF(COUNTIF(OFFSET(DistinctList,685,0,2000,1),OFFSET(DistinctList,684,0,1,1))=0,1,0))</f>
        <v>0</v>
      </c>
    </row>
    <row r="687" spans="1:1">
      <c r="A687" s="1">
        <f ca="1">IF(ISBLANK(OFFSET(DistinctList,685,0,1,1)),0,IF(COUNTIF(OFFSET(DistinctList,686,0,2000,1),OFFSET(DistinctList,685,0,1,1))=0,1,0))</f>
        <v>0</v>
      </c>
    </row>
    <row r="688" spans="1:1">
      <c r="A688" s="1">
        <f ca="1">IF(ISBLANK(OFFSET(DistinctList,686,0,1,1)),0,IF(COUNTIF(OFFSET(DistinctList,687,0,2000,1),OFFSET(DistinctList,686,0,1,1))=0,1,0))</f>
        <v>0</v>
      </c>
    </row>
    <row r="689" spans="1:1">
      <c r="A689" s="1">
        <f ca="1">IF(ISBLANK(OFFSET(DistinctList,687,0,1,1)),0,IF(COUNTIF(OFFSET(DistinctList,688,0,2000,1),OFFSET(DistinctList,687,0,1,1))=0,1,0))</f>
        <v>0</v>
      </c>
    </row>
    <row r="690" spans="1:1">
      <c r="A690" s="1">
        <f ca="1">IF(ISBLANK(OFFSET(DistinctList,688,0,1,1)),0,IF(COUNTIF(OFFSET(DistinctList,689,0,2000,1),OFFSET(DistinctList,688,0,1,1))=0,1,0))</f>
        <v>0</v>
      </c>
    </row>
    <row r="691" spans="1:1">
      <c r="A691" s="1">
        <f ca="1">IF(ISBLANK(OFFSET(DistinctList,689,0,1,1)),0,IF(COUNTIF(OFFSET(DistinctList,690,0,2000,1),OFFSET(DistinctList,689,0,1,1))=0,1,0))</f>
        <v>0</v>
      </c>
    </row>
    <row r="692" spans="1:1">
      <c r="A692" s="1">
        <f ca="1">IF(ISBLANK(OFFSET(DistinctList,690,0,1,1)),0,IF(COUNTIF(OFFSET(DistinctList,691,0,2000,1),OFFSET(DistinctList,690,0,1,1))=0,1,0))</f>
        <v>0</v>
      </c>
    </row>
    <row r="693" spans="1:1">
      <c r="A693" s="1">
        <f ca="1">IF(ISBLANK(OFFSET(DistinctList,691,0,1,1)),0,IF(COUNTIF(OFFSET(DistinctList,692,0,2000,1),OFFSET(DistinctList,691,0,1,1))=0,1,0))</f>
        <v>0</v>
      </c>
    </row>
    <row r="694" spans="1:1">
      <c r="A694" s="1">
        <f ca="1">IF(ISBLANK(OFFSET(DistinctList,692,0,1,1)),0,IF(COUNTIF(OFFSET(DistinctList,693,0,2000,1),OFFSET(DistinctList,692,0,1,1))=0,1,0))</f>
        <v>0</v>
      </c>
    </row>
    <row r="695" spans="1:1">
      <c r="A695" s="1">
        <f ca="1">IF(ISBLANK(OFFSET(DistinctList,693,0,1,1)),0,IF(COUNTIF(OFFSET(DistinctList,694,0,2000,1),OFFSET(DistinctList,693,0,1,1))=0,1,0))</f>
        <v>0</v>
      </c>
    </row>
    <row r="696" spans="1:1">
      <c r="A696" s="1">
        <f ca="1">IF(ISBLANK(OFFSET(DistinctList,694,0,1,1)),0,IF(COUNTIF(OFFSET(DistinctList,695,0,2000,1),OFFSET(DistinctList,694,0,1,1))=0,1,0))</f>
        <v>0</v>
      </c>
    </row>
    <row r="697" spans="1:1">
      <c r="A697" s="1">
        <f ca="1">IF(ISBLANK(OFFSET(DistinctList,695,0,1,1)),0,IF(COUNTIF(OFFSET(DistinctList,696,0,2000,1),OFFSET(DistinctList,695,0,1,1))=0,1,0))</f>
        <v>0</v>
      </c>
    </row>
    <row r="698" spans="1:1">
      <c r="A698" s="1">
        <f ca="1">IF(ISBLANK(OFFSET(DistinctList,696,0,1,1)),0,IF(COUNTIF(OFFSET(DistinctList,697,0,2000,1),OFFSET(DistinctList,696,0,1,1))=0,1,0))</f>
        <v>0</v>
      </c>
    </row>
    <row r="699" spans="1:1">
      <c r="A699" s="1">
        <f ca="1">IF(ISBLANK(OFFSET(DistinctList,697,0,1,1)),0,IF(COUNTIF(OFFSET(DistinctList,698,0,2000,1),OFFSET(DistinctList,697,0,1,1))=0,1,0))</f>
        <v>0</v>
      </c>
    </row>
    <row r="700" spans="1:1">
      <c r="A700" s="1">
        <f ca="1">IF(ISBLANK(OFFSET(DistinctList,698,0,1,1)),0,IF(COUNTIF(OFFSET(DistinctList,699,0,2000,1),OFFSET(DistinctList,698,0,1,1))=0,1,0))</f>
        <v>0</v>
      </c>
    </row>
    <row r="701" spans="1:1">
      <c r="A701" s="1">
        <f ca="1">IF(ISBLANK(OFFSET(DistinctList,699,0,1,1)),0,IF(COUNTIF(OFFSET(DistinctList,700,0,2000,1),OFFSET(DistinctList,699,0,1,1))=0,1,0))</f>
        <v>0</v>
      </c>
    </row>
    <row r="702" spans="1:1">
      <c r="A702" s="1">
        <f ca="1">IF(ISBLANK(OFFSET(DistinctList,700,0,1,1)),0,IF(COUNTIF(OFFSET(DistinctList,701,0,2000,1),OFFSET(DistinctList,700,0,1,1))=0,1,0))</f>
        <v>0</v>
      </c>
    </row>
    <row r="703" spans="1:1">
      <c r="A703" s="1">
        <f ca="1">IF(ISBLANK(OFFSET(DistinctList,701,0,1,1)),0,IF(COUNTIF(OFFSET(DistinctList,702,0,2000,1),OFFSET(DistinctList,701,0,1,1))=0,1,0))</f>
        <v>0</v>
      </c>
    </row>
    <row r="704" spans="1:1">
      <c r="A704" s="1">
        <f ca="1">IF(ISBLANK(OFFSET(DistinctList,702,0,1,1)),0,IF(COUNTIF(OFFSET(DistinctList,703,0,2000,1),OFFSET(DistinctList,702,0,1,1))=0,1,0))</f>
        <v>0</v>
      </c>
    </row>
    <row r="705" spans="1:1">
      <c r="A705" s="1">
        <f ca="1">IF(ISBLANK(OFFSET(DistinctList,703,0,1,1)),0,IF(COUNTIF(OFFSET(DistinctList,704,0,2000,1),OFFSET(DistinctList,703,0,1,1))=0,1,0))</f>
        <v>0</v>
      </c>
    </row>
    <row r="706" spans="1:1">
      <c r="A706" s="1">
        <f ca="1">IF(ISBLANK(OFFSET(DistinctList,704,0,1,1)),0,IF(COUNTIF(OFFSET(DistinctList,705,0,2000,1),OFFSET(DistinctList,704,0,1,1))=0,1,0))</f>
        <v>0</v>
      </c>
    </row>
    <row r="707" spans="1:1">
      <c r="A707" s="1">
        <f ca="1">IF(ISBLANK(OFFSET(DistinctList,705,0,1,1)),0,IF(COUNTIF(OFFSET(DistinctList,706,0,2000,1),OFFSET(DistinctList,705,0,1,1))=0,1,0))</f>
        <v>0</v>
      </c>
    </row>
    <row r="708" spans="1:1">
      <c r="A708" s="1">
        <f ca="1">IF(ISBLANK(OFFSET(DistinctList,706,0,1,1)),0,IF(COUNTIF(OFFSET(DistinctList,707,0,2000,1),OFFSET(DistinctList,706,0,1,1))=0,1,0))</f>
        <v>0</v>
      </c>
    </row>
    <row r="709" spans="1:1">
      <c r="A709" s="1">
        <f ca="1">IF(ISBLANK(OFFSET(DistinctList,707,0,1,1)),0,IF(COUNTIF(OFFSET(DistinctList,708,0,2000,1),OFFSET(DistinctList,707,0,1,1))=0,1,0))</f>
        <v>0</v>
      </c>
    </row>
    <row r="710" spans="1:1">
      <c r="A710" s="1">
        <f ca="1">IF(ISBLANK(OFFSET(DistinctList,708,0,1,1)),0,IF(COUNTIF(OFFSET(DistinctList,709,0,2000,1),OFFSET(DistinctList,708,0,1,1))=0,1,0))</f>
        <v>0</v>
      </c>
    </row>
    <row r="711" spans="1:1">
      <c r="A711" s="1">
        <f ca="1">IF(ISBLANK(OFFSET(DistinctList,709,0,1,1)),0,IF(COUNTIF(OFFSET(DistinctList,710,0,2000,1),OFFSET(DistinctList,709,0,1,1))=0,1,0))</f>
        <v>0</v>
      </c>
    </row>
    <row r="712" spans="1:1">
      <c r="A712" s="1">
        <f ca="1">IF(ISBLANK(OFFSET(DistinctList,710,0,1,1)),0,IF(COUNTIF(OFFSET(DistinctList,711,0,2000,1),OFFSET(DistinctList,710,0,1,1))=0,1,0))</f>
        <v>0</v>
      </c>
    </row>
    <row r="713" spans="1:1">
      <c r="A713" s="1">
        <f ca="1">IF(ISBLANK(OFFSET(DistinctList,711,0,1,1)),0,IF(COUNTIF(OFFSET(DistinctList,712,0,2000,1),OFFSET(DistinctList,711,0,1,1))=0,1,0))</f>
        <v>0</v>
      </c>
    </row>
    <row r="714" spans="1:1">
      <c r="A714" s="1">
        <f ca="1">IF(ISBLANK(OFFSET(DistinctList,712,0,1,1)),0,IF(COUNTIF(OFFSET(DistinctList,713,0,2000,1),OFFSET(DistinctList,712,0,1,1))=0,1,0))</f>
        <v>0</v>
      </c>
    </row>
    <row r="715" spans="1:1">
      <c r="A715" s="1">
        <f ca="1">IF(ISBLANK(OFFSET(DistinctList,713,0,1,1)),0,IF(COUNTIF(OFFSET(DistinctList,714,0,2000,1),OFFSET(DistinctList,713,0,1,1))=0,1,0))</f>
        <v>0</v>
      </c>
    </row>
    <row r="716" spans="1:1">
      <c r="A716" s="1">
        <f ca="1">IF(ISBLANK(OFFSET(DistinctList,714,0,1,1)),0,IF(COUNTIF(OFFSET(DistinctList,715,0,2000,1),OFFSET(DistinctList,714,0,1,1))=0,1,0))</f>
        <v>0</v>
      </c>
    </row>
    <row r="717" spans="1:1">
      <c r="A717" s="1">
        <f ca="1">IF(ISBLANK(OFFSET(DistinctList,715,0,1,1)),0,IF(COUNTIF(OFFSET(DistinctList,716,0,2000,1),OFFSET(DistinctList,715,0,1,1))=0,1,0))</f>
        <v>0</v>
      </c>
    </row>
    <row r="718" spans="1:1">
      <c r="A718" s="1">
        <f ca="1">IF(ISBLANK(OFFSET(DistinctList,716,0,1,1)),0,IF(COUNTIF(OFFSET(DistinctList,717,0,2000,1),OFFSET(DistinctList,716,0,1,1))=0,1,0))</f>
        <v>0</v>
      </c>
    </row>
    <row r="719" spans="1:1">
      <c r="A719" s="1">
        <f ca="1">IF(ISBLANK(OFFSET(DistinctList,717,0,1,1)),0,IF(COUNTIF(OFFSET(DistinctList,718,0,2000,1),OFFSET(DistinctList,717,0,1,1))=0,1,0))</f>
        <v>0</v>
      </c>
    </row>
    <row r="720" spans="1:1">
      <c r="A720" s="1">
        <f ca="1">IF(ISBLANK(OFFSET(DistinctList,718,0,1,1)),0,IF(COUNTIF(OFFSET(DistinctList,719,0,2000,1),OFFSET(DistinctList,718,0,1,1))=0,1,0))</f>
        <v>0</v>
      </c>
    </row>
    <row r="721" spans="1:1">
      <c r="A721" s="1">
        <f ca="1">IF(ISBLANK(OFFSET(DistinctList,719,0,1,1)),0,IF(COUNTIF(OFFSET(DistinctList,720,0,2000,1),OFFSET(DistinctList,719,0,1,1))=0,1,0))</f>
        <v>0</v>
      </c>
    </row>
    <row r="722" spans="1:1">
      <c r="A722" s="1">
        <f ca="1">IF(ISBLANK(OFFSET(DistinctList,720,0,1,1)),0,IF(COUNTIF(OFFSET(DistinctList,721,0,2000,1),OFFSET(DistinctList,720,0,1,1))=0,1,0))</f>
        <v>0</v>
      </c>
    </row>
    <row r="723" spans="1:1">
      <c r="A723" s="1">
        <f ca="1">IF(ISBLANK(OFFSET(DistinctList,721,0,1,1)),0,IF(COUNTIF(OFFSET(DistinctList,722,0,2000,1),OFFSET(DistinctList,721,0,1,1))=0,1,0))</f>
        <v>0</v>
      </c>
    </row>
    <row r="724" spans="1:1">
      <c r="A724" s="1">
        <f ca="1">IF(ISBLANK(OFFSET(DistinctList,722,0,1,1)),0,IF(COUNTIF(OFFSET(DistinctList,723,0,2000,1),OFFSET(DistinctList,722,0,1,1))=0,1,0))</f>
        <v>0</v>
      </c>
    </row>
    <row r="725" spans="1:1">
      <c r="A725" s="1">
        <f ca="1">IF(ISBLANK(OFFSET(DistinctList,723,0,1,1)),0,IF(COUNTIF(OFFSET(DistinctList,724,0,2000,1),OFFSET(DistinctList,723,0,1,1))=0,1,0))</f>
        <v>0</v>
      </c>
    </row>
    <row r="726" spans="1:1">
      <c r="A726" s="1">
        <f ca="1">IF(ISBLANK(OFFSET(DistinctList,724,0,1,1)),0,IF(COUNTIF(OFFSET(DistinctList,725,0,2000,1),OFFSET(DistinctList,724,0,1,1))=0,1,0))</f>
        <v>0</v>
      </c>
    </row>
    <row r="727" spans="1:1">
      <c r="A727" s="1">
        <f ca="1">IF(ISBLANK(OFFSET(DistinctList,725,0,1,1)),0,IF(COUNTIF(OFFSET(DistinctList,726,0,2000,1),OFFSET(DistinctList,725,0,1,1))=0,1,0))</f>
        <v>0</v>
      </c>
    </row>
    <row r="728" spans="1:1">
      <c r="A728" s="1">
        <f ca="1">IF(ISBLANK(OFFSET(DistinctList,726,0,1,1)),0,IF(COUNTIF(OFFSET(DistinctList,727,0,2000,1),OFFSET(DistinctList,726,0,1,1))=0,1,0))</f>
        <v>0</v>
      </c>
    </row>
    <row r="729" spans="1:1">
      <c r="A729" s="1">
        <f ca="1">IF(ISBLANK(OFFSET(DistinctList,727,0,1,1)),0,IF(COUNTIF(OFFSET(DistinctList,728,0,2000,1),OFFSET(DistinctList,727,0,1,1))=0,1,0))</f>
        <v>0</v>
      </c>
    </row>
    <row r="730" spans="1:1">
      <c r="A730" s="1">
        <f ca="1">IF(ISBLANK(OFFSET(DistinctList,728,0,1,1)),0,IF(COUNTIF(OFFSET(DistinctList,729,0,2000,1),OFFSET(DistinctList,728,0,1,1))=0,1,0))</f>
        <v>0</v>
      </c>
    </row>
    <row r="731" spans="1:1">
      <c r="A731" s="1">
        <f ca="1">IF(ISBLANK(OFFSET(DistinctList,729,0,1,1)),0,IF(COUNTIF(OFFSET(DistinctList,730,0,2000,1),OFFSET(DistinctList,729,0,1,1))=0,1,0))</f>
        <v>0</v>
      </c>
    </row>
    <row r="732" spans="1:1">
      <c r="A732" s="1">
        <f ca="1">IF(ISBLANK(OFFSET(DistinctList,730,0,1,1)),0,IF(COUNTIF(OFFSET(DistinctList,731,0,2000,1),OFFSET(DistinctList,730,0,1,1))=0,1,0))</f>
        <v>0</v>
      </c>
    </row>
    <row r="733" spans="1:1">
      <c r="A733" s="1">
        <f ca="1">IF(ISBLANK(OFFSET(DistinctList,731,0,1,1)),0,IF(COUNTIF(OFFSET(DistinctList,732,0,2000,1),OFFSET(DistinctList,731,0,1,1))=0,1,0))</f>
        <v>0</v>
      </c>
    </row>
    <row r="734" spans="1:1">
      <c r="A734" s="1">
        <f ca="1">IF(ISBLANK(OFFSET(DistinctList,732,0,1,1)),0,IF(COUNTIF(OFFSET(DistinctList,733,0,2000,1),OFFSET(DistinctList,732,0,1,1))=0,1,0))</f>
        <v>0</v>
      </c>
    </row>
    <row r="735" spans="1:1">
      <c r="A735" s="1">
        <f ca="1">IF(ISBLANK(OFFSET(DistinctList,733,0,1,1)),0,IF(COUNTIF(OFFSET(DistinctList,734,0,2000,1),OFFSET(DistinctList,733,0,1,1))=0,1,0))</f>
        <v>0</v>
      </c>
    </row>
    <row r="736" spans="1:1">
      <c r="A736" s="1">
        <f ca="1">IF(ISBLANK(OFFSET(DistinctList,734,0,1,1)),0,IF(COUNTIF(OFFSET(DistinctList,735,0,2000,1),OFFSET(DistinctList,734,0,1,1))=0,1,0))</f>
        <v>0</v>
      </c>
    </row>
    <row r="737" spans="1:1">
      <c r="A737" s="1">
        <f ca="1">IF(ISBLANK(OFFSET(DistinctList,735,0,1,1)),0,IF(COUNTIF(OFFSET(DistinctList,736,0,2000,1),OFFSET(DistinctList,735,0,1,1))=0,1,0))</f>
        <v>0</v>
      </c>
    </row>
    <row r="738" spans="1:1">
      <c r="A738" s="1">
        <f ca="1">IF(ISBLANK(OFFSET(DistinctList,736,0,1,1)),0,IF(COUNTIF(OFFSET(DistinctList,737,0,2000,1),OFFSET(DistinctList,736,0,1,1))=0,1,0))</f>
        <v>0</v>
      </c>
    </row>
    <row r="739" spans="1:1">
      <c r="A739" s="1">
        <f ca="1">IF(ISBLANK(OFFSET(DistinctList,737,0,1,1)),0,IF(COUNTIF(OFFSET(DistinctList,738,0,2000,1),OFFSET(DistinctList,737,0,1,1))=0,1,0))</f>
        <v>0</v>
      </c>
    </row>
    <row r="740" spans="1:1">
      <c r="A740" s="1">
        <f ca="1">IF(ISBLANK(OFFSET(DistinctList,738,0,1,1)),0,IF(COUNTIF(OFFSET(DistinctList,739,0,2000,1),OFFSET(DistinctList,738,0,1,1))=0,1,0))</f>
        <v>0</v>
      </c>
    </row>
    <row r="741" spans="1:1">
      <c r="A741" s="1">
        <f ca="1">IF(ISBLANK(OFFSET(DistinctList,739,0,1,1)),0,IF(COUNTIF(OFFSET(DistinctList,740,0,2000,1),OFFSET(DistinctList,739,0,1,1))=0,1,0))</f>
        <v>0</v>
      </c>
    </row>
    <row r="742" spans="1:1">
      <c r="A742" s="1">
        <f ca="1">IF(ISBLANK(OFFSET(DistinctList,740,0,1,1)),0,IF(COUNTIF(OFFSET(DistinctList,741,0,2000,1),OFFSET(DistinctList,740,0,1,1))=0,1,0))</f>
        <v>0</v>
      </c>
    </row>
    <row r="743" spans="1:1">
      <c r="A743" s="1">
        <f ca="1">IF(ISBLANK(OFFSET(DistinctList,741,0,1,1)),0,IF(COUNTIF(OFFSET(DistinctList,742,0,2000,1),OFFSET(DistinctList,741,0,1,1))=0,1,0))</f>
        <v>0</v>
      </c>
    </row>
    <row r="744" spans="1:1">
      <c r="A744" s="1">
        <f ca="1">IF(ISBLANK(OFFSET(DistinctList,742,0,1,1)),0,IF(COUNTIF(OFFSET(DistinctList,743,0,2000,1),OFFSET(DistinctList,742,0,1,1))=0,1,0))</f>
        <v>0</v>
      </c>
    </row>
    <row r="745" spans="1:1">
      <c r="A745" s="1">
        <f ca="1">IF(ISBLANK(OFFSET(DistinctList,743,0,1,1)),0,IF(COUNTIF(OFFSET(DistinctList,744,0,2000,1),OFFSET(DistinctList,743,0,1,1))=0,1,0))</f>
        <v>0</v>
      </c>
    </row>
    <row r="746" spans="1:1">
      <c r="A746" s="1">
        <f ca="1">IF(ISBLANK(OFFSET(DistinctList,744,0,1,1)),0,IF(COUNTIF(OFFSET(DistinctList,745,0,2000,1),OFFSET(DistinctList,744,0,1,1))=0,1,0))</f>
        <v>0</v>
      </c>
    </row>
    <row r="747" spans="1:1">
      <c r="A747" s="1">
        <f ca="1">IF(ISBLANK(OFFSET(DistinctList,745,0,1,1)),0,IF(COUNTIF(OFFSET(DistinctList,746,0,2000,1),OFFSET(DistinctList,745,0,1,1))=0,1,0))</f>
        <v>0</v>
      </c>
    </row>
    <row r="748" spans="1:1">
      <c r="A748" s="1">
        <f ca="1">IF(ISBLANK(OFFSET(DistinctList,746,0,1,1)),0,IF(COUNTIF(OFFSET(DistinctList,747,0,2000,1),OFFSET(DistinctList,746,0,1,1))=0,1,0))</f>
        <v>0</v>
      </c>
    </row>
    <row r="749" spans="1:1">
      <c r="A749" s="1">
        <f ca="1">IF(ISBLANK(OFFSET(DistinctList,747,0,1,1)),0,IF(COUNTIF(OFFSET(DistinctList,748,0,2000,1),OFFSET(DistinctList,747,0,1,1))=0,1,0))</f>
        <v>0</v>
      </c>
    </row>
    <row r="750" spans="1:1">
      <c r="A750" s="1">
        <f ca="1">IF(ISBLANK(OFFSET(DistinctList,748,0,1,1)),0,IF(COUNTIF(OFFSET(DistinctList,749,0,2000,1),OFFSET(DistinctList,748,0,1,1))=0,1,0))</f>
        <v>0</v>
      </c>
    </row>
    <row r="751" spans="1:1">
      <c r="A751" s="1">
        <f ca="1">IF(ISBLANK(OFFSET(DistinctList,749,0,1,1)),0,IF(COUNTIF(OFFSET(DistinctList,750,0,2000,1),OFFSET(DistinctList,749,0,1,1))=0,1,0))</f>
        <v>0</v>
      </c>
    </row>
    <row r="752" spans="1:1">
      <c r="A752" s="1">
        <f ca="1">IF(ISBLANK(OFFSET(DistinctList,750,0,1,1)),0,IF(COUNTIF(OFFSET(DistinctList,751,0,2000,1),OFFSET(DistinctList,750,0,1,1))=0,1,0))</f>
        <v>0</v>
      </c>
    </row>
    <row r="753" spans="1:1">
      <c r="A753" s="1">
        <f ca="1">IF(ISBLANK(OFFSET(DistinctList,751,0,1,1)),0,IF(COUNTIF(OFFSET(DistinctList,752,0,2000,1),OFFSET(DistinctList,751,0,1,1))=0,1,0))</f>
        <v>0</v>
      </c>
    </row>
    <row r="754" spans="1:1">
      <c r="A754" s="1">
        <f ca="1">IF(ISBLANK(OFFSET(DistinctList,752,0,1,1)),0,IF(COUNTIF(OFFSET(DistinctList,753,0,2000,1),OFFSET(DistinctList,752,0,1,1))=0,1,0))</f>
        <v>0</v>
      </c>
    </row>
    <row r="755" spans="1:1">
      <c r="A755" s="1">
        <f ca="1">IF(ISBLANK(OFFSET(DistinctList,753,0,1,1)),0,IF(COUNTIF(OFFSET(DistinctList,754,0,2000,1),OFFSET(DistinctList,753,0,1,1))=0,1,0))</f>
        <v>0</v>
      </c>
    </row>
    <row r="756" spans="1:1">
      <c r="A756" s="1">
        <f ca="1">IF(ISBLANK(OFFSET(DistinctList,754,0,1,1)),0,IF(COUNTIF(OFFSET(DistinctList,755,0,2000,1),OFFSET(DistinctList,754,0,1,1))=0,1,0))</f>
        <v>0</v>
      </c>
    </row>
    <row r="757" spans="1:1">
      <c r="A757" s="1">
        <f ca="1">IF(ISBLANK(OFFSET(DistinctList,755,0,1,1)),0,IF(COUNTIF(OFFSET(DistinctList,756,0,2000,1),OFFSET(DistinctList,755,0,1,1))=0,1,0))</f>
        <v>0</v>
      </c>
    </row>
    <row r="758" spans="1:1">
      <c r="A758" s="1">
        <f ca="1">IF(ISBLANK(OFFSET(DistinctList,756,0,1,1)),0,IF(COUNTIF(OFFSET(DistinctList,757,0,2000,1),OFFSET(DistinctList,756,0,1,1))=0,1,0))</f>
        <v>0</v>
      </c>
    </row>
    <row r="759" spans="1:1">
      <c r="A759" s="1">
        <f ca="1">IF(ISBLANK(OFFSET(DistinctList,757,0,1,1)),0,IF(COUNTIF(OFFSET(DistinctList,758,0,2000,1),OFFSET(DistinctList,757,0,1,1))=0,1,0))</f>
        <v>0</v>
      </c>
    </row>
    <row r="760" spans="1:1">
      <c r="A760" s="1">
        <f ca="1">IF(ISBLANK(OFFSET(DistinctList,758,0,1,1)),0,IF(COUNTIF(OFFSET(DistinctList,759,0,2000,1),OFFSET(DistinctList,758,0,1,1))=0,1,0))</f>
        <v>0</v>
      </c>
    </row>
    <row r="761" spans="1:1">
      <c r="A761" s="1">
        <f ca="1">IF(ISBLANK(OFFSET(DistinctList,759,0,1,1)),0,IF(COUNTIF(OFFSET(DistinctList,760,0,2000,1),OFFSET(DistinctList,759,0,1,1))=0,1,0))</f>
        <v>0</v>
      </c>
    </row>
    <row r="762" spans="1:1">
      <c r="A762" s="1">
        <f ca="1">IF(ISBLANK(OFFSET(DistinctList,760,0,1,1)),0,IF(COUNTIF(OFFSET(DistinctList,761,0,2000,1),OFFSET(DistinctList,760,0,1,1))=0,1,0))</f>
        <v>0</v>
      </c>
    </row>
    <row r="763" spans="1:1">
      <c r="A763" s="1">
        <f ca="1">IF(ISBLANK(OFFSET(DistinctList,761,0,1,1)),0,IF(COUNTIF(OFFSET(DistinctList,762,0,2000,1),OFFSET(DistinctList,761,0,1,1))=0,1,0))</f>
        <v>0</v>
      </c>
    </row>
    <row r="764" spans="1:1">
      <c r="A764" s="1">
        <f ca="1">IF(ISBLANK(OFFSET(DistinctList,762,0,1,1)),0,IF(COUNTIF(OFFSET(DistinctList,763,0,2000,1),OFFSET(DistinctList,762,0,1,1))=0,1,0))</f>
        <v>0</v>
      </c>
    </row>
    <row r="765" spans="1:1">
      <c r="A765" s="1">
        <f ca="1">IF(ISBLANK(OFFSET(DistinctList,763,0,1,1)),0,IF(COUNTIF(OFFSET(DistinctList,764,0,2000,1),OFFSET(DistinctList,763,0,1,1))=0,1,0))</f>
        <v>0</v>
      </c>
    </row>
    <row r="766" spans="1:1">
      <c r="A766" s="1">
        <f ca="1">IF(ISBLANK(OFFSET(DistinctList,764,0,1,1)),0,IF(COUNTIF(OFFSET(DistinctList,765,0,2000,1),OFFSET(DistinctList,764,0,1,1))=0,1,0))</f>
        <v>0</v>
      </c>
    </row>
    <row r="767" spans="1:1">
      <c r="A767" s="1">
        <f ca="1">IF(ISBLANK(OFFSET(DistinctList,765,0,1,1)),0,IF(COUNTIF(OFFSET(DistinctList,766,0,2000,1),OFFSET(DistinctList,765,0,1,1))=0,1,0))</f>
        <v>0</v>
      </c>
    </row>
    <row r="768" spans="1:1">
      <c r="A768" s="1">
        <f ca="1">IF(ISBLANK(OFFSET(DistinctList,766,0,1,1)),0,IF(COUNTIF(OFFSET(DistinctList,767,0,2000,1),OFFSET(DistinctList,766,0,1,1))=0,1,0))</f>
        <v>0</v>
      </c>
    </row>
    <row r="769" spans="1:1">
      <c r="A769" s="1">
        <f ca="1">IF(ISBLANK(OFFSET(DistinctList,767,0,1,1)),0,IF(COUNTIF(OFFSET(DistinctList,768,0,2000,1),OFFSET(DistinctList,767,0,1,1))=0,1,0))</f>
        <v>0</v>
      </c>
    </row>
    <row r="770" spans="1:1">
      <c r="A770" s="1">
        <f ca="1">IF(ISBLANK(OFFSET(DistinctList,768,0,1,1)),0,IF(COUNTIF(OFFSET(DistinctList,769,0,2000,1),OFFSET(DistinctList,768,0,1,1))=0,1,0))</f>
        <v>0</v>
      </c>
    </row>
    <row r="771" spans="1:1">
      <c r="A771" s="1">
        <f ca="1">IF(ISBLANK(OFFSET(DistinctList,769,0,1,1)),0,IF(COUNTIF(OFFSET(DistinctList,770,0,2000,1),OFFSET(DistinctList,769,0,1,1))=0,1,0))</f>
        <v>0</v>
      </c>
    </row>
    <row r="772" spans="1:1">
      <c r="A772" s="1">
        <f ca="1">IF(ISBLANK(OFFSET(DistinctList,770,0,1,1)),0,IF(COUNTIF(OFFSET(DistinctList,771,0,2000,1),OFFSET(DistinctList,770,0,1,1))=0,1,0))</f>
        <v>0</v>
      </c>
    </row>
    <row r="773" spans="1:1">
      <c r="A773" s="1">
        <f ca="1">IF(ISBLANK(OFFSET(DistinctList,771,0,1,1)),0,IF(COUNTIF(OFFSET(DistinctList,772,0,2000,1),OFFSET(DistinctList,771,0,1,1))=0,1,0))</f>
        <v>0</v>
      </c>
    </row>
    <row r="774" spans="1:1">
      <c r="A774" s="1">
        <f ca="1">IF(ISBLANK(OFFSET(DistinctList,772,0,1,1)),0,IF(COUNTIF(OFFSET(DistinctList,773,0,2000,1),OFFSET(DistinctList,772,0,1,1))=0,1,0))</f>
        <v>0</v>
      </c>
    </row>
    <row r="775" spans="1:1">
      <c r="A775" s="1">
        <f ca="1">IF(ISBLANK(OFFSET(DistinctList,773,0,1,1)),0,IF(COUNTIF(OFFSET(DistinctList,774,0,2000,1),OFFSET(DistinctList,773,0,1,1))=0,1,0))</f>
        <v>0</v>
      </c>
    </row>
    <row r="776" spans="1:1">
      <c r="A776" s="1">
        <f ca="1">IF(ISBLANK(OFFSET(DistinctList,774,0,1,1)),0,IF(COUNTIF(OFFSET(DistinctList,775,0,2000,1),OFFSET(DistinctList,774,0,1,1))=0,1,0))</f>
        <v>0</v>
      </c>
    </row>
    <row r="777" spans="1:1">
      <c r="A777" s="1">
        <f ca="1">IF(ISBLANK(OFFSET(DistinctList,775,0,1,1)),0,IF(COUNTIF(OFFSET(DistinctList,776,0,2000,1),OFFSET(DistinctList,775,0,1,1))=0,1,0))</f>
        <v>0</v>
      </c>
    </row>
    <row r="778" spans="1:1">
      <c r="A778" s="1">
        <f ca="1">IF(ISBLANK(OFFSET(DistinctList,776,0,1,1)),0,IF(COUNTIF(OFFSET(DistinctList,777,0,2000,1),OFFSET(DistinctList,776,0,1,1))=0,1,0))</f>
        <v>0</v>
      </c>
    </row>
    <row r="779" spans="1:1">
      <c r="A779" s="1">
        <f ca="1">IF(ISBLANK(OFFSET(DistinctList,777,0,1,1)),0,IF(COUNTIF(OFFSET(DistinctList,778,0,2000,1),OFFSET(DistinctList,777,0,1,1))=0,1,0))</f>
        <v>0</v>
      </c>
    </row>
    <row r="780" spans="1:1">
      <c r="A780" s="1">
        <f ca="1">IF(ISBLANK(OFFSET(DistinctList,778,0,1,1)),0,IF(COUNTIF(OFFSET(DistinctList,779,0,2000,1),OFFSET(DistinctList,778,0,1,1))=0,1,0))</f>
        <v>0</v>
      </c>
    </row>
    <row r="781" spans="1:1">
      <c r="A781" s="1">
        <f ca="1">IF(ISBLANK(OFFSET(DistinctList,779,0,1,1)),0,IF(COUNTIF(OFFSET(DistinctList,780,0,2000,1),OFFSET(DistinctList,779,0,1,1))=0,1,0))</f>
        <v>0</v>
      </c>
    </row>
    <row r="782" spans="1:1">
      <c r="A782" s="1">
        <f ca="1">IF(ISBLANK(OFFSET(DistinctList,780,0,1,1)),0,IF(COUNTIF(OFFSET(DistinctList,781,0,2000,1),OFFSET(DistinctList,780,0,1,1))=0,1,0))</f>
        <v>0</v>
      </c>
    </row>
    <row r="783" spans="1:1">
      <c r="A783" s="1">
        <f ca="1">IF(ISBLANK(OFFSET(DistinctList,781,0,1,1)),0,IF(COUNTIF(OFFSET(DistinctList,782,0,2000,1),OFFSET(DistinctList,781,0,1,1))=0,1,0))</f>
        <v>0</v>
      </c>
    </row>
    <row r="784" spans="1:1">
      <c r="A784" s="1">
        <f ca="1">IF(ISBLANK(OFFSET(DistinctList,782,0,1,1)),0,IF(COUNTIF(OFFSET(DistinctList,783,0,2000,1),OFFSET(DistinctList,782,0,1,1))=0,1,0))</f>
        <v>0</v>
      </c>
    </row>
    <row r="785" spans="1:1">
      <c r="A785" s="1">
        <f ca="1">IF(ISBLANK(OFFSET(DistinctList,783,0,1,1)),0,IF(COUNTIF(OFFSET(DistinctList,784,0,2000,1),OFFSET(DistinctList,783,0,1,1))=0,1,0))</f>
        <v>0</v>
      </c>
    </row>
    <row r="786" spans="1:1">
      <c r="A786" s="1">
        <f ca="1">IF(ISBLANK(OFFSET(DistinctList,784,0,1,1)),0,IF(COUNTIF(OFFSET(DistinctList,785,0,2000,1),OFFSET(DistinctList,784,0,1,1))=0,1,0))</f>
        <v>0</v>
      </c>
    </row>
    <row r="787" spans="1:1">
      <c r="A787" s="1">
        <f ca="1">IF(ISBLANK(OFFSET(DistinctList,785,0,1,1)),0,IF(COUNTIF(OFFSET(DistinctList,786,0,2000,1),OFFSET(DistinctList,785,0,1,1))=0,1,0))</f>
        <v>0</v>
      </c>
    </row>
    <row r="788" spans="1:1">
      <c r="A788" s="1">
        <f ca="1">IF(ISBLANK(OFFSET(DistinctList,786,0,1,1)),0,IF(COUNTIF(OFFSET(DistinctList,787,0,2000,1),OFFSET(DistinctList,786,0,1,1))=0,1,0))</f>
        <v>0</v>
      </c>
    </row>
    <row r="789" spans="1:1">
      <c r="A789" s="1">
        <f ca="1">IF(ISBLANK(OFFSET(DistinctList,787,0,1,1)),0,IF(COUNTIF(OFFSET(DistinctList,788,0,2000,1),OFFSET(DistinctList,787,0,1,1))=0,1,0))</f>
        <v>0</v>
      </c>
    </row>
    <row r="790" spans="1:1">
      <c r="A790" s="1">
        <f ca="1">IF(ISBLANK(OFFSET(DistinctList,788,0,1,1)),0,IF(COUNTIF(OFFSET(DistinctList,789,0,2000,1),OFFSET(DistinctList,788,0,1,1))=0,1,0))</f>
        <v>0</v>
      </c>
    </row>
    <row r="791" spans="1:1">
      <c r="A791" s="1">
        <f ca="1">IF(ISBLANK(OFFSET(DistinctList,789,0,1,1)),0,IF(COUNTIF(OFFSET(DistinctList,790,0,2000,1),OFFSET(DistinctList,789,0,1,1))=0,1,0))</f>
        <v>0</v>
      </c>
    </row>
    <row r="792" spans="1:1">
      <c r="A792" s="1">
        <f ca="1">IF(ISBLANK(OFFSET(DistinctList,790,0,1,1)),0,IF(COUNTIF(OFFSET(DistinctList,791,0,2000,1),OFFSET(DistinctList,790,0,1,1))=0,1,0))</f>
        <v>0</v>
      </c>
    </row>
    <row r="793" spans="1:1">
      <c r="A793" s="1">
        <f ca="1">IF(ISBLANK(OFFSET(DistinctList,791,0,1,1)),0,IF(COUNTIF(OFFSET(DistinctList,792,0,2000,1),OFFSET(DistinctList,791,0,1,1))=0,1,0))</f>
        <v>0</v>
      </c>
    </row>
    <row r="794" spans="1:1">
      <c r="A794" s="1">
        <f ca="1">IF(ISBLANK(OFFSET(DistinctList,792,0,1,1)),0,IF(COUNTIF(OFFSET(DistinctList,793,0,2000,1),OFFSET(DistinctList,792,0,1,1))=0,1,0))</f>
        <v>0</v>
      </c>
    </row>
    <row r="795" spans="1:1">
      <c r="A795" s="1">
        <f ca="1">IF(ISBLANK(OFFSET(DistinctList,793,0,1,1)),0,IF(COUNTIF(OFFSET(DistinctList,794,0,2000,1),OFFSET(DistinctList,793,0,1,1))=0,1,0))</f>
        <v>0</v>
      </c>
    </row>
    <row r="796" spans="1:1">
      <c r="A796" s="1">
        <f ca="1">IF(ISBLANK(OFFSET(DistinctList,794,0,1,1)),0,IF(COUNTIF(OFFSET(DistinctList,795,0,2000,1),OFFSET(DistinctList,794,0,1,1))=0,1,0))</f>
        <v>0</v>
      </c>
    </row>
    <row r="797" spans="1:1">
      <c r="A797" s="1">
        <f ca="1">IF(ISBLANK(OFFSET(DistinctList,795,0,1,1)),0,IF(COUNTIF(OFFSET(DistinctList,796,0,2000,1),OFFSET(DistinctList,795,0,1,1))=0,1,0))</f>
        <v>0</v>
      </c>
    </row>
    <row r="798" spans="1:1">
      <c r="A798" s="1">
        <f ca="1">IF(ISBLANK(OFFSET(DistinctList,796,0,1,1)),0,IF(COUNTIF(OFFSET(DistinctList,797,0,2000,1),OFFSET(DistinctList,796,0,1,1))=0,1,0))</f>
        <v>0</v>
      </c>
    </row>
    <row r="799" spans="1:1">
      <c r="A799" s="1">
        <f ca="1">IF(ISBLANK(OFFSET(DistinctList,797,0,1,1)),0,IF(COUNTIF(OFFSET(DistinctList,798,0,2000,1),OFFSET(DistinctList,797,0,1,1))=0,1,0))</f>
        <v>0</v>
      </c>
    </row>
    <row r="800" spans="1:1">
      <c r="A800" s="1">
        <f ca="1">IF(ISBLANK(OFFSET(DistinctList,798,0,1,1)),0,IF(COUNTIF(OFFSET(DistinctList,799,0,2000,1),OFFSET(DistinctList,798,0,1,1))=0,1,0))</f>
        <v>0</v>
      </c>
    </row>
    <row r="801" spans="1:1">
      <c r="A801" s="1">
        <f ca="1">IF(ISBLANK(OFFSET(DistinctList,799,0,1,1)),0,IF(COUNTIF(OFFSET(DistinctList,800,0,2000,1),OFFSET(DistinctList,799,0,1,1))=0,1,0))</f>
        <v>0</v>
      </c>
    </row>
    <row r="802" spans="1:1">
      <c r="A802" s="1">
        <f ca="1">IF(ISBLANK(OFFSET(DistinctList,800,0,1,1)),0,IF(COUNTIF(OFFSET(DistinctList,801,0,2000,1),OFFSET(DistinctList,800,0,1,1))=0,1,0))</f>
        <v>0</v>
      </c>
    </row>
    <row r="803" spans="1:1">
      <c r="A803" s="1">
        <f ca="1">IF(ISBLANK(OFFSET(DistinctList,801,0,1,1)),0,IF(COUNTIF(OFFSET(DistinctList,802,0,2000,1),OFFSET(DistinctList,801,0,1,1))=0,1,0))</f>
        <v>0</v>
      </c>
    </row>
    <row r="804" spans="1:1">
      <c r="A804" s="1">
        <f ca="1">IF(ISBLANK(OFFSET(DistinctList,802,0,1,1)),0,IF(COUNTIF(OFFSET(DistinctList,803,0,2000,1),OFFSET(DistinctList,802,0,1,1))=0,1,0))</f>
        <v>0</v>
      </c>
    </row>
    <row r="805" spans="1:1">
      <c r="A805" s="1">
        <f ca="1">IF(ISBLANK(OFFSET(DistinctList,803,0,1,1)),0,IF(COUNTIF(OFFSET(DistinctList,804,0,2000,1),OFFSET(DistinctList,803,0,1,1))=0,1,0))</f>
        <v>0</v>
      </c>
    </row>
    <row r="806" spans="1:1">
      <c r="A806" s="1">
        <f ca="1">IF(ISBLANK(OFFSET(DistinctList,804,0,1,1)),0,IF(COUNTIF(OFFSET(DistinctList,805,0,2000,1),OFFSET(DistinctList,804,0,1,1))=0,1,0))</f>
        <v>0</v>
      </c>
    </row>
    <row r="807" spans="1:1">
      <c r="A807" s="1">
        <f ca="1">IF(ISBLANK(OFFSET(DistinctList,805,0,1,1)),0,IF(COUNTIF(OFFSET(DistinctList,806,0,2000,1),OFFSET(DistinctList,805,0,1,1))=0,1,0))</f>
        <v>0</v>
      </c>
    </row>
    <row r="808" spans="1:1">
      <c r="A808" s="1">
        <f ca="1">IF(ISBLANK(OFFSET(DistinctList,806,0,1,1)),0,IF(COUNTIF(OFFSET(DistinctList,807,0,2000,1),OFFSET(DistinctList,806,0,1,1))=0,1,0))</f>
        <v>0</v>
      </c>
    </row>
    <row r="809" spans="1:1">
      <c r="A809" s="1">
        <f ca="1">IF(ISBLANK(OFFSET(DistinctList,807,0,1,1)),0,IF(COUNTIF(OFFSET(DistinctList,808,0,2000,1),OFFSET(DistinctList,807,0,1,1))=0,1,0))</f>
        <v>0</v>
      </c>
    </row>
    <row r="810" spans="1:1">
      <c r="A810" s="1">
        <f ca="1">IF(ISBLANK(OFFSET(DistinctList,808,0,1,1)),0,IF(COUNTIF(OFFSET(DistinctList,809,0,2000,1),OFFSET(DistinctList,808,0,1,1))=0,1,0))</f>
        <v>0</v>
      </c>
    </row>
    <row r="811" spans="1:1">
      <c r="A811" s="1">
        <f ca="1">IF(ISBLANK(OFFSET(DistinctList,809,0,1,1)),0,IF(COUNTIF(OFFSET(DistinctList,810,0,2000,1),OFFSET(DistinctList,809,0,1,1))=0,1,0))</f>
        <v>0</v>
      </c>
    </row>
    <row r="812" spans="1:1">
      <c r="A812" s="1">
        <f ca="1">IF(ISBLANK(OFFSET(DistinctList,810,0,1,1)),0,IF(COUNTIF(OFFSET(DistinctList,811,0,2000,1),OFFSET(DistinctList,810,0,1,1))=0,1,0))</f>
        <v>0</v>
      </c>
    </row>
    <row r="813" spans="1:1">
      <c r="A813" s="1">
        <f ca="1">IF(ISBLANK(OFFSET(DistinctList,811,0,1,1)),0,IF(COUNTIF(OFFSET(DistinctList,812,0,2000,1),OFFSET(DistinctList,811,0,1,1))=0,1,0))</f>
        <v>0</v>
      </c>
    </row>
    <row r="814" spans="1:1">
      <c r="A814" s="1">
        <f ca="1">IF(ISBLANK(OFFSET(DistinctList,812,0,1,1)),0,IF(COUNTIF(OFFSET(DistinctList,813,0,2000,1),OFFSET(DistinctList,812,0,1,1))=0,1,0))</f>
        <v>0</v>
      </c>
    </row>
    <row r="815" spans="1:1">
      <c r="A815" s="1">
        <f ca="1">IF(ISBLANK(OFFSET(DistinctList,813,0,1,1)),0,IF(COUNTIF(OFFSET(DistinctList,814,0,2000,1),OFFSET(DistinctList,813,0,1,1))=0,1,0))</f>
        <v>0</v>
      </c>
    </row>
    <row r="816" spans="1:1">
      <c r="A816" s="1">
        <f ca="1">IF(ISBLANK(OFFSET(DistinctList,814,0,1,1)),0,IF(COUNTIF(OFFSET(DistinctList,815,0,2000,1),OFFSET(DistinctList,814,0,1,1))=0,1,0))</f>
        <v>0</v>
      </c>
    </row>
    <row r="817" spans="1:1">
      <c r="A817" s="1">
        <f ca="1">IF(ISBLANK(OFFSET(DistinctList,815,0,1,1)),0,IF(COUNTIF(OFFSET(DistinctList,816,0,2000,1),OFFSET(DistinctList,815,0,1,1))=0,1,0))</f>
        <v>0</v>
      </c>
    </row>
    <row r="818" spans="1:1">
      <c r="A818" s="1">
        <f ca="1">IF(ISBLANK(OFFSET(DistinctList,816,0,1,1)),0,IF(COUNTIF(OFFSET(DistinctList,817,0,2000,1),OFFSET(DistinctList,816,0,1,1))=0,1,0))</f>
        <v>0</v>
      </c>
    </row>
    <row r="819" spans="1:1">
      <c r="A819" s="1">
        <f ca="1">IF(ISBLANK(OFFSET(DistinctList,817,0,1,1)),0,IF(COUNTIF(OFFSET(DistinctList,818,0,2000,1),OFFSET(DistinctList,817,0,1,1))=0,1,0))</f>
        <v>0</v>
      </c>
    </row>
    <row r="820" spans="1:1">
      <c r="A820" s="1">
        <f ca="1">IF(ISBLANK(OFFSET(DistinctList,818,0,1,1)),0,IF(COUNTIF(OFFSET(DistinctList,819,0,2000,1),OFFSET(DistinctList,818,0,1,1))=0,1,0))</f>
        <v>0</v>
      </c>
    </row>
    <row r="821" spans="1:1">
      <c r="A821" s="1">
        <f ca="1">IF(ISBLANK(OFFSET(DistinctList,819,0,1,1)),0,IF(COUNTIF(OFFSET(DistinctList,820,0,2000,1),OFFSET(DistinctList,819,0,1,1))=0,1,0))</f>
        <v>0</v>
      </c>
    </row>
    <row r="822" spans="1:1">
      <c r="A822" s="1">
        <f ca="1">IF(ISBLANK(OFFSET(DistinctList,820,0,1,1)),0,IF(COUNTIF(OFFSET(DistinctList,821,0,2000,1),OFFSET(DistinctList,820,0,1,1))=0,1,0))</f>
        <v>0</v>
      </c>
    </row>
    <row r="823" spans="1:1">
      <c r="A823" s="1">
        <f ca="1">IF(ISBLANK(OFFSET(DistinctList,821,0,1,1)),0,IF(COUNTIF(OFFSET(DistinctList,822,0,2000,1),OFFSET(DistinctList,821,0,1,1))=0,1,0))</f>
        <v>0</v>
      </c>
    </row>
    <row r="824" spans="1:1">
      <c r="A824" s="1">
        <f ca="1">IF(ISBLANK(OFFSET(DistinctList,822,0,1,1)),0,IF(COUNTIF(OFFSET(DistinctList,823,0,2000,1),OFFSET(DistinctList,822,0,1,1))=0,1,0))</f>
        <v>0</v>
      </c>
    </row>
    <row r="825" spans="1:1">
      <c r="A825" s="1">
        <f ca="1">IF(ISBLANK(OFFSET(DistinctList,823,0,1,1)),0,IF(COUNTIF(OFFSET(DistinctList,824,0,2000,1),OFFSET(DistinctList,823,0,1,1))=0,1,0))</f>
        <v>0</v>
      </c>
    </row>
    <row r="826" spans="1:1">
      <c r="A826" s="1">
        <f ca="1">IF(ISBLANK(OFFSET(DistinctList,824,0,1,1)),0,IF(COUNTIF(OFFSET(DistinctList,825,0,2000,1),OFFSET(DistinctList,824,0,1,1))=0,1,0))</f>
        <v>0</v>
      </c>
    </row>
    <row r="827" spans="1:1">
      <c r="A827" s="1">
        <f ca="1">IF(ISBLANK(OFFSET(DistinctList,825,0,1,1)),0,IF(COUNTIF(OFFSET(DistinctList,826,0,2000,1),OFFSET(DistinctList,825,0,1,1))=0,1,0))</f>
        <v>0</v>
      </c>
    </row>
    <row r="828" spans="1:1">
      <c r="A828" s="1">
        <f ca="1">IF(ISBLANK(OFFSET(DistinctList,826,0,1,1)),0,IF(COUNTIF(OFFSET(DistinctList,827,0,2000,1),OFFSET(DistinctList,826,0,1,1))=0,1,0))</f>
        <v>0</v>
      </c>
    </row>
    <row r="829" spans="1:1">
      <c r="A829" s="1">
        <f ca="1">IF(ISBLANK(OFFSET(DistinctList,827,0,1,1)),0,IF(COUNTIF(OFFSET(DistinctList,828,0,2000,1),OFFSET(DistinctList,827,0,1,1))=0,1,0))</f>
        <v>0</v>
      </c>
    </row>
    <row r="830" spans="1:1">
      <c r="A830" s="1">
        <f ca="1">IF(ISBLANK(OFFSET(DistinctList,828,0,1,1)),0,IF(COUNTIF(OFFSET(DistinctList,829,0,2000,1),OFFSET(DistinctList,828,0,1,1))=0,1,0))</f>
        <v>0</v>
      </c>
    </row>
    <row r="831" spans="1:1">
      <c r="A831" s="1">
        <f ca="1">IF(ISBLANK(OFFSET(DistinctList,829,0,1,1)),0,IF(COUNTIF(OFFSET(DistinctList,830,0,2000,1),OFFSET(DistinctList,829,0,1,1))=0,1,0))</f>
        <v>0</v>
      </c>
    </row>
    <row r="832" spans="1:1">
      <c r="A832" s="1">
        <f ca="1">IF(ISBLANK(OFFSET(DistinctList,830,0,1,1)),0,IF(COUNTIF(OFFSET(DistinctList,831,0,2000,1),OFFSET(DistinctList,830,0,1,1))=0,1,0))</f>
        <v>0</v>
      </c>
    </row>
    <row r="833" spans="1:1">
      <c r="A833" s="1">
        <f ca="1">IF(ISBLANK(OFFSET(DistinctList,831,0,1,1)),0,IF(COUNTIF(OFFSET(DistinctList,832,0,2000,1),OFFSET(DistinctList,831,0,1,1))=0,1,0))</f>
        <v>0</v>
      </c>
    </row>
    <row r="834" spans="1:1">
      <c r="A834" s="1">
        <f ca="1">IF(ISBLANK(OFFSET(DistinctList,832,0,1,1)),0,IF(COUNTIF(OFFSET(DistinctList,833,0,2000,1),OFFSET(DistinctList,832,0,1,1))=0,1,0))</f>
        <v>0</v>
      </c>
    </row>
    <row r="835" spans="1:1">
      <c r="A835" s="1">
        <f ca="1">IF(ISBLANK(OFFSET(DistinctList,833,0,1,1)),0,IF(COUNTIF(OFFSET(DistinctList,834,0,2000,1),OFFSET(DistinctList,833,0,1,1))=0,1,0))</f>
        <v>0</v>
      </c>
    </row>
    <row r="836" spans="1:1">
      <c r="A836" s="1">
        <f ca="1">IF(ISBLANK(OFFSET(DistinctList,834,0,1,1)),0,IF(COUNTIF(OFFSET(DistinctList,835,0,2000,1),OFFSET(DistinctList,834,0,1,1))=0,1,0))</f>
        <v>0</v>
      </c>
    </row>
    <row r="837" spans="1:1">
      <c r="A837" s="1">
        <f ca="1">IF(ISBLANK(OFFSET(DistinctList,835,0,1,1)),0,IF(COUNTIF(OFFSET(DistinctList,836,0,2000,1),OFFSET(DistinctList,835,0,1,1))=0,1,0))</f>
        <v>0</v>
      </c>
    </row>
    <row r="838" spans="1:1">
      <c r="A838" s="1">
        <f ca="1">IF(ISBLANK(OFFSET(DistinctList,836,0,1,1)),0,IF(COUNTIF(OFFSET(DistinctList,837,0,2000,1),OFFSET(DistinctList,836,0,1,1))=0,1,0))</f>
        <v>0</v>
      </c>
    </row>
    <row r="839" spans="1:1">
      <c r="A839" s="1">
        <f ca="1">IF(ISBLANK(OFFSET(DistinctList,837,0,1,1)),0,IF(COUNTIF(OFFSET(DistinctList,838,0,2000,1),OFFSET(DistinctList,837,0,1,1))=0,1,0))</f>
        <v>0</v>
      </c>
    </row>
    <row r="840" spans="1:1">
      <c r="A840" s="1">
        <f ca="1">IF(ISBLANK(OFFSET(DistinctList,838,0,1,1)),0,IF(COUNTIF(OFFSET(DistinctList,839,0,2000,1),OFFSET(DistinctList,838,0,1,1))=0,1,0))</f>
        <v>0</v>
      </c>
    </row>
    <row r="841" spans="1:1">
      <c r="A841" s="1">
        <f ca="1">IF(ISBLANK(OFFSET(DistinctList,839,0,1,1)),0,IF(COUNTIF(OFFSET(DistinctList,840,0,2000,1),OFFSET(DistinctList,839,0,1,1))=0,1,0))</f>
        <v>0</v>
      </c>
    </row>
    <row r="842" spans="1:1">
      <c r="A842" s="1">
        <f ca="1">IF(ISBLANK(OFFSET(DistinctList,840,0,1,1)),0,IF(COUNTIF(OFFSET(DistinctList,841,0,2000,1),OFFSET(DistinctList,840,0,1,1))=0,1,0))</f>
        <v>0</v>
      </c>
    </row>
    <row r="843" spans="1:1">
      <c r="A843" s="1">
        <f ca="1">IF(ISBLANK(OFFSET(DistinctList,841,0,1,1)),0,IF(COUNTIF(OFFSET(DistinctList,842,0,2000,1),OFFSET(DistinctList,841,0,1,1))=0,1,0))</f>
        <v>0</v>
      </c>
    </row>
    <row r="844" spans="1:1">
      <c r="A844" s="1">
        <f ca="1">IF(ISBLANK(OFFSET(DistinctList,842,0,1,1)),0,IF(COUNTIF(OFFSET(DistinctList,843,0,2000,1),OFFSET(DistinctList,842,0,1,1))=0,1,0))</f>
        <v>0</v>
      </c>
    </row>
    <row r="845" spans="1:1">
      <c r="A845" s="1">
        <f ca="1">IF(ISBLANK(OFFSET(DistinctList,843,0,1,1)),0,IF(COUNTIF(OFFSET(DistinctList,844,0,2000,1),OFFSET(DistinctList,843,0,1,1))=0,1,0))</f>
        <v>0</v>
      </c>
    </row>
    <row r="846" spans="1:1">
      <c r="A846" s="1">
        <f ca="1">IF(ISBLANK(OFFSET(DistinctList,844,0,1,1)),0,IF(COUNTIF(OFFSET(DistinctList,845,0,2000,1),OFFSET(DistinctList,844,0,1,1))=0,1,0))</f>
        <v>0</v>
      </c>
    </row>
    <row r="847" spans="1:1">
      <c r="A847" s="1">
        <f ca="1">IF(ISBLANK(OFFSET(DistinctList,845,0,1,1)),0,IF(COUNTIF(OFFSET(DistinctList,846,0,2000,1),OFFSET(DistinctList,845,0,1,1))=0,1,0))</f>
        <v>0</v>
      </c>
    </row>
    <row r="848" spans="1:1">
      <c r="A848" s="1">
        <f ca="1">IF(ISBLANK(OFFSET(DistinctList,846,0,1,1)),0,IF(COUNTIF(OFFSET(DistinctList,847,0,2000,1),OFFSET(DistinctList,846,0,1,1))=0,1,0))</f>
        <v>0</v>
      </c>
    </row>
    <row r="849" spans="1:1">
      <c r="A849" s="1">
        <f ca="1">IF(ISBLANK(OFFSET(DistinctList,847,0,1,1)),0,IF(COUNTIF(OFFSET(DistinctList,848,0,2000,1),OFFSET(DistinctList,847,0,1,1))=0,1,0))</f>
        <v>0</v>
      </c>
    </row>
    <row r="850" spans="1:1">
      <c r="A850" s="1">
        <f ca="1">IF(ISBLANK(OFFSET(DistinctList,848,0,1,1)),0,IF(COUNTIF(OFFSET(DistinctList,849,0,2000,1),OFFSET(DistinctList,848,0,1,1))=0,1,0))</f>
        <v>0</v>
      </c>
    </row>
    <row r="851" spans="1:1">
      <c r="A851" s="1">
        <f ca="1">IF(ISBLANK(OFFSET(DistinctList,849,0,1,1)),0,IF(COUNTIF(OFFSET(DistinctList,850,0,2000,1),OFFSET(DistinctList,849,0,1,1))=0,1,0))</f>
        <v>0</v>
      </c>
    </row>
    <row r="852" spans="1:1">
      <c r="A852" s="1">
        <f ca="1">IF(ISBLANK(OFFSET(DistinctList,850,0,1,1)),0,IF(COUNTIF(OFFSET(DistinctList,851,0,2000,1),OFFSET(DistinctList,850,0,1,1))=0,1,0))</f>
        <v>0</v>
      </c>
    </row>
    <row r="853" spans="1:1">
      <c r="A853" s="1">
        <f ca="1">IF(ISBLANK(OFFSET(DistinctList,851,0,1,1)),0,IF(COUNTIF(OFFSET(DistinctList,852,0,2000,1),OFFSET(DistinctList,851,0,1,1))=0,1,0))</f>
        <v>0</v>
      </c>
    </row>
    <row r="854" spans="1:1">
      <c r="A854" s="1">
        <f ca="1">IF(ISBLANK(OFFSET(DistinctList,852,0,1,1)),0,IF(COUNTIF(OFFSET(DistinctList,853,0,2000,1),OFFSET(DistinctList,852,0,1,1))=0,1,0))</f>
        <v>0</v>
      </c>
    </row>
    <row r="855" spans="1:1">
      <c r="A855" s="1">
        <f ca="1">IF(ISBLANK(OFFSET(DistinctList,853,0,1,1)),0,IF(COUNTIF(OFFSET(DistinctList,854,0,2000,1),OFFSET(DistinctList,853,0,1,1))=0,1,0))</f>
        <v>0</v>
      </c>
    </row>
    <row r="856" spans="1:1">
      <c r="A856" s="1">
        <f ca="1">IF(ISBLANK(OFFSET(DistinctList,854,0,1,1)),0,IF(COUNTIF(OFFSET(DistinctList,855,0,2000,1),OFFSET(DistinctList,854,0,1,1))=0,1,0))</f>
        <v>0</v>
      </c>
    </row>
    <row r="857" spans="1:1">
      <c r="A857" s="1">
        <f ca="1">IF(ISBLANK(OFFSET(DistinctList,855,0,1,1)),0,IF(COUNTIF(OFFSET(DistinctList,856,0,2000,1),OFFSET(DistinctList,855,0,1,1))=0,1,0))</f>
        <v>0</v>
      </c>
    </row>
    <row r="858" spans="1:1">
      <c r="A858" s="1">
        <f ca="1">IF(ISBLANK(OFFSET(DistinctList,856,0,1,1)),0,IF(COUNTIF(OFFSET(DistinctList,857,0,2000,1),OFFSET(DistinctList,856,0,1,1))=0,1,0))</f>
        <v>0</v>
      </c>
    </row>
    <row r="859" spans="1:1">
      <c r="A859" s="1">
        <f ca="1">IF(ISBLANK(OFFSET(DistinctList,857,0,1,1)),0,IF(COUNTIF(OFFSET(DistinctList,858,0,2000,1),OFFSET(DistinctList,857,0,1,1))=0,1,0))</f>
        <v>0</v>
      </c>
    </row>
    <row r="860" spans="1:1">
      <c r="A860" s="1">
        <f ca="1">IF(ISBLANK(OFFSET(DistinctList,858,0,1,1)),0,IF(COUNTIF(OFFSET(DistinctList,859,0,2000,1),OFFSET(DistinctList,858,0,1,1))=0,1,0))</f>
        <v>0</v>
      </c>
    </row>
    <row r="861" spans="1:1">
      <c r="A861" s="1">
        <f ca="1">IF(ISBLANK(OFFSET(DistinctList,859,0,1,1)),0,IF(COUNTIF(OFFSET(DistinctList,860,0,2000,1),OFFSET(DistinctList,859,0,1,1))=0,1,0))</f>
        <v>0</v>
      </c>
    </row>
    <row r="862" spans="1:1">
      <c r="A862" s="1">
        <f ca="1">IF(ISBLANK(OFFSET(DistinctList,860,0,1,1)),0,IF(COUNTIF(OFFSET(DistinctList,861,0,2000,1),OFFSET(DistinctList,860,0,1,1))=0,1,0))</f>
        <v>0</v>
      </c>
    </row>
    <row r="863" spans="1:1">
      <c r="A863" s="1">
        <f ca="1">IF(ISBLANK(OFFSET(DistinctList,861,0,1,1)),0,IF(COUNTIF(OFFSET(DistinctList,862,0,2000,1),OFFSET(DistinctList,861,0,1,1))=0,1,0))</f>
        <v>0</v>
      </c>
    </row>
    <row r="864" spans="1:1">
      <c r="A864" s="1">
        <f ca="1">IF(ISBLANK(OFFSET(DistinctList,862,0,1,1)),0,IF(COUNTIF(OFFSET(DistinctList,863,0,2000,1),OFFSET(DistinctList,862,0,1,1))=0,1,0))</f>
        <v>0</v>
      </c>
    </row>
    <row r="865" spans="1:1">
      <c r="A865" s="1">
        <f ca="1">IF(ISBLANK(OFFSET(DistinctList,863,0,1,1)),0,IF(COUNTIF(OFFSET(DistinctList,864,0,2000,1),OFFSET(DistinctList,863,0,1,1))=0,1,0))</f>
        <v>0</v>
      </c>
    </row>
    <row r="866" spans="1:1">
      <c r="A866" s="1">
        <f ca="1">IF(ISBLANK(OFFSET(DistinctList,864,0,1,1)),0,IF(COUNTIF(OFFSET(DistinctList,865,0,2000,1),OFFSET(DistinctList,864,0,1,1))=0,1,0))</f>
        <v>0</v>
      </c>
    </row>
    <row r="867" spans="1:1">
      <c r="A867" s="1">
        <f ca="1">IF(ISBLANK(OFFSET(DistinctList,865,0,1,1)),0,IF(COUNTIF(OFFSET(DistinctList,866,0,2000,1),OFFSET(DistinctList,865,0,1,1))=0,1,0))</f>
        <v>0</v>
      </c>
    </row>
    <row r="868" spans="1:1">
      <c r="A868" s="1">
        <f ca="1">IF(ISBLANK(OFFSET(DistinctList,866,0,1,1)),0,IF(COUNTIF(OFFSET(DistinctList,867,0,2000,1),OFFSET(DistinctList,866,0,1,1))=0,1,0))</f>
        <v>0</v>
      </c>
    </row>
    <row r="869" spans="1:1">
      <c r="A869" s="1">
        <f ca="1">IF(ISBLANK(OFFSET(DistinctList,867,0,1,1)),0,IF(COUNTIF(OFFSET(DistinctList,868,0,2000,1),OFFSET(DistinctList,867,0,1,1))=0,1,0))</f>
        <v>0</v>
      </c>
    </row>
    <row r="870" spans="1:1">
      <c r="A870" s="1">
        <f ca="1">IF(ISBLANK(OFFSET(DistinctList,868,0,1,1)),0,IF(COUNTIF(OFFSET(DistinctList,869,0,2000,1),OFFSET(DistinctList,868,0,1,1))=0,1,0))</f>
        <v>0</v>
      </c>
    </row>
    <row r="871" spans="1:1">
      <c r="A871" s="1">
        <f ca="1">IF(ISBLANK(OFFSET(DistinctList,869,0,1,1)),0,IF(COUNTIF(OFFSET(DistinctList,870,0,2000,1),OFFSET(DistinctList,869,0,1,1))=0,1,0))</f>
        <v>0</v>
      </c>
    </row>
    <row r="872" spans="1:1">
      <c r="A872" s="1">
        <f ca="1">IF(ISBLANK(OFFSET(DistinctList,870,0,1,1)),0,IF(COUNTIF(OFFSET(DistinctList,871,0,2000,1),OFFSET(DistinctList,870,0,1,1))=0,1,0))</f>
        <v>0</v>
      </c>
    </row>
    <row r="873" spans="1:1">
      <c r="A873" s="1">
        <f ca="1">IF(ISBLANK(OFFSET(DistinctList,871,0,1,1)),0,IF(COUNTIF(OFFSET(DistinctList,872,0,2000,1),OFFSET(DistinctList,871,0,1,1))=0,1,0))</f>
        <v>0</v>
      </c>
    </row>
    <row r="874" spans="1:1">
      <c r="A874" s="1">
        <f ca="1">IF(ISBLANK(OFFSET(DistinctList,872,0,1,1)),0,IF(COUNTIF(OFFSET(DistinctList,873,0,2000,1),OFFSET(DistinctList,872,0,1,1))=0,1,0))</f>
        <v>0</v>
      </c>
    </row>
    <row r="875" spans="1:1">
      <c r="A875" s="1">
        <f ca="1">IF(ISBLANK(OFFSET(DistinctList,873,0,1,1)),0,IF(COUNTIF(OFFSET(DistinctList,874,0,2000,1),OFFSET(DistinctList,873,0,1,1))=0,1,0))</f>
        <v>0</v>
      </c>
    </row>
    <row r="876" spans="1:1">
      <c r="A876" s="1">
        <f ca="1">IF(ISBLANK(OFFSET(DistinctList,874,0,1,1)),0,IF(COUNTIF(OFFSET(DistinctList,875,0,2000,1),OFFSET(DistinctList,874,0,1,1))=0,1,0))</f>
        <v>0</v>
      </c>
    </row>
    <row r="877" spans="1:1">
      <c r="A877" s="1">
        <f ca="1">IF(ISBLANK(OFFSET(DistinctList,875,0,1,1)),0,IF(COUNTIF(OFFSET(DistinctList,876,0,2000,1),OFFSET(DistinctList,875,0,1,1))=0,1,0))</f>
        <v>0</v>
      </c>
    </row>
    <row r="878" spans="1:1">
      <c r="A878" s="1">
        <f ca="1">IF(ISBLANK(OFFSET(DistinctList,876,0,1,1)),0,IF(COUNTIF(OFFSET(DistinctList,877,0,2000,1),OFFSET(DistinctList,876,0,1,1))=0,1,0))</f>
        <v>0</v>
      </c>
    </row>
    <row r="879" spans="1:1">
      <c r="A879" s="1">
        <f ca="1">IF(ISBLANK(OFFSET(DistinctList,877,0,1,1)),0,IF(COUNTIF(OFFSET(DistinctList,878,0,2000,1),OFFSET(DistinctList,877,0,1,1))=0,1,0))</f>
        <v>0</v>
      </c>
    </row>
    <row r="880" spans="1:1">
      <c r="A880" s="1">
        <f ca="1">IF(ISBLANK(OFFSET(DistinctList,878,0,1,1)),0,IF(COUNTIF(OFFSET(DistinctList,879,0,2000,1),OFFSET(DistinctList,878,0,1,1))=0,1,0))</f>
        <v>0</v>
      </c>
    </row>
    <row r="881" spans="1:1">
      <c r="A881" s="1">
        <f ca="1">IF(ISBLANK(OFFSET(DistinctList,879,0,1,1)),0,IF(COUNTIF(OFFSET(DistinctList,880,0,2000,1),OFFSET(DistinctList,879,0,1,1))=0,1,0))</f>
        <v>0</v>
      </c>
    </row>
    <row r="882" spans="1:1">
      <c r="A882" s="1">
        <f ca="1">IF(ISBLANK(OFFSET(DistinctList,880,0,1,1)),0,IF(COUNTIF(OFFSET(DistinctList,881,0,2000,1),OFFSET(DistinctList,880,0,1,1))=0,1,0))</f>
        <v>0</v>
      </c>
    </row>
    <row r="883" spans="1:1">
      <c r="A883" s="1">
        <f ca="1">IF(ISBLANK(OFFSET(DistinctList,881,0,1,1)),0,IF(COUNTIF(OFFSET(DistinctList,882,0,2000,1),OFFSET(DistinctList,881,0,1,1))=0,1,0))</f>
        <v>0</v>
      </c>
    </row>
    <row r="884" spans="1:1">
      <c r="A884" s="1">
        <f ca="1">IF(ISBLANK(OFFSET(DistinctList,882,0,1,1)),0,IF(COUNTIF(OFFSET(DistinctList,883,0,2000,1),OFFSET(DistinctList,882,0,1,1))=0,1,0))</f>
        <v>0</v>
      </c>
    </row>
    <row r="885" spans="1:1">
      <c r="A885" s="1">
        <f ca="1">IF(ISBLANK(OFFSET(DistinctList,883,0,1,1)),0,IF(COUNTIF(OFFSET(DistinctList,884,0,2000,1),OFFSET(DistinctList,883,0,1,1))=0,1,0))</f>
        <v>0</v>
      </c>
    </row>
    <row r="886" spans="1:1">
      <c r="A886" s="1">
        <f ca="1">IF(ISBLANK(OFFSET(DistinctList,884,0,1,1)),0,IF(COUNTIF(OFFSET(DistinctList,885,0,2000,1),OFFSET(DistinctList,884,0,1,1))=0,1,0))</f>
        <v>0</v>
      </c>
    </row>
    <row r="887" spans="1:1">
      <c r="A887" s="1">
        <f ca="1">IF(ISBLANK(OFFSET(DistinctList,885,0,1,1)),0,IF(COUNTIF(OFFSET(DistinctList,886,0,2000,1),OFFSET(DistinctList,885,0,1,1))=0,1,0))</f>
        <v>0</v>
      </c>
    </row>
    <row r="888" spans="1:1">
      <c r="A888" s="1">
        <f ca="1">IF(ISBLANK(OFFSET(DistinctList,886,0,1,1)),0,IF(COUNTIF(OFFSET(DistinctList,887,0,2000,1),OFFSET(DistinctList,886,0,1,1))=0,1,0))</f>
        <v>0</v>
      </c>
    </row>
    <row r="889" spans="1:1">
      <c r="A889" s="1">
        <f ca="1">IF(ISBLANK(OFFSET(DistinctList,887,0,1,1)),0,IF(COUNTIF(OFFSET(DistinctList,888,0,2000,1),OFFSET(DistinctList,887,0,1,1))=0,1,0))</f>
        <v>0</v>
      </c>
    </row>
    <row r="890" spans="1:1">
      <c r="A890" s="1">
        <f ca="1">IF(ISBLANK(OFFSET(DistinctList,888,0,1,1)),0,IF(COUNTIF(OFFSET(DistinctList,889,0,2000,1),OFFSET(DistinctList,888,0,1,1))=0,1,0))</f>
        <v>0</v>
      </c>
    </row>
    <row r="891" spans="1:1">
      <c r="A891" s="1">
        <f ca="1">IF(ISBLANK(OFFSET(DistinctList,889,0,1,1)),0,IF(COUNTIF(OFFSET(DistinctList,890,0,2000,1),OFFSET(DistinctList,889,0,1,1))=0,1,0))</f>
        <v>0</v>
      </c>
    </row>
    <row r="892" spans="1:1">
      <c r="A892" s="1">
        <f ca="1">IF(ISBLANK(OFFSET(DistinctList,890,0,1,1)),0,IF(COUNTIF(OFFSET(DistinctList,891,0,2000,1),OFFSET(DistinctList,890,0,1,1))=0,1,0))</f>
        <v>0</v>
      </c>
    </row>
    <row r="893" spans="1:1">
      <c r="A893" s="1">
        <f ca="1">IF(ISBLANK(OFFSET(DistinctList,891,0,1,1)),0,IF(COUNTIF(OFFSET(DistinctList,892,0,2000,1),OFFSET(DistinctList,891,0,1,1))=0,1,0))</f>
        <v>0</v>
      </c>
    </row>
    <row r="894" spans="1:1">
      <c r="A894" s="1">
        <f ca="1">IF(ISBLANK(OFFSET(DistinctList,892,0,1,1)),0,IF(COUNTIF(OFFSET(DistinctList,893,0,2000,1),OFFSET(DistinctList,892,0,1,1))=0,1,0))</f>
        <v>0</v>
      </c>
    </row>
    <row r="895" spans="1:1">
      <c r="A895" s="1">
        <f ca="1">IF(ISBLANK(OFFSET(DistinctList,893,0,1,1)),0,IF(COUNTIF(OFFSET(DistinctList,894,0,2000,1),OFFSET(DistinctList,893,0,1,1))=0,1,0))</f>
        <v>0</v>
      </c>
    </row>
    <row r="896" spans="1:1">
      <c r="A896" s="1">
        <f ca="1">IF(ISBLANK(OFFSET(DistinctList,894,0,1,1)),0,IF(COUNTIF(OFFSET(DistinctList,895,0,2000,1),OFFSET(DistinctList,894,0,1,1))=0,1,0))</f>
        <v>0</v>
      </c>
    </row>
    <row r="897" spans="1:1">
      <c r="A897" s="1">
        <f ca="1">IF(ISBLANK(OFFSET(DistinctList,895,0,1,1)),0,IF(COUNTIF(OFFSET(DistinctList,896,0,2000,1),OFFSET(DistinctList,895,0,1,1))=0,1,0))</f>
        <v>0</v>
      </c>
    </row>
    <row r="898" spans="1:1">
      <c r="A898" s="1">
        <f ca="1">IF(ISBLANK(OFFSET(DistinctList,896,0,1,1)),0,IF(COUNTIF(OFFSET(DistinctList,897,0,2000,1),OFFSET(DistinctList,896,0,1,1))=0,1,0))</f>
        <v>0</v>
      </c>
    </row>
    <row r="899" spans="1:1">
      <c r="A899" s="1">
        <f ca="1">IF(ISBLANK(OFFSET(DistinctList,897,0,1,1)),0,IF(COUNTIF(OFFSET(DistinctList,898,0,2000,1),OFFSET(DistinctList,897,0,1,1))=0,1,0))</f>
        <v>0</v>
      </c>
    </row>
    <row r="900" spans="1:1">
      <c r="A900" s="1">
        <f ca="1">IF(ISBLANK(OFFSET(DistinctList,898,0,1,1)),0,IF(COUNTIF(OFFSET(DistinctList,899,0,2000,1),OFFSET(DistinctList,898,0,1,1))=0,1,0))</f>
        <v>0</v>
      </c>
    </row>
    <row r="901" spans="1:1">
      <c r="A901" s="1">
        <f ca="1">IF(ISBLANK(OFFSET(DistinctList,899,0,1,1)),0,IF(COUNTIF(OFFSET(DistinctList,900,0,2000,1),OFFSET(DistinctList,899,0,1,1))=0,1,0))</f>
        <v>0</v>
      </c>
    </row>
    <row r="902" spans="1:1">
      <c r="A902" s="1">
        <f ca="1">IF(ISBLANK(OFFSET(DistinctList,900,0,1,1)),0,IF(COUNTIF(OFFSET(DistinctList,901,0,2000,1),OFFSET(DistinctList,900,0,1,1))=0,1,0))</f>
        <v>0</v>
      </c>
    </row>
    <row r="903" spans="1:1">
      <c r="A903" s="1">
        <f ca="1">IF(ISBLANK(OFFSET(DistinctList,901,0,1,1)),0,IF(COUNTIF(OFFSET(DistinctList,902,0,2000,1),OFFSET(DistinctList,901,0,1,1))=0,1,0))</f>
        <v>0</v>
      </c>
    </row>
    <row r="904" spans="1:1">
      <c r="A904" s="1">
        <f ca="1">IF(ISBLANK(OFFSET(DistinctList,902,0,1,1)),0,IF(COUNTIF(OFFSET(DistinctList,903,0,2000,1),OFFSET(DistinctList,902,0,1,1))=0,1,0))</f>
        <v>0</v>
      </c>
    </row>
    <row r="905" spans="1:1">
      <c r="A905" s="1">
        <f ca="1">IF(ISBLANK(OFFSET(DistinctList,903,0,1,1)),0,IF(COUNTIF(OFFSET(DistinctList,904,0,2000,1),OFFSET(DistinctList,903,0,1,1))=0,1,0))</f>
        <v>0</v>
      </c>
    </row>
    <row r="906" spans="1:1">
      <c r="A906" s="1">
        <f ca="1">IF(ISBLANK(OFFSET(DistinctList,904,0,1,1)),0,IF(COUNTIF(OFFSET(DistinctList,905,0,2000,1),OFFSET(DistinctList,904,0,1,1))=0,1,0))</f>
        <v>0</v>
      </c>
    </row>
    <row r="907" spans="1:1">
      <c r="A907" s="1">
        <f ca="1">IF(ISBLANK(OFFSET(DistinctList,905,0,1,1)),0,IF(COUNTIF(OFFSET(DistinctList,906,0,2000,1),OFFSET(DistinctList,905,0,1,1))=0,1,0))</f>
        <v>0</v>
      </c>
    </row>
    <row r="908" spans="1:1">
      <c r="A908" s="1">
        <f ca="1">IF(ISBLANK(OFFSET(DistinctList,906,0,1,1)),0,IF(COUNTIF(OFFSET(DistinctList,907,0,2000,1),OFFSET(DistinctList,906,0,1,1))=0,1,0))</f>
        <v>0</v>
      </c>
    </row>
    <row r="909" spans="1:1">
      <c r="A909" s="1">
        <f ca="1">IF(ISBLANK(OFFSET(DistinctList,907,0,1,1)),0,IF(COUNTIF(OFFSET(DistinctList,908,0,2000,1),OFFSET(DistinctList,907,0,1,1))=0,1,0))</f>
        <v>0</v>
      </c>
    </row>
    <row r="910" spans="1:1">
      <c r="A910" s="1">
        <f ca="1">IF(ISBLANK(OFFSET(DistinctList,908,0,1,1)),0,IF(COUNTIF(OFFSET(DistinctList,909,0,2000,1),OFFSET(DistinctList,908,0,1,1))=0,1,0))</f>
        <v>0</v>
      </c>
    </row>
    <row r="911" spans="1:1">
      <c r="A911" s="1">
        <f ca="1">IF(ISBLANK(OFFSET(DistinctList,909,0,1,1)),0,IF(COUNTIF(OFFSET(DistinctList,910,0,2000,1),OFFSET(DistinctList,909,0,1,1))=0,1,0))</f>
        <v>0</v>
      </c>
    </row>
    <row r="912" spans="1:1">
      <c r="A912" s="1">
        <f ca="1">IF(ISBLANK(OFFSET(DistinctList,910,0,1,1)),0,IF(COUNTIF(OFFSET(DistinctList,911,0,2000,1),OFFSET(DistinctList,910,0,1,1))=0,1,0))</f>
        <v>0</v>
      </c>
    </row>
    <row r="913" spans="1:1">
      <c r="A913" s="1">
        <f ca="1">IF(ISBLANK(OFFSET(DistinctList,911,0,1,1)),0,IF(COUNTIF(OFFSET(DistinctList,912,0,2000,1),OFFSET(DistinctList,911,0,1,1))=0,1,0))</f>
        <v>0</v>
      </c>
    </row>
    <row r="914" spans="1:1">
      <c r="A914" s="1">
        <f ca="1">IF(ISBLANK(OFFSET(DistinctList,912,0,1,1)),0,IF(COUNTIF(OFFSET(DistinctList,913,0,2000,1),OFFSET(DistinctList,912,0,1,1))=0,1,0))</f>
        <v>0</v>
      </c>
    </row>
    <row r="915" spans="1:1">
      <c r="A915" s="1">
        <f ca="1">IF(ISBLANK(OFFSET(DistinctList,913,0,1,1)),0,IF(COUNTIF(OFFSET(DistinctList,914,0,2000,1),OFFSET(DistinctList,913,0,1,1))=0,1,0))</f>
        <v>0</v>
      </c>
    </row>
    <row r="916" spans="1:1">
      <c r="A916" s="1">
        <f ca="1">IF(ISBLANK(OFFSET(DistinctList,914,0,1,1)),0,IF(COUNTIF(OFFSET(DistinctList,915,0,2000,1),OFFSET(DistinctList,914,0,1,1))=0,1,0))</f>
        <v>0</v>
      </c>
    </row>
    <row r="917" spans="1:1">
      <c r="A917" s="1">
        <f ca="1">IF(ISBLANK(OFFSET(DistinctList,915,0,1,1)),0,IF(COUNTIF(OFFSET(DistinctList,916,0,2000,1),OFFSET(DistinctList,915,0,1,1))=0,1,0))</f>
        <v>0</v>
      </c>
    </row>
    <row r="918" spans="1:1">
      <c r="A918" s="1">
        <f ca="1">IF(ISBLANK(OFFSET(DistinctList,916,0,1,1)),0,IF(COUNTIF(OFFSET(DistinctList,917,0,2000,1),OFFSET(DistinctList,916,0,1,1))=0,1,0))</f>
        <v>0</v>
      </c>
    </row>
    <row r="919" spans="1:1">
      <c r="A919" s="1">
        <f ca="1">IF(ISBLANK(OFFSET(DistinctList,917,0,1,1)),0,IF(COUNTIF(OFFSET(DistinctList,918,0,2000,1),OFFSET(DistinctList,917,0,1,1))=0,1,0))</f>
        <v>0</v>
      </c>
    </row>
    <row r="920" spans="1:1">
      <c r="A920" s="1">
        <f ca="1">IF(ISBLANK(OFFSET(DistinctList,918,0,1,1)),0,IF(COUNTIF(OFFSET(DistinctList,919,0,2000,1),OFFSET(DistinctList,918,0,1,1))=0,1,0))</f>
        <v>0</v>
      </c>
    </row>
    <row r="921" spans="1:1">
      <c r="A921" s="1">
        <f ca="1">IF(ISBLANK(OFFSET(DistinctList,919,0,1,1)),0,IF(COUNTIF(OFFSET(DistinctList,920,0,2000,1),OFFSET(DistinctList,919,0,1,1))=0,1,0))</f>
        <v>0</v>
      </c>
    </row>
    <row r="922" spans="1:1">
      <c r="A922" s="1">
        <f ca="1">IF(ISBLANK(OFFSET(DistinctList,920,0,1,1)),0,IF(COUNTIF(OFFSET(DistinctList,921,0,2000,1),OFFSET(DistinctList,920,0,1,1))=0,1,0))</f>
        <v>0</v>
      </c>
    </row>
    <row r="923" spans="1:1">
      <c r="A923" s="1">
        <f ca="1">IF(ISBLANK(OFFSET(DistinctList,921,0,1,1)),0,IF(COUNTIF(OFFSET(DistinctList,922,0,2000,1),OFFSET(DistinctList,921,0,1,1))=0,1,0))</f>
        <v>0</v>
      </c>
    </row>
    <row r="924" spans="1:1">
      <c r="A924" s="1">
        <f ca="1">IF(ISBLANK(OFFSET(DistinctList,922,0,1,1)),0,IF(COUNTIF(OFFSET(DistinctList,923,0,2000,1),OFFSET(DistinctList,922,0,1,1))=0,1,0))</f>
        <v>0</v>
      </c>
    </row>
    <row r="925" spans="1:1">
      <c r="A925" s="1">
        <f ca="1">IF(ISBLANK(OFFSET(DistinctList,923,0,1,1)),0,IF(COUNTIF(OFFSET(DistinctList,924,0,2000,1),OFFSET(DistinctList,923,0,1,1))=0,1,0))</f>
        <v>0</v>
      </c>
    </row>
    <row r="926" spans="1:1">
      <c r="A926" s="1">
        <f ca="1">IF(ISBLANK(OFFSET(DistinctList,924,0,1,1)),0,IF(COUNTIF(OFFSET(DistinctList,925,0,2000,1),OFFSET(DistinctList,924,0,1,1))=0,1,0))</f>
        <v>0</v>
      </c>
    </row>
    <row r="927" spans="1:1">
      <c r="A927" s="1">
        <f ca="1">IF(ISBLANK(OFFSET(DistinctList,925,0,1,1)),0,IF(COUNTIF(OFFSET(DistinctList,926,0,2000,1),OFFSET(DistinctList,925,0,1,1))=0,1,0))</f>
        <v>0</v>
      </c>
    </row>
    <row r="928" spans="1:1">
      <c r="A928" s="1">
        <f ca="1">IF(ISBLANK(OFFSET(DistinctList,926,0,1,1)),0,IF(COUNTIF(OFFSET(DistinctList,927,0,2000,1),OFFSET(DistinctList,926,0,1,1))=0,1,0))</f>
        <v>0</v>
      </c>
    </row>
    <row r="929" spans="1:1">
      <c r="A929" s="1">
        <f ca="1">IF(ISBLANK(OFFSET(DistinctList,927,0,1,1)),0,IF(COUNTIF(OFFSET(DistinctList,928,0,2000,1),OFFSET(DistinctList,927,0,1,1))=0,1,0))</f>
        <v>0</v>
      </c>
    </row>
    <row r="930" spans="1:1">
      <c r="A930" s="1">
        <f ca="1">IF(ISBLANK(OFFSET(DistinctList,928,0,1,1)),0,IF(COUNTIF(OFFSET(DistinctList,929,0,2000,1),OFFSET(DistinctList,928,0,1,1))=0,1,0))</f>
        <v>0</v>
      </c>
    </row>
    <row r="931" spans="1:1">
      <c r="A931" s="1">
        <f ca="1">IF(ISBLANK(OFFSET(DistinctList,929,0,1,1)),0,IF(COUNTIF(OFFSET(DistinctList,930,0,2000,1),OFFSET(DistinctList,929,0,1,1))=0,1,0))</f>
        <v>0</v>
      </c>
    </row>
    <row r="932" spans="1:1">
      <c r="A932" s="1">
        <f ca="1">IF(ISBLANK(OFFSET(DistinctList,930,0,1,1)),0,IF(COUNTIF(OFFSET(DistinctList,931,0,2000,1),OFFSET(DistinctList,930,0,1,1))=0,1,0))</f>
        <v>0</v>
      </c>
    </row>
    <row r="933" spans="1:1">
      <c r="A933" s="1">
        <f ca="1">IF(ISBLANK(OFFSET(DistinctList,931,0,1,1)),0,IF(COUNTIF(OFFSET(DistinctList,932,0,2000,1),OFFSET(DistinctList,931,0,1,1))=0,1,0))</f>
        <v>0</v>
      </c>
    </row>
    <row r="934" spans="1:1">
      <c r="A934" s="1">
        <f ca="1">IF(ISBLANK(OFFSET(DistinctList,932,0,1,1)),0,IF(COUNTIF(OFFSET(DistinctList,933,0,2000,1),OFFSET(DistinctList,932,0,1,1))=0,1,0))</f>
        <v>0</v>
      </c>
    </row>
    <row r="935" spans="1:1">
      <c r="A935" s="1">
        <f ca="1">IF(ISBLANK(OFFSET(DistinctList,933,0,1,1)),0,IF(COUNTIF(OFFSET(DistinctList,934,0,2000,1),OFFSET(DistinctList,933,0,1,1))=0,1,0))</f>
        <v>0</v>
      </c>
    </row>
    <row r="936" spans="1:1">
      <c r="A936" s="1">
        <f ca="1">IF(ISBLANK(OFFSET(DistinctList,934,0,1,1)),0,IF(COUNTIF(OFFSET(DistinctList,935,0,2000,1),OFFSET(DistinctList,934,0,1,1))=0,1,0))</f>
        <v>0</v>
      </c>
    </row>
    <row r="937" spans="1:1">
      <c r="A937" s="1">
        <f ca="1">IF(ISBLANK(OFFSET(DistinctList,935,0,1,1)),0,IF(COUNTIF(OFFSET(DistinctList,936,0,2000,1),OFFSET(DistinctList,935,0,1,1))=0,1,0))</f>
        <v>0</v>
      </c>
    </row>
    <row r="938" spans="1:1">
      <c r="A938" s="1">
        <f ca="1">IF(ISBLANK(OFFSET(DistinctList,936,0,1,1)),0,IF(COUNTIF(OFFSET(DistinctList,937,0,2000,1),OFFSET(DistinctList,936,0,1,1))=0,1,0))</f>
        <v>0</v>
      </c>
    </row>
    <row r="939" spans="1:1">
      <c r="A939" s="1">
        <f ca="1">IF(ISBLANK(OFFSET(DistinctList,937,0,1,1)),0,IF(COUNTIF(OFFSET(DistinctList,938,0,2000,1),OFFSET(DistinctList,937,0,1,1))=0,1,0))</f>
        <v>0</v>
      </c>
    </row>
    <row r="940" spans="1:1">
      <c r="A940" s="1">
        <f ca="1">IF(ISBLANK(OFFSET(DistinctList,938,0,1,1)),0,IF(COUNTIF(OFFSET(DistinctList,939,0,2000,1),OFFSET(DistinctList,938,0,1,1))=0,1,0))</f>
        <v>0</v>
      </c>
    </row>
    <row r="941" spans="1:1">
      <c r="A941" s="1">
        <f ca="1">IF(ISBLANK(OFFSET(DistinctList,939,0,1,1)),0,IF(COUNTIF(OFFSET(DistinctList,940,0,2000,1),OFFSET(DistinctList,939,0,1,1))=0,1,0))</f>
        <v>0</v>
      </c>
    </row>
    <row r="942" spans="1:1">
      <c r="A942" s="1">
        <f ca="1">IF(ISBLANK(OFFSET(DistinctList,940,0,1,1)),0,IF(COUNTIF(OFFSET(DistinctList,941,0,2000,1),OFFSET(DistinctList,940,0,1,1))=0,1,0))</f>
        <v>0</v>
      </c>
    </row>
    <row r="943" spans="1:1">
      <c r="A943" s="1">
        <f ca="1">IF(ISBLANK(OFFSET(DistinctList,941,0,1,1)),0,IF(COUNTIF(OFFSET(DistinctList,942,0,2000,1),OFFSET(DistinctList,941,0,1,1))=0,1,0))</f>
        <v>0</v>
      </c>
    </row>
    <row r="944" spans="1:1">
      <c r="A944" s="1">
        <f ca="1">IF(ISBLANK(OFFSET(DistinctList,942,0,1,1)),0,IF(COUNTIF(OFFSET(DistinctList,943,0,2000,1),OFFSET(DistinctList,942,0,1,1))=0,1,0))</f>
        <v>0</v>
      </c>
    </row>
    <row r="945" spans="1:1">
      <c r="A945" s="1">
        <f ca="1">IF(ISBLANK(OFFSET(DistinctList,943,0,1,1)),0,IF(COUNTIF(OFFSET(DistinctList,944,0,2000,1),OFFSET(DistinctList,943,0,1,1))=0,1,0))</f>
        <v>0</v>
      </c>
    </row>
    <row r="946" spans="1:1">
      <c r="A946" s="1">
        <f ca="1">IF(ISBLANK(OFFSET(DistinctList,944,0,1,1)),0,IF(COUNTIF(OFFSET(DistinctList,945,0,2000,1),OFFSET(DistinctList,944,0,1,1))=0,1,0))</f>
        <v>0</v>
      </c>
    </row>
    <row r="947" spans="1:1">
      <c r="A947" s="1">
        <f ca="1">IF(ISBLANK(OFFSET(DistinctList,945,0,1,1)),0,IF(COUNTIF(OFFSET(DistinctList,946,0,2000,1),OFFSET(DistinctList,945,0,1,1))=0,1,0))</f>
        <v>0</v>
      </c>
    </row>
    <row r="948" spans="1:1">
      <c r="A948" s="1">
        <f ca="1">IF(ISBLANK(OFFSET(DistinctList,946,0,1,1)),0,IF(COUNTIF(OFFSET(DistinctList,947,0,2000,1),OFFSET(DistinctList,946,0,1,1))=0,1,0))</f>
        <v>0</v>
      </c>
    </row>
    <row r="949" spans="1:1">
      <c r="A949" s="1">
        <f ca="1">IF(ISBLANK(OFFSET(DistinctList,947,0,1,1)),0,IF(COUNTIF(OFFSET(DistinctList,948,0,2000,1),OFFSET(DistinctList,947,0,1,1))=0,1,0))</f>
        <v>0</v>
      </c>
    </row>
    <row r="950" spans="1:1">
      <c r="A950" s="1">
        <f ca="1">IF(ISBLANK(OFFSET(DistinctList,948,0,1,1)),0,IF(COUNTIF(OFFSET(DistinctList,949,0,2000,1),OFFSET(DistinctList,948,0,1,1))=0,1,0))</f>
        <v>0</v>
      </c>
    </row>
    <row r="951" spans="1:1">
      <c r="A951" s="1">
        <f ca="1">IF(ISBLANK(OFFSET(DistinctList,949,0,1,1)),0,IF(COUNTIF(OFFSET(DistinctList,950,0,2000,1),OFFSET(DistinctList,949,0,1,1))=0,1,0))</f>
        <v>0</v>
      </c>
    </row>
    <row r="952" spans="1:1">
      <c r="A952" s="1">
        <f ca="1">IF(ISBLANK(OFFSET(DistinctList,950,0,1,1)),0,IF(COUNTIF(OFFSET(DistinctList,951,0,2000,1),OFFSET(DistinctList,950,0,1,1))=0,1,0))</f>
        <v>0</v>
      </c>
    </row>
    <row r="953" spans="1:1">
      <c r="A953" s="1">
        <f ca="1">IF(ISBLANK(OFFSET(DistinctList,951,0,1,1)),0,IF(COUNTIF(OFFSET(DistinctList,952,0,2000,1),OFFSET(DistinctList,951,0,1,1))=0,1,0))</f>
        <v>0</v>
      </c>
    </row>
    <row r="954" spans="1:1">
      <c r="A954" s="1">
        <f ca="1">IF(ISBLANK(OFFSET(DistinctList,952,0,1,1)),0,IF(COUNTIF(OFFSET(DistinctList,953,0,2000,1),OFFSET(DistinctList,952,0,1,1))=0,1,0))</f>
        <v>0</v>
      </c>
    </row>
    <row r="955" spans="1:1">
      <c r="A955" s="1">
        <f ca="1">IF(ISBLANK(OFFSET(DistinctList,953,0,1,1)),0,IF(COUNTIF(OFFSET(DistinctList,954,0,2000,1),OFFSET(DistinctList,953,0,1,1))=0,1,0))</f>
        <v>0</v>
      </c>
    </row>
    <row r="956" spans="1:1">
      <c r="A956" s="1">
        <f ca="1">IF(ISBLANK(OFFSET(DistinctList,954,0,1,1)),0,IF(COUNTIF(OFFSET(DistinctList,955,0,2000,1),OFFSET(DistinctList,954,0,1,1))=0,1,0))</f>
        <v>0</v>
      </c>
    </row>
    <row r="957" spans="1:1">
      <c r="A957" s="1">
        <f ca="1">IF(ISBLANK(OFFSET(DistinctList,955,0,1,1)),0,IF(COUNTIF(OFFSET(DistinctList,956,0,2000,1),OFFSET(DistinctList,955,0,1,1))=0,1,0))</f>
        <v>0</v>
      </c>
    </row>
    <row r="958" spans="1:1">
      <c r="A958" s="1">
        <f ca="1">IF(ISBLANK(OFFSET(DistinctList,956,0,1,1)),0,IF(COUNTIF(OFFSET(DistinctList,957,0,2000,1),OFFSET(DistinctList,956,0,1,1))=0,1,0))</f>
        <v>0</v>
      </c>
    </row>
    <row r="959" spans="1:1">
      <c r="A959" s="1">
        <f ca="1">IF(ISBLANK(OFFSET(DistinctList,957,0,1,1)),0,IF(COUNTIF(OFFSET(DistinctList,958,0,2000,1),OFFSET(DistinctList,957,0,1,1))=0,1,0))</f>
        <v>0</v>
      </c>
    </row>
    <row r="960" spans="1:1">
      <c r="A960" s="1">
        <f ca="1">IF(ISBLANK(OFFSET(DistinctList,958,0,1,1)),0,IF(COUNTIF(OFFSET(DistinctList,959,0,2000,1),OFFSET(DistinctList,958,0,1,1))=0,1,0))</f>
        <v>0</v>
      </c>
    </row>
    <row r="961" spans="1:1">
      <c r="A961" s="1">
        <f ca="1">IF(ISBLANK(OFFSET(DistinctList,959,0,1,1)),0,IF(COUNTIF(OFFSET(DistinctList,960,0,2000,1),OFFSET(DistinctList,959,0,1,1))=0,1,0))</f>
        <v>0</v>
      </c>
    </row>
    <row r="962" spans="1:1">
      <c r="A962" s="1">
        <f ca="1">IF(ISBLANK(OFFSET(DistinctList,960,0,1,1)),0,IF(COUNTIF(OFFSET(DistinctList,961,0,2000,1),OFFSET(DistinctList,960,0,1,1))=0,1,0))</f>
        <v>0</v>
      </c>
    </row>
    <row r="963" spans="1:1">
      <c r="A963" s="1">
        <f ca="1">IF(ISBLANK(OFFSET(DistinctList,961,0,1,1)),0,IF(COUNTIF(OFFSET(DistinctList,962,0,2000,1),OFFSET(DistinctList,961,0,1,1))=0,1,0))</f>
        <v>0</v>
      </c>
    </row>
    <row r="964" spans="1:1">
      <c r="A964" s="1">
        <f ca="1">IF(ISBLANK(OFFSET(DistinctList,962,0,1,1)),0,IF(COUNTIF(OFFSET(DistinctList,963,0,2000,1),OFFSET(DistinctList,962,0,1,1))=0,1,0))</f>
        <v>0</v>
      </c>
    </row>
    <row r="965" spans="1:1">
      <c r="A965" s="1">
        <f ca="1">IF(ISBLANK(OFFSET(DistinctList,963,0,1,1)),0,IF(COUNTIF(OFFSET(DistinctList,964,0,2000,1),OFFSET(DistinctList,963,0,1,1))=0,1,0))</f>
        <v>0</v>
      </c>
    </row>
    <row r="966" spans="1:1">
      <c r="A966" s="1">
        <f ca="1">IF(ISBLANK(OFFSET(DistinctList,964,0,1,1)),0,IF(COUNTIF(OFFSET(DistinctList,965,0,2000,1),OFFSET(DistinctList,964,0,1,1))=0,1,0))</f>
        <v>0</v>
      </c>
    </row>
    <row r="967" spans="1:1">
      <c r="A967" s="1">
        <f ca="1">IF(ISBLANK(OFFSET(DistinctList,965,0,1,1)),0,IF(COUNTIF(OFFSET(DistinctList,966,0,2000,1),OFFSET(DistinctList,965,0,1,1))=0,1,0))</f>
        <v>0</v>
      </c>
    </row>
    <row r="968" spans="1:1">
      <c r="A968" s="1">
        <f ca="1">IF(ISBLANK(OFFSET(DistinctList,966,0,1,1)),0,IF(COUNTIF(OFFSET(DistinctList,967,0,2000,1),OFFSET(DistinctList,966,0,1,1))=0,1,0))</f>
        <v>0</v>
      </c>
    </row>
    <row r="969" spans="1:1">
      <c r="A969" s="1">
        <f ca="1">IF(ISBLANK(OFFSET(DistinctList,967,0,1,1)),0,IF(COUNTIF(OFFSET(DistinctList,968,0,2000,1),OFFSET(DistinctList,967,0,1,1))=0,1,0))</f>
        <v>0</v>
      </c>
    </row>
    <row r="970" spans="1:1">
      <c r="A970" s="1">
        <f ca="1">IF(ISBLANK(OFFSET(DistinctList,968,0,1,1)),0,IF(COUNTIF(OFFSET(DistinctList,969,0,2000,1),OFFSET(DistinctList,968,0,1,1))=0,1,0))</f>
        <v>0</v>
      </c>
    </row>
    <row r="971" spans="1:1">
      <c r="A971" s="1">
        <f ca="1">IF(ISBLANK(OFFSET(DistinctList,969,0,1,1)),0,IF(COUNTIF(OFFSET(DistinctList,970,0,2000,1),OFFSET(DistinctList,969,0,1,1))=0,1,0))</f>
        <v>0</v>
      </c>
    </row>
    <row r="972" spans="1:1">
      <c r="A972" s="1">
        <f ca="1">IF(ISBLANK(OFFSET(DistinctList,970,0,1,1)),0,IF(COUNTIF(OFFSET(DistinctList,971,0,2000,1),OFFSET(DistinctList,970,0,1,1))=0,1,0))</f>
        <v>0</v>
      </c>
    </row>
    <row r="973" spans="1:1">
      <c r="A973" s="1">
        <f ca="1">IF(ISBLANK(OFFSET(DistinctList,971,0,1,1)),0,IF(COUNTIF(OFFSET(DistinctList,972,0,2000,1),OFFSET(DistinctList,971,0,1,1))=0,1,0))</f>
        <v>0</v>
      </c>
    </row>
    <row r="974" spans="1:1">
      <c r="A974" s="1">
        <f ca="1">IF(ISBLANK(OFFSET(DistinctList,972,0,1,1)),0,IF(COUNTIF(OFFSET(DistinctList,973,0,2000,1),OFFSET(DistinctList,972,0,1,1))=0,1,0))</f>
        <v>0</v>
      </c>
    </row>
    <row r="975" spans="1:1">
      <c r="A975" s="1">
        <f ca="1">IF(ISBLANK(OFFSET(DistinctList,973,0,1,1)),0,IF(COUNTIF(OFFSET(DistinctList,974,0,2000,1),OFFSET(DistinctList,973,0,1,1))=0,1,0))</f>
        <v>0</v>
      </c>
    </row>
    <row r="976" spans="1:1">
      <c r="A976" s="1">
        <f ca="1">IF(ISBLANK(OFFSET(DistinctList,974,0,1,1)),0,IF(COUNTIF(OFFSET(DistinctList,975,0,2000,1),OFFSET(DistinctList,974,0,1,1))=0,1,0))</f>
        <v>0</v>
      </c>
    </row>
    <row r="977" spans="1:1">
      <c r="A977" s="1">
        <f ca="1">IF(ISBLANK(OFFSET(DistinctList,975,0,1,1)),0,IF(COUNTIF(OFFSET(DistinctList,976,0,2000,1),OFFSET(DistinctList,975,0,1,1))=0,1,0))</f>
        <v>0</v>
      </c>
    </row>
    <row r="978" spans="1:1">
      <c r="A978" s="1">
        <f ca="1">IF(ISBLANK(OFFSET(DistinctList,976,0,1,1)),0,IF(COUNTIF(OFFSET(DistinctList,977,0,2000,1),OFFSET(DistinctList,976,0,1,1))=0,1,0))</f>
        <v>0</v>
      </c>
    </row>
    <row r="979" spans="1:1">
      <c r="A979" s="1">
        <f ca="1">IF(ISBLANK(OFFSET(DistinctList,977,0,1,1)),0,IF(COUNTIF(OFFSET(DistinctList,978,0,2000,1),OFFSET(DistinctList,977,0,1,1))=0,1,0))</f>
        <v>0</v>
      </c>
    </row>
    <row r="980" spans="1:1">
      <c r="A980" s="1">
        <f ca="1">IF(ISBLANK(OFFSET(DistinctList,978,0,1,1)),0,IF(COUNTIF(OFFSET(DistinctList,979,0,2000,1),OFFSET(DistinctList,978,0,1,1))=0,1,0))</f>
        <v>0</v>
      </c>
    </row>
    <row r="981" spans="1:1">
      <c r="A981" s="1">
        <f ca="1">IF(ISBLANK(OFFSET(DistinctList,979,0,1,1)),0,IF(COUNTIF(OFFSET(DistinctList,980,0,2000,1),OFFSET(DistinctList,979,0,1,1))=0,1,0))</f>
        <v>0</v>
      </c>
    </row>
    <row r="982" spans="1:1">
      <c r="A982" s="1">
        <f ca="1">IF(ISBLANK(OFFSET(DistinctList,980,0,1,1)),0,IF(COUNTIF(OFFSET(DistinctList,981,0,2000,1),OFFSET(DistinctList,980,0,1,1))=0,1,0))</f>
        <v>0</v>
      </c>
    </row>
    <row r="983" spans="1:1">
      <c r="A983" s="1">
        <f ca="1">IF(ISBLANK(OFFSET(DistinctList,981,0,1,1)),0,IF(COUNTIF(OFFSET(DistinctList,982,0,2000,1),OFFSET(DistinctList,981,0,1,1))=0,1,0))</f>
        <v>0</v>
      </c>
    </row>
    <row r="984" spans="1:1">
      <c r="A984" s="1">
        <f ca="1">IF(ISBLANK(OFFSET(DistinctList,982,0,1,1)),0,IF(COUNTIF(OFFSET(DistinctList,983,0,2000,1),OFFSET(DistinctList,982,0,1,1))=0,1,0))</f>
        <v>0</v>
      </c>
    </row>
    <row r="985" spans="1:1">
      <c r="A985" s="1">
        <f ca="1">IF(ISBLANK(OFFSET(DistinctList,983,0,1,1)),0,IF(COUNTIF(OFFSET(DistinctList,984,0,2000,1),OFFSET(DistinctList,983,0,1,1))=0,1,0))</f>
        <v>0</v>
      </c>
    </row>
    <row r="986" spans="1:1">
      <c r="A986" s="1">
        <f ca="1">IF(ISBLANK(OFFSET(DistinctList,984,0,1,1)),0,IF(COUNTIF(OFFSET(DistinctList,985,0,2000,1),OFFSET(DistinctList,984,0,1,1))=0,1,0))</f>
        <v>0</v>
      </c>
    </row>
    <row r="987" spans="1:1">
      <c r="A987" s="1">
        <f ca="1">IF(ISBLANK(OFFSET(DistinctList,985,0,1,1)),0,IF(COUNTIF(OFFSET(DistinctList,986,0,2000,1),OFFSET(DistinctList,985,0,1,1))=0,1,0))</f>
        <v>0</v>
      </c>
    </row>
    <row r="988" spans="1:1">
      <c r="A988" s="1">
        <f ca="1">IF(ISBLANK(OFFSET(DistinctList,986,0,1,1)),0,IF(COUNTIF(OFFSET(DistinctList,987,0,2000,1),OFFSET(DistinctList,986,0,1,1))=0,1,0))</f>
        <v>0</v>
      </c>
    </row>
    <row r="989" spans="1:1">
      <c r="A989" s="1">
        <f ca="1">IF(ISBLANK(OFFSET(DistinctList,987,0,1,1)),0,IF(COUNTIF(OFFSET(DistinctList,988,0,2000,1),OFFSET(DistinctList,987,0,1,1))=0,1,0))</f>
        <v>0</v>
      </c>
    </row>
    <row r="990" spans="1:1">
      <c r="A990" s="1">
        <f ca="1">IF(ISBLANK(OFFSET(DistinctList,988,0,1,1)),0,IF(COUNTIF(OFFSET(DistinctList,989,0,2000,1),OFFSET(DistinctList,988,0,1,1))=0,1,0))</f>
        <v>0</v>
      </c>
    </row>
    <row r="991" spans="1:1">
      <c r="A991" s="1">
        <f ca="1">IF(ISBLANK(OFFSET(DistinctList,989,0,1,1)),0,IF(COUNTIF(OFFSET(DistinctList,990,0,2000,1),OFFSET(DistinctList,989,0,1,1))=0,1,0))</f>
        <v>0</v>
      </c>
    </row>
    <row r="992" spans="1:1">
      <c r="A992" s="1">
        <f ca="1">IF(ISBLANK(OFFSET(DistinctList,990,0,1,1)),0,IF(COUNTIF(OFFSET(DistinctList,991,0,2000,1),OFFSET(DistinctList,990,0,1,1))=0,1,0))</f>
        <v>0</v>
      </c>
    </row>
    <row r="993" spans="1:1">
      <c r="A993" s="1">
        <f ca="1">IF(ISBLANK(OFFSET(DistinctList,991,0,1,1)),0,IF(COUNTIF(OFFSET(DistinctList,992,0,2000,1),OFFSET(DistinctList,991,0,1,1))=0,1,0))</f>
        <v>0</v>
      </c>
    </row>
    <row r="994" spans="1:1">
      <c r="A994" s="1">
        <f ca="1">IF(ISBLANK(OFFSET(DistinctList,992,0,1,1)),0,IF(COUNTIF(OFFSET(DistinctList,993,0,2000,1),OFFSET(DistinctList,992,0,1,1))=0,1,0))</f>
        <v>0</v>
      </c>
    </row>
    <row r="995" spans="1:1">
      <c r="A995" s="1">
        <f ca="1">IF(ISBLANK(OFFSET(DistinctList,993,0,1,1)),0,IF(COUNTIF(OFFSET(DistinctList,994,0,2000,1),OFFSET(DistinctList,993,0,1,1))=0,1,0))</f>
        <v>0</v>
      </c>
    </row>
    <row r="996" spans="1:1">
      <c r="A996" s="1">
        <f ca="1">IF(ISBLANK(OFFSET(DistinctList,994,0,1,1)),0,IF(COUNTIF(OFFSET(DistinctList,995,0,2000,1),OFFSET(DistinctList,994,0,1,1))=0,1,0))</f>
        <v>0</v>
      </c>
    </row>
    <row r="997" spans="1:1">
      <c r="A997" s="1">
        <f ca="1">IF(ISBLANK(OFFSET(DistinctList,995,0,1,1)),0,IF(COUNTIF(OFFSET(DistinctList,996,0,2000,1),OFFSET(DistinctList,995,0,1,1))=0,1,0))</f>
        <v>0</v>
      </c>
    </row>
    <row r="998" spans="1:1">
      <c r="A998" s="1">
        <f ca="1">IF(ISBLANK(OFFSET(DistinctList,996,0,1,1)),0,IF(COUNTIF(OFFSET(DistinctList,997,0,2000,1),OFFSET(DistinctList,996,0,1,1))=0,1,0))</f>
        <v>0</v>
      </c>
    </row>
    <row r="999" spans="1:1">
      <c r="A999" s="1">
        <f ca="1">IF(ISBLANK(OFFSET(DistinctList,997,0,1,1)),0,IF(COUNTIF(OFFSET(DistinctList,998,0,2000,1),OFFSET(DistinctList,997,0,1,1))=0,1,0))</f>
        <v>0</v>
      </c>
    </row>
    <row r="1000" spans="1:1">
      <c r="A1000" s="1">
        <f ca="1">IF(ISBLANK(OFFSET(DistinctList,998,0,1,1)),0,IF(COUNTIF(OFFSET(DistinctList,999,0,2000,1),OFFSET(DistinctList,998,0,1,1))=0,1,0))</f>
        <v>0</v>
      </c>
    </row>
    <row r="1001" spans="1:1">
      <c r="A1001" s="1">
        <f ca="1">IF(ISBLANK(OFFSET(DistinctList,999,0,1,1)),0,IF(COUNTIF(OFFSET(DistinctList,2000,0,2000,1),OFFSET(DistinctList,999,0,1,1))=0,1,0))</f>
        <v>0</v>
      </c>
    </row>
    <row r="1002" spans="1:1">
      <c r="A1002" s="1">
        <f ca="1">IF(ISBLANK(OFFSET(DistinctList,2000,0,1,1)),0,IF(COUNTIF(OFFSET(DistinctList,1001,0,2000,1),OFFSET(DistinctList,2000,0,1,1))=0,1,0))</f>
        <v>0</v>
      </c>
    </row>
    <row r="1003" spans="1:1">
      <c r="A1003" s="1">
        <f ca="1">IF(ISBLANK(OFFSET(DistinctList,1001,0,1,1)),0,IF(COUNTIF(OFFSET(DistinctList,1002,0,2000,1),OFFSET(DistinctList,1001,0,1,1))=0,1,0))</f>
        <v>0</v>
      </c>
    </row>
    <row r="1004" spans="1:1">
      <c r="A1004" s="1">
        <f ca="1">IF(ISBLANK(OFFSET(DistinctList,1002,0,1,1)),0,IF(COUNTIF(OFFSET(DistinctList,1003,0,2000,1),OFFSET(DistinctList,1002,0,1,1))=0,1,0))</f>
        <v>0</v>
      </c>
    </row>
    <row r="1005" spans="1:1">
      <c r="A1005" s="1">
        <f ca="1">IF(ISBLANK(OFFSET(DistinctList,1003,0,1,1)),0,IF(COUNTIF(OFFSET(DistinctList,1004,0,2000,1),OFFSET(DistinctList,1003,0,1,1))=0,1,0))</f>
        <v>0</v>
      </c>
    </row>
    <row r="1006" spans="1:1">
      <c r="A1006" s="1">
        <f ca="1">IF(ISBLANK(OFFSET(DistinctList,1004,0,1,1)),0,IF(COUNTIF(OFFSET(DistinctList,1005,0,2000,1),OFFSET(DistinctList,1004,0,1,1))=0,1,0))</f>
        <v>0</v>
      </c>
    </row>
    <row r="1007" spans="1:1">
      <c r="A1007" s="1">
        <f ca="1">IF(ISBLANK(OFFSET(DistinctList,1005,0,1,1)),0,IF(COUNTIF(OFFSET(DistinctList,1006,0,2000,1),OFFSET(DistinctList,1005,0,1,1))=0,1,0))</f>
        <v>0</v>
      </c>
    </row>
    <row r="1008" spans="1:1">
      <c r="A1008" s="1">
        <f ca="1">IF(ISBLANK(OFFSET(DistinctList,1006,0,1,1)),0,IF(COUNTIF(OFFSET(DistinctList,1007,0,2000,1),OFFSET(DistinctList,1006,0,1,1))=0,1,0))</f>
        <v>0</v>
      </c>
    </row>
    <row r="1009" spans="1:1">
      <c r="A1009" s="1">
        <f ca="1">IF(ISBLANK(OFFSET(DistinctList,1007,0,1,1)),0,IF(COUNTIF(OFFSET(DistinctList,1008,0,2000,1),OFFSET(DistinctList,1007,0,1,1))=0,1,0))</f>
        <v>0</v>
      </c>
    </row>
    <row r="1010" spans="1:1">
      <c r="A1010" s="1">
        <f ca="1">IF(ISBLANK(OFFSET(DistinctList,1008,0,1,1)),0,IF(COUNTIF(OFFSET(DistinctList,1009,0,2000,1),OFFSET(DistinctList,1008,0,1,1))=0,1,0))</f>
        <v>0</v>
      </c>
    </row>
    <row r="1011" spans="1:1">
      <c r="A1011" s="1">
        <f ca="1">IF(ISBLANK(OFFSET(DistinctList,1009,0,1,1)),0,IF(COUNTIF(OFFSET(DistinctList,1010,0,2000,1),OFFSET(DistinctList,1009,0,1,1))=0,1,0))</f>
        <v>0</v>
      </c>
    </row>
    <row r="1012" spans="1:1">
      <c r="A1012" s="1">
        <f ca="1">IF(ISBLANK(OFFSET(DistinctList,1010,0,1,1)),0,IF(COUNTIF(OFFSET(DistinctList,1011,0,2000,1),OFFSET(DistinctList,1010,0,1,1))=0,1,0))</f>
        <v>0</v>
      </c>
    </row>
    <row r="1013" spans="1:1">
      <c r="A1013" s="1">
        <f ca="1">IF(ISBLANK(OFFSET(DistinctList,1011,0,1,1)),0,IF(COUNTIF(OFFSET(DistinctList,1012,0,2000,1),OFFSET(DistinctList,1011,0,1,1))=0,1,0))</f>
        <v>0</v>
      </c>
    </row>
    <row r="1014" spans="1:1">
      <c r="A1014" s="1">
        <f ca="1">IF(ISBLANK(OFFSET(DistinctList,1012,0,1,1)),0,IF(COUNTIF(OFFSET(DistinctList,1013,0,2000,1),OFFSET(DistinctList,1012,0,1,1))=0,1,0))</f>
        <v>0</v>
      </c>
    </row>
    <row r="1015" spans="1:1">
      <c r="A1015" s="1">
        <f ca="1">IF(ISBLANK(OFFSET(DistinctList,1013,0,1,1)),0,IF(COUNTIF(OFFSET(DistinctList,1014,0,2000,1),OFFSET(DistinctList,1013,0,1,1))=0,1,0))</f>
        <v>0</v>
      </c>
    </row>
    <row r="1016" spans="1:1">
      <c r="A1016" s="1">
        <f ca="1">IF(ISBLANK(OFFSET(DistinctList,1014,0,1,1)),0,IF(COUNTIF(OFFSET(DistinctList,1015,0,2000,1),OFFSET(DistinctList,1014,0,1,1))=0,1,0))</f>
        <v>0</v>
      </c>
    </row>
    <row r="1017" spans="1:1">
      <c r="A1017" s="1">
        <f ca="1">IF(ISBLANK(OFFSET(DistinctList,1015,0,1,1)),0,IF(COUNTIF(OFFSET(DistinctList,1016,0,2000,1),OFFSET(DistinctList,1015,0,1,1))=0,1,0))</f>
        <v>0</v>
      </c>
    </row>
    <row r="1018" spans="1:1">
      <c r="A1018" s="1">
        <f ca="1">IF(ISBLANK(OFFSET(DistinctList,1016,0,1,1)),0,IF(COUNTIF(OFFSET(DistinctList,1017,0,2000,1),OFFSET(DistinctList,1016,0,1,1))=0,1,0))</f>
        <v>0</v>
      </c>
    </row>
    <row r="1019" spans="1:1">
      <c r="A1019" s="1">
        <f ca="1">IF(ISBLANK(OFFSET(DistinctList,1017,0,1,1)),0,IF(COUNTIF(OFFSET(DistinctList,1018,0,2000,1),OFFSET(DistinctList,1017,0,1,1))=0,1,0))</f>
        <v>0</v>
      </c>
    </row>
    <row r="1020" spans="1:1">
      <c r="A1020" s="1">
        <f ca="1">IF(ISBLANK(OFFSET(DistinctList,1018,0,1,1)),0,IF(COUNTIF(OFFSET(DistinctList,1019,0,2000,1),OFFSET(DistinctList,1018,0,1,1))=0,1,0))</f>
        <v>0</v>
      </c>
    </row>
    <row r="1021" spans="1:1">
      <c r="A1021" s="1">
        <f ca="1">IF(ISBLANK(OFFSET(DistinctList,1019,0,1,1)),0,IF(COUNTIF(OFFSET(DistinctList,1020,0,2000,1),OFFSET(DistinctList,1019,0,1,1))=0,1,0))</f>
        <v>0</v>
      </c>
    </row>
    <row r="1022" spans="1:1">
      <c r="A1022" s="1">
        <f ca="1">IF(ISBLANK(OFFSET(DistinctList,1020,0,1,1)),0,IF(COUNTIF(OFFSET(DistinctList,1021,0,2000,1),OFFSET(DistinctList,1020,0,1,1))=0,1,0))</f>
        <v>0</v>
      </c>
    </row>
    <row r="1023" spans="1:1">
      <c r="A1023" s="1">
        <f ca="1">IF(ISBLANK(OFFSET(DistinctList,1021,0,1,1)),0,IF(COUNTIF(OFFSET(DistinctList,1022,0,2000,1),OFFSET(DistinctList,1021,0,1,1))=0,1,0))</f>
        <v>0</v>
      </c>
    </row>
    <row r="1024" spans="1:1">
      <c r="A1024" s="1">
        <f ca="1">IF(ISBLANK(OFFSET(DistinctList,1022,0,1,1)),0,IF(COUNTIF(OFFSET(DistinctList,1023,0,2000,1),OFFSET(DistinctList,1022,0,1,1))=0,1,0))</f>
        <v>0</v>
      </c>
    </row>
    <row r="1025" spans="1:1">
      <c r="A1025" s="1">
        <f ca="1">IF(ISBLANK(OFFSET(DistinctList,1023,0,1,1)),0,IF(COUNTIF(OFFSET(DistinctList,1024,0,2000,1),OFFSET(DistinctList,1023,0,1,1))=0,1,0))</f>
        <v>0</v>
      </c>
    </row>
    <row r="1026" spans="1:1">
      <c r="A1026" s="1">
        <f ca="1">IF(ISBLANK(OFFSET(DistinctList,1024,0,1,1)),0,IF(COUNTIF(OFFSET(DistinctList,1025,0,2000,1),OFFSET(DistinctList,1024,0,1,1))=0,1,0))</f>
        <v>0</v>
      </c>
    </row>
    <row r="1027" spans="1:1">
      <c r="A1027" s="1">
        <f ca="1">IF(ISBLANK(OFFSET(DistinctList,1025,0,1,1)),0,IF(COUNTIF(OFFSET(DistinctList,1026,0,2000,1),OFFSET(DistinctList,1025,0,1,1))=0,1,0))</f>
        <v>0</v>
      </c>
    </row>
    <row r="1028" spans="1:1">
      <c r="A1028" s="1">
        <f ca="1">IF(ISBLANK(OFFSET(DistinctList,1026,0,1,1)),0,IF(COUNTIF(OFFSET(DistinctList,1027,0,2000,1),OFFSET(DistinctList,1026,0,1,1))=0,1,0))</f>
        <v>0</v>
      </c>
    </row>
    <row r="1029" spans="1:1">
      <c r="A1029" s="1">
        <f ca="1">IF(ISBLANK(OFFSET(DistinctList,1027,0,1,1)),0,IF(COUNTIF(OFFSET(DistinctList,1028,0,2000,1),OFFSET(DistinctList,1027,0,1,1))=0,1,0))</f>
        <v>0</v>
      </c>
    </row>
    <row r="1030" spans="1:1">
      <c r="A1030" s="1">
        <f ca="1">IF(ISBLANK(OFFSET(DistinctList,1028,0,1,1)),0,IF(COUNTIF(OFFSET(DistinctList,1029,0,2000,1),OFFSET(DistinctList,1028,0,1,1))=0,1,0))</f>
        <v>0</v>
      </c>
    </row>
    <row r="1031" spans="1:1">
      <c r="A1031" s="1">
        <f ca="1">IF(ISBLANK(OFFSET(DistinctList,1029,0,1,1)),0,IF(COUNTIF(OFFSET(DistinctList,1030,0,2000,1),OFFSET(DistinctList,1029,0,1,1))=0,1,0))</f>
        <v>0</v>
      </c>
    </row>
    <row r="1032" spans="1:1">
      <c r="A1032" s="1">
        <f ca="1">IF(ISBLANK(OFFSET(DistinctList,1030,0,1,1)),0,IF(COUNTIF(OFFSET(DistinctList,1031,0,2000,1),OFFSET(DistinctList,1030,0,1,1))=0,1,0))</f>
        <v>0</v>
      </c>
    </row>
    <row r="1033" spans="1:1">
      <c r="A1033" s="1">
        <f ca="1">IF(ISBLANK(OFFSET(DistinctList,1031,0,1,1)),0,IF(COUNTIF(OFFSET(DistinctList,1032,0,2000,1),OFFSET(DistinctList,1031,0,1,1))=0,1,0))</f>
        <v>0</v>
      </c>
    </row>
    <row r="1034" spans="1:1">
      <c r="A1034" s="1">
        <f ca="1">IF(ISBLANK(OFFSET(DistinctList,1032,0,1,1)),0,IF(COUNTIF(OFFSET(DistinctList,1033,0,2000,1),OFFSET(DistinctList,1032,0,1,1))=0,1,0))</f>
        <v>0</v>
      </c>
    </row>
    <row r="1035" spans="1:1">
      <c r="A1035" s="1">
        <f ca="1">IF(ISBLANK(OFFSET(DistinctList,1033,0,1,1)),0,IF(COUNTIF(OFFSET(DistinctList,1034,0,2000,1),OFFSET(DistinctList,1033,0,1,1))=0,1,0))</f>
        <v>0</v>
      </c>
    </row>
    <row r="1036" spans="1:1">
      <c r="A1036" s="1">
        <f ca="1">IF(ISBLANK(OFFSET(DistinctList,1034,0,1,1)),0,IF(COUNTIF(OFFSET(DistinctList,1035,0,2000,1),OFFSET(DistinctList,1034,0,1,1))=0,1,0))</f>
        <v>0</v>
      </c>
    </row>
    <row r="1037" spans="1:1">
      <c r="A1037" s="1">
        <f ca="1">IF(ISBLANK(OFFSET(DistinctList,1035,0,1,1)),0,IF(COUNTIF(OFFSET(DistinctList,1036,0,2000,1),OFFSET(DistinctList,1035,0,1,1))=0,1,0))</f>
        <v>0</v>
      </c>
    </row>
    <row r="1038" spans="1:1">
      <c r="A1038" s="1">
        <f ca="1">IF(ISBLANK(OFFSET(DistinctList,1036,0,1,1)),0,IF(COUNTIF(OFFSET(DistinctList,1037,0,2000,1),OFFSET(DistinctList,1036,0,1,1))=0,1,0))</f>
        <v>0</v>
      </c>
    </row>
    <row r="1039" spans="1:1">
      <c r="A1039" s="1">
        <f ca="1">IF(ISBLANK(OFFSET(DistinctList,1037,0,1,1)),0,IF(COUNTIF(OFFSET(DistinctList,1038,0,2000,1),OFFSET(DistinctList,1037,0,1,1))=0,1,0))</f>
        <v>0</v>
      </c>
    </row>
    <row r="1040" spans="1:1">
      <c r="A1040" s="1">
        <f ca="1">IF(ISBLANK(OFFSET(DistinctList,1038,0,1,1)),0,IF(COUNTIF(OFFSET(DistinctList,1039,0,2000,1),OFFSET(DistinctList,1038,0,1,1))=0,1,0))</f>
        <v>0</v>
      </c>
    </row>
    <row r="1041" spans="1:1">
      <c r="A1041" s="1">
        <f ca="1">IF(ISBLANK(OFFSET(DistinctList,1039,0,1,1)),0,IF(COUNTIF(OFFSET(DistinctList,1040,0,2000,1),OFFSET(DistinctList,1039,0,1,1))=0,1,0))</f>
        <v>0</v>
      </c>
    </row>
    <row r="1042" spans="1:1">
      <c r="A1042" s="1">
        <f ca="1">IF(ISBLANK(OFFSET(DistinctList,1040,0,1,1)),0,IF(COUNTIF(OFFSET(DistinctList,1041,0,2000,1),OFFSET(DistinctList,1040,0,1,1))=0,1,0))</f>
        <v>0</v>
      </c>
    </row>
    <row r="1043" spans="1:1">
      <c r="A1043" s="1">
        <f ca="1">IF(ISBLANK(OFFSET(DistinctList,1041,0,1,1)),0,IF(COUNTIF(OFFSET(DistinctList,1042,0,2000,1),OFFSET(DistinctList,1041,0,1,1))=0,1,0))</f>
        <v>0</v>
      </c>
    </row>
    <row r="1044" spans="1:1">
      <c r="A1044" s="1">
        <f ca="1">IF(ISBLANK(OFFSET(DistinctList,1042,0,1,1)),0,IF(COUNTIF(OFFSET(DistinctList,1043,0,2000,1),OFFSET(DistinctList,1042,0,1,1))=0,1,0))</f>
        <v>0</v>
      </c>
    </row>
    <row r="1045" spans="1:1">
      <c r="A1045" s="1">
        <f ca="1">IF(ISBLANK(OFFSET(DistinctList,1043,0,1,1)),0,IF(COUNTIF(OFFSET(DistinctList,1044,0,2000,1),OFFSET(DistinctList,1043,0,1,1))=0,1,0))</f>
        <v>0</v>
      </c>
    </row>
    <row r="1046" spans="1:1">
      <c r="A1046" s="1">
        <f ca="1">IF(ISBLANK(OFFSET(DistinctList,1044,0,1,1)),0,IF(COUNTIF(OFFSET(DistinctList,1045,0,2000,1),OFFSET(DistinctList,1044,0,1,1))=0,1,0))</f>
        <v>0</v>
      </c>
    </row>
    <row r="1047" spans="1:1">
      <c r="A1047" s="1">
        <f ca="1">IF(ISBLANK(OFFSET(DistinctList,1045,0,1,1)),0,IF(COUNTIF(OFFSET(DistinctList,1046,0,2000,1),OFFSET(DistinctList,1045,0,1,1))=0,1,0))</f>
        <v>0</v>
      </c>
    </row>
    <row r="1048" spans="1:1">
      <c r="A1048" s="1">
        <f ca="1">IF(ISBLANK(OFFSET(DistinctList,1046,0,1,1)),0,IF(COUNTIF(OFFSET(DistinctList,1047,0,2000,1),OFFSET(DistinctList,1046,0,1,1))=0,1,0))</f>
        <v>0</v>
      </c>
    </row>
    <row r="1049" spans="1:1">
      <c r="A1049" s="1">
        <f ca="1">IF(ISBLANK(OFFSET(DistinctList,1047,0,1,1)),0,IF(COUNTIF(OFFSET(DistinctList,1048,0,2000,1),OFFSET(DistinctList,1047,0,1,1))=0,1,0))</f>
        <v>0</v>
      </c>
    </row>
    <row r="1050" spans="1:1">
      <c r="A1050" s="1">
        <f ca="1">IF(ISBLANK(OFFSET(DistinctList,1048,0,1,1)),0,IF(COUNTIF(OFFSET(DistinctList,1049,0,2000,1),OFFSET(DistinctList,1048,0,1,1))=0,1,0))</f>
        <v>0</v>
      </c>
    </row>
    <row r="1051" spans="1:1">
      <c r="A1051" s="1">
        <f ca="1">IF(ISBLANK(OFFSET(DistinctList,1049,0,1,1)),0,IF(COUNTIF(OFFSET(DistinctList,1050,0,2000,1),OFFSET(DistinctList,1049,0,1,1))=0,1,0))</f>
        <v>0</v>
      </c>
    </row>
    <row r="1052" spans="1:1">
      <c r="A1052" s="1">
        <f ca="1">IF(ISBLANK(OFFSET(DistinctList,1050,0,1,1)),0,IF(COUNTIF(OFFSET(DistinctList,1051,0,2000,1),OFFSET(DistinctList,1050,0,1,1))=0,1,0))</f>
        <v>0</v>
      </c>
    </row>
    <row r="1053" spans="1:1">
      <c r="A1053" s="1">
        <f ca="1">IF(ISBLANK(OFFSET(DistinctList,1051,0,1,1)),0,IF(COUNTIF(OFFSET(DistinctList,1052,0,2000,1),OFFSET(DistinctList,1051,0,1,1))=0,1,0))</f>
        <v>0</v>
      </c>
    </row>
    <row r="1054" spans="1:1">
      <c r="A1054" s="1">
        <f ca="1">IF(ISBLANK(OFFSET(DistinctList,1052,0,1,1)),0,IF(COUNTIF(OFFSET(DistinctList,1053,0,2000,1),OFFSET(DistinctList,1052,0,1,1))=0,1,0))</f>
        <v>0</v>
      </c>
    </row>
    <row r="1055" spans="1:1">
      <c r="A1055" s="1">
        <f ca="1">IF(ISBLANK(OFFSET(DistinctList,1053,0,1,1)),0,IF(COUNTIF(OFFSET(DistinctList,1054,0,2000,1),OFFSET(DistinctList,1053,0,1,1))=0,1,0))</f>
        <v>0</v>
      </c>
    </row>
    <row r="1056" spans="1:1">
      <c r="A1056" s="1">
        <f ca="1">IF(ISBLANK(OFFSET(DistinctList,1054,0,1,1)),0,IF(COUNTIF(OFFSET(DistinctList,1055,0,2000,1),OFFSET(DistinctList,1054,0,1,1))=0,1,0))</f>
        <v>0</v>
      </c>
    </row>
    <row r="1057" spans="1:1">
      <c r="A1057" s="1">
        <f ca="1">IF(ISBLANK(OFFSET(DistinctList,1055,0,1,1)),0,IF(COUNTIF(OFFSET(DistinctList,1056,0,2000,1),OFFSET(DistinctList,1055,0,1,1))=0,1,0))</f>
        <v>0</v>
      </c>
    </row>
    <row r="1058" spans="1:1">
      <c r="A1058" s="1">
        <f ca="1">IF(ISBLANK(OFFSET(DistinctList,1056,0,1,1)),0,IF(COUNTIF(OFFSET(DistinctList,1057,0,2000,1),OFFSET(DistinctList,1056,0,1,1))=0,1,0))</f>
        <v>0</v>
      </c>
    </row>
    <row r="1059" spans="1:1">
      <c r="A1059" s="1">
        <f ca="1">IF(ISBLANK(OFFSET(DistinctList,1057,0,1,1)),0,IF(COUNTIF(OFFSET(DistinctList,1058,0,2000,1),OFFSET(DistinctList,1057,0,1,1))=0,1,0))</f>
        <v>0</v>
      </c>
    </row>
    <row r="1060" spans="1:1">
      <c r="A1060" s="1">
        <f ca="1">IF(ISBLANK(OFFSET(DistinctList,1058,0,1,1)),0,IF(COUNTIF(OFFSET(DistinctList,1059,0,2000,1),OFFSET(DistinctList,1058,0,1,1))=0,1,0))</f>
        <v>0</v>
      </c>
    </row>
    <row r="1061" spans="1:1">
      <c r="A1061" s="1">
        <f ca="1">IF(ISBLANK(OFFSET(DistinctList,1059,0,1,1)),0,IF(COUNTIF(OFFSET(DistinctList,1060,0,2000,1),OFFSET(DistinctList,1059,0,1,1))=0,1,0))</f>
        <v>0</v>
      </c>
    </row>
    <row r="1062" spans="1:1">
      <c r="A1062" s="1">
        <f ca="1">IF(ISBLANK(OFFSET(DistinctList,1060,0,1,1)),0,IF(COUNTIF(OFFSET(DistinctList,1061,0,2000,1),OFFSET(DistinctList,1060,0,1,1))=0,1,0))</f>
        <v>0</v>
      </c>
    </row>
    <row r="1063" spans="1:1">
      <c r="A1063" s="1">
        <f ca="1">IF(ISBLANK(OFFSET(DistinctList,1061,0,1,1)),0,IF(COUNTIF(OFFSET(DistinctList,1062,0,2000,1),OFFSET(DistinctList,1061,0,1,1))=0,1,0))</f>
        <v>0</v>
      </c>
    </row>
    <row r="1064" spans="1:1">
      <c r="A1064" s="1">
        <f ca="1">IF(ISBLANK(OFFSET(DistinctList,1062,0,1,1)),0,IF(COUNTIF(OFFSET(DistinctList,1063,0,2000,1),OFFSET(DistinctList,1062,0,1,1))=0,1,0))</f>
        <v>0</v>
      </c>
    </row>
    <row r="1065" spans="1:1">
      <c r="A1065" s="1">
        <f ca="1">IF(ISBLANK(OFFSET(DistinctList,1063,0,1,1)),0,IF(COUNTIF(OFFSET(DistinctList,1064,0,2000,1),OFFSET(DistinctList,1063,0,1,1))=0,1,0))</f>
        <v>0</v>
      </c>
    </row>
    <row r="1066" spans="1:1">
      <c r="A1066" s="1">
        <f ca="1">IF(ISBLANK(OFFSET(DistinctList,1064,0,1,1)),0,IF(COUNTIF(OFFSET(DistinctList,1065,0,2000,1),OFFSET(DistinctList,1064,0,1,1))=0,1,0))</f>
        <v>0</v>
      </c>
    </row>
    <row r="1067" spans="1:1">
      <c r="A1067" s="1">
        <f ca="1">IF(ISBLANK(OFFSET(DistinctList,1065,0,1,1)),0,IF(COUNTIF(OFFSET(DistinctList,1066,0,2000,1),OFFSET(DistinctList,1065,0,1,1))=0,1,0))</f>
        <v>0</v>
      </c>
    </row>
    <row r="1068" spans="1:1">
      <c r="A1068" s="1">
        <f ca="1">IF(ISBLANK(OFFSET(DistinctList,1066,0,1,1)),0,IF(COUNTIF(OFFSET(DistinctList,1067,0,2000,1),OFFSET(DistinctList,1066,0,1,1))=0,1,0))</f>
        <v>0</v>
      </c>
    </row>
    <row r="1069" spans="1:1">
      <c r="A1069" s="1">
        <f ca="1">IF(ISBLANK(OFFSET(DistinctList,1067,0,1,1)),0,IF(COUNTIF(OFFSET(DistinctList,1068,0,2000,1),OFFSET(DistinctList,1067,0,1,1))=0,1,0))</f>
        <v>0</v>
      </c>
    </row>
    <row r="1070" spans="1:1">
      <c r="A1070" s="1">
        <f ca="1">IF(ISBLANK(OFFSET(DistinctList,1068,0,1,1)),0,IF(COUNTIF(OFFSET(DistinctList,1069,0,2000,1),OFFSET(DistinctList,1068,0,1,1))=0,1,0))</f>
        <v>0</v>
      </c>
    </row>
    <row r="1071" spans="1:1">
      <c r="A1071" s="1">
        <f ca="1">IF(ISBLANK(OFFSET(DistinctList,1069,0,1,1)),0,IF(COUNTIF(OFFSET(DistinctList,1070,0,2000,1),OFFSET(DistinctList,1069,0,1,1))=0,1,0))</f>
        <v>0</v>
      </c>
    </row>
    <row r="1072" spans="1:1">
      <c r="A1072" s="1">
        <f ca="1">IF(ISBLANK(OFFSET(DistinctList,1070,0,1,1)),0,IF(COUNTIF(OFFSET(DistinctList,1071,0,2000,1),OFFSET(DistinctList,1070,0,1,1))=0,1,0))</f>
        <v>0</v>
      </c>
    </row>
    <row r="1073" spans="1:1">
      <c r="A1073" s="1">
        <f ca="1">IF(ISBLANK(OFFSET(DistinctList,1071,0,1,1)),0,IF(COUNTIF(OFFSET(DistinctList,1072,0,2000,1),OFFSET(DistinctList,1071,0,1,1))=0,1,0))</f>
        <v>0</v>
      </c>
    </row>
    <row r="1074" spans="1:1">
      <c r="A1074" s="1">
        <f ca="1">IF(ISBLANK(OFFSET(DistinctList,1072,0,1,1)),0,IF(COUNTIF(OFFSET(DistinctList,1073,0,2000,1),OFFSET(DistinctList,1072,0,1,1))=0,1,0))</f>
        <v>0</v>
      </c>
    </row>
    <row r="1075" spans="1:1">
      <c r="A1075" s="1">
        <f ca="1">IF(ISBLANK(OFFSET(DistinctList,1073,0,1,1)),0,IF(COUNTIF(OFFSET(DistinctList,1074,0,2000,1),OFFSET(DistinctList,1073,0,1,1))=0,1,0))</f>
        <v>0</v>
      </c>
    </row>
    <row r="1076" spans="1:1">
      <c r="A1076" s="1">
        <f ca="1">IF(ISBLANK(OFFSET(DistinctList,1074,0,1,1)),0,IF(COUNTIF(OFFSET(DistinctList,1075,0,2000,1),OFFSET(DistinctList,1074,0,1,1))=0,1,0))</f>
        <v>0</v>
      </c>
    </row>
    <row r="1077" spans="1:1">
      <c r="A1077" s="1">
        <f ca="1">IF(ISBLANK(OFFSET(DistinctList,1075,0,1,1)),0,IF(COUNTIF(OFFSET(DistinctList,1076,0,2000,1),OFFSET(DistinctList,1075,0,1,1))=0,1,0))</f>
        <v>0</v>
      </c>
    </row>
    <row r="1078" spans="1:1">
      <c r="A1078" s="1">
        <f ca="1">IF(ISBLANK(OFFSET(DistinctList,1076,0,1,1)),0,IF(COUNTIF(OFFSET(DistinctList,1077,0,2000,1),OFFSET(DistinctList,1076,0,1,1))=0,1,0))</f>
        <v>0</v>
      </c>
    </row>
    <row r="1079" spans="1:1">
      <c r="A1079" s="1">
        <f ca="1">IF(ISBLANK(OFFSET(DistinctList,1077,0,1,1)),0,IF(COUNTIF(OFFSET(DistinctList,1078,0,2000,1),OFFSET(DistinctList,1077,0,1,1))=0,1,0))</f>
        <v>0</v>
      </c>
    </row>
    <row r="1080" spans="1:1">
      <c r="A1080" s="1">
        <f ca="1">IF(ISBLANK(OFFSET(DistinctList,1078,0,1,1)),0,IF(COUNTIF(OFFSET(DistinctList,1079,0,2000,1),OFFSET(DistinctList,1078,0,1,1))=0,1,0))</f>
        <v>0</v>
      </c>
    </row>
    <row r="1081" spans="1:1">
      <c r="A1081" s="1">
        <f ca="1">IF(ISBLANK(OFFSET(DistinctList,1079,0,1,1)),0,IF(COUNTIF(OFFSET(DistinctList,1080,0,2000,1),OFFSET(DistinctList,1079,0,1,1))=0,1,0))</f>
        <v>0</v>
      </c>
    </row>
    <row r="1082" spans="1:1">
      <c r="A1082" s="1">
        <f ca="1">IF(ISBLANK(OFFSET(DistinctList,1080,0,1,1)),0,IF(COUNTIF(OFFSET(DistinctList,1081,0,2000,1),OFFSET(DistinctList,1080,0,1,1))=0,1,0))</f>
        <v>0</v>
      </c>
    </row>
    <row r="1083" spans="1:1">
      <c r="A1083" s="1">
        <f ca="1">IF(ISBLANK(OFFSET(DistinctList,1081,0,1,1)),0,IF(COUNTIF(OFFSET(DistinctList,1082,0,2000,1),OFFSET(DistinctList,1081,0,1,1))=0,1,0))</f>
        <v>0</v>
      </c>
    </row>
    <row r="1084" spans="1:1">
      <c r="A1084" s="1">
        <f ca="1">IF(ISBLANK(OFFSET(DistinctList,1082,0,1,1)),0,IF(COUNTIF(OFFSET(DistinctList,1083,0,2000,1),OFFSET(DistinctList,1082,0,1,1))=0,1,0))</f>
        <v>0</v>
      </c>
    </row>
    <row r="1085" spans="1:1">
      <c r="A1085" s="1">
        <f ca="1">IF(ISBLANK(OFFSET(DistinctList,1083,0,1,1)),0,IF(COUNTIF(OFFSET(DistinctList,1084,0,2000,1),OFFSET(DistinctList,1083,0,1,1))=0,1,0))</f>
        <v>0</v>
      </c>
    </row>
    <row r="1086" spans="1:1">
      <c r="A1086" s="1">
        <f ca="1">IF(ISBLANK(OFFSET(DistinctList,1084,0,1,1)),0,IF(COUNTIF(OFFSET(DistinctList,1085,0,2000,1),OFFSET(DistinctList,1084,0,1,1))=0,1,0))</f>
        <v>0</v>
      </c>
    </row>
    <row r="1087" spans="1:1">
      <c r="A1087" s="1">
        <f ca="1">IF(ISBLANK(OFFSET(DistinctList,1085,0,1,1)),0,IF(COUNTIF(OFFSET(DistinctList,1086,0,2000,1),OFFSET(DistinctList,1085,0,1,1))=0,1,0))</f>
        <v>0</v>
      </c>
    </row>
    <row r="1088" spans="1:1">
      <c r="A1088" s="1">
        <f ca="1">IF(ISBLANK(OFFSET(DistinctList,1086,0,1,1)),0,IF(COUNTIF(OFFSET(DistinctList,1087,0,2000,1),OFFSET(DistinctList,1086,0,1,1))=0,1,0))</f>
        <v>0</v>
      </c>
    </row>
    <row r="1089" spans="1:1">
      <c r="A1089" s="1">
        <f ca="1">IF(ISBLANK(OFFSET(DistinctList,1087,0,1,1)),0,IF(COUNTIF(OFFSET(DistinctList,1088,0,2000,1),OFFSET(DistinctList,1087,0,1,1))=0,1,0))</f>
        <v>0</v>
      </c>
    </row>
    <row r="1090" spans="1:1">
      <c r="A1090" s="1">
        <f ca="1">IF(ISBLANK(OFFSET(DistinctList,1088,0,1,1)),0,IF(COUNTIF(OFFSET(DistinctList,1089,0,2000,1),OFFSET(DistinctList,1088,0,1,1))=0,1,0))</f>
        <v>0</v>
      </c>
    </row>
    <row r="1091" spans="1:1">
      <c r="A1091" s="1">
        <f ca="1">IF(ISBLANK(OFFSET(DistinctList,1089,0,1,1)),0,IF(COUNTIF(OFFSET(DistinctList,1090,0,2000,1),OFFSET(DistinctList,1089,0,1,1))=0,1,0))</f>
        <v>0</v>
      </c>
    </row>
    <row r="1092" spans="1:1">
      <c r="A1092" s="1">
        <f ca="1">IF(ISBLANK(OFFSET(DistinctList,1090,0,1,1)),0,IF(COUNTIF(OFFSET(DistinctList,1091,0,2000,1),OFFSET(DistinctList,1090,0,1,1))=0,1,0))</f>
        <v>0</v>
      </c>
    </row>
    <row r="1093" spans="1:1">
      <c r="A1093" s="1">
        <f ca="1">IF(ISBLANK(OFFSET(DistinctList,1091,0,1,1)),0,IF(COUNTIF(OFFSET(DistinctList,1092,0,2000,1),OFFSET(DistinctList,1091,0,1,1))=0,1,0))</f>
        <v>0</v>
      </c>
    </row>
    <row r="1094" spans="1:1">
      <c r="A1094" s="1">
        <f ca="1">IF(ISBLANK(OFFSET(DistinctList,1092,0,1,1)),0,IF(COUNTIF(OFFSET(DistinctList,1093,0,2000,1),OFFSET(DistinctList,1092,0,1,1))=0,1,0))</f>
        <v>0</v>
      </c>
    </row>
    <row r="1095" spans="1:1">
      <c r="A1095" s="1">
        <f ca="1">IF(ISBLANK(OFFSET(DistinctList,1093,0,1,1)),0,IF(COUNTIF(OFFSET(DistinctList,1094,0,2000,1),OFFSET(DistinctList,1093,0,1,1))=0,1,0))</f>
        <v>0</v>
      </c>
    </row>
    <row r="1096" spans="1:1">
      <c r="A1096" s="1">
        <f ca="1">IF(ISBLANK(OFFSET(DistinctList,1094,0,1,1)),0,IF(COUNTIF(OFFSET(DistinctList,1095,0,2000,1),OFFSET(DistinctList,1094,0,1,1))=0,1,0))</f>
        <v>0</v>
      </c>
    </row>
    <row r="1097" spans="1:1">
      <c r="A1097" s="1">
        <f ca="1">IF(ISBLANK(OFFSET(DistinctList,1095,0,1,1)),0,IF(COUNTIF(OFFSET(DistinctList,1096,0,2000,1),OFFSET(DistinctList,1095,0,1,1))=0,1,0))</f>
        <v>0</v>
      </c>
    </row>
    <row r="1098" spans="1:1">
      <c r="A1098" s="1">
        <f ca="1">IF(ISBLANK(OFFSET(DistinctList,1096,0,1,1)),0,IF(COUNTIF(OFFSET(DistinctList,1097,0,2000,1),OFFSET(DistinctList,1096,0,1,1))=0,1,0))</f>
        <v>0</v>
      </c>
    </row>
    <row r="1099" spans="1:1">
      <c r="A1099" s="1">
        <f ca="1">IF(ISBLANK(OFFSET(DistinctList,1097,0,1,1)),0,IF(COUNTIF(OFFSET(DistinctList,1098,0,2000,1),OFFSET(DistinctList,1097,0,1,1))=0,1,0))</f>
        <v>0</v>
      </c>
    </row>
    <row r="1100" spans="1:1">
      <c r="A1100" s="1">
        <f ca="1">IF(ISBLANK(OFFSET(DistinctList,1098,0,1,1)),0,IF(COUNTIF(OFFSET(DistinctList,1099,0,2000,1),OFFSET(DistinctList,1098,0,1,1))=0,1,0))</f>
        <v>0</v>
      </c>
    </row>
    <row r="1101" spans="1:1">
      <c r="A1101" s="1">
        <f ca="1">IF(ISBLANK(OFFSET(DistinctList,1099,0,1,1)),0,IF(COUNTIF(OFFSET(DistinctList,1100,0,2000,1),OFFSET(DistinctList,1099,0,1,1))=0,1,0))</f>
        <v>0</v>
      </c>
    </row>
    <row r="1102" spans="1:1">
      <c r="A1102" s="1">
        <f ca="1">IF(ISBLANK(OFFSET(DistinctList,1100,0,1,1)),0,IF(COUNTIF(OFFSET(DistinctList,1101,0,2000,1),OFFSET(DistinctList,1100,0,1,1))=0,1,0))</f>
        <v>0</v>
      </c>
    </row>
    <row r="1103" spans="1:1">
      <c r="A1103" s="1">
        <f ca="1">IF(ISBLANK(OFFSET(DistinctList,1101,0,1,1)),0,IF(COUNTIF(OFFSET(DistinctList,1102,0,2000,1),OFFSET(DistinctList,1101,0,1,1))=0,1,0))</f>
        <v>0</v>
      </c>
    </row>
    <row r="1104" spans="1:1">
      <c r="A1104" s="1">
        <f ca="1">IF(ISBLANK(OFFSET(DistinctList,1102,0,1,1)),0,IF(COUNTIF(OFFSET(DistinctList,1103,0,2000,1),OFFSET(DistinctList,1102,0,1,1))=0,1,0))</f>
        <v>0</v>
      </c>
    </row>
    <row r="1105" spans="1:1">
      <c r="A1105" s="1">
        <f ca="1">IF(ISBLANK(OFFSET(DistinctList,1103,0,1,1)),0,IF(COUNTIF(OFFSET(DistinctList,1104,0,2000,1),OFFSET(DistinctList,1103,0,1,1))=0,1,0))</f>
        <v>0</v>
      </c>
    </row>
    <row r="1106" spans="1:1">
      <c r="A1106" s="1">
        <f ca="1">IF(ISBLANK(OFFSET(DistinctList,1104,0,1,1)),0,IF(COUNTIF(OFFSET(DistinctList,1105,0,2000,1),OFFSET(DistinctList,1104,0,1,1))=0,1,0))</f>
        <v>0</v>
      </c>
    </row>
    <row r="1107" spans="1:1">
      <c r="A1107" s="1">
        <f ca="1">IF(ISBLANK(OFFSET(DistinctList,1105,0,1,1)),0,IF(COUNTIF(OFFSET(DistinctList,1106,0,2000,1),OFFSET(DistinctList,1105,0,1,1))=0,1,0))</f>
        <v>0</v>
      </c>
    </row>
    <row r="1108" spans="1:1">
      <c r="A1108" s="1">
        <f ca="1">IF(ISBLANK(OFFSET(DistinctList,1106,0,1,1)),0,IF(COUNTIF(OFFSET(DistinctList,1107,0,2000,1),OFFSET(DistinctList,1106,0,1,1))=0,1,0))</f>
        <v>0</v>
      </c>
    </row>
    <row r="1109" spans="1:1">
      <c r="A1109" s="1">
        <f ca="1">IF(ISBLANK(OFFSET(DistinctList,1107,0,1,1)),0,IF(COUNTIF(OFFSET(DistinctList,1108,0,2000,1),OFFSET(DistinctList,1107,0,1,1))=0,1,0))</f>
        <v>0</v>
      </c>
    </row>
    <row r="1110" spans="1:1">
      <c r="A1110" s="1">
        <f ca="1">IF(ISBLANK(OFFSET(DistinctList,1108,0,1,1)),0,IF(COUNTIF(OFFSET(DistinctList,1109,0,2000,1),OFFSET(DistinctList,1108,0,1,1))=0,1,0))</f>
        <v>0</v>
      </c>
    </row>
    <row r="1111" spans="1:1">
      <c r="A1111" s="1">
        <f ca="1">IF(ISBLANK(OFFSET(DistinctList,1109,0,1,1)),0,IF(COUNTIF(OFFSET(DistinctList,1110,0,2000,1),OFFSET(DistinctList,1109,0,1,1))=0,1,0))</f>
        <v>0</v>
      </c>
    </row>
    <row r="1112" spans="1:1">
      <c r="A1112" s="1">
        <f ca="1">IF(ISBLANK(OFFSET(DistinctList,1110,0,1,1)),0,IF(COUNTIF(OFFSET(DistinctList,1111,0,2000,1),OFFSET(DistinctList,1110,0,1,1))=0,1,0))</f>
        <v>0</v>
      </c>
    </row>
    <row r="1113" spans="1:1">
      <c r="A1113" s="1">
        <f ca="1">IF(ISBLANK(OFFSET(DistinctList,1111,0,1,1)),0,IF(COUNTIF(OFFSET(DistinctList,1112,0,2000,1),OFFSET(DistinctList,1111,0,1,1))=0,1,0))</f>
        <v>0</v>
      </c>
    </row>
    <row r="1114" spans="1:1">
      <c r="A1114" s="1">
        <f ca="1">IF(ISBLANK(OFFSET(DistinctList,1112,0,1,1)),0,IF(COUNTIF(OFFSET(DistinctList,1113,0,2000,1),OFFSET(DistinctList,1112,0,1,1))=0,1,0))</f>
        <v>0</v>
      </c>
    </row>
    <row r="1115" spans="1:1">
      <c r="A1115" s="1">
        <f ca="1">IF(ISBLANK(OFFSET(DistinctList,1113,0,1,1)),0,IF(COUNTIF(OFFSET(DistinctList,1114,0,2000,1),OFFSET(DistinctList,1113,0,1,1))=0,1,0))</f>
        <v>0</v>
      </c>
    </row>
    <row r="1116" spans="1:1">
      <c r="A1116" s="1">
        <f ca="1">IF(ISBLANK(OFFSET(DistinctList,1114,0,1,1)),0,IF(COUNTIF(OFFSET(DistinctList,1115,0,2000,1),OFFSET(DistinctList,1114,0,1,1))=0,1,0))</f>
        <v>0</v>
      </c>
    </row>
    <row r="1117" spans="1:1">
      <c r="A1117" s="1">
        <f ca="1">IF(ISBLANK(OFFSET(DistinctList,1115,0,1,1)),0,IF(COUNTIF(OFFSET(DistinctList,1116,0,2000,1),OFFSET(DistinctList,1115,0,1,1))=0,1,0))</f>
        <v>0</v>
      </c>
    </row>
    <row r="1118" spans="1:1">
      <c r="A1118" s="1">
        <f ca="1">IF(ISBLANK(OFFSET(DistinctList,1116,0,1,1)),0,IF(COUNTIF(OFFSET(DistinctList,1117,0,2000,1),OFFSET(DistinctList,1116,0,1,1))=0,1,0))</f>
        <v>0</v>
      </c>
    </row>
    <row r="1119" spans="1:1">
      <c r="A1119" s="1">
        <f ca="1">IF(ISBLANK(OFFSET(DistinctList,1117,0,1,1)),0,IF(COUNTIF(OFFSET(DistinctList,1118,0,2000,1),OFFSET(DistinctList,1117,0,1,1))=0,1,0))</f>
        <v>0</v>
      </c>
    </row>
    <row r="1120" spans="1:1">
      <c r="A1120" s="1">
        <f ca="1">IF(ISBLANK(OFFSET(DistinctList,1118,0,1,1)),0,IF(COUNTIF(OFFSET(DistinctList,1119,0,2000,1),OFFSET(DistinctList,1118,0,1,1))=0,1,0))</f>
        <v>0</v>
      </c>
    </row>
    <row r="1121" spans="1:1">
      <c r="A1121" s="1">
        <f ca="1">IF(ISBLANK(OFFSET(DistinctList,1119,0,1,1)),0,IF(COUNTIF(OFFSET(DistinctList,1120,0,2000,1),OFFSET(DistinctList,1119,0,1,1))=0,1,0))</f>
        <v>0</v>
      </c>
    </row>
    <row r="1122" spans="1:1">
      <c r="A1122" s="1">
        <f ca="1">IF(ISBLANK(OFFSET(DistinctList,1120,0,1,1)),0,IF(COUNTIF(OFFSET(DistinctList,1121,0,2000,1),OFFSET(DistinctList,1120,0,1,1))=0,1,0))</f>
        <v>0</v>
      </c>
    </row>
    <row r="1123" spans="1:1">
      <c r="A1123" s="1">
        <f ca="1">IF(ISBLANK(OFFSET(DistinctList,1121,0,1,1)),0,IF(COUNTIF(OFFSET(DistinctList,1122,0,2000,1),OFFSET(DistinctList,1121,0,1,1))=0,1,0))</f>
        <v>0</v>
      </c>
    </row>
    <row r="1124" spans="1:1">
      <c r="A1124" s="1">
        <f ca="1">IF(ISBLANK(OFFSET(DistinctList,1122,0,1,1)),0,IF(COUNTIF(OFFSET(DistinctList,1123,0,2000,1),OFFSET(DistinctList,1122,0,1,1))=0,1,0))</f>
        <v>0</v>
      </c>
    </row>
    <row r="1125" spans="1:1">
      <c r="A1125" s="1">
        <f ca="1">IF(ISBLANK(OFFSET(DistinctList,1123,0,1,1)),0,IF(COUNTIF(OFFSET(DistinctList,1124,0,2000,1),OFFSET(DistinctList,1123,0,1,1))=0,1,0))</f>
        <v>0</v>
      </c>
    </row>
    <row r="1126" spans="1:1">
      <c r="A1126" s="1">
        <f ca="1">IF(ISBLANK(OFFSET(DistinctList,1124,0,1,1)),0,IF(COUNTIF(OFFSET(DistinctList,1125,0,2000,1),OFFSET(DistinctList,1124,0,1,1))=0,1,0))</f>
        <v>0</v>
      </c>
    </row>
    <row r="1127" spans="1:1">
      <c r="A1127" s="1">
        <f ca="1">IF(ISBLANK(OFFSET(DistinctList,1125,0,1,1)),0,IF(COUNTIF(OFFSET(DistinctList,1126,0,2000,1),OFFSET(DistinctList,1125,0,1,1))=0,1,0))</f>
        <v>0</v>
      </c>
    </row>
    <row r="1128" spans="1:1">
      <c r="A1128" s="1">
        <f ca="1">IF(ISBLANK(OFFSET(DistinctList,1126,0,1,1)),0,IF(COUNTIF(OFFSET(DistinctList,1127,0,2000,1),OFFSET(DistinctList,1126,0,1,1))=0,1,0))</f>
        <v>0</v>
      </c>
    </row>
    <row r="1129" spans="1:1">
      <c r="A1129" s="1">
        <f ca="1">IF(ISBLANK(OFFSET(DistinctList,1127,0,1,1)),0,IF(COUNTIF(OFFSET(DistinctList,1128,0,2000,1),OFFSET(DistinctList,1127,0,1,1))=0,1,0))</f>
        <v>0</v>
      </c>
    </row>
    <row r="1130" spans="1:1">
      <c r="A1130" s="1">
        <f ca="1">IF(ISBLANK(OFFSET(DistinctList,1128,0,1,1)),0,IF(COUNTIF(OFFSET(DistinctList,1129,0,2000,1),OFFSET(DistinctList,1128,0,1,1))=0,1,0))</f>
        <v>0</v>
      </c>
    </row>
    <row r="1131" spans="1:1">
      <c r="A1131" s="1">
        <f ca="1">IF(ISBLANK(OFFSET(DistinctList,1129,0,1,1)),0,IF(COUNTIF(OFFSET(DistinctList,1130,0,2000,1),OFFSET(DistinctList,1129,0,1,1))=0,1,0))</f>
        <v>0</v>
      </c>
    </row>
    <row r="1132" spans="1:1">
      <c r="A1132" s="1">
        <f ca="1">IF(ISBLANK(OFFSET(DistinctList,1130,0,1,1)),0,IF(COUNTIF(OFFSET(DistinctList,1131,0,2000,1),OFFSET(DistinctList,1130,0,1,1))=0,1,0))</f>
        <v>0</v>
      </c>
    </row>
    <row r="1133" spans="1:1">
      <c r="A1133" s="1">
        <f ca="1">IF(ISBLANK(OFFSET(DistinctList,1131,0,1,1)),0,IF(COUNTIF(OFFSET(DistinctList,1132,0,2000,1),OFFSET(DistinctList,1131,0,1,1))=0,1,0))</f>
        <v>0</v>
      </c>
    </row>
    <row r="1134" spans="1:1">
      <c r="A1134" s="1">
        <f ca="1">IF(ISBLANK(OFFSET(DistinctList,1132,0,1,1)),0,IF(COUNTIF(OFFSET(DistinctList,1133,0,2000,1),OFFSET(DistinctList,1132,0,1,1))=0,1,0))</f>
        <v>0</v>
      </c>
    </row>
    <row r="1135" spans="1:1">
      <c r="A1135" s="1">
        <f ca="1">IF(ISBLANK(OFFSET(DistinctList,1133,0,1,1)),0,IF(COUNTIF(OFFSET(DistinctList,1134,0,2000,1),OFFSET(DistinctList,1133,0,1,1))=0,1,0))</f>
        <v>0</v>
      </c>
    </row>
    <row r="1136" spans="1:1">
      <c r="A1136" s="1">
        <f ca="1">IF(ISBLANK(OFFSET(DistinctList,1134,0,1,1)),0,IF(COUNTIF(OFFSET(DistinctList,1135,0,2000,1),OFFSET(DistinctList,1134,0,1,1))=0,1,0))</f>
        <v>0</v>
      </c>
    </row>
    <row r="1137" spans="1:1">
      <c r="A1137" s="1">
        <f ca="1">IF(ISBLANK(OFFSET(DistinctList,1135,0,1,1)),0,IF(COUNTIF(OFFSET(DistinctList,1136,0,2000,1),OFFSET(DistinctList,1135,0,1,1))=0,1,0))</f>
        <v>0</v>
      </c>
    </row>
    <row r="1138" spans="1:1">
      <c r="A1138" s="1">
        <f ca="1">IF(ISBLANK(OFFSET(DistinctList,1136,0,1,1)),0,IF(COUNTIF(OFFSET(DistinctList,1137,0,2000,1),OFFSET(DistinctList,1136,0,1,1))=0,1,0))</f>
        <v>0</v>
      </c>
    </row>
    <row r="1139" spans="1:1">
      <c r="A1139" s="1">
        <f ca="1">IF(ISBLANK(OFFSET(DistinctList,1137,0,1,1)),0,IF(COUNTIF(OFFSET(DistinctList,1138,0,2000,1),OFFSET(DistinctList,1137,0,1,1))=0,1,0))</f>
        <v>0</v>
      </c>
    </row>
    <row r="1140" spans="1:1">
      <c r="A1140" s="1">
        <f ca="1">IF(ISBLANK(OFFSET(DistinctList,1138,0,1,1)),0,IF(COUNTIF(OFFSET(DistinctList,1139,0,2000,1),OFFSET(DistinctList,1138,0,1,1))=0,1,0))</f>
        <v>0</v>
      </c>
    </row>
    <row r="1141" spans="1:1">
      <c r="A1141" s="1">
        <f ca="1">IF(ISBLANK(OFFSET(DistinctList,1139,0,1,1)),0,IF(COUNTIF(OFFSET(DistinctList,1140,0,2000,1),OFFSET(DistinctList,1139,0,1,1))=0,1,0))</f>
        <v>0</v>
      </c>
    </row>
    <row r="1142" spans="1:1">
      <c r="A1142" s="1">
        <f ca="1">IF(ISBLANK(OFFSET(DistinctList,1140,0,1,1)),0,IF(COUNTIF(OFFSET(DistinctList,1141,0,2000,1),OFFSET(DistinctList,1140,0,1,1))=0,1,0))</f>
        <v>0</v>
      </c>
    </row>
    <row r="1143" spans="1:1">
      <c r="A1143" s="1">
        <f ca="1">IF(ISBLANK(OFFSET(DistinctList,1141,0,1,1)),0,IF(COUNTIF(OFFSET(DistinctList,1142,0,2000,1),OFFSET(DistinctList,1141,0,1,1))=0,1,0))</f>
        <v>0</v>
      </c>
    </row>
    <row r="1144" spans="1:1">
      <c r="A1144" s="1">
        <f ca="1">IF(ISBLANK(OFFSET(DistinctList,1142,0,1,1)),0,IF(COUNTIF(OFFSET(DistinctList,1143,0,2000,1),OFFSET(DistinctList,1142,0,1,1))=0,1,0))</f>
        <v>0</v>
      </c>
    </row>
    <row r="1145" spans="1:1">
      <c r="A1145" s="1">
        <f ca="1">IF(ISBLANK(OFFSET(DistinctList,1143,0,1,1)),0,IF(COUNTIF(OFFSET(DistinctList,1144,0,2000,1),OFFSET(DistinctList,1143,0,1,1))=0,1,0))</f>
        <v>0</v>
      </c>
    </row>
    <row r="1146" spans="1:1">
      <c r="A1146" s="1">
        <f ca="1">IF(ISBLANK(OFFSET(DistinctList,1144,0,1,1)),0,IF(COUNTIF(OFFSET(DistinctList,1145,0,2000,1),OFFSET(DistinctList,1144,0,1,1))=0,1,0))</f>
        <v>0</v>
      </c>
    </row>
    <row r="1147" spans="1:1">
      <c r="A1147" s="1">
        <f ca="1">IF(ISBLANK(OFFSET(DistinctList,1145,0,1,1)),0,IF(COUNTIF(OFFSET(DistinctList,1146,0,2000,1),OFFSET(DistinctList,1145,0,1,1))=0,1,0))</f>
        <v>0</v>
      </c>
    </row>
    <row r="1148" spans="1:1">
      <c r="A1148" s="1">
        <f ca="1">IF(ISBLANK(OFFSET(DistinctList,1146,0,1,1)),0,IF(COUNTIF(OFFSET(DistinctList,1147,0,2000,1),OFFSET(DistinctList,1146,0,1,1))=0,1,0))</f>
        <v>0</v>
      </c>
    </row>
    <row r="1149" spans="1:1">
      <c r="A1149" s="1">
        <f ca="1">IF(ISBLANK(OFFSET(DistinctList,1147,0,1,1)),0,IF(COUNTIF(OFFSET(DistinctList,1148,0,2000,1),OFFSET(DistinctList,1147,0,1,1))=0,1,0))</f>
        <v>0</v>
      </c>
    </row>
    <row r="1150" spans="1:1">
      <c r="A1150" s="1">
        <f ca="1">IF(ISBLANK(OFFSET(DistinctList,1148,0,1,1)),0,IF(COUNTIF(OFFSET(DistinctList,1149,0,2000,1),OFFSET(DistinctList,1148,0,1,1))=0,1,0))</f>
        <v>0</v>
      </c>
    </row>
    <row r="1151" spans="1:1">
      <c r="A1151" s="1">
        <f ca="1">IF(ISBLANK(OFFSET(DistinctList,1149,0,1,1)),0,IF(COUNTIF(OFFSET(DistinctList,1150,0,2000,1),OFFSET(DistinctList,1149,0,1,1))=0,1,0))</f>
        <v>0</v>
      </c>
    </row>
    <row r="1152" spans="1:1">
      <c r="A1152" s="1">
        <f ca="1">IF(ISBLANK(OFFSET(DistinctList,1150,0,1,1)),0,IF(COUNTIF(OFFSET(DistinctList,1151,0,2000,1),OFFSET(DistinctList,1150,0,1,1))=0,1,0))</f>
        <v>0</v>
      </c>
    </row>
    <row r="1153" spans="1:1">
      <c r="A1153" s="1">
        <f ca="1">IF(ISBLANK(OFFSET(DistinctList,1151,0,1,1)),0,IF(COUNTIF(OFFSET(DistinctList,1152,0,2000,1),OFFSET(DistinctList,1151,0,1,1))=0,1,0))</f>
        <v>0</v>
      </c>
    </row>
    <row r="1154" spans="1:1">
      <c r="A1154" s="1">
        <f ca="1">IF(ISBLANK(OFFSET(DistinctList,1152,0,1,1)),0,IF(COUNTIF(OFFSET(DistinctList,1153,0,2000,1),OFFSET(DistinctList,1152,0,1,1))=0,1,0))</f>
        <v>0</v>
      </c>
    </row>
    <row r="1155" spans="1:1">
      <c r="A1155" s="1">
        <f ca="1">IF(ISBLANK(OFFSET(DistinctList,1153,0,1,1)),0,IF(COUNTIF(OFFSET(DistinctList,1154,0,2000,1),OFFSET(DistinctList,1153,0,1,1))=0,1,0))</f>
        <v>0</v>
      </c>
    </row>
    <row r="1156" spans="1:1">
      <c r="A1156" s="1">
        <f ca="1">IF(ISBLANK(OFFSET(DistinctList,1154,0,1,1)),0,IF(COUNTIF(OFFSET(DistinctList,1155,0,2000,1),OFFSET(DistinctList,1154,0,1,1))=0,1,0))</f>
        <v>0</v>
      </c>
    </row>
    <row r="1157" spans="1:1">
      <c r="A1157" s="1">
        <f ca="1">IF(ISBLANK(OFFSET(DistinctList,1155,0,1,1)),0,IF(COUNTIF(OFFSET(DistinctList,1156,0,2000,1),OFFSET(DistinctList,1155,0,1,1))=0,1,0))</f>
        <v>0</v>
      </c>
    </row>
    <row r="1158" spans="1:1">
      <c r="A1158" s="1">
        <f ca="1">IF(ISBLANK(OFFSET(DistinctList,1156,0,1,1)),0,IF(COUNTIF(OFFSET(DistinctList,1157,0,2000,1),OFFSET(DistinctList,1156,0,1,1))=0,1,0))</f>
        <v>0</v>
      </c>
    </row>
    <row r="1159" spans="1:1">
      <c r="A1159" s="1">
        <f ca="1">IF(ISBLANK(OFFSET(DistinctList,1157,0,1,1)),0,IF(COUNTIF(OFFSET(DistinctList,1158,0,2000,1),OFFSET(DistinctList,1157,0,1,1))=0,1,0))</f>
        <v>0</v>
      </c>
    </row>
    <row r="1160" spans="1:1">
      <c r="A1160" s="1">
        <f ca="1">IF(ISBLANK(OFFSET(DistinctList,1158,0,1,1)),0,IF(COUNTIF(OFFSET(DistinctList,1159,0,2000,1),OFFSET(DistinctList,1158,0,1,1))=0,1,0))</f>
        <v>0</v>
      </c>
    </row>
    <row r="1161" spans="1:1">
      <c r="A1161" s="1">
        <f ca="1">IF(ISBLANK(OFFSET(DistinctList,1159,0,1,1)),0,IF(COUNTIF(OFFSET(DistinctList,1160,0,2000,1),OFFSET(DistinctList,1159,0,1,1))=0,1,0))</f>
        <v>0</v>
      </c>
    </row>
    <row r="1162" spans="1:1">
      <c r="A1162" s="1">
        <f ca="1">IF(ISBLANK(OFFSET(DistinctList,1160,0,1,1)),0,IF(COUNTIF(OFFSET(DistinctList,1161,0,2000,1),OFFSET(DistinctList,1160,0,1,1))=0,1,0))</f>
        <v>0</v>
      </c>
    </row>
    <row r="1163" spans="1:1">
      <c r="A1163" s="1">
        <f ca="1">IF(ISBLANK(OFFSET(DistinctList,1161,0,1,1)),0,IF(COUNTIF(OFFSET(DistinctList,1162,0,2000,1),OFFSET(DistinctList,1161,0,1,1))=0,1,0))</f>
        <v>0</v>
      </c>
    </row>
    <row r="1164" spans="1:1">
      <c r="A1164" s="1">
        <f ca="1">IF(ISBLANK(OFFSET(DistinctList,1162,0,1,1)),0,IF(COUNTIF(OFFSET(DistinctList,1163,0,2000,1),OFFSET(DistinctList,1162,0,1,1))=0,1,0))</f>
        <v>0</v>
      </c>
    </row>
    <row r="1165" spans="1:1">
      <c r="A1165" s="1">
        <f ca="1">IF(ISBLANK(OFFSET(DistinctList,1163,0,1,1)),0,IF(COUNTIF(OFFSET(DistinctList,1164,0,2000,1),OFFSET(DistinctList,1163,0,1,1))=0,1,0))</f>
        <v>0</v>
      </c>
    </row>
    <row r="1166" spans="1:1">
      <c r="A1166" s="1">
        <f ca="1">IF(ISBLANK(OFFSET(DistinctList,1164,0,1,1)),0,IF(COUNTIF(OFFSET(DistinctList,1165,0,2000,1),OFFSET(DistinctList,1164,0,1,1))=0,1,0))</f>
        <v>0</v>
      </c>
    </row>
    <row r="1167" spans="1:1">
      <c r="A1167" s="1">
        <f ca="1">IF(ISBLANK(OFFSET(DistinctList,1165,0,1,1)),0,IF(COUNTIF(OFFSET(DistinctList,1166,0,2000,1),OFFSET(DistinctList,1165,0,1,1))=0,1,0))</f>
        <v>0</v>
      </c>
    </row>
    <row r="1168" spans="1:1">
      <c r="A1168" s="1">
        <f ca="1">IF(ISBLANK(OFFSET(DistinctList,1166,0,1,1)),0,IF(COUNTIF(OFFSET(DistinctList,1167,0,2000,1),OFFSET(DistinctList,1166,0,1,1))=0,1,0))</f>
        <v>0</v>
      </c>
    </row>
    <row r="1169" spans="1:1">
      <c r="A1169" s="1">
        <f ca="1">IF(ISBLANK(OFFSET(DistinctList,1167,0,1,1)),0,IF(COUNTIF(OFFSET(DistinctList,1168,0,2000,1),OFFSET(DistinctList,1167,0,1,1))=0,1,0))</f>
        <v>0</v>
      </c>
    </row>
    <row r="1170" spans="1:1">
      <c r="A1170" s="1">
        <f ca="1">IF(ISBLANK(OFFSET(DistinctList,1168,0,1,1)),0,IF(COUNTIF(OFFSET(DistinctList,1169,0,2000,1),OFFSET(DistinctList,1168,0,1,1))=0,1,0))</f>
        <v>0</v>
      </c>
    </row>
    <row r="1171" spans="1:1">
      <c r="A1171" s="1">
        <f ca="1">IF(ISBLANK(OFFSET(DistinctList,1169,0,1,1)),0,IF(COUNTIF(OFFSET(DistinctList,1170,0,2000,1),OFFSET(DistinctList,1169,0,1,1))=0,1,0))</f>
        <v>0</v>
      </c>
    </row>
    <row r="1172" spans="1:1">
      <c r="A1172" s="1">
        <f ca="1">IF(ISBLANK(OFFSET(DistinctList,1170,0,1,1)),0,IF(COUNTIF(OFFSET(DistinctList,1171,0,2000,1),OFFSET(DistinctList,1170,0,1,1))=0,1,0))</f>
        <v>0</v>
      </c>
    </row>
    <row r="1173" spans="1:1">
      <c r="A1173" s="1">
        <f ca="1">IF(ISBLANK(OFFSET(DistinctList,1171,0,1,1)),0,IF(COUNTIF(OFFSET(DistinctList,1172,0,2000,1),OFFSET(DistinctList,1171,0,1,1))=0,1,0))</f>
        <v>0</v>
      </c>
    </row>
    <row r="1174" spans="1:1">
      <c r="A1174" s="1">
        <f ca="1">IF(ISBLANK(OFFSET(DistinctList,1172,0,1,1)),0,IF(COUNTIF(OFFSET(DistinctList,1173,0,2000,1),OFFSET(DistinctList,1172,0,1,1))=0,1,0))</f>
        <v>0</v>
      </c>
    </row>
    <row r="1175" spans="1:1">
      <c r="A1175" s="1">
        <f ca="1">IF(ISBLANK(OFFSET(DistinctList,1173,0,1,1)),0,IF(COUNTIF(OFFSET(DistinctList,1174,0,2000,1),OFFSET(DistinctList,1173,0,1,1))=0,1,0))</f>
        <v>0</v>
      </c>
    </row>
    <row r="1176" spans="1:1">
      <c r="A1176" s="1">
        <f ca="1">IF(ISBLANK(OFFSET(DistinctList,1174,0,1,1)),0,IF(COUNTIF(OFFSET(DistinctList,1175,0,2000,1),OFFSET(DistinctList,1174,0,1,1))=0,1,0))</f>
        <v>0</v>
      </c>
    </row>
    <row r="1177" spans="1:1">
      <c r="A1177" s="1">
        <f ca="1">IF(ISBLANK(OFFSET(DistinctList,1175,0,1,1)),0,IF(COUNTIF(OFFSET(DistinctList,1176,0,2000,1),OFFSET(DistinctList,1175,0,1,1))=0,1,0))</f>
        <v>0</v>
      </c>
    </row>
    <row r="1178" spans="1:1">
      <c r="A1178" s="1">
        <f ca="1">IF(ISBLANK(OFFSET(DistinctList,1176,0,1,1)),0,IF(COUNTIF(OFFSET(DistinctList,1177,0,2000,1),OFFSET(DistinctList,1176,0,1,1))=0,1,0))</f>
        <v>0</v>
      </c>
    </row>
    <row r="1179" spans="1:1">
      <c r="A1179" s="1">
        <f ca="1">IF(ISBLANK(OFFSET(DistinctList,1177,0,1,1)),0,IF(COUNTIF(OFFSET(DistinctList,1178,0,2000,1),OFFSET(DistinctList,1177,0,1,1))=0,1,0))</f>
        <v>0</v>
      </c>
    </row>
    <row r="1180" spans="1:1">
      <c r="A1180" s="1">
        <f ca="1">IF(ISBLANK(OFFSET(DistinctList,1178,0,1,1)),0,IF(COUNTIF(OFFSET(DistinctList,1179,0,2000,1),OFFSET(DistinctList,1178,0,1,1))=0,1,0))</f>
        <v>0</v>
      </c>
    </row>
    <row r="1181" spans="1:1">
      <c r="A1181" s="1">
        <f ca="1">IF(ISBLANK(OFFSET(DistinctList,1179,0,1,1)),0,IF(COUNTIF(OFFSET(DistinctList,1180,0,2000,1),OFFSET(DistinctList,1179,0,1,1))=0,1,0))</f>
        <v>0</v>
      </c>
    </row>
    <row r="1182" spans="1:1">
      <c r="A1182" s="1">
        <f ca="1">IF(ISBLANK(OFFSET(DistinctList,1180,0,1,1)),0,IF(COUNTIF(OFFSET(DistinctList,1181,0,2000,1),OFFSET(DistinctList,1180,0,1,1))=0,1,0))</f>
        <v>0</v>
      </c>
    </row>
    <row r="1183" spans="1:1">
      <c r="A1183" s="1">
        <f ca="1">IF(ISBLANK(OFFSET(DistinctList,1181,0,1,1)),0,IF(COUNTIF(OFFSET(DistinctList,1182,0,2000,1),OFFSET(DistinctList,1181,0,1,1))=0,1,0))</f>
        <v>0</v>
      </c>
    </row>
    <row r="1184" spans="1:1">
      <c r="A1184" s="1">
        <f ca="1">IF(ISBLANK(OFFSET(DistinctList,1182,0,1,1)),0,IF(COUNTIF(OFFSET(DistinctList,1183,0,2000,1),OFFSET(DistinctList,1182,0,1,1))=0,1,0))</f>
        <v>0</v>
      </c>
    </row>
    <row r="1185" spans="1:1">
      <c r="A1185" s="1">
        <f ca="1">IF(ISBLANK(OFFSET(DistinctList,1183,0,1,1)),0,IF(COUNTIF(OFFSET(DistinctList,1184,0,2000,1),OFFSET(DistinctList,1183,0,1,1))=0,1,0))</f>
        <v>0</v>
      </c>
    </row>
    <row r="1186" spans="1:1">
      <c r="A1186" s="1">
        <f ca="1">IF(ISBLANK(OFFSET(DistinctList,1184,0,1,1)),0,IF(COUNTIF(OFFSET(DistinctList,1185,0,2000,1),OFFSET(DistinctList,1184,0,1,1))=0,1,0))</f>
        <v>0</v>
      </c>
    </row>
    <row r="1187" spans="1:1">
      <c r="A1187" s="1">
        <f ca="1">IF(ISBLANK(OFFSET(DistinctList,1185,0,1,1)),0,IF(COUNTIF(OFFSET(DistinctList,1186,0,2000,1),OFFSET(DistinctList,1185,0,1,1))=0,1,0))</f>
        <v>0</v>
      </c>
    </row>
    <row r="1188" spans="1:1">
      <c r="A1188" s="1">
        <f ca="1">IF(ISBLANK(OFFSET(DistinctList,1186,0,1,1)),0,IF(COUNTIF(OFFSET(DistinctList,1187,0,2000,1),OFFSET(DistinctList,1186,0,1,1))=0,1,0))</f>
        <v>0</v>
      </c>
    </row>
    <row r="1189" spans="1:1">
      <c r="A1189" s="1">
        <f ca="1">IF(ISBLANK(OFFSET(DistinctList,1187,0,1,1)),0,IF(COUNTIF(OFFSET(DistinctList,1188,0,2000,1),OFFSET(DistinctList,1187,0,1,1))=0,1,0))</f>
        <v>0</v>
      </c>
    </row>
    <row r="1190" spans="1:1">
      <c r="A1190" s="1">
        <f ca="1">IF(ISBLANK(OFFSET(DistinctList,1188,0,1,1)),0,IF(COUNTIF(OFFSET(DistinctList,1189,0,2000,1),OFFSET(DistinctList,1188,0,1,1))=0,1,0))</f>
        <v>0</v>
      </c>
    </row>
    <row r="1191" spans="1:1">
      <c r="A1191" s="1">
        <f ca="1">IF(ISBLANK(OFFSET(DistinctList,1189,0,1,1)),0,IF(COUNTIF(OFFSET(DistinctList,1190,0,2000,1),OFFSET(DistinctList,1189,0,1,1))=0,1,0))</f>
        <v>0</v>
      </c>
    </row>
    <row r="1192" spans="1:1">
      <c r="A1192" s="1">
        <f ca="1">IF(ISBLANK(OFFSET(DistinctList,1190,0,1,1)),0,IF(COUNTIF(OFFSET(DistinctList,1191,0,2000,1),OFFSET(DistinctList,1190,0,1,1))=0,1,0))</f>
        <v>0</v>
      </c>
    </row>
    <row r="1193" spans="1:1">
      <c r="A1193" s="1">
        <f ca="1">IF(ISBLANK(OFFSET(DistinctList,1191,0,1,1)),0,IF(COUNTIF(OFFSET(DistinctList,1192,0,2000,1),OFFSET(DistinctList,1191,0,1,1))=0,1,0))</f>
        <v>0</v>
      </c>
    </row>
    <row r="1194" spans="1:1">
      <c r="A1194" s="1">
        <f ca="1">IF(ISBLANK(OFFSET(DistinctList,1192,0,1,1)),0,IF(COUNTIF(OFFSET(DistinctList,1193,0,2000,1),OFFSET(DistinctList,1192,0,1,1))=0,1,0))</f>
        <v>0</v>
      </c>
    </row>
    <row r="1195" spans="1:1">
      <c r="A1195" s="1">
        <f ca="1">IF(ISBLANK(OFFSET(DistinctList,1193,0,1,1)),0,IF(COUNTIF(OFFSET(DistinctList,1194,0,2000,1),OFFSET(DistinctList,1193,0,1,1))=0,1,0))</f>
        <v>0</v>
      </c>
    </row>
    <row r="1196" spans="1:1">
      <c r="A1196" s="1">
        <f ca="1">IF(ISBLANK(OFFSET(DistinctList,1194,0,1,1)),0,IF(COUNTIF(OFFSET(DistinctList,1195,0,2000,1),OFFSET(DistinctList,1194,0,1,1))=0,1,0))</f>
        <v>0</v>
      </c>
    </row>
    <row r="1197" spans="1:1">
      <c r="A1197" s="1">
        <f ca="1">IF(ISBLANK(OFFSET(DistinctList,1195,0,1,1)),0,IF(COUNTIF(OFFSET(DistinctList,1196,0,2000,1),OFFSET(DistinctList,1195,0,1,1))=0,1,0))</f>
        <v>0</v>
      </c>
    </row>
    <row r="1198" spans="1:1">
      <c r="A1198" s="1">
        <f ca="1">IF(ISBLANK(OFFSET(DistinctList,1196,0,1,1)),0,IF(COUNTIF(OFFSET(DistinctList,1197,0,2000,1),OFFSET(DistinctList,1196,0,1,1))=0,1,0))</f>
        <v>0</v>
      </c>
    </row>
    <row r="1199" spans="1:1">
      <c r="A1199" s="1">
        <f ca="1">IF(ISBLANK(OFFSET(DistinctList,1197,0,1,1)),0,IF(COUNTIF(OFFSET(DistinctList,1198,0,2000,1),OFFSET(DistinctList,1197,0,1,1))=0,1,0))</f>
        <v>0</v>
      </c>
    </row>
    <row r="1200" spans="1:1">
      <c r="A1200" s="1">
        <f ca="1">IF(ISBLANK(OFFSET(DistinctList,1198,0,1,1)),0,IF(COUNTIF(OFFSET(DistinctList,1199,0,2000,1),OFFSET(DistinctList,1198,0,1,1))=0,1,0))</f>
        <v>0</v>
      </c>
    </row>
    <row r="1201" spans="1:1">
      <c r="A1201" s="1">
        <f ca="1">IF(ISBLANK(OFFSET(DistinctList,1199,0,1,1)),0,IF(COUNTIF(OFFSET(DistinctList,1200,0,2000,1),OFFSET(DistinctList,1199,0,1,1))=0,1,0))</f>
        <v>0</v>
      </c>
    </row>
    <row r="1202" spans="1:1">
      <c r="A1202" s="1">
        <f ca="1">IF(ISBLANK(OFFSET(DistinctList,1200,0,1,1)),0,IF(COUNTIF(OFFSET(DistinctList,1201,0,2000,1),OFFSET(DistinctList,1200,0,1,1))=0,1,0))</f>
        <v>0</v>
      </c>
    </row>
    <row r="1203" spans="1:1">
      <c r="A1203" s="1">
        <f ca="1">IF(ISBLANK(OFFSET(DistinctList,1201,0,1,1)),0,IF(COUNTIF(OFFSET(DistinctList,1202,0,2000,1),OFFSET(DistinctList,1201,0,1,1))=0,1,0))</f>
        <v>0</v>
      </c>
    </row>
    <row r="1204" spans="1:1">
      <c r="A1204" s="1">
        <f ca="1">IF(ISBLANK(OFFSET(DistinctList,1202,0,1,1)),0,IF(COUNTIF(OFFSET(DistinctList,1203,0,2000,1),OFFSET(DistinctList,1202,0,1,1))=0,1,0))</f>
        <v>0</v>
      </c>
    </row>
    <row r="1205" spans="1:1">
      <c r="A1205" s="1">
        <f ca="1">IF(ISBLANK(OFFSET(DistinctList,1203,0,1,1)),0,IF(COUNTIF(OFFSET(DistinctList,1204,0,2000,1),OFFSET(DistinctList,1203,0,1,1))=0,1,0))</f>
        <v>0</v>
      </c>
    </row>
    <row r="1206" spans="1:1">
      <c r="A1206" s="1">
        <f ca="1">IF(ISBLANK(OFFSET(DistinctList,1204,0,1,1)),0,IF(COUNTIF(OFFSET(DistinctList,1205,0,2000,1),OFFSET(DistinctList,1204,0,1,1))=0,1,0))</f>
        <v>0</v>
      </c>
    </row>
    <row r="1207" spans="1:1">
      <c r="A1207" s="1">
        <f ca="1">IF(ISBLANK(OFFSET(DistinctList,1205,0,1,1)),0,IF(COUNTIF(OFFSET(DistinctList,1206,0,2000,1),OFFSET(DistinctList,1205,0,1,1))=0,1,0))</f>
        <v>0</v>
      </c>
    </row>
    <row r="1208" spans="1:1">
      <c r="A1208" s="1">
        <f ca="1">IF(ISBLANK(OFFSET(DistinctList,1206,0,1,1)),0,IF(COUNTIF(OFFSET(DistinctList,1207,0,2000,1),OFFSET(DistinctList,1206,0,1,1))=0,1,0))</f>
        <v>0</v>
      </c>
    </row>
    <row r="1209" spans="1:1">
      <c r="A1209" s="1">
        <f ca="1">IF(ISBLANK(OFFSET(DistinctList,1207,0,1,1)),0,IF(COUNTIF(OFFSET(DistinctList,1208,0,2000,1),OFFSET(DistinctList,1207,0,1,1))=0,1,0))</f>
        <v>0</v>
      </c>
    </row>
    <row r="1210" spans="1:1">
      <c r="A1210" s="1">
        <f ca="1">IF(ISBLANK(OFFSET(DistinctList,1208,0,1,1)),0,IF(COUNTIF(OFFSET(DistinctList,1209,0,2000,1),OFFSET(DistinctList,1208,0,1,1))=0,1,0))</f>
        <v>0</v>
      </c>
    </row>
    <row r="1211" spans="1:1">
      <c r="A1211" s="1">
        <f ca="1">IF(ISBLANK(OFFSET(DistinctList,1209,0,1,1)),0,IF(COUNTIF(OFFSET(DistinctList,1210,0,2000,1),OFFSET(DistinctList,1209,0,1,1))=0,1,0))</f>
        <v>0</v>
      </c>
    </row>
    <row r="1212" spans="1:1">
      <c r="A1212" s="1">
        <f ca="1">IF(ISBLANK(OFFSET(DistinctList,1210,0,1,1)),0,IF(COUNTIF(OFFSET(DistinctList,1211,0,2000,1),OFFSET(DistinctList,1210,0,1,1))=0,1,0))</f>
        <v>0</v>
      </c>
    </row>
    <row r="1213" spans="1:1">
      <c r="A1213" s="1">
        <f ca="1">IF(ISBLANK(OFFSET(DistinctList,1211,0,1,1)),0,IF(COUNTIF(OFFSET(DistinctList,1212,0,2000,1),OFFSET(DistinctList,1211,0,1,1))=0,1,0))</f>
        <v>0</v>
      </c>
    </row>
    <row r="1214" spans="1:1">
      <c r="A1214" s="1">
        <f ca="1">IF(ISBLANK(OFFSET(DistinctList,1212,0,1,1)),0,IF(COUNTIF(OFFSET(DistinctList,1213,0,2000,1),OFFSET(DistinctList,1212,0,1,1))=0,1,0))</f>
        <v>0</v>
      </c>
    </row>
    <row r="1215" spans="1:1">
      <c r="A1215" s="1">
        <f ca="1">IF(ISBLANK(OFFSET(DistinctList,1213,0,1,1)),0,IF(COUNTIF(OFFSET(DistinctList,1214,0,2000,1),OFFSET(DistinctList,1213,0,1,1))=0,1,0))</f>
        <v>0</v>
      </c>
    </row>
    <row r="1216" spans="1:1">
      <c r="A1216" s="1">
        <f ca="1">IF(ISBLANK(OFFSET(DistinctList,1214,0,1,1)),0,IF(COUNTIF(OFFSET(DistinctList,1215,0,2000,1),OFFSET(DistinctList,1214,0,1,1))=0,1,0))</f>
        <v>0</v>
      </c>
    </row>
    <row r="1217" spans="1:1">
      <c r="A1217" s="1">
        <f ca="1">IF(ISBLANK(OFFSET(DistinctList,1215,0,1,1)),0,IF(COUNTIF(OFFSET(DistinctList,1216,0,2000,1),OFFSET(DistinctList,1215,0,1,1))=0,1,0))</f>
        <v>0</v>
      </c>
    </row>
    <row r="1218" spans="1:1">
      <c r="A1218" s="1">
        <f ca="1">IF(ISBLANK(OFFSET(DistinctList,1216,0,1,1)),0,IF(COUNTIF(OFFSET(DistinctList,1217,0,2000,1),OFFSET(DistinctList,1216,0,1,1))=0,1,0))</f>
        <v>0</v>
      </c>
    </row>
    <row r="1219" spans="1:1">
      <c r="A1219" s="1">
        <f ca="1">IF(ISBLANK(OFFSET(DistinctList,1217,0,1,1)),0,IF(COUNTIF(OFFSET(DistinctList,1218,0,2000,1),OFFSET(DistinctList,1217,0,1,1))=0,1,0))</f>
        <v>0</v>
      </c>
    </row>
    <row r="1220" spans="1:1">
      <c r="A1220" s="1">
        <f ca="1">IF(ISBLANK(OFFSET(DistinctList,1218,0,1,1)),0,IF(COUNTIF(OFFSET(DistinctList,1219,0,2000,1),OFFSET(DistinctList,1218,0,1,1))=0,1,0))</f>
        <v>0</v>
      </c>
    </row>
    <row r="1221" spans="1:1">
      <c r="A1221" s="1">
        <f ca="1">IF(ISBLANK(OFFSET(DistinctList,1219,0,1,1)),0,IF(COUNTIF(OFFSET(DistinctList,1220,0,2000,1),OFFSET(DistinctList,1219,0,1,1))=0,1,0))</f>
        <v>0</v>
      </c>
    </row>
    <row r="1222" spans="1:1">
      <c r="A1222" s="1">
        <f ca="1">IF(ISBLANK(OFFSET(DistinctList,1220,0,1,1)),0,IF(COUNTIF(OFFSET(DistinctList,1221,0,2000,1),OFFSET(DistinctList,1220,0,1,1))=0,1,0))</f>
        <v>0</v>
      </c>
    </row>
    <row r="1223" spans="1:1">
      <c r="A1223" s="1">
        <f ca="1">IF(ISBLANK(OFFSET(DistinctList,1221,0,1,1)),0,IF(COUNTIF(OFFSET(DistinctList,1222,0,2000,1),OFFSET(DistinctList,1221,0,1,1))=0,1,0))</f>
        <v>0</v>
      </c>
    </row>
    <row r="1224" spans="1:1">
      <c r="A1224" s="1">
        <f ca="1">IF(ISBLANK(OFFSET(DistinctList,1222,0,1,1)),0,IF(COUNTIF(OFFSET(DistinctList,1223,0,2000,1),OFFSET(DistinctList,1222,0,1,1))=0,1,0))</f>
        <v>0</v>
      </c>
    </row>
    <row r="1225" spans="1:1">
      <c r="A1225" s="1">
        <f ca="1">IF(ISBLANK(OFFSET(DistinctList,1223,0,1,1)),0,IF(COUNTIF(OFFSET(DistinctList,1224,0,2000,1),OFFSET(DistinctList,1223,0,1,1))=0,1,0))</f>
        <v>0</v>
      </c>
    </row>
    <row r="1226" spans="1:1">
      <c r="A1226" s="1">
        <f ca="1">IF(ISBLANK(OFFSET(DistinctList,1224,0,1,1)),0,IF(COUNTIF(OFFSET(DistinctList,1225,0,2000,1),OFFSET(DistinctList,1224,0,1,1))=0,1,0))</f>
        <v>0</v>
      </c>
    </row>
    <row r="1227" spans="1:1">
      <c r="A1227" s="1">
        <f ca="1">IF(ISBLANK(OFFSET(DistinctList,1225,0,1,1)),0,IF(COUNTIF(OFFSET(DistinctList,1226,0,2000,1),OFFSET(DistinctList,1225,0,1,1))=0,1,0))</f>
        <v>0</v>
      </c>
    </row>
    <row r="1228" spans="1:1">
      <c r="A1228" s="1">
        <f ca="1">IF(ISBLANK(OFFSET(DistinctList,1226,0,1,1)),0,IF(COUNTIF(OFFSET(DistinctList,1227,0,2000,1),OFFSET(DistinctList,1226,0,1,1))=0,1,0))</f>
        <v>0</v>
      </c>
    </row>
    <row r="1229" spans="1:1">
      <c r="A1229" s="1">
        <f ca="1">IF(ISBLANK(OFFSET(DistinctList,1227,0,1,1)),0,IF(COUNTIF(OFFSET(DistinctList,1228,0,2000,1),OFFSET(DistinctList,1227,0,1,1))=0,1,0))</f>
        <v>0</v>
      </c>
    </row>
    <row r="1230" spans="1:1">
      <c r="A1230" s="1">
        <f ca="1">IF(ISBLANK(OFFSET(DistinctList,1228,0,1,1)),0,IF(COUNTIF(OFFSET(DistinctList,1229,0,2000,1),OFFSET(DistinctList,1228,0,1,1))=0,1,0))</f>
        <v>0</v>
      </c>
    </row>
    <row r="1231" spans="1:1">
      <c r="A1231" s="1">
        <f ca="1">IF(ISBLANK(OFFSET(DistinctList,1229,0,1,1)),0,IF(COUNTIF(OFFSET(DistinctList,1230,0,2000,1),OFFSET(DistinctList,1229,0,1,1))=0,1,0))</f>
        <v>0</v>
      </c>
    </row>
    <row r="1232" spans="1:1">
      <c r="A1232" s="1">
        <f ca="1">IF(ISBLANK(OFFSET(DistinctList,1230,0,1,1)),0,IF(COUNTIF(OFFSET(DistinctList,1231,0,2000,1),OFFSET(DistinctList,1230,0,1,1))=0,1,0))</f>
        <v>0</v>
      </c>
    </row>
    <row r="1233" spans="1:1">
      <c r="A1233" s="1">
        <f ca="1">IF(ISBLANK(OFFSET(DistinctList,1231,0,1,1)),0,IF(COUNTIF(OFFSET(DistinctList,1232,0,2000,1),OFFSET(DistinctList,1231,0,1,1))=0,1,0))</f>
        <v>0</v>
      </c>
    </row>
    <row r="1234" spans="1:1">
      <c r="A1234" s="1">
        <f ca="1">IF(ISBLANK(OFFSET(DistinctList,1232,0,1,1)),0,IF(COUNTIF(OFFSET(DistinctList,1233,0,2000,1),OFFSET(DistinctList,1232,0,1,1))=0,1,0))</f>
        <v>0</v>
      </c>
    </row>
    <row r="1235" spans="1:1">
      <c r="A1235" s="1">
        <f ca="1">IF(ISBLANK(OFFSET(DistinctList,1233,0,1,1)),0,IF(COUNTIF(OFFSET(DistinctList,1234,0,2000,1),OFFSET(DistinctList,1233,0,1,1))=0,1,0))</f>
        <v>0</v>
      </c>
    </row>
    <row r="1236" spans="1:1">
      <c r="A1236" s="1">
        <f ca="1">IF(ISBLANK(OFFSET(DistinctList,1234,0,1,1)),0,IF(COUNTIF(OFFSET(DistinctList,1235,0,2000,1),OFFSET(DistinctList,1234,0,1,1))=0,1,0))</f>
        <v>0</v>
      </c>
    </row>
    <row r="1237" spans="1:1">
      <c r="A1237" s="1">
        <f ca="1">IF(ISBLANK(OFFSET(DistinctList,1235,0,1,1)),0,IF(COUNTIF(OFFSET(DistinctList,1236,0,2000,1),OFFSET(DistinctList,1235,0,1,1))=0,1,0))</f>
        <v>0</v>
      </c>
    </row>
    <row r="1238" spans="1:1">
      <c r="A1238" s="1">
        <f ca="1">IF(ISBLANK(OFFSET(DistinctList,1236,0,1,1)),0,IF(COUNTIF(OFFSET(DistinctList,1237,0,2000,1),OFFSET(DistinctList,1236,0,1,1))=0,1,0))</f>
        <v>0</v>
      </c>
    </row>
    <row r="1239" spans="1:1">
      <c r="A1239" s="1">
        <f ca="1">IF(ISBLANK(OFFSET(DistinctList,1237,0,1,1)),0,IF(COUNTIF(OFFSET(DistinctList,1238,0,2000,1),OFFSET(DistinctList,1237,0,1,1))=0,1,0))</f>
        <v>0</v>
      </c>
    </row>
    <row r="1240" spans="1:1">
      <c r="A1240" s="1">
        <f ca="1">IF(ISBLANK(OFFSET(DistinctList,1238,0,1,1)),0,IF(COUNTIF(OFFSET(DistinctList,1239,0,2000,1),OFFSET(DistinctList,1238,0,1,1))=0,1,0))</f>
        <v>0</v>
      </c>
    </row>
    <row r="1241" spans="1:1">
      <c r="A1241" s="1">
        <f ca="1">IF(ISBLANK(OFFSET(DistinctList,1239,0,1,1)),0,IF(COUNTIF(OFFSET(DistinctList,1240,0,2000,1),OFFSET(DistinctList,1239,0,1,1))=0,1,0))</f>
        <v>0</v>
      </c>
    </row>
    <row r="1242" spans="1:1">
      <c r="A1242" s="1">
        <f ca="1">IF(ISBLANK(OFFSET(DistinctList,1240,0,1,1)),0,IF(COUNTIF(OFFSET(DistinctList,1241,0,2000,1),OFFSET(DistinctList,1240,0,1,1))=0,1,0))</f>
        <v>0</v>
      </c>
    </row>
    <row r="1243" spans="1:1">
      <c r="A1243" s="1">
        <f ca="1">IF(ISBLANK(OFFSET(DistinctList,1241,0,1,1)),0,IF(COUNTIF(OFFSET(DistinctList,1242,0,2000,1),OFFSET(DistinctList,1241,0,1,1))=0,1,0))</f>
        <v>0</v>
      </c>
    </row>
    <row r="1244" spans="1:1">
      <c r="A1244" s="1">
        <f ca="1">IF(ISBLANK(OFFSET(DistinctList,1242,0,1,1)),0,IF(COUNTIF(OFFSET(DistinctList,1243,0,2000,1),OFFSET(DistinctList,1242,0,1,1))=0,1,0))</f>
        <v>0</v>
      </c>
    </row>
    <row r="1245" spans="1:1">
      <c r="A1245" s="1">
        <f ca="1">IF(ISBLANK(OFFSET(DistinctList,1243,0,1,1)),0,IF(COUNTIF(OFFSET(DistinctList,1244,0,2000,1),OFFSET(DistinctList,1243,0,1,1))=0,1,0))</f>
        <v>0</v>
      </c>
    </row>
    <row r="1246" spans="1:1">
      <c r="A1246" s="1">
        <f ca="1">IF(ISBLANK(OFFSET(DistinctList,1244,0,1,1)),0,IF(COUNTIF(OFFSET(DistinctList,1245,0,2000,1),OFFSET(DistinctList,1244,0,1,1))=0,1,0))</f>
        <v>0</v>
      </c>
    </row>
    <row r="1247" spans="1:1">
      <c r="A1247" s="1">
        <f ca="1">IF(ISBLANK(OFFSET(DistinctList,1245,0,1,1)),0,IF(COUNTIF(OFFSET(DistinctList,1246,0,2000,1),OFFSET(DistinctList,1245,0,1,1))=0,1,0))</f>
        <v>0</v>
      </c>
    </row>
    <row r="1248" spans="1:1">
      <c r="A1248" s="1">
        <f ca="1">IF(ISBLANK(OFFSET(DistinctList,1246,0,1,1)),0,IF(COUNTIF(OFFSET(DistinctList,1247,0,2000,1),OFFSET(DistinctList,1246,0,1,1))=0,1,0))</f>
        <v>0</v>
      </c>
    </row>
    <row r="1249" spans="1:1">
      <c r="A1249" s="1">
        <f ca="1">IF(ISBLANK(OFFSET(DistinctList,1247,0,1,1)),0,IF(COUNTIF(OFFSET(DistinctList,1248,0,2000,1),OFFSET(DistinctList,1247,0,1,1))=0,1,0))</f>
        <v>0</v>
      </c>
    </row>
    <row r="1250" spans="1:1">
      <c r="A1250" s="1">
        <f ca="1">IF(ISBLANK(OFFSET(DistinctList,1248,0,1,1)),0,IF(COUNTIF(OFFSET(DistinctList,1249,0,2000,1),OFFSET(DistinctList,1248,0,1,1))=0,1,0))</f>
        <v>0</v>
      </c>
    </row>
    <row r="1251" spans="1:1">
      <c r="A1251" s="1">
        <f ca="1">IF(ISBLANK(OFFSET(DistinctList,1249,0,1,1)),0,IF(COUNTIF(OFFSET(DistinctList,1250,0,2000,1),OFFSET(DistinctList,1249,0,1,1))=0,1,0))</f>
        <v>0</v>
      </c>
    </row>
    <row r="1252" spans="1:1">
      <c r="A1252" s="1">
        <f ca="1">IF(ISBLANK(OFFSET(DistinctList,1250,0,1,1)),0,IF(COUNTIF(OFFSET(DistinctList,1251,0,2000,1),OFFSET(DistinctList,1250,0,1,1))=0,1,0))</f>
        <v>0</v>
      </c>
    </row>
    <row r="1253" spans="1:1">
      <c r="A1253" s="1">
        <f ca="1">IF(ISBLANK(OFFSET(DistinctList,1251,0,1,1)),0,IF(COUNTIF(OFFSET(DistinctList,1252,0,2000,1),OFFSET(DistinctList,1251,0,1,1))=0,1,0))</f>
        <v>0</v>
      </c>
    </row>
    <row r="1254" spans="1:1">
      <c r="A1254" s="1">
        <f ca="1">IF(ISBLANK(OFFSET(DistinctList,1252,0,1,1)),0,IF(COUNTIF(OFFSET(DistinctList,1253,0,2000,1),OFFSET(DistinctList,1252,0,1,1))=0,1,0))</f>
        <v>0</v>
      </c>
    </row>
    <row r="1255" spans="1:1">
      <c r="A1255" s="1">
        <f ca="1">IF(ISBLANK(OFFSET(DistinctList,1253,0,1,1)),0,IF(COUNTIF(OFFSET(DistinctList,1254,0,2000,1),OFFSET(DistinctList,1253,0,1,1))=0,1,0))</f>
        <v>0</v>
      </c>
    </row>
    <row r="1256" spans="1:1">
      <c r="A1256" s="1">
        <f ca="1">IF(ISBLANK(OFFSET(DistinctList,1254,0,1,1)),0,IF(COUNTIF(OFFSET(DistinctList,1255,0,2000,1),OFFSET(DistinctList,1254,0,1,1))=0,1,0))</f>
        <v>0</v>
      </c>
    </row>
    <row r="1257" spans="1:1">
      <c r="A1257" s="1">
        <f ca="1">IF(ISBLANK(OFFSET(DistinctList,1255,0,1,1)),0,IF(COUNTIF(OFFSET(DistinctList,1256,0,2000,1),OFFSET(DistinctList,1255,0,1,1))=0,1,0))</f>
        <v>0</v>
      </c>
    </row>
    <row r="1258" spans="1:1">
      <c r="A1258" s="1">
        <f ca="1">IF(ISBLANK(OFFSET(DistinctList,1256,0,1,1)),0,IF(COUNTIF(OFFSET(DistinctList,1257,0,2000,1),OFFSET(DistinctList,1256,0,1,1))=0,1,0))</f>
        <v>0</v>
      </c>
    </row>
    <row r="1259" spans="1:1">
      <c r="A1259" s="1">
        <f ca="1">IF(ISBLANK(OFFSET(DistinctList,1257,0,1,1)),0,IF(COUNTIF(OFFSET(DistinctList,1258,0,2000,1),OFFSET(DistinctList,1257,0,1,1))=0,1,0))</f>
        <v>0</v>
      </c>
    </row>
    <row r="1260" spans="1:1">
      <c r="A1260" s="1">
        <f ca="1">IF(ISBLANK(OFFSET(DistinctList,1258,0,1,1)),0,IF(COUNTIF(OFFSET(DistinctList,1259,0,2000,1),OFFSET(DistinctList,1258,0,1,1))=0,1,0))</f>
        <v>0</v>
      </c>
    </row>
    <row r="1261" spans="1:1">
      <c r="A1261" s="1">
        <f ca="1">IF(ISBLANK(OFFSET(DistinctList,1259,0,1,1)),0,IF(COUNTIF(OFFSET(DistinctList,1260,0,2000,1),OFFSET(DistinctList,1259,0,1,1))=0,1,0))</f>
        <v>0</v>
      </c>
    </row>
    <row r="1262" spans="1:1">
      <c r="A1262" s="1">
        <f ca="1">IF(ISBLANK(OFFSET(DistinctList,1260,0,1,1)),0,IF(COUNTIF(OFFSET(DistinctList,1261,0,2000,1),OFFSET(DistinctList,1260,0,1,1))=0,1,0))</f>
        <v>0</v>
      </c>
    </row>
    <row r="1263" spans="1:1">
      <c r="A1263" s="1">
        <f ca="1">IF(ISBLANK(OFFSET(DistinctList,1261,0,1,1)),0,IF(COUNTIF(OFFSET(DistinctList,1262,0,2000,1),OFFSET(DistinctList,1261,0,1,1))=0,1,0))</f>
        <v>0</v>
      </c>
    </row>
    <row r="1264" spans="1:1">
      <c r="A1264" s="1">
        <f ca="1">IF(ISBLANK(OFFSET(DistinctList,1262,0,1,1)),0,IF(COUNTIF(OFFSET(DistinctList,1263,0,2000,1),OFFSET(DistinctList,1262,0,1,1))=0,1,0))</f>
        <v>0</v>
      </c>
    </row>
    <row r="1265" spans="1:1">
      <c r="A1265" s="1">
        <f ca="1">IF(ISBLANK(OFFSET(DistinctList,1263,0,1,1)),0,IF(COUNTIF(OFFSET(DistinctList,1264,0,2000,1),OFFSET(DistinctList,1263,0,1,1))=0,1,0))</f>
        <v>0</v>
      </c>
    </row>
    <row r="1266" spans="1:1">
      <c r="A1266" s="1">
        <f ca="1">IF(ISBLANK(OFFSET(DistinctList,1264,0,1,1)),0,IF(COUNTIF(OFFSET(DistinctList,1265,0,2000,1),OFFSET(DistinctList,1264,0,1,1))=0,1,0))</f>
        <v>0</v>
      </c>
    </row>
    <row r="1267" spans="1:1">
      <c r="A1267" s="1">
        <f ca="1">IF(ISBLANK(OFFSET(DistinctList,1265,0,1,1)),0,IF(COUNTIF(OFFSET(DistinctList,1266,0,2000,1),OFFSET(DistinctList,1265,0,1,1))=0,1,0))</f>
        <v>0</v>
      </c>
    </row>
    <row r="1268" spans="1:1">
      <c r="A1268" s="1">
        <f ca="1">IF(ISBLANK(OFFSET(DistinctList,1266,0,1,1)),0,IF(COUNTIF(OFFSET(DistinctList,1267,0,2000,1),OFFSET(DistinctList,1266,0,1,1))=0,1,0))</f>
        <v>0</v>
      </c>
    </row>
    <row r="1269" spans="1:1">
      <c r="A1269" s="1">
        <f ca="1">IF(ISBLANK(OFFSET(DistinctList,1267,0,1,1)),0,IF(COUNTIF(OFFSET(DistinctList,1268,0,2000,1),OFFSET(DistinctList,1267,0,1,1))=0,1,0))</f>
        <v>0</v>
      </c>
    </row>
    <row r="1270" spans="1:1">
      <c r="A1270" s="1">
        <f ca="1">IF(ISBLANK(OFFSET(DistinctList,1268,0,1,1)),0,IF(COUNTIF(OFFSET(DistinctList,1269,0,2000,1),OFFSET(DistinctList,1268,0,1,1))=0,1,0))</f>
        <v>0</v>
      </c>
    </row>
    <row r="1271" spans="1:1">
      <c r="A1271" s="1">
        <f ca="1">IF(ISBLANK(OFFSET(DistinctList,1269,0,1,1)),0,IF(COUNTIF(OFFSET(DistinctList,1270,0,2000,1),OFFSET(DistinctList,1269,0,1,1))=0,1,0))</f>
        <v>0</v>
      </c>
    </row>
    <row r="1272" spans="1:1">
      <c r="A1272" s="1">
        <f ca="1">IF(ISBLANK(OFFSET(DistinctList,1270,0,1,1)),0,IF(COUNTIF(OFFSET(DistinctList,1271,0,2000,1),OFFSET(DistinctList,1270,0,1,1))=0,1,0))</f>
        <v>0</v>
      </c>
    </row>
    <row r="1273" spans="1:1">
      <c r="A1273" s="1">
        <f ca="1">IF(ISBLANK(OFFSET(DistinctList,1271,0,1,1)),0,IF(COUNTIF(OFFSET(DistinctList,1272,0,2000,1),OFFSET(DistinctList,1271,0,1,1))=0,1,0))</f>
        <v>0</v>
      </c>
    </row>
    <row r="1274" spans="1:1">
      <c r="A1274" s="1">
        <f ca="1">IF(ISBLANK(OFFSET(DistinctList,1272,0,1,1)),0,IF(COUNTIF(OFFSET(DistinctList,1273,0,2000,1),OFFSET(DistinctList,1272,0,1,1))=0,1,0))</f>
        <v>0</v>
      </c>
    </row>
    <row r="1275" spans="1:1">
      <c r="A1275" s="1">
        <f ca="1">IF(ISBLANK(OFFSET(DistinctList,1273,0,1,1)),0,IF(COUNTIF(OFFSET(DistinctList,1274,0,2000,1),OFFSET(DistinctList,1273,0,1,1))=0,1,0))</f>
        <v>0</v>
      </c>
    </row>
    <row r="1276" spans="1:1">
      <c r="A1276" s="1">
        <f ca="1">IF(ISBLANK(OFFSET(DistinctList,1274,0,1,1)),0,IF(COUNTIF(OFFSET(DistinctList,1275,0,2000,1),OFFSET(DistinctList,1274,0,1,1))=0,1,0))</f>
        <v>0</v>
      </c>
    </row>
    <row r="1277" spans="1:1">
      <c r="A1277" s="1">
        <f ca="1">IF(ISBLANK(OFFSET(DistinctList,1275,0,1,1)),0,IF(COUNTIF(OFFSET(DistinctList,1276,0,2000,1),OFFSET(DistinctList,1275,0,1,1))=0,1,0))</f>
        <v>0</v>
      </c>
    </row>
    <row r="1278" spans="1:1">
      <c r="A1278" s="1">
        <f ca="1">IF(ISBLANK(OFFSET(DistinctList,1276,0,1,1)),0,IF(COUNTIF(OFFSET(DistinctList,1277,0,2000,1),OFFSET(DistinctList,1276,0,1,1))=0,1,0))</f>
        <v>0</v>
      </c>
    </row>
    <row r="1279" spans="1:1">
      <c r="A1279" s="1">
        <f ca="1">IF(ISBLANK(OFFSET(DistinctList,1277,0,1,1)),0,IF(COUNTIF(OFFSET(DistinctList,1278,0,2000,1),OFFSET(DistinctList,1277,0,1,1))=0,1,0))</f>
        <v>0</v>
      </c>
    </row>
    <row r="1280" spans="1:1">
      <c r="A1280" s="1">
        <f ca="1">IF(ISBLANK(OFFSET(DistinctList,1278,0,1,1)),0,IF(COUNTIF(OFFSET(DistinctList,1279,0,2000,1),OFFSET(DistinctList,1278,0,1,1))=0,1,0))</f>
        <v>0</v>
      </c>
    </row>
    <row r="1281" spans="1:1">
      <c r="A1281" s="1">
        <f ca="1">IF(ISBLANK(OFFSET(DistinctList,1279,0,1,1)),0,IF(COUNTIF(OFFSET(DistinctList,1280,0,2000,1),OFFSET(DistinctList,1279,0,1,1))=0,1,0))</f>
        <v>0</v>
      </c>
    </row>
    <row r="1282" spans="1:1">
      <c r="A1282" s="1">
        <f ca="1">IF(ISBLANK(OFFSET(DistinctList,1280,0,1,1)),0,IF(COUNTIF(OFFSET(DistinctList,1281,0,2000,1),OFFSET(DistinctList,1280,0,1,1))=0,1,0))</f>
        <v>0</v>
      </c>
    </row>
    <row r="1283" spans="1:1">
      <c r="A1283" s="1">
        <f ca="1">IF(ISBLANK(OFFSET(DistinctList,1281,0,1,1)),0,IF(COUNTIF(OFFSET(DistinctList,1282,0,2000,1),OFFSET(DistinctList,1281,0,1,1))=0,1,0))</f>
        <v>0</v>
      </c>
    </row>
    <row r="1284" spans="1:1">
      <c r="A1284" s="1">
        <f ca="1">IF(ISBLANK(OFFSET(DistinctList,1282,0,1,1)),0,IF(COUNTIF(OFFSET(DistinctList,1283,0,2000,1),OFFSET(DistinctList,1282,0,1,1))=0,1,0))</f>
        <v>0</v>
      </c>
    </row>
    <row r="1285" spans="1:1">
      <c r="A1285" s="1">
        <f ca="1">IF(ISBLANK(OFFSET(DistinctList,1283,0,1,1)),0,IF(COUNTIF(OFFSET(DistinctList,1284,0,2000,1),OFFSET(DistinctList,1283,0,1,1))=0,1,0))</f>
        <v>0</v>
      </c>
    </row>
    <row r="1286" spans="1:1">
      <c r="A1286" s="1">
        <f ca="1">IF(ISBLANK(OFFSET(DistinctList,1284,0,1,1)),0,IF(COUNTIF(OFFSET(DistinctList,1285,0,2000,1),OFFSET(DistinctList,1284,0,1,1))=0,1,0))</f>
        <v>0</v>
      </c>
    </row>
    <row r="1287" spans="1:1">
      <c r="A1287" s="1">
        <f ca="1">IF(ISBLANK(OFFSET(DistinctList,1285,0,1,1)),0,IF(COUNTIF(OFFSET(DistinctList,1286,0,2000,1),OFFSET(DistinctList,1285,0,1,1))=0,1,0))</f>
        <v>0</v>
      </c>
    </row>
    <row r="1288" spans="1:1">
      <c r="A1288" s="1">
        <f ca="1">IF(ISBLANK(OFFSET(DistinctList,1286,0,1,1)),0,IF(COUNTIF(OFFSET(DistinctList,1287,0,2000,1),OFFSET(DistinctList,1286,0,1,1))=0,1,0))</f>
        <v>0</v>
      </c>
    </row>
    <row r="1289" spans="1:1">
      <c r="A1289" s="1">
        <f ca="1">IF(ISBLANK(OFFSET(DistinctList,1287,0,1,1)),0,IF(COUNTIF(OFFSET(DistinctList,1288,0,2000,1),OFFSET(DistinctList,1287,0,1,1))=0,1,0))</f>
        <v>0</v>
      </c>
    </row>
    <row r="1290" spans="1:1">
      <c r="A1290" s="1">
        <f ca="1">IF(ISBLANK(OFFSET(DistinctList,1288,0,1,1)),0,IF(COUNTIF(OFFSET(DistinctList,1289,0,2000,1),OFFSET(DistinctList,1288,0,1,1))=0,1,0))</f>
        <v>0</v>
      </c>
    </row>
    <row r="1291" spans="1:1">
      <c r="A1291" s="1">
        <f ca="1">IF(ISBLANK(OFFSET(DistinctList,1289,0,1,1)),0,IF(COUNTIF(OFFSET(DistinctList,1290,0,2000,1),OFFSET(DistinctList,1289,0,1,1))=0,1,0))</f>
        <v>0</v>
      </c>
    </row>
    <row r="1292" spans="1:1">
      <c r="A1292" s="1">
        <f ca="1">IF(ISBLANK(OFFSET(DistinctList,1290,0,1,1)),0,IF(COUNTIF(OFFSET(DistinctList,1291,0,2000,1),OFFSET(DistinctList,1290,0,1,1))=0,1,0))</f>
        <v>0</v>
      </c>
    </row>
    <row r="1293" spans="1:1">
      <c r="A1293" s="1">
        <f ca="1">IF(ISBLANK(OFFSET(DistinctList,1291,0,1,1)),0,IF(COUNTIF(OFFSET(DistinctList,1292,0,2000,1),OFFSET(DistinctList,1291,0,1,1))=0,1,0))</f>
        <v>0</v>
      </c>
    </row>
    <row r="1294" spans="1:1">
      <c r="A1294" s="1">
        <f ca="1">IF(ISBLANK(OFFSET(DistinctList,1292,0,1,1)),0,IF(COUNTIF(OFFSET(DistinctList,1293,0,2000,1),OFFSET(DistinctList,1292,0,1,1))=0,1,0))</f>
        <v>0</v>
      </c>
    </row>
    <row r="1295" spans="1:1">
      <c r="A1295" s="1">
        <f ca="1">IF(ISBLANK(OFFSET(DistinctList,1293,0,1,1)),0,IF(COUNTIF(OFFSET(DistinctList,1294,0,2000,1),OFFSET(DistinctList,1293,0,1,1))=0,1,0))</f>
        <v>0</v>
      </c>
    </row>
    <row r="1296" spans="1:1">
      <c r="A1296" s="1">
        <f ca="1">IF(ISBLANK(OFFSET(DistinctList,1294,0,1,1)),0,IF(COUNTIF(OFFSET(DistinctList,1295,0,2000,1),OFFSET(DistinctList,1294,0,1,1))=0,1,0))</f>
        <v>0</v>
      </c>
    </row>
    <row r="1297" spans="1:1">
      <c r="A1297" s="1">
        <f ca="1">IF(ISBLANK(OFFSET(DistinctList,1295,0,1,1)),0,IF(COUNTIF(OFFSET(DistinctList,1296,0,2000,1),OFFSET(DistinctList,1295,0,1,1))=0,1,0))</f>
        <v>0</v>
      </c>
    </row>
    <row r="1298" spans="1:1">
      <c r="A1298" s="1">
        <f ca="1">IF(ISBLANK(OFFSET(DistinctList,1296,0,1,1)),0,IF(COUNTIF(OFFSET(DistinctList,1297,0,2000,1),OFFSET(DistinctList,1296,0,1,1))=0,1,0))</f>
        <v>0</v>
      </c>
    </row>
    <row r="1299" spans="1:1">
      <c r="A1299" s="1">
        <f ca="1">IF(ISBLANK(OFFSET(DistinctList,1297,0,1,1)),0,IF(COUNTIF(OFFSET(DistinctList,1298,0,2000,1),OFFSET(DistinctList,1297,0,1,1))=0,1,0))</f>
        <v>0</v>
      </c>
    </row>
    <row r="1300" spans="1:1">
      <c r="A1300" s="1">
        <f ca="1">IF(ISBLANK(OFFSET(DistinctList,1298,0,1,1)),0,IF(COUNTIF(OFFSET(DistinctList,1299,0,2000,1),OFFSET(DistinctList,1298,0,1,1))=0,1,0))</f>
        <v>0</v>
      </c>
    </row>
    <row r="1301" spans="1:1">
      <c r="A1301" s="1">
        <f ca="1">IF(ISBLANK(OFFSET(DistinctList,1299,0,1,1)),0,IF(COUNTIF(OFFSET(DistinctList,1300,0,2000,1),OFFSET(DistinctList,1299,0,1,1))=0,1,0))</f>
        <v>0</v>
      </c>
    </row>
    <row r="1302" spans="1:1">
      <c r="A1302" s="1">
        <f ca="1">IF(ISBLANK(OFFSET(DistinctList,1300,0,1,1)),0,IF(COUNTIF(OFFSET(DistinctList,1301,0,2000,1),OFFSET(DistinctList,1300,0,1,1))=0,1,0))</f>
        <v>0</v>
      </c>
    </row>
    <row r="1303" spans="1:1">
      <c r="A1303" s="1">
        <f ca="1">IF(ISBLANK(OFFSET(DistinctList,1301,0,1,1)),0,IF(COUNTIF(OFFSET(DistinctList,1302,0,2000,1),OFFSET(DistinctList,1301,0,1,1))=0,1,0))</f>
        <v>0</v>
      </c>
    </row>
    <row r="1304" spans="1:1">
      <c r="A1304" s="1">
        <f ca="1">IF(ISBLANK(OFFSET(DistinctList,1302,0,1,1)),0,IF(COUNTIF(OFFSET(DistinctList,1303,0,2000,1),OFFSET(DistinctList,1302,0,1,1))=0,1,0))</f>
        <v>0</v>
      </c>
    </row>
    <row r="1305" spans="1:1">
      <c r="A1305" s="1">
        <f ca="1">IF(ISBLANK(OFFSET(DistinctList,1303,0,1,1)),0,IF(COUNTIF(OFFSET(DistinctList,1304,0,2000,1),OFFSET(DistinctList,1303,0,1,1))=0,1,0))</f>
        <v>0</v>
      </c>
    </row>
    <row r="1306" spans="1:1">
      <c r="A1306" s="1">
        <f ca="1">IF(ISBLANK(OFFSET(DistinctList,1304,0,1,1)),0,IF(COUNTIF(OFFSET(DistinctList,1305,0,2000,1),OFFSET(DistinctList,1304,0,1,1))=0,1,0))</f>
        <v>0</v>
      </c>
    </row>
    <row r="1307" spans="1:1">
      <c r="A1307" s="1">
        <f ca="1">IF(ISBLANK(OFFSET(DistinctList,1305,0,1,1)),0,IF(COUNTIF(OFFSET(DistinctList,1306,0,2000,1),OFFSET(DistinctList,1305,0,1,1))=0,1,0))</f>
        <v>0</v>
      </c>
    </row>
    <row r="1308" spans="1:1">
      <c r="A1308" s="1">
        <f ca="1">IF(ISBLANK(OFFSET(DistinctList,1306,0,1,1)),0,IF(COUNTIF(OFFSET(DistinctList,1307,0,2000,1),OFFSET(DistinctList,1306,0,1,1))=0,1,0))</f>
        <v>0</v>
      </c>
    </row>
    <row r="1309" spans="1:1">
      <c r="A1309" s="1">
        <f ca="1">IF(ISBLANK(OFFSET(DistinctList,1307,0,1,1)),0,IF(COUNTIF(OFFSET(DistinctList,1308,0,2000,1),OFFSET(DistinctList,1307,0,1,1))=0,1,0))</f>
        <v>0</v>
      </c>
    </row>
    <row r="1310" spans="1:1">
      <c r="A1310" s="1">
        <f ca="1">IF(ISBLANK(OFFSET(DistinctList,1308,0,1,1)),0,IF(COUNTIF(OFFSET(DistinctList,1309,0,2000,1),OFFSET(DistinctList,1308,0,1,1))=0,1,0))</f>
        <v>0</v>
      </c>
    </row>
    <row r="1311" spans="1:1">
      <c r="A1311" s="1">
        <f ca="1">IF(ISBLANK(OFFSET(DistinctList,1309,0,1,1)),0,IF(COUNTIF(OFFSET(DistinctList,1310,0,2000,1),OFFSET(DistinctList,1309,0,1,1))=0,1,0))</f>
        <v>0</v>
      </c>
    </row>
    <row r="1312" spans="1:1">
      <c r="A1312" s="1">
        <f ca="1">IF(ISBLANK(OFFSET(DistinctList,1310,0,1,1)),0,IF(COUNTIF(OFFSET(DistinctList,1311,0,2000,1),OFFSET(DistinctList,1310,0,1,1))=0,1,0))</f>
        <v>0</v>
      </c>
    </row>
    <row r="1313" spans="1:1">
      <c r="A1313" s="1">
        <f ca="1">IF(ISBLANK(OFFSET(DistinctList,1311,0,1,1)),0,IF(COUNTIF(OFFSET(DistinctList,1312,0,2000,1),OFFSET(DistinctList,1311,0,1,1))=0,1,0))</f>
        <v>0</v>
      </c>
    </row>
    <row r="1314" spans="1:1">
      <c r="A1314" s="1">
        <f ca="1">IF(ISBLANK(OFFSET(DistinctList,1312,0,1,1)),0,IF(COUNTIF(OFFSET(DistinctList,1313,0,2000,1),OFFSET(DistinctList,1312,0,1,1))=0,1,0))</f>
        <v>0</v>
      </c>
    </row>
    <row r="1315" spans="1:1">
      <c r="A1315" s="1">
        <f ca="1">IF(ISBLANK(OFFSET(DistinctList,1313,0,1,1)),0,IF(COUNTIF(OFFSET(DistinctList,1314,0,2000,1),OFFSET(DistinctList,1313,0,1,1))=0,1,0))</f>
        <v>0</v>
      </c>
    </row>
    <row r="1316" spans="1:1">
      <c r="A1316" s="1">
        <f ca="1">IF(ISBLANK(OFFSET(DistinctList,1314,0,1,1)),0,IF(COUNTIF(OFFSET(DistinctList,1315,0,2000,1),OFFSET(DistinctList,1314,0,1,1))=0,1,0))</f>
        <v>0</v>
      </c>
    </row>
    <row r="1317" spans="1:1">
      <c r="A1317" s="1">
        <f ca="1">IF(ISBLANK(OFFSET(DistinctList,1315,0,1,1)),0,IF(COUNTIF(OFFSET(DistinctList,1316,0,2000,1),OFFSET(DistinctList,1315,0,1,1))=0,1,0))</f>
        <v>0</v>
      </c>
    </row>
    <row r="1318" spans="1:1">
      <c r="A1318" s="1">
        <f ca="1">IF(ISBLANK(OFFSET(DistinctList,1316,0,1,1)),0,IF(COUNTIF(OFFSET(DistinctList,1317,0,2000,1),OFFSET(DistinctList,1316,0,1,1))=0,1,0))</f>
        <v>0</v>
      </c>
    </row>
    <row r="1319" spans="1:1">
      <c r="A1319" s="1">
        <f ca="1">IF(ISBLANK(OFFSET(DistinctList,1317,0,1,1)),0,IF(COUNTIF(OFFSET(DistinctList,1318,0,2000,1),OFFSET(DistinctList,1317,0,1,1))=0,1,0))</f>
        <v>0</v>
      </c>
    </row>
    <row r="1320" spans="1:1">
      <c r="A1320" s="1">
        <f ca="1">IF(ISBLANK(OFFSET(DistinctList,1318,0,1,1)),0,IF(COUNTIF(OFFSET(DistinctList,1319,0,2000,1),OFFSET(DistinctList,1318,0,1,1))=0,1,0))</f>
        <v>0</v>
      </c>
    </row>
    <row r="1321" spans="1:1">
      <c r="A1321" s="1">
        <f ca="1">IF(ISBLANK(OFFSET(DistinctList,1319,0,1,1)),0,IF(COUNTIF(OFFSET(DistinctList,1320,0,2000,1),OFFSET(DistinctList,1319,0,1,1))=0,1,0))</f>
        <v>0</v>
      </c>
    </row>
    <row r="1322" spans="1:1">
      <c r="A1322" s="1">
        <f ca="1">IF(ISBLANK(OFFSET(DistinctList,1320,0,1,1)),0,IF(COUNTIF(OFFSET(DistinctList,1321,0,2000,1),OFFSET(DistinctList,1320,0,1,1))=0,1,0))</f>
        <v>0</v>
      </c>
    </row>
    <row r="1323" spans="1:1">
      <c r="A1323" s="1">
        <f ca="1">IF(ISBLANK(OFFSET(DistinctList,1321,0,1,1)),0,IF(COUNTIF(OFFSET(DistinctList,1322,0,2000,1),OFFSET(DistinctList,1321,0,1,1))=0,1,0))</f>
        <v>0</v>
      </c>
    </row>
    <row r="1324" spans="1:1">
      <c r="A1324" s="1">
        <f ca="1">IF(ISBLANK(OFFSET(DistinctList,1322,0,1,1)),0,IF(COUNTIF(OFFSET(DistinctList,1323,0,2000,1),OFFSET(DistinctList,1322,0,1,1))=0,1,0))</f>
        <v>0</v>
      </c>
    </row>
    <row r="1325" spans="1:1">
      <c r="A1325" s="1">
        <f ca="1">IF(ISBLANK(OFFSET(DistinctList,1323,0,1,1)),0,IF(COUNTIF(OFFSET(DistinctList,1324,0,2000,1),OFFSET(DistinctList,1323,0,1,1))=0,1,0))</f>
        <v>0</v>
      </c>
    </row>
    <row r="1326" spans="1:1">
      <c r="A1326" s="1">
        <f ca="1">IF(ISBLANK(OFFSET(DistinctList,1324,0,1,1)),0,IF(COUNTIF(OFFSET(DistinctList,1325,0,2000,1),OFFSET(DistinctList,1324,0,1,1))=0,1,0))</f>
        <v>0</v>
      </c>
    </row>
    <row r="1327" spans="1:1">
      <c r="A1327" s="1">
        <f ca="1">IF(ISBLANK(OFFSET(DistinctList,1325,0,1,1)),0,IF(COUNTIF(OFFSET(DistinctList,1326,0,2000,1),OFFSET(DistinctList,1325,0,1,1))=0,1,0))</f>
        <v>0</v>
      </c>
    </row>
    <row r="1328" spans="1:1">
      <c r="A1328" s="1">
        <f ca="1">IF(ISBLANK(OFFSET(DistinctList,1326,0,1,1)),0,IF(COUNTIF(OFFSET(DistinctList,1327,0,2000,1),OFFSET(DistinctList,1326,0,1,1))=0,1,0))</f>
        <v>0</v>
      </c>
    </row>
    <row r="1329" spans="1:1">
      <c r="A1329" s="1">
        <f ca="1">IF(ISBLANK(OFFSET(DistinctList,1327,0,1,1)),0,IF(COUNTIF(OFFSET(DistinctList,1328,0,2000,1),OFFSET(DistinctList,1327,0,1,1))=0,1,0))</f>
        <v>0</v>
      </c>
    </row>
    <row r="1330" spans="1:1">
      <c r="A1330" s="1">
        <f ca="1">IF(ISBLANK(OFFSET(DistinctList,1328,0,1,1)),0,IF(COUNTIF(OFFSET(DistinctList,1329,0,2000,1),OFFSET(DistinctList,1328,0,1,1))=0,1,0))</f>
        <v>0</v>
      </c>
    </row>
    <row r="1331" spans="1:1">
      <c r="A1331" s="1">
        <f ca="1">IF(ISBLANK(OFFSET(DistinctList,1329,0,1,1)),0,IF(COUNTIF(OFFSET(DistinctList,1330,0,2000,1),OFFSET(DistinctList,1329,0,1,1))=0,1,0))</f>
        <v>0</v>
      </c>
    </row>
    <row r="1332" spans="1:1">
      <c r="A1332" s="1">
        <f ca="1">IF(ISBLANK(OFFSET(DistinctList,1330,0,1,1)),0,IF(COUNTIF(OFFSET(DistinctList,1331,0,2000,1),OFFSET(DistinctList,1330,0,1,1))=0,1,0))</f>
        <v>0</v>
      </c>
    </row>
    <row r="1333" spans="1:1">
      <c r="A1333" s="1">
        <f ca="1">IF(ISBLANK(OFFSET(DistinctList,1331,0,1,1)),0,IF(COUNTIF(OFFSET(DistinctList,1332,0,2000,1),OFFSET(DistinctList,1331,0,1,1))=0,1,0))</f>
        <v>0</v>
      </c>
    </row>
    <row r="1334" spans="1:1">
      <c r="A1334" s="1">
        <f ca="1">IF(ISBLANK(OFFSET(DistinctList,1332,0,1,1)),0,IF(COUNTIF(OFFSET(DistinctList,1333,0,2000,1),OFFSET(DistinctList,1332,0,1,1))=0,1,0))</f>
        <v>0</v>
      </c>
    </row>
    <row r="1335" spans="1:1">
      <c r="A1335" s="1">
        <f ca="1">IF(ISBLANK(OFFSET(DistinctList,1333,0,1,1)),0,IF(COUNTIF(OFFSET(DistinctList,1334,0,2000,1),OFFSET(DistinctList,1333,0,1,1))=0,1,0))</f>
        <v>0</v>
      </c>
    </row>
    <row r="1336" spans="1:1">
      <c r="A1336" s="1">
        <f ca="1">IF(ISBLANK(OFFSET(DistinctList,1334,0,1,1)),0,IF(COUNTIF(OFFSET(DistinctList,1335,0,2000,1),OFFSET(DistinctList,1334,0,1,1))=0,1,0))</f>
        <v>0</v>
      </c>
    </row>
    <row r="1337" spans="1:1">
      <c r="A1337" s="1">
        <f ca="1">IF(ISBLANK(OFFSET(DistinctList,1335,0,1,1)),0,IF(COUNTIF(OFFSET(DistinctList,1336,0,2000,1),OFFSET(DistinctList,1335,0,1,1))=0,1,0))</f>
        <v>0</v>
      </c>
    </row>
    <row r="1338" spans="1:1">
      <c r="A1338" s="1">
        <f ca="1">IF(ISBLANK(OFFSET(DistinctList,1336,0,1,1)),0,IF(COUNTIF(OFFSET(DistinctList,1337,0,2000,1),OFFSET(DistinctList,1336,0,1,1))=0,1,0))</f>
        <v>0</v>
      </c>
    </row>
    <row r="1339" spans="1:1">
      <c r="A1339" s="1">
        <f ca="1">IF(ISBLANK(OFFSET(DistinctList,1337,0,1,1)),0,IF(COUNTIF(OFFSET(DistinctList,1338,0,2000,1),OFFSET(DistinctList,1337,0,1,1))=0,1,0))</f>
        <v>0</v>
      </c>
    </row>
    <row r="1340" spans="1:1">
      <c r="A1340" s="1">
        <f ca="1">IF(ISBLANK(OFFSET(DistinctList,1338,0,1,1)),0,IF(COUNTIF(OFFSET(DistinctList,1339,0,2000,1),OFFSET(DistinctList,1338,0,1,1))=0,1,0))</f>
        <v>0</v>
      </c>
    </row>
    <row r="1341" spans="1:1">
      <c r="A1341" s="1">
        <f ca="1">IF(ISBLANK(OFFSET(DistinctList,1339,0,1,1)),0,IF(COUNTIF(OFFSET(DistinctList,1340,0,2000,1),OFFSET(DistinctList,1339,0,1,1))=0,1,0))</f>
        <v>0</v>
      </c>
    </row>
    <row r="1342" spans="1:1">
      <c r="A1342" s="1">
        <f ca="1">IF(ISBLANK(OFFSET(DistinctList,1340,0,1,1)),0,IF(COUNTIF(OFFSET(DistinctList,1341,0,2000,1),OFFSET(DistinctList,1340,0,1,1))=0,1,0))</f>
        <v>0</v>
      </c>
    </row>
    <row r="1343" spans="1:1">
      <c r="A1343" s="1">
        <f ca="1">IF(ISBLANK(OFFSET(DistinctList,1341,0,1,1)),0,IF(COUNTIF(OFFSET(DistinctList,1342,0,2000,1),OFFSET(DistinctList,1341,0,1,1))=0,1,0))</f>
        <v>0</v>
      </c>
    </row>
    <row r="1344" spans="1:1">
      <c r="A1344" s="1">
        <f ca="1">IF(ISBLANK(OFFSET(DistinctList,1342,0,1,1)),0,IF(COUNTIF(OFFSET(DistinctList,1343,0,2000,1),OFFSET(DistinctList,1342,0,1,1))=0,1,0))</f>
        <v>0</v>
      </c>
    </row>
    <row r="1345" spans="1:1">
      <c r="A1345" s="1">
        <f ca="1">IF(ISBLANK(OFFSET(DistinctList,1343,0,1,1)),0,IF(COUNTIF(OFFSET(DistinctList,1344,0,2000,1),OFFSET(DistinctList,1343,0,1,1))=0,1,0))</f>
        <v>0</v>
      </c>
    </row>
    <row r="1346" spans="1:1">
      <c r="A1346" s="1">
        <f ca="1">IF(ISBLANK(OFFSET(DistinctList,1344,0,1,1)),0,IF(COUNTIF(OFFSET(DistinctList,1345,0,2000,1),OFFSET(DistinctList,1344,0,1,1))=0,1,0))</f>
        <v>0</v>
      </c>
    </row>
    <row r="1347" spans="1:1">
      <c r="A1347" s="1">
        <f ca="1">IF(ISBLANK(OFFSET(DistinctList,1345,0,1,1)),0,IF(COUNTIF(OFFSET(DistinctList,1346,0,2000,1),OFFSET(DistinctList,1345,0,1,1))=0,1,0))</f>
        <v>0</v>
      </c>
    </row>
    <row r="1348" spans="1:1">
      <c r="A1348" s="1">
        <f ca="1">IF(ISBLANK(OFFSET(DistinctList,1346,0,1,1)),0,IF(COUNTIF(OFFSET(DistinctList,1347,0,2000,1),OFFSET(DistinctList,1346,0,1,1))=0,1,0))</f>
        <v>0</v>
      </c>
    </row>
    <row r="1349" spans="1:1">
      <c r="A1349" s="1">
        <f ca="1">IF(ISBLANK(OFFSET(DistinctList,1347,0,1,1)),0,IF(COUNTIF(OFFSET(DistinctList,1348,0,2000,1),OFFSET(DistinctList,1347,0,1,1))=0,1,0))</f>
        <v>0</v>
      </c>
    </row>
    <row r="1350" spans="1:1">
      <c r="A1350" s="1">
        <f ca="1">IF(ISBLANK(OFFSET(DistinctList,1348,0,1,1)),0,IF(COUNTIF(OFFSET(DistinctList,1349,0,2000,1),OFFSET(DistinctList,1348,0,1,1))=0,1,0))</f>
        <v>0</v>
      </c>
    </row>
    <row r="1351" spans="1:1">
      <c r="A1351" s="1">
        <f ca="1">IF(ISBLANK(OFFSET(DistinctList,1349,0,1,1)),0,IF(COUNTIF(OFFSET(DistinctList,1350,0,2000,1),OFFSET(DistinctList,1349,0,1,1))=0,1,0))</f>
        <v>0</v>
      </c>
    </row>
    <row r="1352" spans="1:1">
      <c r="A1352" s="1">
        <f ca="1">IF(ISBLANK(OFFSET(DistinctList,1350,0,1,1)),0,IF(COUNTIF(OFFSET(DistinctList,1351,0,2000,1),OFFSET(DistinctList,1350,0,1,1))=0,1,0))</f>
        <v>0</v>
      </c>
    </row>
    <row r="1353" spans="1:1">
      <c r="A1353" s="1">
        <f ca="1">IF(ISBLANK(OFFSET(DistinctList,1351,0,1,1)),0,IF(COUNTIF(OFFSET(DistinctList,1352,0,2000,1),OFFSET(DistinctList,1351,0,1,1))=0,1,0))</f>
        <v>0</v>
      </c>
    </row>
    <row r="1354" spans="1:1">
      <c r="A1354" s="1">
        <f ca="1">IF(ISBLANK(OFFSET(DistinctList,1352,0,1,1)),0,IF(COUNTIF(OFFSET(DistinctList,1353,0,2000,1),OFFSET(DistinctList,1352,0,1,1))=0,1,0))</f>
        <v>0</v>
      </c>
    </row>
    <row r="1355" spans="1:1">
      <c r="A1355" s="1">
        <f ca="1">IF(ISBLANK(OFFSET(DistinctList,1353,0,1,1)),0,IF(COUNTIF(OFFSET(DistinctList,1354,0,2000,1),OFFSET(DistinctList,1353,0,1,1))=0,1,0))</f>
        <v>0</v>
      </c>
    </row>
    <row r="1356" spans="1:1">
      <c r="A1356" s="1">
        <f ca="1">IF(ISBLANK(OFFSET(DistinctList,1354,0,1,1)),0,IF(COUNTIF(OFFSET(DistinctList,1355,0,2000,1),OFFSET(DistinctList,1354,0,1,1))=0,1,0))</f>
        <v>0</v>
      </c>
    </row>
    <row r="1357" spans="1:1">
      <c r="A1357" s="1">
        <f ca="1">IF(ISBLANK(OFFSET(DistinctList,1355,0,1,1)),0,IF(COUNTIF(OFFSET(DistinctList,1356,0,2000,1),OFFSET(DistinctList,1355,0,1,1))=0,1,0))</f>
        <v>0</v>
      </c>
    </row>
    <row r="1358" spans="1:1">
      <c r="A1358" s="1">
        <f ca="1">IF(ISBLANK(OFFSET(DistinctList,1356,0,1,1)),0,IF(COUNTIF(OFFSET(DistinctList,1357,0,2000,1),OFFSET(DistinctList,1356,0,1,1))=0,1,0))</f>
        <v>0</v>
      </c>
    </row>
    <row r="1359" spans="1:1">
      <c r="A1359" s="1">
        <f ca="1">IF(ISBLANK(OFFSET(DistinctList,1357,0,1,1)),0,IF(COUNTIF(OFFSET(DistinctList,1358,0,2000,1),OFFSET(DistinctList,1357,0,1,1))=0,1,0))</f>
        <v>0</v>
      </c>
    </row>
    <row r="1360" spans="1:1">
      <c r="A1360" s="1">
        <f ca="1">IF(ISBLANK(OFFSET(DistinctList,1358,0,1,1)),0,IF(COUNTIF(OFFSET(DistinctList,1359,0,2000,1),OFFSET(DistinctList,1358,0,1,1))=0,1,0))</f>
        <v>0</v>
      </c>
    </row>
    <row r="1361" spans="1:1">
      <c r="A1361" s="1">
        <f ca="1">IF(ISBLANK(OFFSET(DistinctList,1359,0,1,1)),0,IF(COUNTIF(OFFSET(DistinctList,1360,0,2000,1),OFFSET(DistinctList,1359,0,1,1))=0,1,0))</f>
        <v>0</v>
      </c>
    </row>
    <row r="1362" spans="1:1">
      <c r="A1362" s="1">
        <f ca="1">IF(ISBLANK(OFFSET(DistinctList,1360,0,1,1)),0,IF(COUNTIF(OFFSET(DistinctList,1361,0,2000,1),OFFSET(DistinctList,1360,0,1,1))=0,1,0))</f>
        <v>0</v>
      </c>
    </row>
    <row r="1363" spans="1:1">
      <c r="A1363" s="1">
        <f ca="1">IF(ISBLANK(OFFSET(DistinctList,1361,0,1,1)),0,IF(COUNTIF(OFFSET(DistinctList,1362,0,2000,1),OFFSET(DistinctList,1361,0,1,1))=0,1,0))</f>
        <v>0</v>
      </c>
    </row>
    <row r="1364" spans="1:1">
      <c r="A1364" s="1">
        <f ca="1">IF(ISBLANK(OFFSET(DistinctList,1362,0,1,1)),0,IF(COUNTIF(OFFSET(DistinctList,1363,0,2000,1),OFFSET(DistinctList,1362,0,1,1))=0,1,0))</f>
        <v>0</v>
      </c>
    </row>
    <row r="1365" spans="1:1">
      <c r="A1365" s="1">
        <f ca="1">IF(ISBLANK(OFFSET(DistinctList,1363,0,1,1)),0,IF(COUNTIF(OFFSET(DistinctList,1364,0,2000,1),OFFSET(DistinctList,1363,0,1,1))=0,1,0))</f>
        <v>0</v>
      </c>
    </row>
    <row r="1366" spans="1:1">
      <c r="A1366" s="1">
        <f ca="1">IF(ISBLANK(OFFSET(DistinctList,1364,0,1,1)),0,IF(COUNTIF(OFFSET(DistinctList,1365,0,2000,1),OFFSET(DistinctList,1364,0,1,1))=0,1,0))</f>
        <v>0</v>
      </c>
    </row>
    <row r="1367" spans="1:1">
      <c r="A1367" s="1">
        <f ca="1">IF(ISBLANK(OFFSET(DistinctList,1365,0,1,1)),0,IF(COUNTIF(OFFSET(DistinctList,1366,0,2000,1),OFFSET(DistinctList,1365,0,1,1))=0,1,0))</f>
        <v>0</v>
      </c>
    </row>
    <row r="1368" spans="1:1">
      <c r="A1368" s="1">
        <f ca="1">IF(ISBLANK(OFFSET(DistinctList,1366,0,1,1)),0,IF(COUNTIF(OFFSET(DistinctList,1367,0,2000,1),OFFSET(DistinctList,1366,0,1,1))=0,1,0))</f>
        <v>0</v>
      </c>
    </row>
    <row r="1369" spans="1:1">
      <c r="A1369" s="1">
        <f ca="1">IF(ISBLANK(OFFSET(DistinctList,1367,0,1,1)),0,IF(COUNTIF(OFFSET(DistinctList,1368,0,2000,1),OFFSET(DistinctList,1367,0,1,1))=0,1,0))</f>
        <v>0</v>
      </c>
    </row>
    <row r="1370" spans="1:1">
      <c r="A1370" s="1">
        <f ca="1">IF(ISBLANK(OFFSET(DistinctList,1368,0,1,1)),0,IF(COUNTIF(OFFSET(DistinctList,1369,0,2000,1),OFFSET(DistinctList,1368,0,1,1))=0,1,0))</f>
        <v>0</v>
      </c>
    </row>
    <row r="1371" spans="1:1">
      <c r="A1371" s="1">
        <f ca="1">IF(ISBLANK(OFFSET(DistinctList,1369,0,1,1)),0,IF(COUNTIF(OFFSET(DistinctList,1370,0,2000,1),OFFSET(DistinctList,1369,0,1,1))=0,1,0))</f>
        <v>0</v>
      </c>
    </row>
    <row r="1372" spans="1:1">
      <c r="A1372" s="1">
        <f ca="1">IF(ISBLANK(OFFSET(DistinctList,1370,0,1,1)),0,IF(COUNTIF(OFFSET(DistinctList,1371,0,2000,1),OFFSET(DistinctList,1370,0,1,1))=0,1,0))</f>
        <v>0</v>
      </c>
    </row>
    <row r="1373" spans="1:1">
      <c r="A1373" s="1">
        <f ca="1">IF(ISBLANK(OFFSET(DistinctList,1371,0,1,1)),0,IF(COUNTIF(OFFSET(DistinctList,1372,0,2000,1),OFFSET(DistinctList,1371,0,1,1))=0,1,0))</f>
        <v>0</v>
      </c>
    </row>
    <row r="1374" spans="1:1">
      <c r="A1374" s="1">
        <f ca="1">IF(ISBLANK(OFFSET(DistinctList,1372,0,1,1)),0,IF(COUNTIF(OFFSET(DistinctList,1373,0,2000,1),OFFSET(DistinctList,1372,0,1,1))=0,1,0))</f>
        <v>0</v>
      </c>
    </row>
    <row r="1375" spans="1:1">
      <c r="A1375" s="1">
        <f ca="1">IF(ISBLANK(OFFSET(DistinctList,1373,0,1,1)),0,IF(COUNTIF(OFFSET(DistinctList,1374,0,2000,1),OFFSET(DistinctList,1373,0,1,1))=0,1,0))</f>
        <v>0</v>
      </c>
    </row>
    <row r="1376" spans="1:1">
      <c r="A1376" s="1">
        <f ca="1">IF(ISBLANK(OFFSET(DistinctList,1374,0,1,1)),0,IF(COUNTIF(OFFSET(DistinctList,1375,0,2000,1),OFFSET(DistinctList,1374,0,1,1))=0,1,0))</f>
        <v>0</v>
      </c>
    </row>
    <row r="1377" spans="1:1">
      <c r="A1377" s="1">
        <f ca="1">IF(ISBLANK(OFFSET(DistinctList,1375,0,1,1)),0,IF(COUNTIF(OFFSET(DistinctList,1376,0,2000,1),OFFSET(DistinctList,1375,0,1,1))=0,1,0))</f>
        <v>0</v>
      </c>
    </row>
    <row r="1378" spans="1:1">
      <c r="A1378" s="1">
        <f ca="1">IF(ISBLANK(OFFSET(DistinctList,1376,0,1,1)),0,IF(COUNTIF(OFFSET(DistinctList,1377,0,2000,1),OFFSET(DistinctList,1376,0,1,1))=0,1,0))</f>
        <v>0</v>
      </c>
    </row>
    <row r="1379" spans="1:1">
      <c r="A1379" s="1">
        <f ca="1">IF(ISBLANK(OFFSET(DistinctList,1377,0,1,1)),0,IF(COUNTIF(OFFSET(DistinctList,1378,0,2000,1),OFFSET(DistinctList,1377,0,1,1))=0,1,0))</f>
        <v>0</v>
      </c>
    </row>
    <row r="1380" spans="1:1">
      <c r="A1380" s="1">
        <f ca="1">IF(ISBLANK(OFFSET(DistinctList,1378,0,1,1)),0,IF(COUNTIF(OFFSET(DistinctList,1379,0,2000,1),OFFSET(DistinctList,1378,0,1,1))=0,1,0))</f>
        <v>0</v>
      </c>
    </row>
    <row r="1381" spans="1:1">
      <c r="A1381" s="1">
        <f ca="1">IF(ISBLANK(OFFSET(DistinctList,1379,0,1,1)),0,IF(COUNTIF(OFFSET(DistinctList,1380,0,2000,1),OFFSET(DistinctList,1379,0,1,1))=0,1,0))</f>
        <v>0</v>
      </c>
    </row>
    <row r="1382" spans="1:1">
      <c r="A1382" s="1">
        <f ca="1">IF(ISBLANK(OFFSET(DistinctList,1380,0,1,1)),0,IF(COUNTIF(OFFSET(DistinctList,1381,0,2000,1),OFFSET(DistinctList,1380,0,1,1))=0,1,0))</f>
        <v>0</v>
      </c>
    </row>
    <row r="1383" spans="1:1">
      <c r="A1383" s="1">
        <f ca="1">IF(ISBLANK(OFFSET(DistinctList,1381,0,1,1)),0,IF(COUNTIF(OFFSET(DistinctList,1382,0,2000,1),OFFSET(DistinctList,1381,0,1,1))=0,1,0))</f>
        <v>0</v>
      </c>
    </row>
    <row r="1384" spans="1:1">
      <c r="A1384" s="1">
        <f ca="1">IF(ISBLANK(OFFSET(DistinctList,1382,0,1,1)),0,IF(COUNTIF(OFFSET(DistinctList,1383,0,2000,1),OFFSET(DistinctList,1382,0,1,1))=0,1,0))</f>
        <v>0</v>
      </c>
    </row>
    <row r="1385" spans="1:1">
      <c r="A1385" s="1">
        <f ca="1">IF(ISBLANK(OFFSET(DistinctList,1383,0,1,1)),0,IF(COUNTIF(OFFSET(DistinctList,1384,0,2000,1),OFFSET(DistinctList,1383,0,1,1))=0,1,0))</f>
        <v>0</v>
      </c>
    </row>
    <row r="1386" spans="1:1">
      <c r="A1386" s="1">
        <f ca="1">IF(ISBLANK(OFFSET(DistinctList,1384,0,1,1)),0,IF(COUNTIF(OFFSET(DistinctList,1385,0,2000,1),OFFSET(DistinctList,1384,0,1,1))=0,1,0))</f>
        <v>0</v>
      </c>
    </row>
    <row r="1387" spans="1:1">
      <c r="A1387" s="1">
        <f ca="1">IF(ISBLANK(OFFSET(DistinctList,1385,0,1,1)),0,IF(COUNTIF(OFFSET(DistinctList,1386,0,2000,1),OFFSET(DistinctList,1385,0,1,1))=0,1,0))</f>
        <v>0</v>
      </c>
    </row>
    <row r="1388" spans="1:1">
      <c r="A1388" s="1">
        <f ca="1">IF(ISBLANK(OFFSET(DistinctList,1386,0,1,1)),0,IF(COUNTIF(OFFSET(DistinctList,1387,0,2000,1),OFFSET(DistinctList,1386,0,1,1))=0,1,0))</f>
        <v>0</v>
      </c>
    </row>
    <row r="1389" spans="1:1">
      <c r="A1389" s="1">
        <f ca="1">IF(ISBLANK(OFFSET(DistinctList,1387,0,1,1)),0,IF(COUNTIF(OFFSET(DistinctList,1388,0,2000,1),OFFSET(DistinctList,1387,0,1,1))=0,1,0))</f>
        <v>0</v>
      </c>
    </row>
    <row r="1390" spans="1:1">
      <c r="A1390" s="1">
        <f ca="1">IF(ISBLANK(OFFSET(DistinctList,1388,0,1,1)),0,IF(COUNTIF(OFFSET(DistinctList,1389,0,2000,1),OFFSET(DistinctList,1388,0,1,1))=0,1,0))</f>
        <v>0</v>
      </c>
    </row>
    <row r="1391" spans="1:1">
      <c r="A1391" s="1">
        <f ca="1">IF(ISBLANK(OFFSET(DistinctList,1389,0,1,1)),0,IF(COUNTIF(OFFSET(DistinctList,1390,0,2000,1),OFFSET(DistinctList,1389,0,1,1))=0,1,0))</f>
        <v>0</v>
      </c>
    </row>
    <row r="1392" spans="1:1">
      <c r="A1392" s="1">
        <f ca="1">IF(ISBLANK(OFFSET(DistinctList,1390,0,1,1)),0,IF(COUNTIF(OFFSET(DistinctList,1391,0,2000,1),OFFSET(DistinctList,1390,0,1,1))=0,1,0))</f>
        <v>0</v>
      </c>
    </row>
    <row r="1393" spans="1:1">
      <c r="A1393" s="1">
        <f ca="1">IF(ISBLANK(OFFSET(DistinctList,1391,0,1,1)),0,IF(COUNTIF(OFFSET(DistinctList,1392,0,2000,1),OFFSET(DistinctList,1391,0,1,1))=0,1,0))</f>
        <v>0</v>
      </c>
    </row>
    <row r="1394" spans="1:1">
      <c r="A1394" s="1">
        <f ca="1">IF(ISBLANK(OFFSET(DistinctList,1392,0,1,1)),0,IF(COUNTIF(OFFSET(DistinctList,1393,0,2000,1),OFFSET(DistinctList,1392,0,1,1))=0,1,0))</f>
        <v>0</v>
      </c>
    </row>
    <row r="1395" spans="1:1">
      <c r="A1395" s="1">
        <f ca="1">IF(ISBLANK(OFFSET(DistinctList,1393,0,1,1)),0,IF(COUNTIF(OFFSET(DistinctList,1394,0,2000,1),OFFSET(DistinctList,1393,0,1,1))=0,1,0))</f>
        <v>0</v>
      </c>
    </row>
    <row r="1396" spans="1:1">
      <c r="A1396" s="1">
        <f ca="1">IF(ISBLANK(OFFSET(DistinctList,1394,0,1,1)),0,IF(COUNTIF(OFFSET(DistinctList,1395,0,2000,1),OFFSET(DistinctList,1394,0,1,1))=0,1,0))</f>
        <v>0</v>
      </c>
    </row>
    <row r="1397" spans="1:1">
      <c r="A1397" s="1">
        <f ca="1">IF(ISBLANK(OFFSET(DistinctList,1395,0,1,1)),0,IF(COUNTIF(OFFSET(DistinctList,1396,0,2000,1),OFFSET(DistinctList,1395,0,1,1))=0,1,0))</f>
        <v>0</v>
      </c>
    </row>
    <row r="1398" spans="1:1">
      <c r="A1398" s="1">
        <f ca="1">IF(ISBLANK(OFFSET(DistinctList,1396,0,1,1)),0,IF(COUNTIF(OFFSET(DistinctList,1397,0,2000,1),OFFSET(DistinctList,1396,0,1,1))=0,1,0))</f>
        <v>0</v>
      </c>
    </row>
    <row r="1399" spans="1:1">
      <c r="A1399" s="1">
        <f ca="1">IF(ISBLANK(OFFSET(DistinctList,1397,0,1,1)),0,IF(COUNTIF(OFFSET(DistinctList,1398,0,2000,1),OFFSET(DistinctList,1397,0,1,1))=0,1,0))</f>
        <v>0</v>
      </c>
    </row>
    <row r="1400" spans="1:1">
      <c r="A1400" s="1">
        <f ca="1">IF(ISBLANK(OFFSET(DistinctList,1398,0,1,1)),0,IF(COUNTIF(OFFSET(DistinctList,1399,0,2000,1),OFFSET(DistinctList,1398,0,1,1))=0,1,0))</f>
        <v>0</v>
      </c>
    </row>
    <row r="1401" spans="1:1">
      <c r="A1401" s="1">
        <f ca="1">IF(ISBLANK(OFFSET(DistinctList,1399,0,1,1)),0,IF(COUNTIF(OFFSET(DistinctList,1400,0,2000,1),OFFSET(DistinctList,1399,0,1,1))=0,1,0))</f>
        <v>0</v>
      </c>
    </row>
    <row r="1402" spans="1:1">
      <c r="A1402" s="1">
        <f ca="1">IF(ISBLANK(OFFSET(DistinctList,1400,0,1,1)),0,IF(COUNTIF(OFFSET(DistinctList,1401,0,2000,1),OFFSET(DistinctList,1400,0,1,1))=0,1,0))</f>
        <v>0</v>
      </c>
    </row>
    <row r="1403" spans="1:1">
      <c r="A1403" s="1">
        <f ca="1">IF(ISBLANK(OFFSET(DistinctList,1401,0,1,1)),0,IF(COUNTIF(OFFSET(DistinctList,1402,0,2000,1),OFFSET(DistinctList,1401,0,1,1))=0,1,0))</f>
        <v>0</v>
      </c>
    </row>
    <row r="1404" spans="1:1">
      <c r="A1404" s="1">
        <f ca="1">IF(ISBLANK(OFFSET(DistinctList,1402,0,1,1)),0,IF(COUNTIF(OFFSET(DistinctList,1403,0,2000,1),OFFSET(DistinctList,1402,0,1,1))=0,1,0))</f>
        <v>0</v>
      </c>
    </row>
    <row r="1405" spans="1:1">
      <c r="A1405" s="1">
        <f ca="1">IF(ISBLANK(OFFSET(DistinctList,1403,0,1,1)),0,IF(COUNTIF(OFFSET(DistinctList,1404,0,2000,1),OFFSET(DistinctList,1403,0,1,1))=0,1,0))</f>
        <v>0</v>
      </c>
    </row>
    <row r="1406" spans="1:1">
      <c r="A1406" s="1">
        <f ca="1">IF(ISBLANK(OFFSET(DistinctList,1404,0,1,1)),0,IF(COUNTIF(OFFSET(DistinctList,1405,0,2000,1),OFFSET(DistinctList,1404,0,1,1))=0,1,0))</f>
        <v>0</v>
      </c>
    </row>
    <row r="1407" spans="1:1">
      <c r="A1407" s="1">
        <f ca="1">IF(ISBLANK(OFFSET(DistinctList,1405,0,1,1)),0,IF(COUNTIF(OFFSET(DistinctList,1406,0,2000,1),OFFSET(DistinctList,1405,0,1,1))=0,1,0))</f>
        <v>0</v>
      </c>
    </row>
    <row r="1408" spans="1:1">
      <c r="A1408" s="1">
        <f ca="1">IF(ISBLANK(OFFSET(DistinctList,1406,0,1,1)),0,IF(COUNTIF(OFFSET(DistinctList,1407,0,2000,1),OFFSET(DistinctList,1406,0,1,1))=0,1,0))</f>
        <v>0</v>
      </c>
    </row>
    <row r="1409" spans="1:1">
      <c r="A1409" s="1">
        <f ca="1">IF(ISBLANK(OFFSET(DistinctList,1407,0,1,1)),0,IF(COUNTIF(OFFSET(DistinctList,1408,0,2000,1),OFFSET(DistinctList,1407,0,1,1))=0,1,0))</f>
        <v>0</v>
      </c>
    </row>
    <row r="1410" spans="1:1">
      <c r="A1410" s="1">
        <f ca="1">IF(ISBLANK(OFFSET(DistinctList,1408,0,1,1)),0,IF(COUNTIF(OFFSET(DistinctList,1409,0,2000,1),OFFSET(DistinctList,1408,0,1,1))=0,1,0))</f>
        <v>0</v>
      </c>
    </row>
    <row r="1411" spans="1:1">
      <c r="A1411" s="1">
        <f ca="1">IF(ISBLANK(OFFSET(DistinctList,1409,0,1,1)),0,IF(COUNTIF(OFFSET(DistinctList,1410,0,2000,1),OFFSET(DistinctList,1409,0,1,1))=0,1,0))</f>
        <v>0</v>
      </c>
    </row>
    <row r="1412" spans="1:1">
      <c r="A1412" s="1">
        <f ca="1">IF(ISBLANK(OFFSET(DistinctList,1410,0,1,1)),0,IF(COUNTIF(OFFSET(DistinctList,1411,0,2000,1),OFFSET(DistinctList,1410,0,1,1))=0,1,0))</f>
        <v>0</v>
      </c>
    </row>
    <row r="1413" spans="1:1">
      <c r="A1413" s="1">
        <f ca="1">IF(ISBLANK(OFFSET(DistinctList,1411,0,1,1)),0,IF(COUNTIF(OFFSET(DistinctList,1412,0,2000,1),OFFSET(DistinctList,1411,0,1,1))=0,1,0))</f>
        <v>0</v>
      </c>
    </row>
    <row r="1414" spans="1:1">
      <c r="A1414" s="1">
        <f ca="1">IF(ISBLANK(OFFSET(DistinctList,1412,0,1,1)),0,IF(COUNTIF(OFFSET(DistinctList,1413,0,2000,1),OFFSET(DistinctList,1412,0,1,1))=0,1,0))</f>
        <v>0</v>
      </c>
    </row>
    <row r="1415" spans="1:1">
      <c r="A1415" s="1">
        <f ca="1">IF(ISBLANK(OFFSET(DistinctList,1413,0,1,1)),0,IF(COUNTIF(OFFSET(DistinctList,1414,0,2000,1),OFFSET(DistinctList,1413,0,1,1))=0,1,0))</f>
        <v>0</v>
      </c>
    </row>
    <row r="1416" spans="1:1">
      <c r="A1416" s="1">
        <f ca="1">IF(ISBLANK(OFFSET(DistinctList,1414,0,1,1)),0,IF(COUNTIF(OFFSET(DistinctList,1415,0,2000,1),OFFSET(DistinctList,1414,0,1,1))=0,1,0))</f>
        <v>0</v>
      </c>
    </row>
    <row r="1417" spans="1:1">
      <c r="A1417" s="1">
        <f ca="1">IF(ISBLANK(OFFSET(DistinctList,1415,0,1,1)),0,IF(COUNTIF(OFFSET(DistinctList,1416,0,2000,1),OFFSET(DistinctList,1415,0,1,1))=0,1,0))</f>
        <v>0</v>
      </c>
    </row>
    <row r="1418" spans="1:1">
      <c r="A1418" s="1">
        <f ca="1">IF(ISBLANK(OFFSET(DistinctList,1416,0,1,1)),0,IF(COUNTIF(OFFSET(DistinctList,1417,0,2000,1),OFFSET(DistinctList,1416,0,1,1))=0,1,0))</f>
        <v>0</v>
      </c>
    </row>
    <row r="1419" spans="1:1">
      <c r="A1419" s="1">
        <f ca="1">IF(ISBLANK(OFFSET(DistinctList,1417,0,1,1)),0,IF(COUNTIF(OFFSET(DistinctList,1418,0,2000,1),OFFSET(DistinctList,1417,0,1,1))=0,1,0))</f>
        <v>0</v>
      </c>
    </row>
    <row r="1420" spans="1:1">
      <c r="A1420" s="1">
        <f ca="1">IF(ISBLANK(OFFSET(DistinctList,1418,0,1,1)),0,IF(COUNTIF(OFFSET(DistinctList,1419,0,2000,1),OFFSET(DistinctList,1418,0,1,1))=0,1,0))</f>
        <v>0</v>
      </c>
    </row>
    <row r="1421" spans="1:1">
      <c r="A1421" s="1">
        <f ca="1">IF(ISBLANK(OFFSET(DistinctList,1419,0,1,1)),0,IF(COUNTIF(OFFSET(DistinctList,1420,0,2000,1),OFFSET(DistinctList,1419,0,1,1))=0,1,0))</f>
        <v>0</v>
      </c>
    </row>
    <row r="1422" spans="1:1">
      <c r="A1422" s="1">
        <f ca="1">IF(ISBLANK(OFFSET(DistinctList,1420,0,1,1)),0,IF(COUNTIF(OFFSET(DistinctList,1421,0,2000,1),OFFSET(DistinctList,1420,0,1,1))=0,1,0))</f>
        <v>0</v>
      </c>
    </row>
    <row r="1423" spans="1:1">
      <c r="A1423" s="1">
        <f ca="1">IF(ISBLANK(OFFSET(DistinctList,1421,0,1,1)),0,IF(COUNTIF(OFFSET(DistinctList,1422,0,2000,1),OFFSET(DistinctList,1421,0,1,1))=0,1,0))</f>
        <v>0</v>
      </c>
    </row>
    <row r="1424" spans="1:1">
      <c r="A1424" s="1">
        <f ca="1">IF(ISBLANK(OFFSET(DistinctList,1422,0,1,1)),0,IF(COUNTIF(OFFSET(DistinctList,1423,0,2000,1),OFFSET(DistinctList,1422,0,1,1))=0,1,0))</f>
        <v>0</v>
      </c>
    </row>
    <row r="1425" spans="1:1">
      <c r="A1425" s="1">
        <f ca="1">IF(ISBLANK(OFFSET(DistinctList,1423,0,1,1)),0,IF(COUNTIF(OFFSET(DistinctList,1424,0,2000,1),OFFSET(DistinctList,1423,0,1,1))=0,1,0))</f>
        <v>0</v>
      </c>
    </row>
    <row r="1426" spans="1:1">
      <c r="A1426" s="1">
        <f ca="1">IF(ISBLANK(OFFSET(DistinctList,1424,0,1,1)),0,IF(COUNTIF(OFFSET(DistinctList,1425,0,2000,1),OFFSET(DistinctList,1424,0,1,1))=0,1,0))</f>
        <v>0</v>
      </c>
    </row>
    <row r="1427" spans="1:1">
      <c r="A1427" s="1">
        <f ca="1">IF(ISBLANK(OFFSET(DistinctList,1425,0,1,1)),0,IF(COUNTIF(OFFSET(DistinctList,1426,0,2000,1),OFFSET(DistinctList,1425,0,1,1))=0,1,0))</f>
        <v>0</v>
      </c>
    </row>
    <row r="1428" spans="1:1">
      <c r="A1428" s="1">
        <f ca="1">IF(ISBLANK(OFFSET(DistinctList,1426,0,1,1)),0,IF(COUNTIF(OFFSET(DistinctList,1427,0,2000,1),OFFSET(DistinctList,1426,0,1,1))=0,1,0))</f>
        <v>0</v>
      </c>
    </row>
    <row r="1429" spans="1:1">
      <c r="A1429" s="1">
        <f ca="1">IF(ISBLANK(OFFSET(DistinctList,1427,0,1,1)),0,IF(COUNTIF(OFFSET(DistinctList,1428,0,2000,1),OFFSET(DistinctList,1427,0,1,1))=0,1,0))</f>
        <v>0</v>
      </c>
    </row>
    <row r="1430" spans="1:1">
      <c r="A1430" s="1">
        <f ca="1">IF(ISBLANK(OFFSET(DistinctList,1428,0,1,1)),0,IF(COUNTIF(OFFSET(DistinctList,1429,0,2000,1),OFFSET(DistinctList,1428,0,1,1))=0,1,0))</f>
        <v>0</v>
      </c>
    </row>
    <row r="1431" spans="1:1">
      <c r="A1431" s="1">
        <f ca="1">IF(ISBLANK(OFFSET(DistinctList,1429,0,1,1)),0,IF(COUNTIF(OFFSET(DistinctList,1430,0,2000,1),OFFSET(DistinctList,1429,0,1,1))=0,1,0))</f>
        <v>0</v>
      </c>
    </row>
    <row r="1432" spans="1:1">
      <c r="A1432" s="1">
        <f ca="1">IF(ISBLANK(OFFSET(DistinctList,1430,0,1,1)),0,IF(COUNTIF(OFFSET(DistinctList,1431,0,2000,1),OFFSET(DistinctList,1430,0,1,1))=0,1,0))</f>
        <v>0</v>
      </c>
    </row>
    <row r="1433" spans="1:1">
      <c r="A1433" s="1">
        <f ca="1">IF(ISBLANK(OFFSET(DistinctList,1431,0,1,1)),0,IF(COUNTIF(OFFSET(DistinctList,1432,0,2000,1),OFFSET(DistinctList,1431,0,1,1))=0,1,0))</f>
        <v>0</v>
      </c>
    </row>
    <row r="1434" spans="1:1">
      <c r="A1434" s="1">
        <f ca="1">IF(ISBLANK(OFFSET(DistinctList,1432,0,1,1)),0,IF(COUNTIF(OFFSET(DistinctList,1433,0,2000,1),OFFSET(DistinctList,1432,0,1,1))=0,1,0))</f>
        <v>0</v>
      </c>
    </row>
    <row r="1435" spans="1:1">
      <c r="A1435" s="1">
        <f ca="1">IF(ISBLANK(OFFSET(DistinctList,1433,0,1,1)),0,IF(COUNTIF(OFFSET(DistinctList,1434,0,2000,1),OFFSET(DistinctList,1433,0,1,1))=0,1,0))</f>
        <v>0</v>
      </c>
    </row>
    <row r="1436" spans="1:1">
      <c r="A1436" s="1">
        <f ca="1">IF(ISBLANK(OFFSET(DistinctList,1434,0,1,1)),0,IF(COUNTIF(OFFSET(DistinctList,1435,0,2000,1),OFFSET(DistinctList,1434,0,1,1))=0,1,0))</f>
        <v>0</v>
      </c>
    </row>
    <row r="1437" spans="1:1">
      <c r="A1437" s="1">
        <f ca="1">IF(ISBLANK(OFFSET(DistinctList,1435,0,1,1)),0,IF(COUNTIF(OFFSET(DistinctList,1436,0,2000,1),OFFSET(DistinctList,1435,0,1,1))=0,1,0))</f>
        <v>0</v>
      </c>
    </row>
    <row r="1438" spans="1:1">
      <c r="A1438" s="1">
        <f ca="1">IF(ISBLANK(OFFSET(DistinctList,1436,0,1,1)),0,IF(COUNTIF(OFFSET(DistinctList,1437,0,2000,1),OFFSET(DistinctList,1436,0,1,1))=0,1,0))</f>
        <v>0</v>
      </c>
    </row>
    <row r="1439" spans="1:1">
      <c r="A1439" s="1">
        <f ca="1">IF(ISBLANK(OFFSET(DistinctList,1437,0,1,1)),0,IF(COUNTIF(OFFSET(DistinctList,1438,0,2000,1),OFFSET(DistinctList,1437,0,1,1))=0,1,0))</f>
        <v>0</v>
      </c>
    </row>
    <row r="1440" spans="1:1">
      <c r="A1440" s="1">
        <f ca="1">IF(ISBLANK(OFFSET(DistinctList,1438,0,1,1)),0,IF(COUNTIF(OFFSET(DistinctList,1439,0,2000,1),OFFSET(DistinctList,1438,0,1,1))=0,1,0))</f>
        <v>0</v>
      </c>
    </row>
    <row r="1441" spans="1:1">
      <c r="A1441" s="1">
        <f ca="1">IF(ISBLANK(OFFSET(DistinctList,1439,0,1,1)),0,IF(COUNTIF(OFFSET(DistinctList,1440,0,2000,1),OFFSET(DistinctList,1439,0,1,1))=0,1,0))</f>
        <v>0</v>
      </c>
    </row>
    <row r="1442" spans="1:1">
      <c r="A1442" s="1">
        <f ca="1">IF(ISBLANK(OFFSET(DistinctList,1440,0,1,1)),0,IF(COUNTIF(OFFSET(DistinctList,1441,0,2000,1),OFFSET(DistinctList,1440,0,1,1))=0,1,0))</f>
        <v>0</v>
      </c>
    </row>
    <row r="1443" spans="1:1">
      <c r="A1443" s="1">
        <f ca="1">IF(ISBLANK(OFFSET(DistinctList,1441,0,1,1)),0,IF(COUNTIF(OFFSET(DistinctList,1442,0,2000,1),OFFSET(DistinctList,1441,0,1,1))=0,1,0))</f>
        <v>0</v>
      </c>
    </row>
    <row r="1444" spans="1:1">
      <c r="A1444" s="1">
        <f ca="1">IF(ISBLANK(OFFSET(DistinctList,1442,0,1,1)),0,IF(COUNTIF(OFFSET(DistinctList,1443,0,2000,1),OFFSET(DistinctList,1442,0,1,1))=0,1,0))</f>
        <v>0</v>
      </c>
    </row>
    <row r="1445" spans="1:1">
      <c r="A1445" s="1">
        <f ca="1">IF(ISBLANK(OFFSET(DistinctList,1443,0,1,1)),0,IF(COUNTIF(OFFSET(DistinctList,1444,0,2000,1),OFFSET(DistinctList,1443,0,1,1))=0,1,0))</f>
        <v>0</v>
      </c>
    </row>
    <row r="1446" spans="1:1">
      <c r="A1446" s="1">
        <f ca="1">IF(ISBLANK(OFFSET(DistinctList,1444,0,1,1)),0,IF(COUNTIF(OFFSET(DistinctList,1445,0,2000,1),OFFSET(DistinctList,1444,0,1,1))=0,1,0))</f>
        <v>0</v>
      </c>
    </row>
    <row r="1447" spans="1:1">
      <c r="A1447" s="1">
        <f ca="1">IF(ISBLANK(OFFSET(DistinctList,1445,0,1,1)),0,IF(COUNTIF(OFFSET(DistinctList,1446,0,2000,1),OFFSET(DistinctList,1445,0,1,1))=0,1,0))</f>
        <v>0</v>
      </c>
    </row>
    <row r="1448" spans="1:1">
      <c r="A1448" s="1">
        <f ca="1">IF(ISBLANK(OFFSET(DistinctList,1446,0,1,1)),0,IF(COUNTIF(OFFSET(DistinctList,1447,0,2000,1),OFFSET(DistinctList,1446,0,1,1))=0,1,0))</f>
        <v>0</v>
      </c>
    </row>
    <row r="1449" spans="1:1">
      <c r="A1449" s="1">
        <f ca="1">IF(ISBLANK(OFFSET(DistinctList,1447,0,1,1)),0,IF(COUNTIF(OFFSET(DistinctList,1448,0,2000,1),OFFSET(DistinctList,1447,0,1,1))=0,1,0))</f>
        <v>0</v>
      </c>
    </row>
    <row r="1450" spans="1:1">
      <c r="A1450" s="1">
        <f ca="1">IF(ISBLANK(OFFSET(DistinctList,1448,0,1,1)),0,IF(COUNTIF(OFFSET(DistinctList,1449,0,2000,1),OFFSET(DistinctList,1448,0,1,1))=0,1,0))</f>
        <v>0</v>
      </c>
    </row>
    <row r="1451" spans="1:1">
      <c r="A1451" s="1">
        <f ca="1">IF(ISBLANK(OFFSET(DistinctList,1449,0,1,1)),0,IF(COUNTIF(OFFSET(DistinctList,1450,0,2000,1),OFFSET(DistinctList,1449,0,1,1))=0,1,0))</f>
        <v>0</v>
      </c>
    </row>
    <row r="1452" spans="1:1">
      <c r="A1452" s="1">
        <f ca="1">IF(ISBLANK(OFFSET(DistinctList,1450,0,1,1)),0,IF(COUNTIF(OFFSET(DistinctList,1451,0,2000,1),OFFSET(DistinctList,1450,0,1,1))=0,1,0))</f>
        <v>0</v>
      </c>
    </row>
    <row r="1453" spans="1:1">
      <c r="A1453" s="1">
        <f ca="1">IF(ISBLANK(OFFSET(DistinctList,1451,0,1,1)),0,IF(COUNTIF(OFFSET(DistinctList,1452,0,2000,1),OFFSET(DistinctList,1451,0,1,1))=0,1,0))</f>
        <v>0</v>
      </c>
    </row>
    <row r="1454" spans="1:1">
      <c r="A1454" s="1">
        <f ca="1">IF(ISBLANK(OFFSET(DistinctList,1452,0,1,1)),0,IF(COUNTIF(OFFSET(DistinctList,1453,0,2000,1),OFFSET(DistinctList,1452,0,1,1))=0,1,0))</f>
        <v>0</v>
      </c>
    </row>
    <row r="1455" spans="1:1">
      <c r="A1455" s="1">
        <f ca="1">IF(ISBLANK(OFFSET(DistinctList,1453,0,1,1)),0,IF(COUNTIF(OFFSET(DistinctList,1454,0,2000,1),OFFSET(DistinctList,1453,0,1,1))=0,1,0))</f>
        <v>0</v>
      </c>
    </row>
    <row r="1456" spans="1:1">
      <c r="A1456" s="1">
        <f ca="1">IF(ISBLANK(OFFSET(DistinctList,1454,0,1,1)),0,IF(COUNTIF(OFFSET(DistinctList,1455,0,2000,1),OFFSET(DistinctList,1454,0,1,1))=0,1,0))</f>
        <v>0</v>
      </c>
    </row>
    <row r="1457" spans="1:1">
      <c r="A1457" s="1">
        <f ca="1">IF(ISBLANK(OFFSET(DistinctList,1455,0,1,1)),0,IF(COUNTIF(OFFSET(DistinctList,1456,0,2000,1),OFFSET(DistinctList,1455,0,1,1))=0,1,0))</f>
        <v>0</v>
      </c>
    </row>
    <row r="1458" spans="1:1">
      <c r="A1458" s="1">
        <f ca="1">IF(ISBLANK(OFFSET(DistinctList,1456,0,1,1)),0,IF(COUNTIF(OFFSET(DistinctList,1457,0,2000,1),OFFSET(DistinctList,1456,0,1,1))=0,1,0))</f>
        <v>0</v>
      </c>
    </row>
    <row r="1459" spans="1:1">
      <c r="A1459" s="1">
        <f ca="1">IF(ISBLANK(OFFSET(DistinctList,1457,0,1,1)),0,IF(COUNTIF(OFFSET(DistinctList,1458,0,2000,1),OFFSET(DistinctList,1457,0,1,1))=0,1,0))</f>
        <v>0</v>
      </c>
    </row>
    <row r="1460" spans="1:1">
      <c r="A1460" s="1">
        <f ca="1">IF(ISBLANK(OFFSET(DistinctList,1458,0,1,1)),0,IF(COUNTIF(OFFSET(DistinctList,1459,0,2000,1),OFFSET(DistinctList,1458,0,1,1))=0,1,0))</f>
        <v>0</v>
      </c>
    </row>
    <row r="1461" spans="1:1">
      <c r="A1461" s="1">
        <f ca="1">IF(ISBLANK(OFFSET(DistinctList,1459,0,1,1)),0,IF(COUNTIF(OFFSET(DistinctList,1460,0,2000,1),OFFSET(DistinctList,1459,0,1,1))=0,1,0))</f>
        <v>0</v>
      </c>
    </row>
    <row r="1462" spans="1:1">
      <c r="A1462" s="1">
        <f ca="1">IF(ISBLANK(OFFSET(DistinctList,1460,0,1,1)),0,IF(COUNTIF(OFFSET(DistinctList,1461,0,2000,1),OFFSET(DistinctList,1460,0,1,1))=0,1,0))</f>
        <v>0</v>
      </c>
    </row>
    <row r="1463" spans="1:1">
      <c r="A1463" s="1">
        <f ca="1">IF(ISBLANK(OFFSET(DistinctList,1461,0,1,1)),0,IF(COUNTIF(OFFSET(DistinctList,1462,0,2000,1),OFFSET(DistinctList,1461,0,1,1))=0,1,0))</f>
        <v>0</v>
      </c>
    </row>
    <row r="1464" spans="1:1">
      <c r="A1464" s="1">
        <f ca="1">IF(ISBLANK(OFFSET(DistinctList,1462,0,1,1)),0,IF(COUNTIF(OFFSET(DistinctList,1463,0,2000,1),OFFSET(DistinctList,1462,0,1,1))=0,1,0))</f>
        <v>0</v>
      </c>
    </row>
    <row r="1465" spans="1:1">
      <c r="A1465" s="1">
        <f ca="1">IF(ISBLANK(OFFSET(DistinctList,1463,0,1,1)),0,IF(COUNTIF(OFFSET(DistinctList,1464,0,2000,1),OFFSET(DistinctList,1463,0,1,1))=0,1,0))</f>
        <v>0</v>
      </c>
    </row>
    <row r="1466" spans="1:1">
      <c r="A1466" s="1">
        <f ca="1">IF(ISBLANK(OFFSET(DistinctList,1464,0,1,1)),0,IF(COUNTIF(OFFSET(DistinctList,1465,0,2000,1),OFFSET(DistinctList,1464,0,1,1))=0,1,0))</f>
        <v>0</v>
      </c>
    </row>
    <row r="1467" spans="1:1">
      <c r="A1467" s="1">
        <f ca="1">IF(ISBLANK(OFFSET(DistinctList,1465,0,1,1)),0,IF(COUNTIF(OFFSET(DistinctList,1466,0,2000,1),OFFSET(DistinctList,1465,0,1,1))=0,1,0))</f>
        <v>0</v>
      </c>
    </row>
    <row r="1468" spans="1:1">
      <c r="A1468" s="1">
        <f ca="1">IF(ISBLANK(OFFSET(DistinctList,1466,0,1,1)),0,IF(COUNTIF(OFFSET(DistinctList,1467,0,2000,1),OFFSET(DistinctList,1466,0,1,1))=0,1,0))</f>
        <v>0</v>
      </c>
    </row>
    <row r="1469" spans="1:1">
      <c r="A1469" s="1">
        <f ca="1">IF(ISBLANK(OFFSET(DistinctList,1467,0,1,1)),0,IF(COUNTIF(OFFSET(DistinctList,1468,0,2000,1),OFFSET(DistinctList,1467,0,1,1))=0,1,0))</f>
        <v>0</v>
      </c>
    </row>
    <row r="1470" spans="1:1">
      <c r="A1470" s="1">
        <f ca="1">IF(ISBLANK(OFFSET(DistinctList,1468,0,1,1)),0,IF(COUNTIF(OFFSET(DistinctList,1469,0,2000,1),OFFSET(DistinctList,1468,0,1,1))=0,1,0))</f>
        <v>0</v>
      </c>
    </row>
    <row r="1471" spans="1:1">
      <c r="A1471" s="1">
        <f ca="1">IF(ISBLANK(OFFSET(DistinctList,1469,0,1,1)),0,IF(COUNTIF(OFFSET(DistinctList,1470,0,2000,1),OFFSET(DistinctList,1469,0,1,1))=0,1,0))</f>
        <v>0</v>
      </c>
    </row>
    <row r="1472" spans="1:1">
      <c r="A1472" s="1">
        <f ca="1">IF(ISBLANK(OFFSET(DistinctList,1470,0,1,1)),0,IF(COUNTIF(OFFSET(DistinctList,1471,0,2000,1),OFFSET(DistinctList,1470,0,1,1))=0,1,0))</f>
        <v>0</v>
      </c>
    </row>
    <row r="1473" spans="1:1">
      <c r="A1473" s="1">
        <f ca="1">IF(ISBLANK(OFFSET(DistinctList,1471,0,1,1)),0,IF(COUNTIF(OFFSET(DistinctList,1472,0,2000,1),OFFSET(DistinctList,1471,0,1,1))=0,1,0))</f>
        <v>0</v>
      </c>
    </row>
    <row r="1474" spans="1:1">
      <c r="A1474" s="1">
        <f ca="1">IF(ISBLANK(OFFSET(DistinctList,1472,0,1,1)),0,IF(COUNTIF(OFFSET(DistinctList,1473,0,2000,1),OFFSET(DistinctList,1472,0,1,1))=0,1,0))</f>
        <v>0</v>
      </c>
    </row>
    <row r="1475" spans="1:1">
      <c r="A1475" s="1">
        <f ca="1">IF(ISBLANK(OFFSET(DistinctList,1473,0,1,1)),0,IF(COUNTIF(OFFSET(DistinctList,1474,0,2000,1),OFFSET(DistinctList,1473,0,1,1))=0,1,0))</f>
        <v>0</v>
      </c>
    </row>
    <row r="1476" spans="1:1">
      <c r="A1476" s="1">
        <f ca="1">IF(ISBLANK(OFFSET(DistinctList,1474,0,1,1)),0,IF(COUNTIF(OFFSET(DistinctList,1475,0,2000,1),OFFSET(DistinctList,1474,0,1,1))=0,1,0))</f>
        <v>0</v>
      </c>
    </row>
    <row r="1477" spans="1:1">
      <c r="A1477" s="1">
        <f ca="1">IF(ISBLANK(OFFSET(DistinctList,1475,0,1,1)),0,IF(COUNTIF(OFFSET(DistinctList,1476,0,2000,1),OFFSET(DistinctList,1475,0,1,1))=0,1,0))</f>
        <v>0</v>
      </c>
    </row>
    <row r="1478" spans="1:1">
      <c r="A1478" s="1">
        <f ca="1">IF(ISBLANK(OFFSET(DistinctList,1476,0,1,1)),0,IF(COUNTIF(OFFSET(DistinctList,1477,0,2000,1),OFFSET(DistinctList,1476,0,1,1))=0,1,0))</f>
        <v>0</v>
      </c>
    </row>
    <row r="1479" spans="1:1">
      <c r="A1479" s="1">
        <f ca="1">IF(ISBLANK(OFFSET(DistinctList,1477,0,1,1)),0,IF(COUNTIF(OFFSET(DistinctList,1478,0,2000,1),OFFSET(DistinctList,1477,0,1,1))=0,1,0))</f>
        <v>0</v>
      </c>
    </row>
    <row r="1480" spans="1:1">
      <c r="A1480" s="1">
        <f ca="1">IF(ISBLANK(OFFSET(DistinctList,1478,0,1,1)),0,IF(COUNTIF(OFFSET(DistinctList,1479,0,2000,1),OFFSET(DistinctList,1478,0,1,1))=0,1,0))</f>
        <v>0</v>
      </c>
    </row>
    <row r="1481" spans="1:1">
      <c r="A1481" s="1">
        <f ca="1">IF(ISBLANK(OFFSET(DistinctList,1479,0,1,1)),0,IF(COUNTIF(OFFSET(DistinctList,1480,0,2000,1),OFFSET(DistinctList,1479,0,1,1))=0,1,0))</f>
        <v>0</v>
      </c>
    </row>
    <row r="1482" spans="1:1">
      <c r="A1482" s="1">
        <f ca="1">IF(ISBLANK(OFFSET(DistinctList,1480,0,1,1)),0,IF(COUNTIF(OFFSET(DistinctList,1481,0,2000,1),OFFSET(DistinctList,1480,0,1,1))=0,1,0))</f>
        <v>0</v>
      </c>
    </row>
    <row r="1483" spans="1:1">
      <c r="A1483" s="1">
        <f ca="1">IF(ISBLANK(OFFSET(DistinctList,1481,0,1,1)),0,IF(COUNTIF(OFFSET(DistinctList,1482,0,2000,1),OFFSET(DistinctList,1481,0,1,1))=0,1,0))</f>
        <v>0</v>
      </c>
    </row>
    <row r="1484" spans="1:1">
      <c r="A1484" s="1">
        <f ca="1">IF(ISBLANK(OFFSET(DistinctList,1482,0,1,1)),0,IF(COUNTIF(OFFSET(DistinctList,1483,0,2000,1),OFFSET(DistinctList,1482,0,1,1))=0,1,0))</f>
        <v>0</v>
      </c>
    </row>
    <row r="1485" spans="1:1">
      <c r="A1485" s="1">
        <f ca="1">IF(ISBLANK(OFFSET(DistinctList,1483,0,1,1)),0,IF(COUNTIF(OFFSET(DistinctList,1484,0,2000,1),OFFSET(DistinctList,1483,0,1,1))=0,1,0))</f>
        <v>0</v>
      </c>
    </row>
    <row r="1486" spans="1:1">
      <c r="A1486" s="1">
        <f ca="1">IF(ISBLANK(OFFSET(DistinctList,1484,0,1,1)),0,IF(COUNTIF(OFFSET(DistinctList,1485,0,2000,1),OFFSET(DistinctList,1484,0,1,1))=0,1,0))</f>
        <v>0</v>
      </c>
    </row>
    <row r="1487" spans="1:1">
      <c r="A1487" s="1">
        <f ca="1">IF(ISBLANK(OFFSET(DistinctList,1485,0,1,1)),0,IF(COUNTIF(OFFSET(DistinctList,1486,0,2000,1),OFFSET(DistinctList,1485,0,1,1))=0,1,0))</f>
        <v>0</v>
      </c>
    </row>
    <row r="1488" spans="1:1">
      <c r="A1488" s="1">
        <f ca="1">IF(ISBLANK(OFFSET(DistinctList,1486,0,1,1)),0,IF(COUNTIF(OFFSET(DistinctList,1487,0,2000,1),OFFSET(DistinctList,1486,0,1,1))=0,1,0))</f>
        <v>0</v>
      </c>
    </row>
    <row r="1489" spans="1:1">
      <c r="A1489" s="1">
        <f ca="1">IF(ISBLANK(OFFSET(DistinctList,1487,0,1,1)),0,IF(COUNTIF(OFFSET(DistinctList,1488,0,2000,1),OFFSET(DistinctList,1487,0,1,1))=0,1,0))</f>
        <v>0</v>
      </c>
    </row>
    <row r="1490" spans="1:1">
      <c r="A1490" s="1">
        <f ca="1">IF(ISBLANK(OFFSET(DistinctList,1488,0,1,1)),0,IF(COUNTIF(OFFSET(DistinctList,1489,0,2000,1),OFFSET(DistinctList,1488,0,1,1))=0,1,0))</f>
        <v>0</v>
      </c>
    </row>
    <row r="1491" spans="1:1">
      <c r="A1491" s="1">
        <f ca="1">IF(ISBLANK(OFFSET(DistinctList,1489,0,1,1)),0,IF(COUNTIF(OFFSET(DistinctList,1490,0,2000,1),OFFSET(DistinctList,1489,0,1,1))=0,1,0))</f>
        <v>0</v>
      </c>
    </row>
    <row r="1492" spans="1:1">
      <c r="A1492" s="1">
        <f ca="1">IF(ISBLANK(OFFSET(DistinctList,1490,0,1,1)),0,IF(COUNTIF(OFFSET(DistinctList,1491,0,2000,1),OFFSET(DistinctList,1490,0,1,1))=0,1,0))</f>
        <v>0</v>
      </c>
    </row>
    <row r="1493" spans="1:1">
      <c r="A1493" s="1">
        <f ca="1">IF(ISBLANK(OFFSET(DistinctList,1491,0,1,1)),0,IF(COUNTIF(OFFSET(DistinctList,1492,0,2000,1),OFFSET(DistinctList,1491,0,1,1))=0,1,0))</f>
        <v>0</v>
      </c>
    </row>
    <row r="1494" spans="1:1">
      <c r="A1494" s="1">
        <f ca="1">IF(ISBLANK(OFFSET(DistinctList,1492,0,1,1)),0,IF(COUNTIF(OFFSET(DistinctList,1493,0,2000,1),OFFSET(DistinctList,1492,0,1,1))=0,1,0))</f>
        <v>0</v>
      </c>
    </row>
    <row r="1495" spans="1:1">
      <c r="A1495" s="1">
        <f ca="1">IF(ISBLANK(OFFSET(DistinctList,1493,0,1,1)),0,IF(COUNTIF(OFFSET(DistinctList,1494,0,2000,1),OFFSET(DistinctList,1493,0,1,1))=0,1,0))</f>
        <v>0</v>
      </c>
    </row>
    <row r="1496" spans="1:1">
      <c r="A1496" s="1">
        <f ca="1">IF(ISBLANK(OFFSET(DistinctList,1494,0,1,1)),0,IF(COUNTIF(OFFSET(DistinctList,1495,0,2000,1),OFFSET(DistinctList,1494,0,1,1))=0,1,0))</f>
        <v>0</v>
      </c>
    </row>
    <row r="1497" spans="1:1">
      <c r="A1497" s="1">
        <f ca="1">IF(ISBLANK(OFFSET(DistinctList,1495,0,1,1)),0,IF(COUNTIF(OFFSET(DistinctList,1496,0,2000,1),OFFSET(DistinctList,1495,0,1,1))=0,1,0))</f>
        <v>0</v>
      </c>
    </row>
    <row r="1498" spans="1:1">
      <c r="A1498" s="1">
        <f ca="1">IF(ISBLANK(OFFSET(DistinctList,1496,0,1,1)),0,IF(COUNTIF(OFFSET(DistinctList,1497,0,2000,1),OFFSET(DistinctList,1496,0,1,1))=0,1,0))</f>
        <v>0</v>
      </c>
    </row>
    <row r="1499" spans="1:1">
      <c r="A1499" s="1">
        <f ca="1">IF(ISBLANK(OFFSET(DistinctList,1497,0,1,1)),0,IF(COUNTIF(OFFSET(DistinctList,1498,0,2000,1),OFFSET(DistinctList,1497,0,1,1))=0,1,0))</f>
        <v>0</v>
      </c>
    </row>
    <row r="1500" spans="1:1">
      <c r="A1500" s="1">
        <f ca="1">IF(ISBLANK(OFFSET(DistinctList,1498,0,1,1)),0,IF(COUNTIF(OFFSET(DistinctList,1499,0,2000,1),OFFSET(DistinctList,1498,0,1,1))=0,1,0))</f>
        <v>0</v>
      </c>
    </row>
    <row r="1501" spans="1:1">
      <c r="A1501" s="1">
        <f ca="1">IF(ISBLANK(OFFSET(DistinctList,1499,0,1,1)),0,IF(COUNTIF(OFFSET(DistinctList,1500,0,2000,1),OFFSET(DistinctList,1499,0,1,1))=0,1,0))</f>
        <v>0</v>
      </c>
    </row>
    <row r="1502" spans="1:1">
      <c r="A1502" s="1">
        <f ca="1">IF(ISBLANK(OFFSET(DistinctList,1500,0,1,1)),0,IF(COUNTIF(OFFSET(DistinctList,1501,0,2000,1),OFFSET(DistinctList,1500,0,1,1))=0,1,0))</f>
        <v>0</v>
      </c>
    </row>
    <row r="1503" spans="1:1">
      <c r="A1503" s="1">
        <f ca="1">IF(ISBLANK(OFFSET(DistinctList,1501,0,1,1)),0,IF(COUNTIF(OFFSET(DistinctList,1502,0,2000,1),OFFSET(DistinctList,1501,0,1,1))=0,1,0))</f>
        <v>0</v>
      </c>
    </row>
    <row r="1504" spans="1:1">
      <c r="A1504" s="1">
        <f ca="1">IF(ISBLANK(OFFSET(DistinctList,1502,0,1,1)),0,IF(COUNTIF(OFFSET(DistinctList,1503,0,2000,1),OFFSET(DistinctList,1502,0,1,1))=0,1,0))</f>
        <v>0</v>
      </c>
    </row>
    <row r="1505" spans="1:1">
      <c r="A1505" s="1">
        <f ca="1">IF(ISBLANK(OFFSET(DistinctList,1503,0,1,1)),0,IF(COUNTIF(OFFSET(DistinctList,1504,0,2000,1),OFFSET(DistinctList,1503,0,1,1))=0,1,0))</f>
        <v>0</v>
      </c>
    </row>
    <row r="1506" spans="1:1">
      <c r="A1506" s="1">
        <f ca="1">IF(ISBLANK(OFFSET(DistinctList,1504,0,1,1)),0,IF(COUNTIF(OFFSET(DistinctList,1505,0,2000,1),OFFSET(DistinctList,1504,0,1,1))=0,1,0))</f>
        <v>0</v>
      </c>
    </row>
    <row r="1507" spans="1:1">
      <c r="A1507" s="1">
        <f ca="1">IF(ISBLANK(OFFSET(DistinctList,1505,0,1,1)),0,IF(COUNTIF(OFFSET(DistinctList,1506,0,2000,1),OFFSET(DistinctList,1505,0,1,1))=0,1,0))</f>
        <v>0</v>
      </c>
    </row>
    <row r="1508" spans="1:1">
      <c r="A1508" s="1">
        <f ca="1">IF(ISBLANK(OFFSET(DistinctList,1506,0,1,1)),0,IF(COUNTIF(OFFSET(DistinctList,1507,0,2000,1),OFFSET(DistinctList,1506,0,1,1))=0,1,0))</f>
        <v>0</v>
      </c>
    </row>
    <row r="1509" spans="1:1">
      <c r="A1509" s="1">
        <f ca="1">IF(ISBLANK(OFFSET(DistinctList,1507,0,1,1)),0,IF(COUNTIF(OFFSET(DistinctList,1508,0,2000,1),OFFSET(DistinctList,1507,0,1,1))=0,1,0))</f>
        <v>0</v>
      </c>
    </row>
    <row r="1510" spans="1:1">
      <c r="A1510" s="1">
        <f ca="1">IF(ISBLANK(OFFSET(DistinctList,1508,0,1,1)),0,IF(COUNTIF(OFFSET(DistinctList,1509,0,2000,1),OFFSET(DistinctList,1508,0,1,1))=0,1,0))</f>
        <v>0</v>
      </c>
    </row>
    <row r="1511" spans="1:1">
      <c r="A1511" s="1">
        <f ca="1">IF(ISBLANK(OFFSET(DistinctList,1509,0,1,1)),0,IF(COUNTIF(OFFSET(DistinctList,1510,0,2000,1),OFFSET(DistinctList,1509,0,1,1))=0,1,0))</f>
        <v>0</v>
      </c>
    </row>
    <row r="1512" spans="1:1">
      <c r="A1512" s="1">
        <f ca="1">IF(ISBLANK(OFFSET(DistinctList,1510,0,1,1)),0,IF(COUNTIF(OFFSET(DistinctList,1511,0,2000,1),OFFSET(DistinctList,1510,0,1,1))=0,1,0))</f>
        <v>0</v>
      </c>
    </row>
    <row r="1513" spans="1:1">
      <c r="A1513" s="1">
        <f ca="1">IF(ISBLANK(OFFSET(DistinctList,1511,0,1,1)),0,IF(COUNTIF(OFFSET(DistinctList,1512,0,2000,1),OFFSET(DistinctList,1511,0,1,1))=0,1,0))</f>
        <v>0</v>
      </c>
    </row>
    <row r="1514" spans="1:1">
      <c r="A1514" s="1">
        <f ca="1">IF(ISBLANK(OFFSET(DistinctList,1512,0,1,1)),0,IF(COUNTIF(OFFSET(DistinctList,1513,0,2000,1),OFFSET(DistinctList,1512,0,1,1))=0,1,0))</f>
        <v>0</v>
      </c>
    </row>
    <row r="1515" spans="1:1">
      <c r="A1515" s="1">
        <f ca="1">IF(ISBLANK(OFFSET(DistinctList,1513,0,1,1)),0,IF(COUNTIF(OFFSET(DistinctList,1514,0,2000,1),OFFSET(DistinctList,1513,0,1,1))=0,1,0))</f>
        <v>0</v>
      </c>
    </row>
    <row r="1516" spans="1:1">
      <c r="A1516" s="1">
        <f ca="1">IF(ISBLANK(OFFSET(DistinctList,1514,0,1,1)),0,IF(COUNTIF(OFFSET(DistinctList,1515,0,2000,1),OFFSET(DistinctList,1514,0,1,1))=0,1,0))</f>
        <v>0</v>
      </c>
    </row>
    <row r="1517" spans="1:1">
      <c r="A1517" s="1">
        <f ca="1">IF(ISBLANK(OFFSET(DistinctList,1515,0,1,1)),0,IF(COUNTIF(OFFSET(DistinctList,1516,0,2000,1),OFFSET(DistinctList,1515,0,1,1))=0,1,0))</f>
        <v>0</v>
      </c>
    </row>
    <row r="1518" spans="1:1">
      <c r="A1518" s="1">
        <f ca="1">IF(ISBLANK(OFFSET(DistinctList,1516,0,1,1)),0,IF(COUNTIF(OFFSET(DistinctList,1517,0,2000,1),OFFSET(DistinctList,1516,0,1,1))=0,1,0))</f>
        <v>0</v>
      </c>
    </row>
    <row r="1519" spans="1:1">
      <c r="A1519" s="1">
        <f ca="1">IF(ISBLANK(OFFSET(DistinctList,1517,0,1,1)),0,IF(COUNTIF(OFFSET(DistinctList,1518,0,2000,1),OFFSET(DistinctList,1517,0,1,1))=0,1,0))</f>
        <v>0</v>
      </c>
    </row>
    <row r="1520" spans="1:1">
      <c r="A1520" s="1">
        <f ca="1">IF(ISBLANK(OFFSET(DistinctList,1518,0,1,1)),0,IF(COUNTIF(OFFSET(DistinctList,1519,0,2000,1),OFFSET(DistinctList,1518,0,1,1))=0,1,0))</f>
        <v>0</v>
      </c>
    </row>
    <row r="1521" spans="1:1">
      <c r="A1521" s="1">
        <f ca="1">IF(ISBLANK(OFFSET(DistinctList,1519,0,1,1)),0,IF(COUNTIF(OFFSET(DistinctList,1520,0,2000,1),OFFSET(DistinctList,1519,0,1,1))=0,1,0))</f>
        <v>0</v>
      </c>
    </row>
    <row r="1522" spans="1:1">
      <c r="A1522" s="1">
        <f ca="1">IF(ISBLANK(OFFSET(DistinctList,1520,0,1,1)),0,IF(COUNTIF(OFFSET(DistinctList,1521,0,2000,1),OFFSET(DistinctList,1520,0,1,1))=0,1,0))</f>
        <v>0</v>
      </c>
    </row>
    <row r="1523" spans="1:1">
      <c r="A1523" s="1">
        <f ca="1">IF(ISBLANK(OFFSET(DistinctList,1521,0,1,1)),0,IF(COUNTIF(OFFSET(DistinctList,1522,0,2000,1),OFFSET(DistinctList,1521,0,1,1))=0,1,0))</f>
        <v>0</v>
      </c>
    </row>
    <row r="1524" spans="1:1">
      <c r="A1524" s="1">
        <f ca="1">IF(ISBLANK(OFFSET(DistinctList,1522,0,1,1)),0,IF(COUNTIF(OFFSET(DistinctList,1523,0,2000,1),OFFSET(DistinctList,1522,0,1,1))=0,1,0))</f>
        <v>0</v>
      </c>
    </row>
    <row r="1525" spans="1:1">
      <c r="A1525" s="1">
        <f ca="1">IF(ISBLANK(OFFSET(DistinctList,1523,0,1,1)),0,IF(COUNTIF(OFFSET(DistinctList,1524,0,2000,1),OFFSET(DistinctList,1523,0,1,1))=0,1,0))</f>
        <v>0</v>
      </c>
    </row>
    <row r="1526" spans="1:1">
      <c r="A1526" s="1">
        <f ca="1">IF(ISBLANK(OFFSET(DistinctList,1524,0,1,1)),0,IF(COUNTIF(OFFSET(DistinctList,1525,0,2000,1),OFFSET(DistinctList,1524,0,1,1))=0,1,0))</f>
        <v>0</v>
      </c>
    </row>
    <row r="1527" spans="1:1">
      <c r="A1527" s="1">
        <f ca="1">IF(ISBLANK(OFFSET(DistinctList,1525,0,1,1)),0,IF(COUNTIF(OFFSET(DistinctList,1526,0,2000,1),OFFSET(DistinctList,1525,0,1,1))=0,1,0))</f>
        <v>0</v>
      </c>
    </row>
    <row r="1528" spans="1:1">
      <c r="A1528" s="1">
        <f ca="1">IF(ISBLANK(OFFSET(DistinctList,1526,0,1,1)),0,IF(COUNTIF(OFFSET(DistinctList,1527,0,2000,1),OFFSET(DistinctList,1526,0,1,1))=0,1,0))</f>
        <v>0</v>
      </c>
    </row>
    <row r="1529" spans="1:1">
      <c r="A1529" s="1">
        <f ca="1">IF(ISBLANK(OFFSET(DistinctList,1527,0,1,1)),0,IF(COUNTIF(OFFSET(DistinctList,1528,0,2000,1),OFFSET(DistinctList,1527,0,1,1))=0,1,0))</f>
        <v>0</v>
      </c>
    </row>
    <row r="1530" spans="1:1">
      <c r="A1530" s="1">
        <f ca="1">IF(ISBLANK(OFFSET(DistinctList,1528,0,1,1)),0,IF(COUNTIF(OFFSET(DistinctList,1529,0,2000,1),OFFSET(DistinctList,1528,0,1,1))=0,1,0))</f>
        <v>0</v>
      </c>
    </row>
    <row r="1531" spans="1:1">
      <c r="A1531" s="1">
        <f ca="1">IF(ISBLANK(OFFSET(DistinctList,1529,0,1,1)),0,IF(COUNTIF(OFFSET(DistinctList,1530,0,2000,1),OFFSET(DistinctList,1529,0,1,1))=0,1,0))</f>
        <v>0</v>
      </c>
    </row>
    <row r="1532" spans="1:1">
      <c r="A1532" s="1">
        <f ca="1">IF(ISBLANK(OFFSET(DistinctList,1530,0,1,1)),0,IF(COUNTIF(OFFSET(DistinctList,1531,0,2000,1),OFFSET(DistinctList,1530,0,1,1))=0,1,0))</f>
        <v>0</v>
      </c>
    </row>
    <row r="1533" spans="1:1">
      <c r="A1533" s="1">
        <f ca="1">IF(ISBLANK(OFFSET(DistinctList,1531,0,1,1)),0,IF(COUNTIF(OFFSET(DistinctList,1532,0,2000,1),OFFSET(DistinctList,1531,0,1,1))=0,1,0))</f>
        <v>0</v>
      </c>
    </row>
    <row r="1534" spans="1:1">
      <c r="A1534" s="1">
        <f ca="1">IF(ISBLANK(OFFSET(DistinctList,1532,0,1,1)),0,IF(COUNTIF(OFFSET(DistinctList,1533,0,2000,1),OFFSET(DistinctList,1532,0,1,1))=0,1,0))</f>
        <v>0</v>
      </c>
    </row>
    <row r="1535" spans="1:1">
      <c r="A1535" s="1">
        <f ca="1">IF(ISBLANK(OFFSET(DistinctList,1533,0,1,1)),0,IF(COUNTIF(OFFSET(DistinctList,1534,0,2000,1),OFFSET(DistinctList,1533,0,1,1))=0,1,0))</f>
        <v>0</v>
      </c>
    </row>
    <row r="1536" spans="1:1">
      <c r="A1536" s="1">
        <f ca="1">IF(ISBLANK(OFFSET(DistinctList,1534,0,1,1)),0,IF(COUNTIF(OFFSET(DistinctList,1535,0,2000,1),OFFSET(DistinctList,1534,0,1,1))=0,1,0))</f>
        <v>0</v>
      </c>
    </row>
    <row r="1537" spans="1:1">
      <c r="A1537" s="1">
        <f ca="1">IF(ISBLANK(OFFSET(DistinctList,1535,0,1,1)),0,IF(COUNTIF(OFFSET(DistinctList,1536,0,2000,1),OFFSET(DistinctList,1535,0,1,1))=0,1,0))</f>
        <v>0</v>
      </c>
    </row>
    <row r="1538" spans="1:1">
      <c r="A1538" s="1">
        <f ca="1">IF(ISBLANK(OFFSET(DistinctList,1536,0,1,1)),0,IF(COUNTIF(OFFSET(DistinctList,1537,0,2000,1),OFFSET(DistinctList,1536,0,1,1))=0,1,0))</f>
        <v>0</v>
      </c>
    </row>
    <row r="1539" spans="1:1">
      <c r="A1539" s="1">
        <f ca="1">IF(ISBLANK(OFFSET(DistinctList,1537,0,1,1)),0,IF(COUNTIF(OFFSET(DistinctList,1538,0,2000,1),OFFSET(DistinctList,1537,0,1,1))=0,1,0))</f>
        <v>0</v>
      </c>
    </row>
    <row r="1540" spans="1:1">
      <c r="A1540" s="1">
        <f ca="1">IF(ISBLANK(OFFSET(DistinctList,1538,0,1,1)),0,IF(COUNTIF(OFFSET(DistinctList,1539,0,2000,1),OFFSET(DistinctList,1538,0,1,1))=0,1,0))</f>
        <v>0</v>
      </c>
    </row>
    <row r="1541" spans="1:1">
      <c r="A1541" s="1">
        <f ca="1">IF(ISBLANK(OFFSET(DistinctList,1539,0,1,1)),0,IF(COUNTIF(OFFSET(DistinctList,1540,0,2000,1),OFFSET(DistinctList,1539,0,1,1))=0,1,0))</f>
        <v>0</v>
      </c>
    </row>
    <row r="1542" spans="1:1">
      <c r="A1542" s="1">
        <f ca="1">IF(ISBLANK(OFFSET(DistinctList,1540,0,1,1)),0,IF(COUNTIF(OFFSET(DistinctList,1541,0,2000,1),OFFSET(DistinctList,1540,0,1,1))=0,1,0))</f>
        <v>0</v>
      </c>
    </row>
    <row r="1543" spans="1:1">
      <c r="A1543" s="1">
        <f ca="1">IF(ISBLANK(OFFSET(DistinctList,1541,0,1,1)),0,IF(COUNTIF(OFFSET(DistinctList,1542,0,2000,1),OFFSET(DistinctList,1541,0,1,1))=0,1,0))</f>
        <v>0</v>
      </c>
    </row>
    <row r="1544" spans="1:1">
      <c r="A1544" s="1">
        <f ca="1">IF(ISBLANK(OFFSET(DistinctList,1542,0,1,1)),0,IF(COUNTIF(OFFSET(DistinctList,1543,0,2000,1),OFFSET(DistinctList,1542,0,1,1))=0,1,0))</f>
        <v>0</v>
      </c>
    </row>
    <row r="1545" spans="1:1">
      <c r="A1545" s="1">
        <f ca="1">IF(ISBLANK(OFFSET(DistinctList,1543,0,1,1)),0,IF(COUNTIF(OFFSET(DistinctList,1544,0,2000,1),OFFSET(DistinctList,1543,0,1,1))=0,1,0))</f>
        <v>0</v>
      </c>
    </row>
    <row r="1546" spans="1:1">
      <c r="A1546" s="1">
        <f ca="1">IF(ISBLANK(OFFSET(DistinctList,1544,0,1,1)),0,IF(COUNTIF(OFFSET(DistinctList,1545,0,2000,1),OFFSET(DistinctList,1544,0,1,1))=0,1,0))</f>
        <v>0</v>
      </c>
    </row>
    <row r="1547" spans="1:1">
      <c r="A1547" s="1">
        <f ca="1">IF(ISBLANK(OFFSET(DistinctList,1545,0,1,1)),0,IF(COUNTIF(OFFSET(DistinctList,1546,0,2000,1),OFFSET(DistinctList,1545,0,1,1))=0,1,0))</f>
        <v>0</v>
      </c>
    </row>
    <row r="1548" spans="1:1">
      <c r="A1548" s="1">
        <f ca="1">IF(ISBLANK(OFFSET(DistinctList,1546,0,1,1)),0,IF(COUNTIF(OFFSET(DistinctList,1547,0,2000,1),OFFSET(DistinctList,1546,0,1,1))=0,1,0))</f>
        <v>0</v>
      </c>
    </row>
    <row r="1549" spans="1:1">
      <c r="A1549" s="1">
        <f ca="1">IF(ISBLANK(OFFSET(DistinctList,1547,0,1,1)),0,IF(COUNTIF(OFFSET(DistinctList,1548,0,2000,1),OFFSET(DistinctList,1547,0,1,1))=0,1,0))</f>
        <v>0</v>
      </c>
    </row>
    <row r="1550" spans="1:1">
      <c r="A1550" s="1">
        <f ca="1">IF(ISBLANK(OFFSET(DistinctList,1548,0,1,1)),0,IF(COUNTIF(OFFSET(DistinctList,1549,0,2000,1),OFFSET(DistinctList,1548,0,1,1))=0,1,0))</f>
        <v>0</v>
      </c>
    </row>
    <row r="1551" spans="1:1">
      <c r="A1551" s="1">
        <f ca="1">IF(ISBLANK(OFFSET(DistinctList,1549,0,1,1)),0,IF(COUNTIF(OFFSET(DistinctList,1550,0,2000,1),OFFSET(DistinctList,1549,0,1,1))=0,1,0))</f>
        <v>0</v>
      </c>
    </row>
    <row r="1552" spans="1:1">
      <c r="A1552" s="1">
        <f ca="1">IF(ISBLANK(OFFSET(DistinctList,1550,0,1,1)),0,IF(COUNTIF(OFFSET(DistinctList,1551,0,2000,1),OFFSET(DistinctList,1550,0,1,1))=0,1,0))</f>
        <v>0</v>
      </c>
    </row>
    <row r="1553" spans="1:1">
      <c r="A1553" s="1">
        <f ca="1">IF(ISBLANK(OFFSET(DistinctList,1551,0,1,1)),0,IF(COUNTIF(OFFSET(DistinctList,1552,0,2000,1),OFFSET(DistinctList,1551,0,1,1))=0,1,0))</f>
        <v>0</v>
      </c>
    </row>
    <row r="1554" spans="1:1">
      <c r="A1554" s="1">
        <f ca="1">IF(ISBLANK(OFFSET(DistinctList,1552,0,1,1)),0,IF(COUNTIF(OFFSET(DistinctList,1553,0,2000,1),OFFSET(DistinctList,1552,0,1,1))=0,1,0))</f>
        <v>0</v>
      </c>
    </row>
    <row r="1555" spans="1:1">
      <c r="A1555" s="1">
        <f ca="1">IF(ISBLANK(OFFSET(DistinctList,1553,0,1,1)),0,IF(COUNTIF(OFFSET(DistinctList,1554,0,2000,1),OFFSET(DistinctList,1553,0,1,1))=0,1,0))</f>
        <v>0</v>
      </c>
    </row>
    <row r="1556" spans="1:1">
      <c r="A1556" s="1">
        <f ca="1">IF(ISBLANK(OFFSET(DistinctList,1554,0,1,1)),0,IF(COUNTIF(OFFSET(DistinctList,1555,0,2000,1),OFFSET(DistinctList,1554,0,1,1))=0,1,0))</f>
        <v>0</v>
      </c>
    </row>
    <row r="1557" spans="1:1">
      <c r="A1557" s="1">
        <f ca="1">IF(ISBLANK(OFFSET(DistinctList,1555,0,1,1)),0,IF(COUNTIF(OFFSET(DistinctList,1556,0,2000,1),OFFSET(DistinctList,1555,0,1,1))=0,1,0))</f>
        <v>0</v>
      </c>
    </row>
    <row r="1558" spans="1:1">
      <c r="A1558" s="1">
        <f ca="1">IF(ISBLANK(OFFSET(DistinctList,1556,0,1,1)),0,IF(COUNTIF(OFFSET(DistinctList,1557,0,2000,1),OFFSET(DistinctList,1556,0,1,1))=0,1,0))</f>
        <v>0</v>
      </c>
    </row>
    <row r="1559" spans="1:1">
      <c r="A1559" s="1">
        <f ca="1">IF(ISBLANK(OFFSET(DistinctList,1557,0,1,1)),0,IF(COUNTIF(OFFSET(DistinctList,1558,0,2000,1),OFFSET(DistinctList,1557,0,1,1))=0,1,0))</f>
        <v>0</v>
      </c>
    </row>
    <row r="1560" spans="1:1">
      <c r="A1560" s="1">
        <f ca="1">IF(ISBLANK(OFFSET(DistinctList,1558,0,1,1)),0,IF(COUNTIF(OFFSET(DistinctList,1559,0,2000,1),OFFSET(DistinctList,1558,0,1,1))=0,1,0))</f>
        <v>0</v>
      </c>
    </row>
    <row r="1561" spans="1:1">
      <c r="A1561" s="1">
        <f ca="1">IF(ISBLANK(OFFSET(DistinctList,1559,0,1,1)),0,IF(COUNTIF(OFFSET(DistinctList,1560,0,2000,1),OFFSET(DistinctList,1559,0,1,1))=0,1,0))</f>
        <v>0</v>
      </c>
    </row>
    <row r="1562" spans="1:1">
      <c r="A1562" s="1">
        <f ca="1">IF(ISBLANK(OFFSET(DistinctList,1560,0,1,1)),0,IF(COUNTIF(OFFSET(DistinctList,1561,0,2000,1),OFFSET(DistinctList,1560,0,1,1))=0,1,0))</f>
        <v>0</v>
      </c>
    </row>
    <row r="1563" spans="1:1">
      <c r="A1563" s="1">
        <f ca="1">IF(ISBLANK(OFFSET(DistinctList,1561,0,1,1)),0,IF(COUNTIF(OFFSET(DistinctList,1562,0,2000,1),OFFSET(DistinctList,1561,0,1,1))=0,1,0))</f>
        <v>0</v>
      </c>
    </row>
    <row r="1564" spans="1:1">
      <c r="A1564" s="1">
        <f ca="1">IF(ISBLANK(OFFSET(DistinctList,1562,0,1,1)),0,IF(COUNTIF(OFFSET(DistinctList,1563,0,2000,1),OFFSET(DistinctList,1562,0,1,1))=0,1,0))</f>
        <v>0</v>
      </c>
    </row>
    <row r="1565" spans="1:1">
      <c r="A1565" s="1">
        <f ca="1">IF(ISBLANK(OFFSET(DistinctList,1563,0,1,1)),0,IF(COUNTIF(OFFSET(DistinctList,1564,0,2000,1),OFFSET(DistinctList,1563,0,1,1))=0,1,0))</f>
        <v>0</v>
      </c>
    </row>
    <row r="1566" spans="1:1">
      <c r="A1566" s="1">
        <f ca="1">IF(ISBLANK(OFFSET(DistinctList,1564,0,1,1)),0,IF(COUNTIF(OFFSET(DistinctList,1565,0,2000,1),OFFSET(DistinctList,1564,0,1,1))=0,1,0))</f>
        <v>0</v>
      </c>
    </row>
    <row r="1567" spans="1:1">
      <c r="A1567" s="1">
        <f ca="1">IF(ISBLANK(OFFSET(DistinctList,1565,0,1,1)),0,IF(COUNTIF(OFFSET(DistinctList,1566,0,2000,1),OFFSET(DistinctList,1565,0,1,1))=0,1,0))</f>
        <v>0</v>
      </c>
    </row>
    <row r="1568" spans="1:1">
      <c r="A1568" s="1">
        <f ca="1">IF(ISBLANK(OFFSET(DistinctList,1566,0,1,1)),0,IF(COUNTIF(OFFSET(DistinctList,1567,0,2000,1),OFFSET(DistinctList,1566,0,1,1))=0,1,0))</f>
        <v>0</v>
      </c>
    </row>
    <row r="1569" spans="1:1">
      <c r="A1569" s="1">
        <f ca="1">IF(ISBLANK(OFFSET(DistinctList,1567,0,1,1)),0,IF(COUNTIF(OFFSET(DistinctList,1568,0,2000,1),OFFSET(DistinctList,1567,0,1,1))=0,1,0))</f>
        <v>0</v>
      </c>
    </row>
    <row r="1570" spans="1:1">
      <c r="A1570" s="1">
        <f ca="1">IF(ISBLANK(OFFSET(DistinctList,1568,0,1,1)),0,IF(COUNTIF(OFFSET(DistinctList,1569,0,2000,1),OFFSET(DistinctList,1568,0,1,1))=0,1,0))</f>
        <v>0</v>
      </c>
    </row>
    <row r="1571" spans="1:1">
      <c r="A1571" s="1">
        <f ca="1">IF(ISBLANK(OFFSET(DistinctList,1569,0,1,1)),0,IF(COUNTIF(OFFSET(DistinctList,1570,0,2000,1),OFFSET(DistinctList,1569,0,1,1))=0,1,0))</f>
        <v>0</v>
      </c>
    </row>
    <row r="1572" spans="1:1">
      <c r="A1572" s="1">
        <f ca="1">IF(ISBLANK(OFFSET(DistinctList,1570,0,1,1)),0,IF(COUNTIF(OFFSET(DistinctList,1571,0,2000,1),OFFSET(DistinctList,1570,0,1,1))=0,1,0))</f>
        <v>0</v>
      </c>
    </row>
    <row r="1573" spans="1:1">
      <c r="A1573" s="1">
        <f ca="1">IF(ISBLANK(OFFSET(DistinctList,1571,0,1,1)),0,IF(COUNTIF(OFFSET(DistinctList,1572,0,2000,1),OFFSET(DistinctList,1571,0,1,1))=0,1,0))</f>
        <v>0</v>
      </c>
    </row>
    <row r="1574" spans="1:1">
      <c r="A1574" s="1">
        <f ca="1">IF(ISBLANK(OFFSET(DistinctList,1572,0,1,1)),0,IF(COUNTIF(OFFSET(DistinctList,1573,0,2000,1),OFFSET(DistinctList,1572,0,1,1))=0,1,0))</f>
        <v>0</v>
      </c>
    </row>
    <row r="1575" spans="1:1">
      <c r="A1575" s="1">
        <f ca="1">IF(ISBLANK(OFFSET(DistinctList,1573,0,1,1)),0,IF(COUNTIF(OFFSET(DistinctList,1574,0,2000,1),OFFSET(DistinctList,1573,0,1,1))=0,1,0))</f>
        <v>0</v>
      </c>
    </row>
    <row r="1576" spans="1:1">
      <c r="A1576" s="1">
        <f ca="1">IF(ISBLANK(OFFSET(DistinctList,1574,0,1,1)),0,IF(COUNTIF(OFFSET(DistinctList,1575,0,2000,1),OFFSET(DistinctList,1574,0,1,1))=0,1,0))</f>
        <v>0</v>
      </c>
    </row>
    <row r="1577" spans="1:1">
      <c r="A1577" s="1">
        <f ca="1">IF(ISBLANK(OFFSET(DistinctList,1575,0,1,1)),0,IF(COUNTIF(OFFSET(DistinctList,1576,0,2000,1),OFFSET(DistinctList,1575,0,1,1))=0,1,0))</f>
        <v>0</v>
      </c>
    </row>
    <row r="1578" spans="1:1">
      <c r="A1578" s="1">
        <f ca="1">IF(ISBLANK(OFFSET(DistinctList,1576,0,1,1)),0,IF(COUNTIF(OFFSET(DistinctList,1577,0,2000,1),OFFSET(DistinctList,1576,0,1,1))=0,1,0))</f>
        <v>0</v>
      </c>
    </row>
    <row r="1579" spans="1:1">
      <c r="A1579" s="1">
        <f ca="1">IF(ISBLANK(OFFSET(DistinctList,1577,0,1,1)),0,IF(COUNTIF(OFFSET(DistinctList,1578,0,2000,1),OFFSET(DistinctList,1577,0,1,1))=0,1,0))</f>
        <v>0</v>
      </c>
    </row>
    <row r="1580" spans="1:1">
      <c r="A1580" s="1">
        <f ca="1">IF(ISBLANK(OFFSET(DistinctList,1578,0,1,1)),0,IF(COUNTIF(OFFSET(DistinctList,1579,0,2000,1),OFFSET(DistinctList,1578,0,1,1))=0,1,0))</f>
        <v>0</v>
      </c>
    </row>
    <row r="1581" spans="1:1">
      <c r="A1581" s="1">
        <f ca="1">IF(ISBLANK(OFFSET(DistinctList,1579,0,1,1)),0,IF(COUNTIF(OFFSET(DistinctList,1580,0,2000,1),OFFSET(DistinctList,1579,0,1,1))=0,1,0))</f>
        <v>0</v>
      </c>
    </row>
    <row r="1582" spans="1:1">
      <c r="A1582" s="1">
        <f ca="1">IF(ISBLANK(OFFSET(DistinctList,1580,0,1,1)),0,IF(COUNTIF(OFFSET(DistinctList,1581,0,2000,1),OFFSET(DistinctList,1580,0,1,1))=0,1,0))</f>
        <v>0</v>
      </c>
    </row>
    <row r="1583" spans="1:1">
      <c r="A1583" s="1">
        <f ca="1">IF(ISBLANK(OFFSET(DistinctList,1581,0,1,1)),0,IF(COUNTIF(OFFSET(DistinctList,1582,0,2000,1),OFFSET(DistinctList,1581,0,1,1))=0,1,0))</f>
        <v>0</v>
      </c>
    </row>
    <row r="1584" spans="1:1">
      <c r="A1584" s="1">
        <f ca="1">IF(ISBLANK(OFFSET(DistinctList,1582,0,1,1)),0,IF(COUNTIF(OFFSET(DistinctList,1583,0,2000,1),OFFSET(DistinctList,1582,0,1,1))=0,1,0))</f>
        <v>0</v>
      </c>
    </row>
    <row r="1585" spans="1:1">
      <c r="A1585" s="1">
        <f ca="1">IF(ISBLANK(OFFSET(DistinctList,1583,0,1,1)),0,IF(COUNTIF(OFFSET(DistinctList,1584,0,2000,1),OFFSET(DistinctList,1583,0,1,1))=0,1,0))</f>
        <v>0</v>
      </c>
    </row>
    <row r="1586" spans="1:1">
      <c r="A1586" s="1">
        <f ca="1">IF(ISBLANK(OFFSET(DistinctList,1584,0,1,1)),0,IF(COUNTIF(OFFSET(DistinctList,1585,0,2000,1),OFFSET(DistinctList,1584,0,1,1))=0,1,0))</f>
        <v>0</v>
      </c>
    </row>
    <row r="1587" spans="1:1">
      <c r="A1587" s="1">
        <f ca="1">IF(ISBLANK(OFFSET(DistinctList,1585,0,1,1)),0,IF(COUNTIF(OFFSET(DistinctList,1586,0,2000,1),OFFSET(DistinctList,1585,0,1,1))=0,1,0))</f>
        <v>0</v>
      </c>
    </row>
    <row r="1588" spans="1:1">
      <c r="A1588" s="1">
        <f ca="1">IF(ISBLANK(OFFSET(DistinctList,1586,0,1,1)),0,IF(COUNTIF(OFFSET(DistinctList,1587,0,2000,1),OFFSET(DistinctList,1586,0,1,1))=0,1,0))</f>
        <v>0</v>
      </c>
    </row>
    <row r="1589" spans="1:1">
      <c r="A1589" s="1">
        <f ca="1">IF(ISBLANK(OFFSET(DistinctList,1587,0,1,1)),0,IF(COUNTIF(OFFSET(DistinctList,1588,0,2000,1),OFFSET(DistinctList,1587,0,1,1))=0,1,0))</f>
        <v>0</v>
      </c>
    </row>
    <row r="1590" spans="1:1">
      <c r="A1590" s="1">
        <f ca="1">IF(ISBLANK(OFFSET(DistinctList,1588,0,1,1)),0,IF(COUNTIF(OFFSET(DistinctList,1589,0,2000,1),OFFSET(DistinctList,1588,0,1,1))=0,1,0))</f>
        <v>0</v>
      </c>
    </row>
    <row r="1591" spans="1:1">
      <c r="A1591" s="1">
        <f ca="1">IF(ISBLANK(OFFSET(DistinctList,1589,0,1,1)),0,IF(COUNTIF(OFFSET(DistinctList,1590,0,2000,1),OFFSET(DistinctList,1589,0,1,1))=0,1,0))</f>
        <v>0</v>
      </c>
    </row>
    <row r="1592" spans="1:1">
      <c r="A1592" s="1">
        <f ca="1">IF(ISBLANK(OFFSET(DistinctList,1590,0,1,1)),0,IF(COUNTIF(OFFSET(DistinctList,1591,0,2000,1),OFFSET(DistinctList,1590,0,1,1))=0,1,0))</f>
        <v>0</v>
      </c>
    </row>
    <row r="1593" spans="1:1">
      <c r="A1593" s="1">
        <f ca="1">IF(ISBLANK(OFFSET(DistinctList,1591,0,1,1)),0,IF(COUNTIF(OFFSET(DistinctList,1592,0,2000,1),OFFSET(DistinctList,1591,0,1,1))=0,1,0))</f>
        <v>0</v>
      </c>
    </row>
    <row r="1594" spans="1:1">
      <c r="A1594" s="1">
        <f ca="1">IF(ISBLANK(OFFSET(DistinctList,1592,0,1,1)),0,IF(COUNTIF(OFFSET(DistinctList,1593,0,2000,1),OFFSET(DistinctList,1592,0,1,1))=0,1,0))</f>
        <v>0</v>
      </c>
    </row>
    <row r="1595" spans="1:1">
      <c r="A1595" s="1">
        <f ca="1">IF(ISBLANK(OFFSET(DistinctList,1593,0,1,1)),0,IF(COUNTIF(OFFSET(DistinctList,1594,0,2000,1),OFFSET(DistinctList,1593,0,1,1))=0,1,0))</f>
        <v>0</v>
      </c>
    </row>
    <row r="1596" spans="1:1">
      <c r="A1596" s="1">
        <f ca="1">IF(ISBLANK(OFFSET(DistinctList,1594,0,1,1)),0,IF(COUNTIF(OFFSET(DistinctList,1595,0,2000,1),OFFSET(DistinctList,1594,0,1,1))=0,1,0))</f>
        <v>0</v>
      </c>
    </row>
    <row r="1597" spans="1:1">
      <c r="A1597" s="1">
        <f ca="1">IF(ISBLANK(OFFSET(DistinctList,1595,0,1,1)),0,IF(COUNTIF(OFFSET(DistinctList,1596,0,2000,1),OFFSET(DistinctList,1595,0,1,1))=0,1,0))</f>
        <v>0</v>
      </c>
    </row>
    <row r="1598" spans="1:1">
      <c r="A1598" s="1">
        <f ca="1">IF(ISBLANK(OFFSET(DistinctList,1596,0,1,1)),0,IF(COUNTIF(OFFSET(DistinctList,1597,0,2000,1),OFFSET(DistinctList,1596,0,1,1))=0,1,0))</f>
        <v>0</v>
      </c>
    </row>
    <row r="1599" spans="1:1">
      <c r="A1599" s="1">
        <f ca="1">IF(ISBLANK(OFFSET(DistinctList,1597,0,1,1)),0,IF(COUNTIF(OFFSET(DistinctList,1598,0,2000,1),OFFSET(DistinctList,1597,0,1,1))=0,1,0))</f>
        <v>0</v>
      </c>
    </row>
    <row r="1600" spans="1:1">
      <c r="A1600" s="1">
        <f ca="1">IF(ISBLANK(OFFSET(DistinctList,1598,0,1,1)),0,IF(COUNTIF(OFFSET(DistinctList,1599,0,2000,1),OFFSET(DistinctList,1598,0,1,1))=0,1,0))</f>
        <v>0</v>
      </c>
    </row>
    <row r="1601" spans="1:1">
      <c r="A1601" s="1">
        <f ca="1">IF(ISBLANK(OFFSET(DistinctList,1599,0,1,1)),0,IF(COUNTIF(OFFSET(DistinctList,1600,0,2000,1),OFFSET(DistinctList,1599,0,1,1))=0,1,0))</f>
        <v>0</v>
      </c>
    </row>
    <row r="1602" spans="1:1">
      <c r="A1602" s="1">
        <f ca="1">IF(ISBLANK(OFFSET(DistinctList,1600,0,1,1)),0,IF(COUNTIF(OFFSET(DistinctList,1601,0,2000,1),OFFSET(DistinctList,1600,0,1,1))=0,1,0))</f>
        <v>0</v>
      </c>
    </row>
    <row r="1603" spans="1:1">
      <c r="A1603" s="1">
        <f ca="1">IF(ISBLANK(OFFSET(DistinctList,1601,0,1,1)),0,IF(COUNTIF(OFFSET(DistinctList,1602,0,2000,1),OFFSET(DistinctList,1601,0,1,1))=0,1,0))</f>
        <v>0</v>
      </c>
    </row>
    <row r="1604" spans="1:1">
      <c r="A1604" s="1">
        <f ca="1">IF(ISBLANK(OFFSET(DistinctList,1602,0,1,1)),0,IF(COUNTIF(OFFSET(DistinctList,1603,0,2000,1),OFFSET(DistinctList,1602,0,1,1))=0,1,0))</f>
        <v>0</v>
      </c>
    </row>
    <row r="1605" spans="1:1">
      <c r="A1605" s="1">
        <f ca="1">IF(ISBLANK(OFFSET(DistinctList,1603,0,1,1)),0,IF(COUNTIF(OFFSET(DistinctList,1604,0,2000,1),OFFSET(DistinctList,1603,0,1,1))=0,1,0))</f>
        <v>0</v>
      </c>
    </row>
    <row r="1606" spans="1:1">
      <c r="A1606" s="1">
        <f ca="1">IF(ISBLANK(OFFSET(DistinctList,1604,0,1,1)),0,IF(COUNTIF(OFFSET(DistinctList,1605,0,2000,1),OFFSET(DistinctList,1604,0,1,1))=0,1,0))</f>
        <v>0</v>
      </c>
    </row>
    <row r="1607" spans="1:1">
      <c r="A1607" s="1">
        <f ca="1">IF(ISBLANK(OFFSET(DistinctList,1605,0,1,1)),0,IF(COUNTIF(OFFSET(DistinctList,1606,0,2000,1),OFFSET(DistinctList,1605,0,1,1))=0,1,0))</f>
        <v>0</v>
      </c>
    </row>
    <row r="1608" spans="1:1">
      <c r="A1608" s="1">
        <f ca="1">IF(ISBLANK(OFFSET(DistinctList,1606,0,1,1)),0,IF(COUNTIF(OFFSET(DistinctList,1607,0,2000,1),OFFSET(DistinctList,1606,0,1,1))=0,1,0))</f>
        <v>0</v>
      </c>
    </row>
    <row r="1609" spans="1:1">
      <c r="A1609" s="1">
        <f ca="1">IF(ISBLANK(OFFSET(DistinctList,1607,0,1,1)),0,IF(COUNTIF(OFFSET(DistinctList,1608,0,2000,1),OFFSET(DistinctList,1607,0,1,1))=0,1,0))</f>
        <v>0</v>
      </c>
    </row>
    <row r="1610" spans="1:1">
      <c r="A1610" s="1">
        <f ca="1">IF(ISBLANK(OFFSET(DistinctList,1608,0,1,1)),0,IF(COUNTIF(OFFSET(DistinctList,1609,0,2000,1),OFFSET(DistinctList,1608,0,1,1))=0,1,0))</f>
        <v>0</v>
      </c>
    </row>
    <row r="1611" spans="1:1">
      <c r="A1611" s="1">
        <f ca="1">IF(ISBLANK(OFFSET(DistinctList,1609,0,1,1)),0,IF(COUNTIF(OFFSET(DistinctList,1610,0,2000,1),OFFSET(DistinctList,1609,0,1,1))=0,1,0))</f>
        <v>0</v>
      </c>
    </row>
    <row r="1612" spans="1:1">
      <c r="A1612" s="1">
        <f ca="1">IF(ISBLANK(OFFSET(DistinctList,1610,0,1,1)),0,IF(COUNTIF(OFFSET(DistinctList,1611,0,2000,1),OFFSET(DistinctList,1610,0,1,1))=0,1,0))</f>
        <v>0</v>
      </c>
    </row>
    <row r="1613" spans="1:1">
      <c r="A1613" s="1">
        <f ca="1">IF(ISBLANK(OFFSET(DistinctList,1611,0,1,1)),0,IF(COUNTIF(OFFSET(DistinctList,1612,0,2000,1),OFFSET(DistinctList,1611,0,1,1))=0,1,0))</f>
        <v>0</v>
      </c>
    </row>
    <row r="1614" spans="1:1">
      <c r="A1614" s="1">
        <f ca="1">IF(ISBLANK(OFFSET(DistinctList,1612,0,1,1)),0,IF(COUNTIF(OFFSET(DistinctList,1613,0,2000,1),OFFSET(DistinctList,1612,0,1,1))=0,1,0))</f>
        <v>0</v>
      </c>
    </row>
    <row r="1615" spans="1:1">
      <c r="A1615" s="1">
        <f ca="1">IF(ISBLANK(OFFSET(DistinctList,1613,0,1,1)),0,IF(COUNTIF(OFFSET(DistinctList,1614,0,2000,1),OFFSET(DistinctList,1613,0,1,1))=0,1,0))</f>
        <v>0</v>
      </c>
    </row>
    <row r="1616" spans="1:1">
      <c r="A1616" s="1">
        <f ca="1">IF(ISBLANK(OFFSET(DistinctList,1614,0,1,1)),0,IF(COUNTIF(OFFSET(DistinctList,1615,0,2000,1),OFFSET(DistinctList,1614,0,1,1))=0,1,0))</f>
        <v>0</v>
      </c>
    </row>
    <row r="1617" spans="1:1">
      <c r="A1617" s="1">
        <f ca="1">IF(ISBLANK(OFFSET(DistinctList,1615,0,1,1)),0,IF(COUNTIF(OFFSET(DistinctList,1616,0,2000,1),OFFSET(DistinctList,1615,0,1,1))=0,1,0))</f>
        <v>0</v>
      </c>
    </row>
    <row r="1618" spans="1:1">
      <c r="A1618" s="1">
        <f ca="1">IF(ISBLANK(OFFSET(DistinctList,1616,0,1,1)),0,IF(COUNTIF(OFFSET(DistinctList,1617,0,2000,1),OFFSET(DistinctList,1616,0,1,1))=0,1,0))</f>
        <v>0</v>
      </c>
    </row>
    <row r="1619" spans="1:1">
      <c r="A1619" s="1">
        <f ca="1">IF(ISBLANK(OFFSET(DistinctList,1617,0,1,1)),0,IF(COUNTIF(OFFSET(DistinctList,1618,0,2000,1),OFFSET(DistinctList,1617,0,1,1))=0,1,0))</f>
        <v>0</v>
      </c>
    </row>
    <row r="1620" spans="1:1">
      <c r="A1620" s="1">
        <f ca="1">IF(ISBLANK(OFFSET(DistinctList,1618,0,1,1)),0,IF(COUNTIF(OFFSET(DistinctList,1619,0,2000,1),OFFSET(DistinctList,1618,0,1,1))=0,1,0))</f>
        <v>0</v>
      </c>
    </row>
    <row r="1621" spans="1:1">
      <c r="A1621" s="1">
        <f ca="1">IF(ISBLANK(OFFSET(DistinctList,1619,0,1,1)),0,IF(COUNTIF(OFFSET(DistinctList,1620,0,2000,1),OFFSET(DistinctList,1619,0,1,1))=0,1,0))</f>
        <v>0</v>
      </c>
    </row>
    <row r="1622" spans="1:1">
      <c r="A1622" s="1">
        <f ca="1">IF(ISBLANK(OFFSET(DistinctList,1620,0,1,1)),0,IF(COUNTIF(OFFSET(DistinctList,1621,0,2000,1),OFFSET(DistinctList,1620,0,1,1))=0,1,0))</f>
        <v>0</v>
      </c>
    </row>
    <row r="1623" spans="1:1">
      <c r="A1623" s="1">
        <f ca="1">IF(ISBLANK(OFFSET(DistinctList,1621,0,1,1)),0,IF(COUNTIF(OFFSET(DistinctList,1622,0,2000,1),OFFSET(DistinctList,1621,0,1,1))=0,1,0))</f>
        <v>0</v>
      </c>
    </row>
    <row r="1624" spans="1:1">
      <c r="A1624" s="1">
        <f ca="1">IF(ISBLANK(OFFSET(DistinctList,1622,0,1,1)),0,IF(COUNTIF(OFFSET(DistinctList,1623,0,2000,1),OFFSET(DistinctList,1622,0,1,1))=0,1,0))</f>
        <v>0</v>
      </c>
    </row>
    <row r="1625" spans="1:1">
      <c r="A1625" s="1">
        <f ca="1">IF(ISBLANK(OFFSET(DistinctList,1623,0,1,1)),0,IF(COUNTIF(OFFSET(DistinctList,1624,0,2000,1),OFFSET(DistinctList,1623,0,1,1))=0,1,0))</f>
        <v>0</v>
      </c>
    </row>
    <row r="1626" spans="1:1">
      <c r="A1626" s="1">
        <f ca="1">IF(ISBLANK(OFFSET(DistinctList,1624,0,1,1)),0,IF(COUNTIF(OFFSET(DistinctList,1625,0,2000,1),OFFSET(DistinctList,1624,0,1,1))=0,1,0))</f>
        <v>0</v>
      </c>
    </row>
    <row r="1627" spans="1:1">
      <c r="A1627" s="1">
        <f ca="1">IF(ISBLANK(OFFSET(DistinctList,1625,0,1,1)),0,IF(COUNTIF(OFFSET(DistinctList,1626,0,2000,1),OFFSET(DistinctList,1625,0,1,1))=0,1,0))</f>
        <v>0</v>
      </c>
    </row>
    <row r="1628" spans="1:1">
      <c r="A1628" s="1">
        <f ca="1">IF(ISBLANK(OFFSET(DistinctList,1626,0,1,1)),0,IF(COUNTIF(OFFSET(DistinctList,1627,0,2000,1),OFFSET(DistinctList,1626,0,1,1))=0,1,0))</f>
        <v>0</v>
      </c>
    </row>
    <row r="1629" spans="1:1">
      <c r="A1629" s="1">
        <f ca="1">IF(ISBLANK(OFFSET(DistinctList,1627,0,1,1)),0,IF(COUNTIF(OFFSET(DistinctList,1628,0,2000,1),OFFSET(DistinctList,1627,0,1,1))=0,1,0))</f>
        <v>0</v>
      </c>
    </row>
    <row r="1630" spans="1:1">
      <c r="A1630" s="1">
        <f ca="1">IF(ISBLANK(OFFSET(DistinctList,1628,0,1,1)),0,IF(COUNTIF(OFFSET(DistinctList,1629,0,2000,1),OFFSET(DistinctList,1628,0,1,1))=0,1,0))</f>
        <v>0</v>
      </c>
    </row>
    <row r="1631" spans="1:1">
      <c r="A1631" s="1">
        <f ca="1">IF(ISBLANK(OFFSET(DistinctList,1629,0,1,1)),0,IF(COUNTIF(OFFSET(DistinctList,1630,0,2000,1),OFFSET(DistinctList,1629,0,1,1))=0,1,0))</f>
        <v>0</v>
      </c>
    </row>
    <row r="1632" spans="1:1">
      <c r="A1632" s="1">
        <f ca="1">IF(ISBLANK(OFFSET(DistinctList,1630,0,1,1)),0,IF(COUNTIF(OFFSET(DistinctList,1631,0,2000,1),OFFSET(DistinctList,1630,0,1,1))=0,1,0))</f>
        <v>0</v>
      </c>
    </row>
    <row r="1633" spans="1:1">
      <c r="A1633" s="1">
        <f ca="1">IF(ISBLANK(OFFSET(DistinctList,1631,0,1,1)),0,IF(COUNTIF(OFFSET(DistinctList,1632,0,2000,1),OFFSET(DistinctList,1631,0,1,1))=0,1,0))</f>
        <v>0</v>
      </c>
    </row>
    <row r="1634" spans="1:1">
      <c r="A1634" s="1">
        <f ca="1">IF(ISBLANK(OFFSET(DistinctList,1632,0,1,1)),0,IF(COUNTIF(OFFSET(DistinctList,1633,0,2000,1),OFFSET(DistinctList,1632,0,1,1))=0,1,0))</f>
        <v>0</v>
      </c>
    </row>
    <row r="1635" spans="1:1">
      <c r="A1635" s="1">
        <f ca="1">IF(ISBLANK(OFFSET(DistinctList,1633,0,1,1)),0,IF(COUNTIF(OFFSET(DistinctList,1634,0,2000,1),OFFSET(DistinctList,1633,0,1,1))=0,1,0))</f>
        <v>0</v>
      </c>
    </row>
    <row r="1636" spans="1:1">
      <c r="A1636" s="1">
        <f ca="1">IF(ISBLANK(OFFSET(DistinctList,1634,0,1,1)),0,IF(COUNTIF(OFFSET(DistinctList,1635,0,2000,1),OFFSET(DistinctList,1634,0,1,1))=0,1,0))</f>
        <v>0</v>
      </c>
    </row>
    <row r="1637" spans="1:1">
      <c r="A1637" s="1">
        <f ca="1">IF(ISBLANK(OFFSET(DistinctList,1635,0,1,1)),0,IF(COUNTIF(OFFSET(DistinctList,1636,0,2000,1),OFFSET(DistinctList,1635,0,1,1))=0,1,0))</f>
        <v>0</v>
      </c>
    </row>
    <row r="1638" spans="1:1">
      <c r="A1638" s="1">
        <f ca="1">IF(ISBLANK(OFFSET(DistinctList,1636,0,1,1)),0,IF(COUNTIF(OFFSET(DistinctList,1637,0,2000,1),OFFSET(DistinctList,1636,0,1,1))=0,1,0))</f>
        <v>0</v>
      </c>
    </row>
    <row r="1639" spans="1:1">
      <c r="A1639" s="1">
        <f ca="1">IF(ISBLANK(OFFSET(DistinctList,1637,0,1,1)),0,IF(COUNTIF(OFFSET(DistinctList,1638,0,2000,1),OFFSET(DistinctList,1637,0,1,1))=0,1,0))</f>
        <v>0</v>
      </c>
    </row>
    <row r="1640" spans="1:1">
      <c r="A1640" s="1">
        <f ca="1">IF(ISBLANK(OFFSET(DistinctList,1638,0,1,1)),0,IF(COUNTIF(OFFSET(DistinctList,1639,0,2000,1),OFFSET(DistinctList,1638,0,1,1))=0,1,0))</f>
        <v>0</v>
      </c>
    </row>
    <row r="1641" spans="1:1">
      <c r="A1641" s="1">
        <f ca="1">IF(ISBLANK(OFFSET(DistinctList,1639,0,1,1)),0,IF(COUNTIF(OFFSET(DistinctList,1640,0,2000,1),OFFSET(DistinctList,1639,0,1,1))=0,1,0))</f>
        <v>0</v>
      </c>
    </row>
    <row r="1642" spans="1:1">
      <c r="A1642" s="1">
        <f ca="1">IF(ISBLANK(OFFSET(DistinctList,1640,0,1,1)),0,IF(COUNTIF(OFFSET(DistinctList,1641,0,2000,1),OFFSET(DistinctList,1640,0,1,1))=0,1,0))</f>
        <v>0</v>
      </c>
    </row>
    <row r="1643" spans="1:1">
      <c r="A1643" s="1">
        <f ca="1">IF(ISBLANK(OFFSET(DistinctList,1641,0,1,1)),0,IF(COUNTIF(OFFSET(DistinctList,1642,0,2000,1),OFFSET(DistinctList,1641,0,1,1))=0,1,0))</f>
        <v>0</v>
      </c>
    </row>
    <row r="1644" spans="1:1">
      <c r="A1644" s="1">
        <f ca="1">IF(ISBLANK(OFFSET(DistinctList,1642,0,1,1)),0,IF(COUNTIF(OFFSET(DistinctList,1643,0,2000,1),OFFSET(DistinctList,1642,0,1,1))=0,1,0))</f>
        <v>0</v>
      </c>
    </row>
    <row r="1645" spans="1:1">
      <c r="A1645" s="1">
        <f ca="1">IF(ISBLANK(OFFSET(DistinctList,1643,0,1,1)),0,IF(COUNTIF(OFFSET(DistinctList,1644,0,2000,1),OFFSET(DistinctList,1643,0,1,1))=0,1,0))</f>
        <v>0</v>
      </c>
    </row>
    <row r="1646" spans="1:1">
      <c r="A1646" s="1">
        <f ca="1">IF(ISBLANK(OFFSET(DistinctList,1644,0,1,1)),0,IF(COUNTIF(OFFSET(DistinctList,1645,0,2000,1),OFFSET(DistinctList,1644,0,1,1))=0,1,0))</f>
        <v>0</v>
      </c>
    </row>
    <row r="1647" spans="1:1">
      <c r="A1647" s="1">
        <f ca="1">IF(ISBLANK(OFFSET(DistinctList,1645,0,1,1)),0,IF(COUNTIF(OFFSET(DistinctList,1646,0,2000,1),OFFSET(DistinctList,1645,0,1,1))=0,1,0))</f>
        <v>0</v>
      </c>
    </row>
    <row r="1648" spans="1:1">
      <c r="A1648" s="1">
        <f ca="1">IF(ISBLANK(OFFSET(DistinctList,1646,0,1,1)),0,IF(COUNTIF(OFFSET(DistinctList,1647,0,2000,1),OFFSET(DistinctList,1646,0,1,1))=0,1,0))</f>
        <v>0</v>
      </c>
    </row>
    <row r="1649" spans="1:1">
      <c r="A1649" s="1">
        <f ca="1">IF(ISBLANK(OFFSET(DistinctList,1647,0,1,1)),0,IF(COUNTIF(OFFSET(DistinctList,1648,0,2000,1),OFFSET(DistinctList,1647,0,1,1))=0,1,0))</f>
        <v>0</v>
      </c>
    </row>
    <row r="1650" spans="1:1">
      <c r="A1650" s="1">
        <f ca="1">IF(ISBLANK(OFFSET(DistinctList,1648,0,1,1)),0,IF(COUNTIF(OFFSET(DistinctList,1649,0,2000,1),OFFSET(DistinctList,1648,0,1,1))=0,1,0))</f>
        <v>0</v>
      </c>
    </row>
    <row r="1651" spans="1:1">
      <c r="A1651" s="1">
        <f ca="1">IF(ISBLANK(OFFSET(DistinctList,1649,0,1,1)),0,IF(COUNTIF(OFFSET(DistinctList,1650,0,2000,1),OFFSET(DistinctList,1649,0,1,1))=0,1,0))</f>
        <v>0</v>
      </c>
    </row>
    <row r="1652" spans="1:1">
      <c r="A1652" s="1">
        <f ca="1">IF(ISBLANK(OFFSET(DistinctList,1650,0,1,1)),0,IF(COUNTIF(OFFSET(DistinctList,1651,0,2000,1),OFFSET(DistinctList,1650,0,1,1))=0,1,0))</f>
        <v>0</v>
      </c>
    </row>
    <row r="1653" spans="1:1">
      <c r="A1653" s="1">
        <f ca="1">IF(ISBLANK(OFFSET(DistinctList,1651,0,1,1)),0,IF(COUNTIF(OFFSET(DistinctList,1652,0,2000,1),OFFSET(DistinctList,1651,0,1,1))=0,1,0))</f>
        <v>0</v>
      </c>
    </row>
    <row r="1654" spans="1:1">
      <c r="A1654" s="1">
        <f ca="1">IF(ISBLANK(OFFSET(DistinctList,1652,0,1,1)),0,IF(COUNTIF(OFFSET(DistinctList,1653,0,2000,1),OFFSET(DistinctList,1652,0,1,1))=0,1,0))</f>
        <v>0</v>
      </c>
    </row>
    <row r="1655" spans="1:1">
      <c r="A1655" s="1">
        <f ca="1">IF(ISBLANK(OFFSET(DistinctList,1653,0,1,1)),0,IF(COUNTIF(OFFSET(DistinctList,1654,0,2000,1),OFFSET(DistinctList,1653,0,1,1))=0,1,0))</f>
        <v>0</v>
      </c>
    </row>
    <row r="1656" spans="1:1">
      <c r="A1656" s="1">
        <f ca="1">IF(ISBLANK(OFFSET(DistinctList,1654,0,1,1)),0,IF(COUNTIF(OFFSET(DistinctList,1655,0,2000,1),OFFSET(DistinctList,1654,0,1,1))=0,1,0))</f>
        <v>0</v>
      </c>
    </row>
    <row r="1657" spans="1:1">
      <c r="A1657" s="1">
        <f ca="1">IF(ISBLANK(OFFSET(DistinctList,1655,0,1,1)),0,IF(COUNTIF(OFFSET(DistinctList,1656,0,2000,1),OFFSET(DistinctList,1655,0,1,1))=0,1,0))</f>
        <v>0</v>
      </c>
    </row>
    <row r="1658" spans="1:1">
      <c r="A1658" s="1">
        <f ca="1">IF(ISBLANK(OFFSET(DistinctList,1656,0,1,1)),0,IF(COUNTIF(OFFSET(DistinctList,1657,0,2000,1),OFFSET(DistinctList,1656,0,1,1))=0,1,0))</f>
        <v>0</v>
      </c>
    </row>
    <row r="1659" spans="1:1">
      <c r="A1659" s="1">
        <f ca="1">IF(ISBLANK(OFFSET(DistinctList,1657,0,1,1)),0,IF(COUNTIF(OFFSET(DistinctList,1658,0,2000,1),OFFSET(DistinctList,1657,0,1,1))=0,1,0))</f>
        <v>0</v>
      </c>
    </row>
    <row r="1660" spans="1:1">
      <c r="A1660" s="1">
        <f ca="1">IF(ISBLANK(OFFSET(DistinctList,1658,0,1,1)),0,IF(COUNTIF(OFFSET(DistinctList,1659,0,2000,1),OFFSET(DistinctList,1658,0,1,1))=0,1,0))</f>
        <v>0</v>
      </c>
    </row>
    <row r="1661" spans="1:1">
      <c r="A1661" s="1">
        <f ca="1">IF(ISBLANK(OFFSET(DistinctList,1659,0,1,1)),0,IF(COUNTIF(OFFSET(DistinctList,1660,0,2000,1),OFFSET(DistinctList,1659,0,1,1))=0,1,0))</f>
        <v>0</v>
      </c>
    </row>
    <row r="1662" spans="1:1">
      <c r="A1662" s="1">
        <f ca="1">IF(ISBLANK(OFFSET(DistinctList,1660,0,1,1)),0,IF(COUNTIF(OFFSET(DistinctList,1661,0,2000,1),OFFSET(DistinctList,1660,0,1,1))=0,1,0))</f>
        <v>0</v>
      </c>
    </row>
    <row r="1663" spans="1:1">
      <c r="A1663" s="1">
        <f ca="1">IF(ISBLANK(OFFSET(DistinctList,1661,0,1,1)),0,IF(COUNTIF(OFFSET(DistinctList,1662,0,2000,1),OFFSET(DistinctList,1661,0,1,1))=0,1,0))</f>
        <v>0</v>
      </c>
    </row>
    <row r="1664" spans="1:1">
      <c r="A1664" s="1">
        <f ca="1">IF(ISBLANK(OFFSET(DistinctList,1662,0,1,1)),0,IF(COUNTIF(OFFSET(DistinctList,1663,0,2000,1),OFFSET(DistinctList,1662,0,1,1))=0,1,0))</f>
        <v>0</v>
      </c>
    </row>
    <row r="1665" spans="1:1">
      <c r="A1665" s="1">
        <f ca="1">IF(ISBLANK(OFFSET(DistinctList,1663,0,1,1)),0,IF(COUNTIF(OFFSET(DistinctList,1664,0,2000,1),OFFSET(DistinctList,1663,0,1,1))=0,1,0))</f>
        <v>0</v>
      </c>
    </row>
    <row r="1666" spans="1:1">
      <c r="A1666" s="1">
        <f ca="1">IF(ISBLANK(OFFSET(DistinctList,1664,0,1,1)),0,IF(COUNTIF(OFFSET(DistinctList,1665,0,2000,1),OFFSET(DistinctList,1664,0,1,1))=0,1,0))</f>
        <v>0</v>
      </c>
    </row>
    <row r="1667" spans="1:1">
      <c r="A1667" s="1">
        <f ca="1">IF(ISBLANK(OFFSET(DistinctList,1665,0,1,1)),0,IF(COUNTIF(OFFSET(DistinctList,1666,0,2000,1),OFFSET(DistinctList,1665,0,1,1))=0,1,0))</f>
        <v>0</v>
      </c>
    </row>
    <row r="1668" spans="1:1">
      <c r="A1668" s="1">
        <f ca="1">IF(ISBLANK(OFFSET(DistinctList,1666,0,1,1)),0,IF(COUNTIF(OFFSET(DistinctList,1667,0,2000,1),OFFSET(DistinctList,1666,0,1,1))=0,1,0))</f>
        <v>0</v>
      </c>
    </row>
    <row r="1669" spans="1:1">
      <c r="A1669" s="1">
        <f ca="1">IF(ISBLANK(OFFSET(DistinctList,1667,0,1,1)),0,IF(COUNTIF(OFFSET(DistinctList,1668,0,2000,1),OFFSET(DistinctList,1667,0,1,1))=0,1,0))</f>
        <v>0</v>
      </c>
    </row>
    <row r="1670" spans="1:1">
      <c r="A1670" s="1">
        <f ca="1">IF(ISBLANK(OFFSET(DistinctList,1668,0,1,1)),0,IF(COUNTIF(OFFSET(DistinctList,1669,0,2000,1),OFFSET(DistinctList,1668,0,1,1))=0,1,0))</f>
        <v>0</v>
      </c>
    </row>
    <row r="1671" spans="1:1">
      <c r="A1671" s="1">
        <f ca="1">IF(ISBLANK(OFFSET(DistinctList,1669,0,1,1)),0,IF(COUNTIF(OFFSET(DistinctList,1670,0,2000,1),OFFSET(DistinctList,1669,0,1,1))=0,1,0))</f>
        <v>0</v>
      </c>
    </row>
    <row r="1672" spans="1:1">
      <c r="A1672" s="1">
        <f ca="1">IF(ISBLANK(OFFSET(DistinctList,1670,0,1,1)),0,IF(COUNTIF(OFFSET(DistinctList,1671,0,2000,1),OFFSET(DistinctList,1670,0,1,1))=0,1,0))</f>
        <v>0</v>
      </c>
    </row>
    <row r="1673" spans="1:1">
      <c r="A1673" s="1">
        <f ca="1">IF(ISBLANK(OFFSET(DistinctList,1671,0,1,1)),0,IF(COUNTIF(OFFSET(DistinctList,1672,0,2000,1),OFFSET(DistinctList,1671,0,1,1))=0,1,0))</f>
        <v>0</v>
      </c>
    </row>
    <row r="1674" spans="1:1">
      <c r="A1674" s="1">
        <f ca="1">IF(ISBLANK(OFFSET(DistinctList,1672,0,1,1)),0,IF(COUNTIF(OFFSET(DistinctList,1673,0,2000,1),OFFSET(DistinctList,1672,0,1,1))=0,1,0))</f>
        <v>0</v>
      </c>
    </row>
    <row r="1675" spans="1:1">
      <c r="A1675" s="1">
        <f ca="1">IF(ISBLANK(OFFSET(DistinctList,1673,0,1,1)),0,IF(COUNTIF(OFFSET(DistinctList,1674,0,2000,1),OFFSET(DistinctList,1673,0,1,1))=0,1,0))</f>
        <v>0</v>
      </c>
    </row>
    <row r="1676" spans="1:1">
      <c r="A1676" s="1">
        <f ca="1">IF(ISBLANK(OFFSET(DistinctList,1674,0,1,1)),0,IF(COUNTIF(OFFSET(DistinctList,1675,0,2000,1),OFFSET(DistinctList,1674,0,1,1))=0,1,0))</f>
        <v>0</v>
      </c>
    </row>
    <row r="1677" spans="1:1">
      <c r="A1677" s="1">
        <f ca="1">IF(ISBLANK(OFFSET(DistinctList,1675,0,1,1)),0,IF(COUNTIF(OFFSET(DistinctList,1676,0,2000,1),OFFSET(DistinctList,1675,0,1,1))=0,1,0))</f>
        <v>0</v>
      </c>
    </row>
    <row r="1678" spans="1:1">
      <c r="A1678" s="1">
        <f ca="1">IF(ISBLANK(OFFSET(DistinctList,1676,0,1,1)),0,IF(COUNTIF(OFFSET(DistinctList,1677,0,2000,1),OFFSET(DistinctList,1676,0,1,1))=0,1,0))</f>
        <v>0</v>
      </c>
    </row>
    <row r="1679" spans="1:1">
      <c r="A1679" s="1">
        <f ca="1">IF(ISBLANK(OFFSET(DistinctList,1677,0,1,1)),0,IF(COUNTIF(OFFSET(DistinctList,1678,0,2000,1),OFFSET(DistinctList,1677,0,1,1))=0,1,0))</f>
        <v>0</v>
      </c>
    </row>
    <row r="1680" spans="1:1">
      <c r="A1680" s="1">
        <f ca="1">IF(ISBLANK(OFFSET(DistinctList,1678,0,1,1)),0,IF(COUNTIF(OFFSET(DistinctList,1679,0,2000,1),OFFSET(DistinctList,1678,0,1,1))=0,1,0))</f>
        <v>0</v>
      </c>
    </row>
    <row r="1681" spans="1:1">
      <c r="A1681" s="1">
        <f ca="1">IF(ISBLANK(OFFSET(DistinctList,1679,0,1,1)),0,IF(COUNTIF(OFFSET(DistinctList,1680,0,2000,1),OFFSET(DistinctList,1679,0,1,1))=0,1,0))</f>
        <v>0</v>
      </c>
    </row>
    <row r="1682" spans="1:1">
      <c r="A1682" s="1">
        <f ca="1">IF(ISBLANK(OFFSET(DistinctList,1680,0,1,1)),0,IF(COUNTIF(OFFSET(DistinctList,1681,0,2000,1),OFFSET(DistinctList,1680,0,1,1))=0,1,0))</f>
        <v>0</v>
      </c>
    </row>
    <row r="1683" spans="1:1">
      <c r="A1683" s="1">
        <f ca="1">IF(ISBLANK(OFFSET(DistinctList,1681,0,1,1)),0,IF(COUNTIF(OFFSET(DistinctList,1682,0,2000,1),OFFSET(DistinctList,1681,0,1,1))=0,1,0))</f>
        <v>0</v>
      </c>
    </row>
    <row r="1684" spans="1:1">
      <c r="A1684" s="1">
        <f ca="1">IF(ISBLANK(OFFSET(DistinctList,1682,0,1,1)),0,IF(COUNTIF(OFFSET(DistinctList,1683,0,2000,1),OFFSET(DistinctList,1682,0,1,1))=0,1,0))</f>
        <v>0</v>
      </c>
    </row>
    <row r="1685" spans="1:1">
      <c r="A1685" s="1">
        <f ca="1">IF(ISBLANK(OFFSET(DistinctList,1683,0,1,1)),0,IF(COUNTIF(OFFSET(DistinctList,1684,0,2000,1),OFFSET(DistinctList,1683,0,1,1))=0,1,0))</f>
        <v>0</v>
      </c>
    </row>
    <row r="1686" spans="1:1">
      <c r="A1686" s="1">
        <f ca="1">IF(ISBLANK(OFFSET(DistinctList,1684,0,1,1)),0,IF(COUNTIF(OFFSET(DistinctList,1685,0,2000,1),OFFSET(DistinctList,1684,0,1,1))=0,1,0))</f>
        <v>0</v>
      </c>
    </row>
    <row r="1687" spans="1:1">
      <c r="A1687" s="1">
        <f ca="1">IF(ISBLANK(OFFSET(DistinctList,1685,0,1,1)),0,IF(COUNTIF(OFFSET(DistinctList,1686,0,2000,1),OFFSET(DistinctList,1685,0,1,1))=0,1,0))</f>
        <v>0</v>
      </c>
    </row>
    <row r="1688" spans="1:1">
      <c r="A1688" s="1">
        <f ca="1">IF(ISBLANK(OFFSET(DistinctList,1686,0,1,1)),0,IF(COUNTIF(OFFSET(DistinctList,1687,0,2000,1),OFFSET(DistinctList,1686,0,1,1))=0,1,0))</f>
        <v>0</v>
      </c>
    </row>
    <row r="1689" spans="1:1">
      <c r="A1689" s="1">
        <f ca="1">IF(ISBLANK(OFFSET(DistinctList,1687,0,1,1)),0,IF(COUNTIF(OFFSET(DistinctList,1688,0,2000,1),OFFSET(DistinctList,1687,0,1,1))=0,1,0))</f>
        <v>0</v>
      </c>
    </row>
    <row r="1690" spans="1:1">
      <c r="A1690" s="1">
        <f ca="1">IF(ISBLANK(OFFSET(DistinctList,1688,0,1,1)),0,IF(COUNTIF(OFFSET(DistinctList,1689,0,2000,1),OFFSET(DistinctList,1688,0,1,1))=0,1,0))</f>
        <v>0</v>
      </c>
    </row>
    <row r="1691" spans="1:1">
      <c r="A1691" s="1">
        <f ca="1">IF(ISBLANK(OFFSET(DistinctList,1689,0,1,1)),0,IF(COUNTIF(OFFSET(DistinctList,1690,0,2000,1),OFFSET(DistinctList,1689,0,1,1))=0,1,0))</f>
        <v>0</v>
      </c>
    </row>
    <row r="1692" spans="1:1">
      <c r="A1692" s="1">
        <f ca="1">IF(ISBLANK(OFFSET(DistinctList,1690,0,1,1)),0,IF(COUNTIF(OFFSET(DistinctList,1691,0,2000,1),OFFSET(DistinctList,1690,0,1,1))=0,1,0))</f>
        <v>0</v>
      </c>
    </row>
    <row r="1693" spans="1:1">
      <c r="A1693" s="1">
        <f ca="1">IF(ISBLANK(OFFSET(DistinctList,1691,0,1,1)),0,IF(COUNTIF(OFFSET(DistinctList,1692,0,2000,1),OFFSET(DistinctList,1691,0,1,1))=0,1,0))</f>
        <v>0</v>
      </c>
    </row>
    <row r="1694" spans="1:1">
      <c r="A1694" s="1">
        <f ca="1">IF(ISBLANK(OFFSET(DistinctList,1692,0,1,1)),0,IF(COUNTIF(OFFSET(DistinctList,1693,0,2000,1),OFFSET(DistinctList,1692,0,1,1))=0,1,0))</f>
        <v>0</v>
      </c>
    </row>
    <row r="1695" spans="1:1">
      <c r="A1695" s="1">
        <f ca="1">IF(ISBLANK(OFFSET(DistinctList,1693,0,1,1)),0,IF(COUNTIF(OFFSET(DistinctList,1694,0,2000,1),OFFSET(DistinctList,1693,0,1,1))=0,1,0))</f>
        <v>0</v>
      </c>
    </row>
    <row r="1696" spans="1:1">
      <c r="A1696" s="1">
        <f ca="1">IF(ISBLANK(OFFSET(DistinctList,1694,0,1,1)),0,IF(COUNTIF(OFFSET(DistinctList,1695,0,2000,1),OFFSET(DistinctList,1694,0,1,1))=0,1,0))</f>
        <v>0</v>
      </c>
    </row>
    <row r="1697" spans="1:1">
      <c r="A1697" s="1">
        <f ca="1">IF(ISBLANK(OFFSET(DistinctList,1695,0,1,1)),0,IF(COUNTIF(OFFSET(DistinctList,1696,0,2000,1),OFFSET(DistinctList,1695,0,1,1))=0,1,0))</f>
        <v>0</v>
      </c>
    </row>
    <row r="1698" spans="1:1">
      <c r="A1698" s="1">
        <f ca="1">IF(ISBLANK(OFFSET(DistinctList,1696,0,1,1)),0,IF(COUNTIF(OFFSET(DistinctList,1697,0,2000,1),OFFSET(DistinctList,1696,0,1,1))=0,1,0))</f>
        <v>0</v>
      </c>
    </row>
    <row r="1699" spans="1:1">
      <c r="A1699" s="1">
        <f ca="1">IF(ISBLANK(OFFSET(DistinctList,1697,0,1,1)),0,IF(COUNTIF(OFFSET(DistinctList,1698,0,2000,1),OFFSET(DistinctList,1697,0,1,1))=0,1,0))</f>
        <v>0</v>
      </c>
    </row>
    <row r="1700" spans="1:1">
      <c r="A1700" s="1">
        <f ca="1">IF(ISBLANK(OFFSET(DistinctList,1698,0,1,1)),0,IF(COUNTIF(OFFSET(DistinctList,1699,0,2000,1),OFFSET(DistinctList,1698,0,1,1))=0,1,0))</f>
        <v>0</v>
      </c>
    </row>
    <row r="1701" spans="1:1">
      <c r="A1701" s="1">
        <f ca="1">IF(ISBLANK(OFFSET(DistinctList,1699,0,1,1)),0,IF(COUNTIF(OFFSET(DistinctList,1700,0,2000,1),OFFSET(DistinctList,1699,0,1,1))=0,1,0))</f>
        <v>0</v>
      </c>
    </row>
    <row r="1702" spans="1:1">
      <c r="A1702" s="1">
        <f ca="1">IF(ISBLANK(OFFSET(DistinctList,1700,0,1,1)),0,IF(COUNTIF(OFFSET(DistinctList,1701,0,2000,1),OFFSET(DistinctList,1700,0,1,1))=0,1,0))</f>
        <v>0</v>
      </c>
    </row>
    <row r="1703" spans="1:1">
      <c r="A1703" s="1">
        <f ca="1">IF(ISBLANK(OFFSET(DistinctList,1701,0,1,1)),0,IF(COUNTIF(OFFSET(DistinctList,1702,0,2000,1),OFFSET(DistinctList,1701,0,1,1))=0,1,0))</f>
        <v>0</v>
      </c>
    </row>
    <row r="1704" spans="1:1">
      <c r="A1704" s="1">
        <f ca="1">IF(ISBLANK(OFFSET(DistinctList,1702,0,1,1)),0,IF(COUNTIF(OFFSET(DistinctList,1703,0,2000,1),OFFSET(DistinctList,1702,0,1,1))=0,1,0))</f>
        <v>0</v>
      </c>
    </row>
    <row r="1705" spans="1:1">
      <c r="A1705" s="1">
        <f ca="1">IF(ISBLANK(OFFSET(DistinctList,1703,0,1,1)),0,IF(COUNTIF(OFFSET(DistinctList,1704,0,2000,1),OFFSET(DistinctList,1703,0,1,1))=0,1,0))</f>
        <v>0</v>
      </c>
    </row>
    <row r="1706" spans="1:1">
      <c r="A1706" s="1">
        <f ca="1">IF(ISBLANK(OFFSET(DistinctList,1704,0,1,1)),0,IF(COUNTIF(OFFSET(DistinctList,1705,0,2000,1),OFFSET(DistinctList,1704,0,1,1))=0,1,0))</f>
        <v>0</v>
      </c>
    </row>
    <row r="1707" spans="1:1">
      <c r="A1707" s="1">
        <f ca="1">IF(ISBLANK(OFFSET(DistinctList,1705,0,1,1)),0,IF(COUNTIF(OFFSET(DistinctList,1706,0,2000,1),OFFSET(DistinctList,1705,0,1,1))=0,1,0))</f>
        <v>0</v>
      </c>
    </row>
    <row r="1708" spans="1:1">
      <c r="A1708" s="1">
        <f ca="1">IF(ISBLANK(OFFSET(DistinctList,1706,0,1,1)),0,IF(COUNTIF(OFFSET(DistinctList,1707,0,2000,1),OFFSET(DistinctList,1706,0,1,1))=0,1,0))</f>
        <v>0</v>
      </c>
    </row>
    <row r="1709" spans="1:1">
      <c r="A1709" s="1">
        <f ca="1">IF(ISBLANK(OFFSET(DistinctList,1707,0,1,1)),0,IF(COUNTIF(OFFSET(DistinctList,1708,0,2000,1),OFFSET(DistinctList,1707,0,1,1))=0,1,0))</f>
        <v>0</v>
      </c>
    </row>
    <row r="1710" spans="1:1">
      <c r="A1710" s="1">
        <f ca="1">IF(ISBLANK(OFFSET(DistinctList,1708,0,1,1)),0,IF(COUNTIF(OFFSET(DistinctList,1709,0,2000,1),OFFSET(DistinctList,1708,0,1,1))=0,1,0))</f>
        <v>0</v>
      </c>
    </row>
    <row r="1711" spans="1:1">
      <c r="A1711" s="1">
        <f ca="1">IF(ISBLANK(OFFSET(DistinctList,1709,0,1,1)),0,IF(COUNTIF(OFFSET(DistinctList,1710,0,2000,1),OFFSET(DistinctList,1709,0,1,1))=0,1,0))</f>
        <v>0</v>
      </c>
    </row>
    <row r="1712" spans="1:1">
      <c r="A1712" s="1">
        <f ca="1">IF(ISBLANK(OFFSET(DistinctList,1710,0,1,1)),0,IF(COUNTIF(OFFSET(DistinctList,1711,0,2000,1),OFFSET(DistinctList,1710,0,1,1))=0,1,0))</f>
        <v>0</v>
      </c>
    </row>
    <row r="1713" spans="1:1">
      <c r="A1713" s="1">
        <f ca="1">IF(ISBLANK(OFFSET(DistinctList,1711,0,1,1)),0,IF(COUNTIF(OFFSET(DistinctList,1712,0,2000,1),OFFSET(DistinctList,1711,0,1,1))=0,1,0))</f>
        <v>0</v>
      </c>
    </row>
    <row r="1714" spans="1:1">
      <c r="A1714" s="1">
        <f ca="1">IF(ISBLANK(OFFSET(DistinctList,1712,0,1,1)),0,IF(COUNTIF(OFFSET(DistinctList,1713,0,2000,1),OFFSET(DistinctList,1712,0,1,1))=0,1,0))</f>
        <v>0</v>
      </c>
    </row>
    <row r="1715" spans="1:1">
      <c r="A1715" s="1">
        <f ca="1">IF(ISBLANK(OFFSET(DistinctList,1713,0,1,1)),0,IF(COUNTIF(OFFSET(DistinctList,1714,0,2000,1),OFFSET(DistinctList,1713,0,1,1))=0,1,0))</f>
        <v>0</v>
      </c>
    </row>
    <row r="1716" spans="1:1">
      <c r="A1716" s="1">
        <f ca="1">IF(ISBLANK(OFFSET(DistinctList,1714,0,1,1)),0,IF(COUNTIF(OFFSET(DistinctList,1715,0,2000,1),OFFSET(DistinctList,1714,0,1,1))=0,1,0))</f>
        <v>0</v>
      </c>
    </row>
    <row r="1717" spans="1:1">
      <c r="A1717" s="1">
        <f ca="1">IF(ISBLANK(OFFSET(DistinctList,1715,0,1,1)),0,IF(COUNTIF(OFFSET(DistinctList,1716,0,2000,1),OFFSET(DistinctList,1715,0,1,1))=0,1,0))</f>
        <v>0</v>
      </c>
    </row>
    <row r="1718" spans="1:1">
      <c r="A1718" s="1">
        <f ca="1">IF(ISBLANK(OFFSET(DistinctList,1716,0,1,1)),0,IF(COUNTIF(OFFSET(DistinctList,1717,0,2000,1),OFFSET(DistinctList,1716,0,1,1))=0,1,0))</f>
        <v>0</v>
      </c>
    </row>
    <row r="1719" spans="1:1">
      <c r="A1719" s="1">
        <f ca="1">IF(ISBLANK(OFFSET(DistinctList,1717,0,1,1)),0,IF(COUNTIF(OFFSET(DistinctList,1718,0,2000,1),OFFSET(DistinctList,1717,0,1,1))=0,1,0))</f>
        <v>0</v>
      </c>
    </row>
    <row r="1720" spans="1:1">
      <c r="A1720" s="1">
        <f ca="1">IF(ISBLANK(OFFSET(DistinctList,1718,0,1,1)),0,IF(COUNTIF(OFFSET(DistinctList,1719,0,2000,1),OFFSET(DistinctList,1718,0,1,1))=0,1,0))</f>
        <v>0</v>
      </c>
    </row>
    <row r="1721" spans="1:1">
      <c r="A1721" s="1">
        <f ca="1">IF(ISBLANK(OFFSET(DistinctList,1719,0,1,1)),0,IF(COUNTIF(OFFSET(DistinctList,1720,0,2000,1),OFFSET(DistinctList,1719,0,1,1))=0,1,0))</f>
        <v>0</v>
      </c>
    </row>
    <row r="1722" spans="1:1">
      <c r="A1722" s="1">
        <f ca="1">IF(ISBLANK(OFFSET(DistinctList,1720,0,1,1)),0,IF(COUNTIF(OFFSET(DistinctList,1721,0,2000,1),OFFSET(DistinctList,1720,0,1,1))=0,1,0))</f>
        <v>0</v>
      </c>
    </row>
    <row r="1723" spans="1:1">
      <c r="A1723" s="1">
        <f ca="1">IF(ISBLANK(OFFSET(DistinctList,1721,0,1,1)),0,IF(COUNTIF(OFFSET(DistinctList,1722,0,2000,1),OFFSET(DistinctList,1721,0,1,1))=0,1,0))</f>
        <v>0</v>
      </c>
    </row>
    <row r="1724" spans="1:1">
      <c r="A1724" s="1">
        <f ca="1">IF(ISBLANK(OFFSET(DistinctList,1722,0,1,1)),0,IF(COUNTIF(OFFSET(DistinctList,1723,0,2000,1),OFFSET(DistinctList,1722,0,1,1))=0,1,0))</f>
        <v>0</v>
      </c>
    </row>
    <row r="1725" spans="1:1">
      <c r="A1725" s="1">
        <f ca="1">IF(ISBLANK(OFFSET(DistinctList,1723,0,1,1)),0,IF(COUNTIF(OFFSET(DistinctList,1724,0,2000,1),OFFSET(DistinctList,1723,0,1,1))=0,1,0))</f>
        <v>0</v>
      </c>
    </row>
    <row r="1726" spans="1:1">
      <c r="A1726" s="1">
        <f ca="1">IF(ISBLANK(OFFSET(DistinctList,1724,0,1,1)),0,IF(COUNTIF(OFFSET(DistinctList,1725,0,2000,1),OFFSET(DistinctList,1724,0,1,1))=0,1,0))</f>
        <v>0</v>
      </c>
    </row>
    <row r="1727" spans="1:1">
      <c r="A1727" s="1">
        <f ca="1">IF(ISBLANK(OFFSET(DistinctList,1725,0,1,1)),0,IF(COUNTIF(OFFSET(DistinctList,1726,0,2000,1),OFFSET(DistinctList,1725,0,1,1))=0,1,0))</f>
        <v>0</v>
      </c>
    </row>
    <row r="1728" spans="1:1">
      <c r="A1728" s="1">
        <f ca="1">IF(ISBLANK(OFFSET(DistinctList,1726,0,1,1)),0,IF(COUNTIF(OFFSET(DistinctList,1727,0,2000,1),OFFSET(DistinctList,1726,0,1,1))=0,1,0))</f>
        <v>0</v>
      </c>
    </row>
    <row r="1729" spans="1:1">
      <c r="A1729" s="1">
        <f ca="1">IF(ISBLANK(OFFSET(DistinctList,1727,0,1,1)),0,IF(COUNTIF(OFFSET(DistinctList,1728,0,2000,1),OFFSET(DistinctList,1727,0,1,1))=0,1,0))</f>
        <v>0</v>
      </c>
    </row>
    <row r="1730" spans="1:1">
      <c r="A1730" s="1">
        <f ca="1">IF(ISBLANK(OFFSET(DistinctList,1728,0,1,1)),0,IF(COUNTIF(OFFSET(DistinctList,1729,0,2000,1),OFFSET(DistinctList,1728,0,1,1))=0,1,0))</f>
        <v>0</v>
      </c>
    </row>
    <row r="1731" spans="1:1">
      <c r="A1731" s="1">
        <f ca="1">IF(ISBLANK(OFFSET(DistinctList,1729,0,1,1)),0,IF(COUNTIF(OFFSET(DistinctList,1730,0,2000,1),OFFSET(DistinctList,1729,0,1,1))=0,1,0))</f>
        <v>0</v>
      </c>
    </row>
    <row r="1732" spans="1:1">
      <c r="A1732" s="1">
        <f ca="1">IF(ISBLANK(OFFSET(DistinctList,1730,0,1,1)),0,IF(COUNTIF(OFFSET(DistinctList,1731,0,2000,1),OFFSET(DistinctList,1730,0,1,1))=0,1,0))</f>
        <v>0</v>
      </c>
    </row>
    <row r="1733" spans="1:1">
      <c r="A1733" s="1">
        <f ca="1">IF(ISBLANK(OFFSET(DistinctList,1731,0,1,1)),0,IF(COUNTIF(OFFSET(DistinctList,1732,0,2000,1),OFFSET(DistinctList,1731,0,1,1))=0,1,0))</f>
        <v>0</v>
      </c>
    </row>
    <row r="1734" spans="1:1">
      <c r="A1734" s="1">
        <f ca="1">IF(ISBLANK(OFFSET(DistinctList,1732,0,1,1)),0,IF(COUNTIF(OFFSET(DistinctList,1733,0,2000,1),OFFSET(DistinctList,1732,0,1,1))=0,1,0))</f>
        <v>0</v>
      </c>
    </row>
    <row r="1735" spans="1:1">
      <c r="A1735" s="1">
        <f ca="1">IF(ISBLANK(OFFSET(DistinctList,1733,0,1,1)),0,IF(COUNTIF(OFFSET(DistinctList,1734,0,2000,1),OFFSET(DistinctList,1733,0,1,1))=0,1,0))</f>
        <v>0</v>
      </c>
    </row>
    <row r="1736" spans="1:1">
      <c r="A1736" s="1">
        <f ca="1">IF(ISBLANK(OFFSET(DistinctList,1734,0,1,1)),0,IF(COUNTIF(OFFSET(DistinctList,1735,0,2000,1),OFFSET(DistinctList,1734,0,1,1))=0,1,0))</f>
        <v>0</v>
      </c>
    </row>
    <row r="1737" spans="1:1">
      <c r="A1737" s="1">
        <f ca="1">IF(ISBLANK(OFFSET(DistinctList,1735,0,1,1)),0,IF(COUNTIF(OFFSET(DistinctList,1736,0,2000,1),OFFSET(DistinctList,1735,0,1,1))=0,1,0))</f>
        <v>0</v>
      </c>
    </row>
    <row r="1738" spans="1:1">
      <c r="A1738" s="1">
        <f ca="1">IF(ISBLANK(OFFSET(DistinctList,1736,0,1,1)),0,IF(COUNTIF(OFFSET(DistinctList,1737,0,2000,1),OFFSET(DistinctList,1736,0,1,1))=0,1,0))</f>
        <v>0</v>
      </c>
    </row>
    <row r="1739" spans="1:1">
      <c r="A1739" s="1">
        <f ca="1">IF(ISBLANK(OFFSET(DistinctList,1737,0,1,1)),0,IF(COUNTIF(OFFSET(DistinctList,1738,0,2000,1),OFFSET(DistinctList,1737,0,1,1))=0,1,0))</f>
        <v>0</v>
      </c>
    </row>
    <row r="1740" spans="1:1">
      <c r="A1740" s="1">
        <f ca="1">IF(ISBLANK(OFFSET(DistinctList,1738,0,1,1)),0,IF(COUNTIF(OFFSET(DistinctList,1739,0,2000,1),OFFSET(DistinctList,1738,0,1,1))=0,1,0))</f>
        <v>0</v>
      </c>
    </row>
    <row r="1741" spans="1:1">
      <c r="A1741" s="1">
        <f ca="1">IF(ISBLANK(OFFSET(DistinctList,1739,0,1,1)),0,IF(COUNTIF(OFFSET(DistinctList,1740,0,2000,1),OFFSET(DistinctList,1739,0,1,1))=0,1,0))</f>
        <v>0</v>
      </c>
    </row>
    <row r="1742" spans="1:1">
      <c r="A1742" s="1">
        <f ca="1">IF(ISBLANK(OFFSET(DistinctList,1740,0,1,1)),0,IF(COUNTIF(OFFSET(DistinctList,1741,0,2000,1),OFFSET(DistinctList,1740,0,1,1))=0,1,0))</f>
        <v>0</v>
      </c>
    </row>
    <row r="1743" spans="1:1">
      <c r="A1743" s="1">
        <f ca="1">IF(ISBLANK(OFFSET(DistinctList,1741,0,1,1)),0,IF(COUNTIF(OFFSET(DistinctList,1742,0,2000,1),OFFSET(DistinctList,1741,0,1,1))=0,1,0))</f>
        <v>0</v>
      </c>
    </row>
    <row r="1744" spans="1:1">
      <c r="A1744" s="1">
        <f ca="1">IF(ISBLANK(OFFSET(DistinctList,1742,0,1,1)),0,IF(COUNTIF(OFFSET(DistinctList,1743,0,2000,1),OFFSET(DistinctList,1742,0,1,1))=0,1,0))</f>
        <v>0</v>
      </c>
    </row>
    <row r="1745" spans="1:1">
      <c r="A1745" s="1">
        <f ca="1">IF(ISBLANK(OFFSET(DistinctList,1743,0,1,1)),0,IF(COUNTIF(OFFSET(DistinctList,1744,0,2000,1),OFFSET(DistinctList,1743,0,1,1))=0,1,0))</f>
        <v>0</v>
      </c>
    </row>
    <row r="1746" spans="1:1">
      <c r="A1746" s="1">
        <f ca="1">IF(ISBLANK(OFFSET(DistinctList,1744,0,1,1)),0,IF(COUNTIF(OFFSET(DistinctList,1745,0,2000,1),OFFSET(DistinctList,1744,0,1,1))=0,1,0))</f>
        <v>0</v>
      </c>
    </row>
    <row r="1747" spans="1:1">
      <c r="A1747" s="1">
        <f ca="1">IF(ISBLANK(OFFSET(DistinctList,1745,0,1,1)),0,IF(COUNTIF(OFFSET(DistinctList,1746,0,2000,1),OFFSET(DistinctList,1745,0,1,1))=0,1,0))</f>
        <v>0</v>
      </c>
    </row>
    <row r="1748" spans="1:1">
      <c r="A1748" s="1">
        <f ca="1">IF(ISBLANK(OFFSET(DistinctList,1746,0,1,1)),0,IF(COUNTIF(OFFSET(DistinctList,1747,0,2000,1),OFFSET(DistinctList,1746,0,1,1))=0,1,0))</f>
        <v>0</v>
      </c>
    </row>
    <row r="1749" spans="1:1">
      <c r="A1749" s="1">
        <f ca="1">IF(ISBLANK(OFFSET(DistinctList,1747,0,1,1)),0,IF(COUNTIF(OFFSET(DistinctList,1748,0,2000,1),OFFSET(DistinctList,1747,0,1,1))=0,1,0))</f>
        <v>0</v>
      </c>
    </row>
    <row r="1750" spans="1:1">
      <c r="A1750" s="1">
        <f ca="1">IF(ISBLANK(OFFSET(DistinctList,1748,0,1,1)),0,IF(COUNTIF(OFFSET(DistinctList,1749,0,2000,1),OFFSET(DistinctList,1748,0,1,1))=0,1,0))</f>
        <v>0</v>
      </c>
    </row>
    <row r="1751" spans="1:1">
      <c r="A1751" s="1">
        <f ca="1">IF(ISBLANK(OFFSET(DistinctList,1749,0,1,1)),0,IF(COUNTIF(OFFSET(DistinctList,1750,0,2000,1),OFFSET(DistinctList,1749,0,1,1))=0,1,0))</f>
        <v>0</v>
      </c>
    </row>
    <row r="1752" spans="1:1">
      <c r="A1752" s="1">
        <f ca="1">IF(ISBLANK(OFFSET(DistinctList,1750,0,1,1)),0,IF(COUNTIF(OFFSET(DistinctList,1751,0,2000,1),OFFSET(DistinctList,1750,0,1,1))=0,1,0))</f>
        <v>0</v>
      </c>
    </row>
    <row r="1753" spans="1:1">
      <c r="A1753" s="1">
        <f ca="1">IF(ISBLANK(OFFSET(DistinctList,1751,0,1,1)),0,IF(COUNTIF(OFFSET(DistinctList,1752,0,2000,1),OFFSET(DistinctList,1751,0,1,1))=0,1,0))</f>
        <v>0</v>
      </c>
    </row>
    <row r="1754" spans="1:1">
      <c r="A1754" s="1">
        <f ca="1">IF(ISBLANK(OFFSET(DistinctList,1752,0,1,1)),0,IF(COUNTIF(OFFSET(DistinctList,1753,0,2000,1),OFFSET(DistinctList,1752,0,1,1))=0,1,0))</f>
        <v>0</v>
      </c>
    </row>
    <row r="1755" spans="1:1">
      <c r="A1755" s="1">
        <f ca="1">IF(ISBLANK(OFFSET(DistinctList,1753,0,1,1)),0,IF(COUNTIF(OFFSET(DistinctList,1754,0,2000,1),OFFSET(DistinctList,1753,0,1,1))=0,1,0))</f>
        <v>0</v>
      </c>
    </row>
    <row r="1756" spans="1:1">
      <c r="A1756" s="1">
        <f ca="1">IF(ISBLANK(OFFSET(DistinctList,1754,0,1,1)),0,IF(COUNTIF(OFFSET(DistinctList,1755,0,2000,1),OFFSET(DistinctList,1754,0,1,1))=0,1,0))</f>
        <v>0</v>
      </c>
    </row>
    <row r="1757" spans="1:1">
      <c r="A1757" s="1">
        <f ca="1">IF(ISBLANK(OFFSET(DistinctList,1755,0,1,1)),0,IF(COUNTIF(OFFSET(DistinctList,1756,0,2000,1),OFFSET(DistinctList,1755,0,1,1))=0,1,0))</f>
        <v>0</v>
      </c>
    </row>
    <row r="1758" spans="1:1">
      <c r="A1758" s="1">
        <f ca="1">IF(ISBLANK(OFFSET(DistinctList,1756,0,1,1)),0,IF(COUNTIF(OFFSET(DistinctList,1757,0,2000,1),OFFSET(DistinctList,1756,0,1,1))=0,1,0))</f>
        <v>0</v>
      </c>
    </row>
    <row r="1759" spans="1:1">
      <c r="A1759" s="1">
        <f ca="1">IF(ISBLANK(OFFSET(DistinctList,1757,0,1,1)),0,IF(COUNTIF(OFFSET(DistinctList,1758,0,2000,1),OFFSET(DistinctList,1757,0,1,1))=0,1,0))</f>
        <v>0</v>
      </c>
    </row>
    <row r="1760" spans="1:1">
      <c r="A1760" s="1">
        <f ca="1">IF(ISBLANK(OFFSET(DistinctList,1758,0,1,1)),0,IF(COUNTIF(OFFSET(DistinctList,1759,0,2000,1),OFFSET(DistinctList,1758,0,1,1))=0,1,0))</f>
        <v>0</v>
      </c>
    </row>
    <row r="1761" spans="1:1">
      <c r="A1761" s="1">
        <f ca="1">IF(ISBLANK(OFFSET(DistinctList,1759,0,1,1)),0,IF(COUNTIF(OFFSET(DistinctList,1760,0,2000,1),OFFSET(DistinctList,1759,0,1,1))=0,1,0))</f>
        <v>0</v>
      </c>
    </row>
    <row r="1762" spans="1:1">
      <c r="A1762" s="1">
        <f ca="1">IF(ISBLANK(OFFSET(DistinctList,1760,0,1,1)),0,IF(COUNTIF(OFFSET(DistinctList,1761,0,2000,1),OFFSET(DistinctList,1760,0,1,1))=0,1,0))</f>
        <v>0</v>
      </c>
    </row>
    <row r="1763" spans="1:1">
      <c r="A1763" s="1">
        <f ca="1">IF(ISBLANK(OFFSET(DistinctList,1761,0,1,1)),0,IF(COUNTIF(OFFSET(DistinctList,1762,0,2000,1),OFFSET(DistinctList,1761,0,1,1))=0,1,0))</f>
        <v>0</v>
      </c>
    </row>
    <row r="1764" spans="1:1">
      <c r="A1764" s="1">
        <f ca="1">IF(ISBLANK(OFFSET(DistinctList,1762,0,1,1)),0,IF(COUNTIF(OFFSET(DistinctList,1763,0,2000,1),OFFSET(DistinctList,1762,0,1,1))=0,1,0))</f>
        <v>0</v>
      </c>
    </row>
    <row r="1765" spans="1:1">
      <c r="A1765" s="1">
        <f ca="1">IF(ISBLANK(OFFSET(DistinctList,1763,0,1,1)),0,IF(COUNTIF(OFFSET(DistinctList,1764,0,2000,1),OFFSET(DistinctList,1763,0,1,1))=0,1,0))</f>
        <v>0</v>
      </c>
    </row>
    <row r="1766" spans="1:1">
      <c r="A1766" s="1">
        <f ca="1">IF(ISBLANK(OFFSET(DistinctList,1764,0,1,1)),0,IF(COUNTIF(OFFSET(DistinctList,1765,0,2000,1),OFFSET(DistinctList,1764,0,1,1))=0,1,0))</f>
        <v>0</v>
      </c>
    </row>
    <row r="1767" spans="1:1">
      <c r="A1767" s="1">
        <f ca="1">IF(ISBLANK(OFFSET(DistinctList,1765,0,1,1)),0,IF(COUNTIF(OFFSET(DistinctList,1766,0,2000,1),OFFSET(DistinctList,1765,0,1,1))=0,1,0))</f>
        <v>0</v>
      </c>
    </row>
    <row r="1768" spans="1:1">
      <c r="A1768" s="1">
        <f ca="1">IF(ISBLANK(OFFSET(DistinctList,1766,0,1,1)),0,IF(COUNTIF(OFFSET(DistinctList,1767,0,2000,1),OFFSET(DistinctList,1766,0,1,1))=0,1,0))</f>
        <v>0</v>
      </c>
    </row>
    <row r="1769" spans="1:1">
      <c r="A1769" s="1">
        <f ca="1">IF(ISBLANK(OFFSET(DistinctList,1767,0,1,1)),0,IF(COUNTIF(OFFSET(DistinctList,1768,0,2000,1),OFFSET(DistinctList,1767,0,1,1))=0,1,0))</f>
        <v>0</v>
      </c>
    </row>
    <row r="1770" spans="1:1">
      <c r="A1770" s="1">
        <f ca="1">IF(ISBLANK(OFFSET(DistinctList,1768,0,1,1)),0,IF(COUNTIF(OFFSET(DistinctList,1769,0,2000,1),OFFSET(DistinctList,1768,0,1,1))=0,1,0))</f>
        <v>0</v>
      </c>
    </row>
    <row r="1771" spans="1:1">
      <c r="A1771" s="1">
        <f ca="1">IF(ISBLANK(OFFSET(DistinctList,1769,0,1,1)),0,IF(COUNTIF(OFFSET(DistinctList,1770,0,2000,1),OFFSET(DistinctList,1769,0,1,1))=0,1,0))</f>
        <v>0</v>
      </c>
    </row>
    <row r="1772" spans="1:1">
      <c r="A1772" s="1">
        <f ca="1">IF(ISBLANK(OFFSET(DistinctList,1770,0,1,1)),0,IF(COUNTIF(OFFSET(DistinctList,1771,0,2000,1),OFFSET(DistinctList,1770,0,1,1))=0,1,0))</f>
        <v>0</v>
      </c>
    </row>
    <row r="1773" spans="1:1">
      <c r="A1773" s="1">
        <f ca="1">IF(ISBLANK(OFFSET(DistinctList,1771,0,1,1)),0,IF(COUNTIF(OFFSET(DistinctList,1772,0,2000,1),OFFSET(DistinctList,1771,0,1,1))=0,1,0))</f>
        <v>0</v>
      </c>
    </row>
    <row r="1774" spans="1:1">
      <c r="A1774" s="1">
        <f ca="1">IF(ISBLANK(OFFSET(DistinctList,1772,0,1,1)),0,IF(COUNTIF(OFFSET(DistinctList,1773,0,2000,1),OFFSET(DistinctList,1772,0,1,1))=0,1,0))</f>
        <v>0</v>
      </c>
    </row>
    <row r="1775" spans="1:1">
      <c r="A1775" s="1">
        <f ca="1">IF(ISBLANK(OFFSET(DistinctList,1773,0,1,1)),0,IF(COUNTIF(OFFSET(DistinctList,1774,0,2000,1),OFFSET(DistinctList,1773,0,1,1))=0,1,0))</f>
        <v>0</v>
      </c>
    </row>
    <row r="1776" spans="1:1">
      <c r="A1776" s="1">
        <f ca="1">IF(ISBLANK(OFFSET(DistinctList,1774,0,1,1)),0,IF(COUNTIF(OFFSET(DistinctList,1775,0,2000,1),OFFSET(DistinctList,1774,0,1,1))=0,1,0))</f>
        <v>0</v>
      </c>
    </row>
    <row r="1777" spans="1:1">
      <c r="A1777" s="1">
        <f ca="1">IF(ISBLANK(OFFSET(DistinctList,1775,0,1,1)),0,IF(COUNTIF(OFFSET(DistinctList,1776,0,2000,1),OFFSET(DistinctList,1775,0,1,1))=0,1,0))</f>
        <v>0</v>
      </c>
    </row>
    <row r="1778" spans="1:1">
      <c r="A1778" s="1">
        <f ca="1">IF(ISBLANK(OFFSET(DistinctList,1776,0,1,1)),0,IF(COUNTIF(OFFSET(DistinctList,1777,0,2000,1),OFFSET(DistinctList,1776,0,1,1))=0,1,0))</f>
        <v>0</v>
      </c>
    </row>
    <row r="1779" spans="1:1">
      <c r="A1779" s="1">
        <f ca="1">IF(ISBLANK(OFFSET(DistinctList,1777,0,1,1)),0,IF(COUNTIF(OFFSET(DistinctList,1778,0,2000,1),OFFSET(DistinctList,1777,0,1,1))=0,1,0))</f>
        <v>0</v>
      </c>
    </row>
    <row r="1780" spans="1:1">
      <c r="A1780" s="1">
        <f ca="1">IF(ISBLANK(OFFSET(DistinctList,1778,0,1,1)),0,IF(COUNTIF(OFFSET(DistinctList,1779,0,2000,1),OFFSET(DistinctList,1778,0,1,1))=0,1,0))</f>
        <v>0</v>
      </c>
    </row>
    <row r="1781" spans="1:1">
      <c r="A1781" s="1">
        <f ca="1">IF(ISBLANK(OFFSET(DistinctList,1779,0,1,1)),0,IF(COUNTIF(OFFSET(DistinctList,1780,0,2000,1),OFFSET(DistinctList,1779,0,1,1))=0,1,0))</f>
        <v>0</v>
      </c>
    </row>
    <row r="1782" spans="1:1">
      <c r="A1782" s="1">
        <f ca="1">IF(ISBLANK(OFFSET(DistinctList,1780,0,1,1)),0,IF(COUNTIF(OFFSET(DistinctList,1781,0,2000,1),OFFSET(DistinctList,1780,0,1,1))=0,1,0))</f>
        <v>0</v>
      </c>
    </row>
    <row r="1783" spans="1:1">
      <c r="A1783" s="1">
        <f ca="1">IF(ISBLANK(OFFSET(DistinctList,1781,0,1,1)),0,IF(COUNTIF(OFFSET(DistinctList,1782,0,2000,1),OFFSET(DistinctList,1781,0,1,1))=0,1,0))</f>
        <v>0</v>
      </c>
    </row>
    <row r="1784" spans="1:1">
      <c r="A1784" s="1">
        <f ca="1">IF(ISBLANK(OFFSET(DistinctList,1782,0,1,1)),0,IF(COUNTIF(OFFSET(DistinctList,1783,0,2000,1),OFFSET(DistinctList,1782,0,1,1))=0,1,0))</f>
        <v>0</v>
      </c>
    </row>
    <row r="1785" spans="1:1">
      <c r="A1785" s="1">
        <f ca="1">IF(ISBLANK(OFFSET(DistinctList,1783,0,1,1)),0,IF(COUNTIF(OFFSET(DistinctList,1784,0,2000,1),OFFSET(DistinctList,1783,0,1,1))=0,1,0))</f>
        <v>0</v>
      </c>
    </row>
    <row r="1786" spans="1:1">
      <c r="A1786" s="1">
        <f ca="1">IF(ISBLANK(OFFSET(DistinctList,1784,0,1,1)),0,IF(COUNTIF(OFFSET(DistinctList,1785,0,2000,1),OFFSET(DistinctList,1784,0,1,1))=0,1,0))</f>
        <v>0</v>
      </c>
    </row>
    <row r="1787" spans="1:1">
      <c r="A1787" s="1">
        <f ca="1">IF(ISBLANK(OFFSET(DistinctList,1785,0,1,1)),0,IF(COUNTIF(OFFSET(DistinctList,1786,0,2000,1),OFFSET(DistinctList,1785,0,1,1))=0,1,0))</f>
        <v>0</v>
      </c>
    </row>
    <row r="1788" spans="1:1">
      <c r="A1788" s="1">
        <f ca="1">IF(ISBLANK(OFFSET(DistinctList,1786,0,1,1)),0,IF(COUNTIF(OFFSET(DistinctList,1787,0,2000,1),OFFSET(DistinctList,1786,0,1,1))=0,1,0))</f>
        <v>0</v>
      </c>
    </row>
    <row r="1789" spans="1:1">
      <c r="A1789" s="1">
        <f ca="1">IF(ISBLANK(OFFSET(DistinctList,1787,0,1,1)),0,IF(COUNTIF(OFFSET(DistinctList,1788,0,2000,1),OFFSET(DistinctList,1787,0,1,1))=0,1,0))</f>
        <v>0</v>
      </c>
    </row>
    <row r="1790" spans="1:1">
      <c r="A1790" s="1">
        <f ca="1">IF(ISBLANK(OFFSET(DistinctList,1788,0,1,1)),0,IF(COUNTIF(OFFSET(DistinctList,1789,0,2000,1),OFFSET(DistinctList,1788,0,1,1))=0,1,0))</f>
        <v>0</v>
      </c>
    </row>
    <row r="1791" spans="1:1">
      <c r="A1791" s="1">
        <f ca="1">IF(ISBLANK(OFFSET(DistinctList,1789,0,1,1)),0,IF(COUNTIF(OFFSET(DistinctList,1790,0,2000,1),OFFSET(DistinctList,1789,0,1,1))=0,1,0))</f>
        <v>0</v>
      </c>
    </row>
    <row r="1792" spans="1:1">
      <c r="A1792" s="1">
        <f ca="1">IF(ISBLANK(OFFSET(DistinctList,1790,0,1,1)),0,IF(COUNTIF(OFFSET(DistinctList,1791,0,2000,1),OFFSET(DistinctList,1790,0,1,1))=0,1,0))</f>
        <v>0</v>
      </c>
    </row>
    <row r="1793" spans="1:1">
      <c r="A1793" s="1">
        <f ca="1">IF(ISBLANK(OFFSET(DistinctList,1791,0,1,1)),0,IF(COUNTIF(OFFSET(DistinctList,1792,0,2000,1),OFFSET(DistinctList,1791,0,1,1))=0,1,0))</f>
        <v>0</v>
      </c>
    </row>
    <row r="1794" spans="1:1">
      <c r="A1794" s="1">
        <f ca="1">IF(ISBLANK(OFFSET(DistinctList,1792,0,1,1)),0,IF(COUNTIF(OFFSET(DistinctList,1793,0,2000,1),OFFSET(DistinctList,1792,0,1,1))=0,1,0))</f>
        <v>0</v>
      </c>
    </row>
    <row r="1795" spans="1:1">
      <c r="A1795" s="1">
        <f ca="1">IF(ISBLANK(OFFSET(DistinctList,1793,0,1,1)),0,IF(COUNTIF(OFFSET(DistinctList,1794,0,2000,1),OFFSET(DistinctList,1793,0,1,1))=0,1,0))</f>
        <v>0</v>
      </c>
    </row>
    <row r="1796" spans="1:1">
      <c r="A1796" s="1">
        <f ca="1">IF(ISBLANK(OFFSET(DistinctList,1794,0,1,1)),0,IF(COUNTIF(OFFSET(DistinctList,1795,0,2000,1),OFFSET(DistinctList,1794,0,1,1))=0,1,0))</f>
        <v>0</v>
      </c>
    </row>
    <row r="1797" spans="1:1">
      <c r="A1797" s="1">
        <f ca="1">IF(ISBLANK(OFFSET(DistinctList,1795,0,1,1)),0,IF(COUNTIF(OFFSET(DistinctList,1796,0,2000,1),OFFSET(DistinctList,1795,0,1,1))=0,1,0))</f>
        <v>0</v>
      </c>
    </row>
    <row r="1798" spans="1:1">
      <c r="A1798" s="1">
        <f ca="1">IF(ISBLANK(OFFSET(DistinctList,1796,0,1,1)),0,IF(COUNTIF(OFFSET(DistinctList,1797,0,2000,1),OFFSET(DistinctList,1796,0,1,1))=0,1,0))</f>
        <v>0</v>
      </c>
    </row>
    <row r="1799" spans="1:1">
      <c r="A1799" s="1">
        <f ca="1">IF(ISBLANK(OFFSET(DistinctList,1797,0,1,1)),0,IF(COUNTIF(OFFSET(DistinctList,1798,0,2000,1),OFFSET(DistinctList,1797,0,1,1))=0,1,0))</f>
        <v>0</v>
      </c>
    </row>
    <row r="1800" spans="1:1">
      <c r="A1800" s="1">
        <f ca="1">IF(ISBLANK(OFFSET(DistinctList,1798,0,1,1)),0,IF(COUNTIF(OFFSET(DistinctList,1799,0,2000,1),OFFSET(DistinctList,1798,0,1,1))=0,1,0))</f>
        <v>0</v>
      </c>
    </row>
    <row r="1801" spans="1:1">
      <c r="A1801" s="1">
        <f ca="1">IF(ISBLANK(OFFSET(DistinctList,1799,0,1,1)),0,IF(COUNTIF(OFFSET(DistinctList,1800,0,2000,1),OFFSET(DistinctList,1799,0,1,1))=0,1,0))</f>
        <v>0</v>
      </c>
    </row>
    <row r="1802" spans="1:1">
      <c r="A1802" s="1">
        <f ca="1">IF(ISBLANK(OFFSET(DistinctList,1800,0,1,1)),0,IF(COUNTIF(OFFSET(DistinctList,1801,0,2000,1),OFFSET(DistinctList,1800,0,1,1))=0,1,0))</f>
        <v>0</v>
      </c>
    </row>
    <row r="1803" spans="1:1">
      <c r="A1803" s="1">
        <f ca="1">IF(ISBLANK(OFFSET(DistinctList,1801,0,1,1)),0,IF(COUNTIF(OFFSET(DistinctList,1802,0,2000,1),OFFSET(DistinctList,1801,0,1,1))=0,1,0))</f>
        <v>0</v>
      </c>
    </row>
    <row r="1804" spans="1:1">
      <c r="A1804" s="1">
        <f ca="1">IF(ISBLANK(OFFSET(DistinctList,1802,0,1,1)),0,IF(COUNTIF(OFFSET(DistinctList,1803,0,2000,1),OFFSET(DistinctList,1802,0,1,1))=0,1,0))</f>
        <v>0</v>
      </c>
    </row>
    <row r="1805" spans="1:1">
      <c r="A1805" s="1">
        <f ca="1">IF(ISBLANK(OFFSET(DistinctList,1803,0,1,1)),0,IF(COUNTIF(OFFSET(DistinctList,1804,0,2000,1),OFFSET(DistinctList,1803,0,1,1))=0,1,0))</f>
        <v>0</v>
      </c>
    </row>
    <row r="1806" spans="1:1">
      <c r="A1806" s="1">
        <f ca="1">IF(ISBLANK(OFFSET(DistinctList,1804,0,1,1)),0,IF(COUNTIF(OFFSET(DistinctList,1805,0,2000,1),OFFSET(DistinctList,1804,0,1,1))=0,1,0))</f>
        <v>0</v>
      </c>
    </row>
    <row r="1807" spans="1:1">
      <c r="A1807" s="1">
        <f ca="1">IF(ISBLANK(OFFSET(DistinctList,1805,0,1,1)),0,IF(COUNTIF(OFFSET(DistinctList,1806,0,2000,1),OFFSET(DistinctList,1805,0,1,1))=0,1,0))</f>
        <v>0</v>
      </c>
    </row>
    <row r="1808" spans="1:1">
      <c r="A1808" s="1">
        <f ca="1">IF(ISBLANK(OFFSET(DistinctList,1806,0,1,1)),0,IF(COUNTIF(OFFSET(DistinctList,1807,0,2000,1),OFFSET(DistinctList,1806,0,1,1))=0,1,0))</f>
        <v>0</v>
      </c>
    </row>
    <row r="1809" spans="1:1">
      <c r="A1809" s="1">
        <f ca="1">IF(ISBLANK(OFFSET(DistinctList,1807,0,1,1)),0,IF(COUNTIF(OFFSET(DistinctList,1808,0,2000,1),OFFSET(DistinctList,1807,0,1,1))=0,1,0))</f>
        <v>0</v>
      </c>
    </row>
    <row r="1810" spans="1:1">
      <c r="A1810" s="1">
        <f ca="1">IF(ISBLANK(OFFSET(DistinctList,1808,0,1,1)),0,IF(COUNTIF(OFFSET(DistinctList,1809,0,2000,1),OFFSET(DistinctList,1808,0,1,1))=0,1,0))</f>
        <v>0</v>
      </c>
    </row>
    <row r="1811" spans="1:1">
      <c r="A1811" s="1">
        <f ca="1">IF(ISBLANK(OFFSET(DistinctList,1809,0,1,1)),0,IF(COUNTIF(OFFSET(DistinctList,1810,0,2000,1),OFFSET(DistinctList,1809,0,1,1))=0,1,0))</f>
        <v>0</v>
      </c>
    </row>
    <row r="1812" spans="1:1">
      <c r="A1812" s="1">
        <f ca="1">IF(ISBLANK(OFFSET(DistinctList,1810,0,1,1)),0,IF(COUNTIF(OFFSET(DistinctList,1811,0,2000,1),OFFSET(DistinctList,1810,0,1,1))=0,1,0))</f>
        <v>0</v>
      </c>
    </row>
    <row r="1813" spans="1:1">
      <c r="A1813" s="1">
        <f ca="1">IF(ISBLANK(OFFSET(DistinctList,1811,0,1,1)),0,IF(COUNTIF(OFFSET(DistinctList,1812,0,2000,1),OFFSET(DistinctList,1811,0,1,1))=0,1,0))</f>
        <v>0</v>
      </c>
    </row>
    <row r="1814" spans="1:1">
      <c r="A1814" s="1">
        <f ca="1">IF(ISBLANK(OFFSET(DistinctList,1812,0,1,1)),0,IF(COUNTIF(OFFSET(DistinctList,1813,0,2000,1),OFFSET(DistinctList,1812,0,1,1))=0,1,0))</f>
        <v>0</v>
      </c>
    </row>
    <row r="1815" spans="1:1">
      <c r="A1815" s="1">
        <f ca="1">IF(ISBLANK(OFFSET(DistinctList,1813,0,1,1)),0,IF(COUNTIF(OFFSET(DistinctList,1814,0,2000,1),OFFSET(DistinctList,1813,0,1,1))=0,1,0))</f>
        <v>0</v>
      </c>
    </row>
    <row r="1816" spans="1:1">
      <c r="A1816" s="1">
        <f ca="1">IF(ISBLANK(OFFSET(DistinctList,1814,0,1,1)),0,IF(COUNTIF(OFFSET(DistinctList,1815,0,2000,1),OFFSET(DistinctList,1814,0,1,1))=0,1,0))</f>
        <v>0</v>
      </c>
    </row>
    <row r="1817" spans="1:1">
      <c r="A1817" s="1">
        <f ca="1">IF(ISBLANK(OFFSET(DistinctList,1815,0,1,1)),0,IF(COUNTIF(OFFSET(DistinctList,1816,0,2000,1),OFFSET(DistinctList,1815,0,1,1))=0,1,0))</f>
        <v>0</v>
      </c>
    </row>
    <row r="1818" spans="1:1">
      <c r="A1818" s="1">
        <f ca="1">IF(ISBLANK(OFFSET(DistinctList,1816,0,1,1)),0,IF(COUNTIF(OFFSET(DistinctList,1817,0,2000,1),OFFSET(DistinctList,1816,0,1,1))=0,1,0))</f>
        <v>0</v>
      </c>
    </row>
    <row r="1819" spans="1:1">
      <c r="A1819" s="1">
        <f ca="1">IF(ISBLANK(OFFSET(DistinctList,1817,0,1,1)),0,IF(COUNTIF(OFFSET(DistinctList,1818,0,2000,1),OFFSET(DistinctList,1817,0,1,1))=0,1,0))</f>
        <v>0</v>
      </c>
    </row>
    <row r="1820" spans="1:1">
      <c r="A1820" s="1">
        <f ca="1">IF(ISBLANK(OFFSET(DistinctList,1818,0,1,1)),0,IF(COUNTIF(OFFSET(DistinctList,1819,0,2000,1),OFFSET(DistinctList,1818,0,1,1))=0,1,0))</f>
        <v>0</v>
      </c>
    </row>
    <row r="1821" spans="1:1">
      <c r="A1821" s="1">
        <f ca="1">IF(ISBLANK(OFFSET(DistinctList,1819,0,1,1)),0,IF(COUNTIF(OFFSET(DistinctList,1820,0,2000,1),OFFSET(DistinctList,1819,0,1,1))=0,1,0))</f>
        <v>0</v>
      </c>
    </row>
    <row r="1822" spans="1:1">
      <c r="A1822" s="1">
        <f ca="1">IF(ISBLANK(OFFSET(DistinctList,1820,0,1,1)),0,IF(COUNTIF(OFFSET(DistinctList,1821,0,2000,1),OFFSET(DistinctList,1820,0,1,1))=0,1,0))</f>
        <v>0</v>
      </c>
    </row>
    <row r="1823" spans="1:1">
      <c r="A1823" s="1">
        <f ca="1">IF(ISBLANK(OFFSET(DistinctList,1821,0,1,1)),0,IF(COUNTIF(OFFSET(DistinctList,1822,0,2000,1),OFFSET(DistinctList,1821,0,1,1))=0,1,0))</f>
        <v>0</v>
      </c>
    </row>
    <row r="1824" spans="1:1">
      <c r="A1824" s="1">
        <f ca="1">IF(ISBLANK(OFFSET(DistinctList,1822,0,1,1)),0,IF(COUNTIF(OFFSET(DistinctList,1823,0,2000,1),OFFSET(DistinctList,1822,0,1,1))=0,1,0))</f>
        <v>0</v>
      </c>
    </row>
    <row r="1825" spans="1:1">
      <c r="A1825" s="1">
        <f ca="1">IF(ISBLANK(OFFSET(DistinctList,1823,0,1,1)),0,IF(COUNTIF(OFFSET(DistinctList,1824,0,2000,1),OFFSET(DistinctList,1823,0,1,1))=0,1,0))</f>
        <v>0</v>
      </c>
    </row>
    <row r="1826" spans="1:1">
      <c r="A1826" s="1">
        <f ca="1">IF(ISBLANK(OFFSET(DistinctList,1824,0,1,1)),0,IF(COUNTIF(OFFSET(DistinctList,1825,0,2000,1),OFFSET(DistinctList,1824,0,1,1))=0,1,0))</f>
        <v>0</v>
      </c>
    </row>
    <row r="1827" spans="1:1">
      <c r="A1827" s="1">
        <f ca="1">IF(ISBLANK(OFFSET(DistinctList,1825,0,1,1)),0,IF(COUNTIF(OFFSET(DistinctList,1826,0,2000,1),OFFSET(DistinctList,1825,0,1,1))=0,1,0))</f>
        <v>0</v>
      </c>
    </row>
    <row r="1828" spans="1:1">
      <c r="A1828" s="1">
        <f ca="1">IF(ISBLANK(OFFSET(DistinctList,1826,0,1,1)),0,IF(COUNTIF(OFFSET(DistinctList,1827,0,2000,1),OFFSET(DistinctList,1826,0,1,1))=0,1,0))</f>
        <v>0</v>
      </c>
    </row>
    <row r="1829" spans="1:1">
      <c r="A1829" s="1">
        <f ca="1">IF(ISBLANK(OFFSET(DistinctList,1827,0,1,1)),0,IF(COUNTIF(OFFSET(DistinctList,1828,0,2000,1),OFFSET(DistinctList,1827,0,1,1))=0,1,0))</f>
        <v>0</v>
      </c>
    </row>
    <row r="1830" spans="1:1">
      <c r="A1830" s="1">
        <f ca="1">IF(ISBLANK(OFFSET(DistinctList,1828,0,1,1)),0,IF(COUNTIF(OFFSET(DistinctList,1829,0,2000,1),OFFSET(DistinctList,1828,0,1,1))=0,1,0))</f>
        <v>0</v>
      </c>
    </row>
    <row r="1831" spans="1:1">
      <c r="A1831" s="1">
        <f ca="1">IF(ISBLANK(OFFSET(DistinctList,1829,0,1,1)),0,IF(COUNTIF(OFFSET(DistinctList,1830,0,2000,1),OFFSET(DistinctList,1829,0,1,1))=0,1,0))</f>
        <v>0</v>
      </c>
    </row>
    <row r="1832" spans="1:1">
      <c r="A1832" s="1">
        <f ca="1">IF(ISBLANK(OFFSET(DistinctList,1830,0,1,1)),0,IF(COUNTIF(OFFSET(DistinctList,1831,0,2000,1),OFFSET(DistinctList,1830,0,1,1))=0,1,0))</f>
        <v>0</v>
      </c>
    </row>
    <row r="1833" spans="1:1">
      <c r="A1833" s="1">
        <f ca="1">IF(ISBLANK(OFFSET(DistinctList,1831,0,1,1)),0,IF(COUNTIF(OFFSET(DistinctList,1832,0,2000,1),OFFSET(DistinctList,1831,0,1,1))=0,1,0))</f>
        <v>0</v>
      </c>
    </row>
    <row r="1834" spans="1:1">
      <c r="A1834" s="1">
        <f ca="1">IF(ISBLANK(OFFSET(DistinctList,1832,0,1,1)),0,IF(COUNTIF(OFFSET(DistinctList,1833,0,2000,1),OFFSET(DistinctList,1832,0,1,1))=0,1,0))</f>
        <v>0</v>
      </c>
    </row>
    <row r="1835" spans="1:1">
      <c r="A1835" s="1">
        <f ca="1">IF(ISBLANK(OFFSET(DistinctList,1833,0,1,1)),0,IF(COUNTIF(OFFSET(DistinctList,1834,0,2000,1),OFFSET(DistinctList,1833,0,1,1))=0,1,0))</f>
        <v>0</v>
      </c>
    </row>
    <row r="1836" spans="1:1">
      <c r="A1836" s="1">
        <f ca="1">IF(ISBLANK(OFFSET(DistinctList,1834,0,1,1)),0,IF(COUNTIF(OFFSET(DistinctList,1835,0,2000,1),OFFSET(DistinctList,1834,0,1,1))=0,1,0))</f>
        <v>0</v>
      </c>
    </row>
    <row r="1837" spans="1:1">
      <c r="A1837" s="1">
        <f ca="1">IF(ISBLANK(OFFSET(DistinctList,1835,0,1,1)),0,IF(COUNTIF(OFFSET(DistinctList,1836,0,2000,1),OFFSET(DistinctList,1835,0,1,1))=0,1,0))</f>
        <v>0</v>
      </c>
    </row>
    <row r="1838" spans="1:1">
      <c r="A1838" s="1">
        <f ca="1">IF(ISBLANK(OFFSET(DistinctList,1836,0,1,1)),0,IF(COUNTIF(OFFSET(DistinctList,1837,0,2000,1),OFFSET(DistinctList,1836,0,1,1))=0,1,0))</f>
        <v>0</v>
      </c>
    </row>
    <row r="1839" spans="1:1">
      <c r="A1839" s="1">
        <f ca="1">IF(ISBLANK(OFFSET(DistinctList,1837,0,1,1)),0,IF(COUNTIF(OFFSET(DistinctList,1838,0,2000,1),OFFSET(DistinctList,1837,0,1,1))=0,1,0))</f>
        <v>0</v>
      </c>
    </row>
    <row r="1840" spans="1:1">
      <c r="A1840" s="1">
        <f ca="1">IF(ISBLANK(OFFSET(DistinctList,1838,0,1,1)),0,IF(COUNTIF(OFFSET(DistinctList,1839,0,2000,1),OFFSET(DistinctList,1838,0,1,1))=0,1,0))</f>
        <v>0</v>
      </c>
    </row>
    <row r="1841" spans="1:1">
      <c r="A1841" s="1">
        <f ca="1">IF(ISBLANK(OFFSET(DistinctList,1839,0,1,1)),0,IF(COUNTIF(OFFSET(DistinctList,1840,0,2000,1),OFFSET(DistinctList,1839,0,1,1))=0,1,0))</f>
        <v>0</v>
      </c>
    </row>
    <row r="1842" spans="1:1">
      <c r="A1842" s="1">
        <f ca="1">IF(ISBLANK(OFFSET(DistinctList,1840,0,1,1)),0,IF(COUNTIF(OFFSET(DistinctList,1841,0,2000,1),OFFSET(DistinctList,1840,0,1,1))=0,1,0))</f>
        <v>0</v>
      </c>
    </row>
    <row r="1843" spans="1:1">
      <c r="A1843" s="1">
        <f ca="1">IF(ISBLANK(OFFSET(DistinctList,1841,0,1,1)),0,IF(COUNTIF(OFFSET(DistinctList,1842,0,2000,1),OFFSET(DistinctList,1841,0,1,1))=0,1,0))</f>
        <v>0</v>
      </c>
    </row>
    <row r="1844" spans="1:1">
      <c r="A1844" s="1">
        <f ca="1">IF(ISBLANK(OFFSET(DistinctList,1842,0,1,1)),0,IF(COUNTIF(OFFSET(DistinctList,1843,0,2000,1),OFFSET(DistinctList,1842,0,1,1))=0,1,0))</f>
        <v>0</v>
      </c>
    </row>
    <row r="1845" spans="1:1">
      <c r="A1845" s="1">
        <f ca="1">IF(ISBLANK(OFFSET(DistinctList,1843,0,1,1)),0,IF(COUNTIF(OFFSET(DistinctList,1844,0,2000,1),OFFSET(DistinctList,1843,0,1,1))=0,1,0))</f>
        <v>0</v>
      </c>
    </row>
    <row r="1846" spans="1:1">
      <c r="A1846" s="1">
        <f ca="1">IF(ISBLANK(OFFSET(DistinctList,1844,0,1,1)),0,IF(COUNTIF(OFFSET(DistinctList,1845,0,2000,1),OFFSET(DistinctList,1844,0,1,1))=0,1,0))</f>
        <v>0</v>
      </c>
    </row>
    <row r="1847" spans="1:1">
      <c r="A1847" s="1">
        <f ca="1">IF(ISBLANK(OFFSET(DistinctList,1845,0,1,1)),0,IF(COUNTIF(OFFSET(DistinctList,1846,0,2000,1),OFFSET(DistinctList,1845,0,1,1))=0,1,0))</f>
        <v>0</v>
      </c>
    </row>
    <row r="1848" spans="1:1">
      <c r="A1848" s="1">
        <f ca="1">IF(ISBLANK(OFFSET(DistinctList,1846,0,1,1)),0,IF(COUNTIF(OFFSET(DistinctList,1847,0,2000,1),OFFSET(DistinctList,1846,0,1,1))=0,1,0))</f>
        <v>0</v>
      </c>
    </row>
    <row r="1849" spans="1:1">
      <c r="A1849" s="1">
        <f ca="1">IF(ISBLANK(OFFSET(DistinctList,1847,0,1,1)),0,IF(COUNTIF(OFFSET(DistinctList,1848,0,2000,1),OFFSET(DistinctList,1847,0,1,1))=0,1,0))</f>
        <v>0</v>
      </c>
    </row>
    <row r="1850" spans="1:1">
      <c r="A1850" s="1">
        <f ca="1">IF(ISBLANK(OFFSET(DistinctList,1848,0,1,1)),0,IF(COUNTIF(OFFSET(DistinctList,1849,0,2000,1),OFFSET(DistinctList,1848,0,1,1))=0,1,0))</f>
        <v>0</v>
      </c>
    </row>
    <row r="1851" spans="1:1">
      <c r="A1851" s="1">
        <f ca="1">IF(ISBLANK(OFFSET(DistinctList,1849,0,1,1)),0,IF(COUNTIF(OFFSET(DistinctList,1850,0,2000,1),OFFSET(DistinctList,1849,0,1,1))=0,1,0))</f>
        <v>0</v>
      </c>
    </row>
    <row r="1852" spans="1:1">
      <c r="A1852" s="1">
        <f ca="1">IF(ISBLANK(OFFSET(DistinctList,1850,0,1,1)),0,IF(COUNTIF(OFFSET(DistinctList,1851,0,2000,1),OFFSET(DistinctList,1850,0,1,1))=0,1,0))</f>
        <v>0</v>
      </c>
    </row>
    <row r="1853" spans="1:1">
      <c r="A1853" s="1">
        <f ca="1">IF(ISBLANK(OFFSET(DistinctList,1851,0,1,1)),0,IF(COUNTIF(OFFSET(DistinctList,1852,0,2000,1),OFFSET(DistinctList,1851,0,1,1))=0,1,0))</f>
        <v>0</v>
      </c>
    </row>
    <row r="1854" spans="1:1">
      <c r="A1854" s="1">
        <f ca="1">IF(ISBLANK(OFFSET(DistinctList,1852,0,1,1)),0,IF(COUNTIF(OFFSET(DistinctList,1853,0,2000,1),OFFSET(DistinctList,1852,0,1,1))=0,1,0))</f>
        <v>0</v>
      </c>
    </row>
    <row r="1855" spans="1:1">
      <c r="A1855" s="1">
        <f ca="1">IF(ISBLANK(OFFSET(DistinctList,1853,0,1,1)),0,IF(COUNTIF(OFFSET(DistinctList,1854,0,2000,1),OFFSET(DistinctList,1853,0,1,1))=0,1,0))</f>
        <v>0</v>
      </c>
    </row>
    <row r="1856" spans="1:1">
      <c r="A1856" s="1">
        <f ca="1">IF(ISBLANK(OFFSET(DistinctList,1854,0,1,1)),0,IF(COUNTIF(OFFSET(DistinctList,1855,0,2000,1),OFFSET(DistinctList,1854,0,1,1))=0,1,0))</f>
        <v>0</v>
      </c>
    </row>
    <row r="1857" spans="1:1">
      <c r="A1857" s="1">
        <f ca="1">IF(ISBLANK(OFFSET(DistinctList,1855,0,1,1)),0,IF(COUNTIF(OFFSET(DistinctList,1856,0,2000,1),OFFSET(DistinctList,1855,0,1,1))=0,1,0))</f>
        <v>0</v>
      </c>
    </row>
    <row r="1858" spans="1:1">
      <c r="A1858" s="1">
        <f ca="1">IF(ISBLANK(OFFSET(DistinctList,1856,0,1,1)),0,IF(COUNTIF(OFFSET(DistinctList,1857,0,2000,1),OFFSET(DistinctList,1856,0,1,1))=0,1,0))</f>
        <v>0</v>
      </c>
    </row>
    <row r="1859" spans="1:1">
      <c r="A1859" s="1">
        <f ca="1">IF(ISBLANK(OFFSET(DistinctList,1857,0,1,1)),0,IF(COUNTIF(OFFSET(DistinctList,1858,0,2000,1),OFFSET(DistinctList,1857,0,1,1))=0,1,0))</f>
        <v>0</v>
      </c>
    </row>
    <row r="1860" spans="1:1">
      <c r="A1860" s="1">
        <f ca="1">IF(ISBLANK(OFFSET(DistinctList,1858,0,1,1)),0,IF(COUNTIF(OFFSET(DistinctList,1859,0,2000,1),OFFSET(DistinctList,1858,0,1,1))=0,1,0))</f>
        <v>0</v>
      </c>
    </row>
    <row r="1861" spans="1:1">
      <c r="A1861" s="1">
        <f ca="1">IF(ISBLANK(OFFSET(DistinctList,1859,0,1,1)),0,IF(COUNTIF(OFFSET(DistinctList,1860,0,2000,1),OFFSET(DistinctList,1859,0,1,1))=0,1,0))</f>
        <v>0</v>
      </c>
    </row>
    <row r="1862" spans="1:1">
      <c r="A1862" s="1">
        <f ca="1">IF(ISBLANK(OFFSET(DistinctList,1860,0,1,1)),0,IF(COUNTIF(OFFSET(DistinctList,1861,0,2000,1),OFFSET(DistinctList,1860,0,1,1))=0,1,0))</f>
        <v>0</v>
      </c>
    </row>
    <row r="1863" spans="1:1">
      <c r="A1863" s="1">
        <f ca="1">IF(ISBLANK(OFFSET(DistinctList,1861,0,1,1)),0,IF(COUNTIF(OFFSET(DistinctList,1862,0,2000,1),OFFSET(DistinctList,1861,0,1,1))=0,1,0))</f>
        <v>0</v>
      </c>
    </row>
    <row r="1864" spans="1:1">
      <c r="A1864" s="1">
        <f ca="1">IF(ISBLANK(OFFSET(DistinctList,1862,0,1,1)),0,IF(COUNTIF(OFFSET(DistinctList,1863,0,2000,1),OFFSET(DistinctList,1862,0,1,1))=0,1,0))</f>
        <v>0</v>
      </c>
    </row>
    <row r="1865" spans="1:1">
      <c r="A1865" s="1">
        <f ca="1">IF(ISBLANK(OFFSET(DistinctList,1863,0,1,1)),0,IF(COUNTIF(OFFSET(DistinctList,1864,0,2000,1),OFFSET(DistinctList,1863,0,1,1))=0,1,0))</f>
        <v>0</v>
      </c>
    </row>
    <row r="1866" spans="1:1">
      <c r="A1866" s="1">
        <f ca="1">IF(ISBLANK(OFFSET(DistinctList,1864,0,1,1)),0,IF(COUNTIF(OFFSET(DistinctList,1865,0,2000,1),OFFSET(DistinctList,1864,0,1,1))=0,1,0))</f>
        <v>0</v>
      </c>
    </row>
    <row r="1867" spans="1:1">
      <c r="A1867" s="1">
        <f ca="1">IF(ISBLANK(OFFSET(DistinctList,1865,0,1,1)),0,IF(COUNTIF(OFFSET(DistinctList,1866,0,2000,1),OFFSET(DistinctList,1865,0,1,1))=0,1,0))</f>
        <v>0</v>
      </c>
    </row>
    <row r="1868" spans="1:1">
      <c r="A1868" s="1">
        <f ca="1">IF(ISBLANK(OFFSET(DistinctList,1866,0,1,1)),0,IF(COUNTIF(OFFSET(DistinctList,1867,0,2000,1),OFFSET(DistinctList,1866,0,1,1))=0,1,0))</f>
        <v>0</v>
      </c>
    </row>
    <row r="1869" spans="1:1">
      <c r="A1869" s="1">
        <f ca="1">IF(ISBLANK(OFFSET(DistinctList,1867,0,1,1)),0,IF(COUNTIF(OFFSET(DistinctList,1868,0,2000,1),OFFSET(DistinctList,1867,0,1,1))=0,1,0))</f>
        <v>0</v>
      </c>
    </row>
    <row r="1870" spans="1:1">
      <c r="A1870" s="1">
        <f ca="1">IF(ISBLANK(OFFSET(DistinctList,1868,0,1,1)),0,IF(COUNTIF(OFFSET(DistinctList,1869,0,2000,1),OFFSET(DistinctList,1868,0,1,1))=0,1,0))</f>
        <v>0</v>
      </c>
    </row>
    <row r="1871" spans="1:1">
      <c r="A1871" s="1">
        <f ca="1">IF(ISBLANK(OFFSET(DistinctList,1869,0,1,1)),0,IF(COUNTIF(OFFSET(DistinctList,1870,0,2000,1),OFFSET(DistinctList,1869,0,1,1))=0,1,0))</f>
        <v>0</v>
      </c>
    </row>
    <row r="1872" spans="1:1">
      <c r="A1872" s="1">
        <f ca="1">IF(ISBLANK(OFFSET(DistinctList,1870,0,1,1)),0,IF(COUNTIF(OFFSET(DistinctList,1871,0,2000,1),OFFSET(DistinctList,1870,0,1,1))=0,1,0))</f>
        <v>0</v>
      </c>
    </row>
    <row r="1873" spans="1:1">
      <c r="A1873" s="1">
        <f ca="1">IF(ISBLANK(OFFSET(DistinctList,1871,0,1,1)),0,IF(COUNTIF(OFFSET(DistinctList,1872,0,2000,1),OFFSET(DistinctList,1871,0,1,1))=0,1,0))</f>
        <v>0</v>
      </c>
    </row>
    <row r="1874" spans="1:1">
      <c r="A1874" s="1">
        <f ca="1">IF(ISBLANK(OFFSET(DistinctList,1872,0,1,1)),0,IF(COUNTIF(OFFSET(DistinctList,1873,0,2000,1),OFFSET(DistinctList,1872,0,1,1))=0,1,0))</f>
        <v>0</v>
      </c>
    </row>
    <row r="1875" spans="1:1">
      <c r="A1875" s="1">
        <f ca="1">IF(ISBLANK(OFFSET(DistinctList,1873,0,1,1)),0,IF(COUNTIF(OFFSET(DistinctList,1874,0,2000,1),OFFSET(DistinctList,1873,0,1,1))=0,1,0))</f>
        <v>0</v>
      </c>
    </row>
    <row r="1876" spans="1:1">
      <c r="A1876" s="1">
        <f ca="1">IF(ISBLANK(OFFSET(DistinctList,1874,0,1,1)),0,IF(COUNTIF(OFFSET(DistinctList,1875,0,2000,1),OFFSET(DistinctList,1874,0,1,1))=0,1,0))</f>
        <v>0</v>
      </c>
    </row>
    <row r="1877" spans="1:1">
      <c r="A1877" s="1">
        <f ca="1">IF(ISBLANK(OFFSET(DistinctList,1875,0,1,1)),0,IF(COUNTIF(OFFSET(DistinctList,1876,0,2000,1),OFFSET(DistinctList,1875,0,1,1))=0,1,0))</f>
        <v>0</v>
      </c>
    </row>
    <row r="1878" spans="1:1">
      <c r="A1878" s="1">
        <f ca="1">IF(ISBLANK(OFFSET(DistinctList,1876,0,1,1)),0,IF(COUNTIF(OFFSET(DistinctList,1877,0,2000,1),OFFSET(DistinctList,1876,0,1,1))=0,1,0))</f>
        <v>0</v>
      </c>
    </row>
    <row r="1879" spans="1:1">
      <c r="A1879" s="1">
        <f ca="1">IF(ISBLANK(OFFSET(DistinctList,1877,0,1,1)),0,IF(COUNTIF(OFFSET(DistinctList,1878,0,2000,1),OFFSET(DistinctList,1877,0,1,1))=0,1,0))</f>
        <v>0</v>
      </c>
    </row>
    <row r="1880" spans="1:1">
      <c r="A1880" s="1">
        <f ca="1">IF(ISBLANK(OFFSET(DistinctList,1878,0,1,1)),0,IF(COUNTIF(OFFSET(DistinctList,1879,0,2000,1),OFFSET(DistinctList,1878,0,1,1))=0,1,0))</f>
        <v>0</v>
      </c>
    </row>
    <row r="1881" spans="1:1">
      <c r="A1881" s="1">
        <f ca="1">IF(ISBLANK(OFFSET(DistinctList,1879,0,1,1)),0,IF(COUNTIF(OFFSET(DistinctList,1880,0,2000,1),OFFSET(DistinctList,1879,0,1,1))=0,1,0))</f>
        <v>0</v>
      </c>
    </row>
    <row r="1882" spans="1:1">
      <c r="A1882" s="1">
        <f ca="1">IF(ISBLANK(OFFSET(DistinctList,1880,0,1,1)),0,IF(COUNTIF(OFFSET(DistinctList,1881,0,2000,1),OFFSET(DistinctList,1880,0,1,1))=0,1,0))</f>
        <v>0</v>
      </c>
    </row>
    <row r="1883" spans="1:1">
      <c r="A1883" s="1">
        <f ca="1">IF(ISBLANK(OFFSET(DistinctList,1881,0,1,1)),0,IF(COUNTIF(OFFSET(DistinctList,1882,0,2000,1),OFFSET(DistinctList,1881,0,1,1))=0,1,0))</f>
        <v>0</v>
      </c>
    </row>
    <row r="1884" spans="1:1">
      <c r="A1884" s="1">
        <f ca="1">IF(ISBLANK(OFFSET(DistinctList,1882,0,1,1)),0,IF(COUNTIF(OFFSET(DistinctList,1883,0,2000,1),OFFSET(DistinctList,1882,0,1,1))=0,1,0))</f>
        <v>0</v>
      </c>
    </row>
    <row r="1885" spans="1:1">
      <c r="A1885" s="1">
        <f ca="1">IF(ISBLANK(OFFSET(DistinctList,1883,0,1,1)),0,IF(COUNTIF(OFFSET(DistinctList,1884,0,2000,1),OFFSET(DistinctList,1883,0,1,1))=0,1,0))</f>
        <v>0</v>
      </c>
    </row>
    <row r="1886" spans="1:1">
      <c r="A1886" s="1">
        <f ca="1">IF(ISBLANK(OFFSET(DistinctList,1884,0,1,1)),0,IF(COUNTIF(OFFSET(DistinctList,1885,0,2000,1),OFFSET(DistinctList,1884,0,1,1))=0,1,0))</f>
        <v>0</v>
      </c>
    </row>
    <row r="1887" spans="1:1">
      <c r="A1887" s="1">
        <f ca="1">IF(ISBLANK(OFFSET(DistinctList,1885,0,1,1)),0,IF(COUNTIF(OFFSET(DistinctList,1886,0,2000,1),OFFSET(DistinctList,1885,0,1,1))=0,1,0))</f>
        <v>0</v>
      </c>
    </row>
    <row r="1888" spans="1:1">
      <c r="A1888" s="1">
        <f ca="1">IF(ISBLANK(OFFSET(DistinctList,1886,0,1,1)),0,IF(COUNTIF(OFFSET(DistinctList,1887,0,2000,1),OFFSET(DistinctList,1886,0,1,1))=0,1,0))</f>
        <v>0</v>
      </c>
    </row>
    <row r="1889" spans="1:1">
      <c r="A1889" s="1">
        <f ca="1">IF(ISBLANK(OFFSET(DistinctList,1887,0,1,1)),0,IF(COUNTIF(OFFSET(DistinctList,1888,0,2000,1),OFFSET(DistinctList,1887,0,1,1))=0,1,0))</f>
        <v>0</v>
      </c>
    </row>
    <row r="1890" spans="1:1">
      <c r="A1890" s="1">
        <f ca="1">IF(ISBLANK(OFFSET(DistinctList,1888,0,1,1)),0,IF(COUNTIF(OFFSET(DistinctList,1889,0,2000,1),OFFSET(DistinctList,1888,0,1,1))=0,1,0))</f>
        <v>0</v>
      </c>
    </row>
    <row r="1891" spans="1:1">
      <c r="A1891" s="1">
        <f ca="1">IF(ISBLANK(OFFSET(DistinctList,1889,0,1,1)),0,IF(COUNTIF(OFFSET(DistinctList,1890,0,2000,1),OFFSET(DistinctList,1889,0,1,1))=0,1,0))</f>
        <v>0</v>
      </c>
    </row>
    <row r="1892" spans="1:1">
      <c r="A1892" s="1">
        <f ca="1">IF(ISBLANK(OFFSET(DistinctList,1890,0,1,1)),0,IF(COUNTIF(OFFSET(DistinctList,1891,0,2000,1),OFFSET(DistinctList,1890,0,1,1))=0,1,0))</f>
        <v>0</v>
      </c>
    </row>
    <row r="1893" spans="1:1">
      <c r="A1893" s="1">
        <f ca="1">IF(ISBLANK(OFFSET(DistinctList,1891,0,1,1)),0,IF(COUNTIF(OFFSET(DistinctList,1892,0,2000,1),OFFSET(DistinctList,1891,0,1,1))=0,1,0))</f>
        <v>0</v>
      </c>
    </row>
    <row r="1894" spans="1:1">
      <c r="A1894" s="1">
        <f ca="1">IF(ISBLANK(OFFSET(DistinctList,1892,0,1,1)),0,IF(COUNTIF(OFFSET(DistinctList,1893,0,2000,1),OFFSET(DistinctList,1892,0,1,1))=0,1,0))</f>
        <v>0</v>
      </c>
    </row>
    <row r="1895" spans="1:1">
      <c r="A1895" s="1">
        <f ca="1">IF(ISBLANK(OFFSET(DistinctList,1893,0,1,1)),0,IF(COUNTIF(OFFSET(DistinctList,1894,0,2000,1),OFFSET(DistinctList,1893,0,1,1))=0,1,0))</f>
        <v>0</v>
      </c>
    </row>
    <row r="1896" spans="1:1">
      <c r="A1896" s="1">
        <f ca="1">IF(ISBLANK(OFFSET(DistinctList,1894,0,1,1)),0,IF(COUNTIF(OFFSET(DistinctList,1895,0,2000,1),OFFSET(DistinctList,1894,0,1,1))=0,1,0))</f>
        <v>0</v>
      </c>
    </row>
    <row r="1897" spans="1:1">
      <c r="A1897" s="1">
        <f ca="1">IF(ISBLANK(OFFSET(DistinctList,1895,0,1,1)),0,IF(COUNTIF(OFFSET(DistinctList,1896,0,2000,1),OFFSET(DistinctList,1895,0,1,1))=0,1,0))</f>
        <v>0</v>
      </c>
    </row>
    <row r="1898" spans="1:1">
      <c r="A1898" s="1">
        <f ca="1">IF(ISBLANK(OFFSET(DistinctList,1896,0,1,1)),0,IF(COUNTIF(OFFSET(DistinctList,1897,0,2000,1),OFFSET(DistinctList,1896,0,1,1))=0,1,0))</f>
        <v>0</v>
      </c>
    </row>
    <row r="1899" spans="1:1">
      <c r="A1899" s="1">
        <f ca="1">IF(ISBLANK(OFFSET(DistinctList,1897,0,1,1)),0,IF(COUNTIF(OFFSET(DistinctList,1898,0,2000,1),OFFSET(DistinctList,1897,0,1,1))=0,1,0))</f>
        <v>0</v>
      </c>
    </row>
    <row r="1900" spans="1:1">
      <c r="A1900" s="1">
        <f ca="1">IF(ISBLANK(OFFSET(DistinctList,1898,0,1,1)),0,IF(COUNTIF(OFFSET(DistinctList,1899,0,2000,1),OFFSET(DistinctList,1898,0,1,1))=0,1,0))</f>
        <v>0</v>
      </c>
    </row>
    <row r="1901" spans="1:1">
      <c r="A1901" s="1">
        <f ca="1">IF(ISBLANK(OFFSET(DistinctList,1899,0,1,1)),0,IF(COUNTIF(OFFSET(DistinctList,1900,0,2000,1),OFFSET(DistinctList,1899,0,1,1))=0,1,0))</f>
        <v>0</v>
      </c>
    </row>
    <row r="1902" spans="1:1">
      <c r="A1902" s="1">
        <f ca="1">IF(ISBLANK(OFFSET(DistinctList,1900,0,1,1)),0,IF(COUNTIF(OFFSET(DistinctList,1901,0,2000,1),OFFSET(DistinctList,1900,0,1,1))=0,1,0))</f>
        <v>0</v>
      </c>
    </row>
    <row r="1903" spans="1:1">
      <c r="A1903" s="1">
        <f ca="1">IF(ISBLANK(OFFSET(DistinctList,1901,0,1,1)),0,IF(COUNTIF(OFFSET(DistinctList,1902,0,2000,1),OFFSET(DistinctList,1901,0,1,1))=0,1,0))</f>
        <v>0</v>
      </c>
    </row>
    <row r="1904" spans="1:1">
      <c r="A1904" s="1">
        <f ca="1">IF(ISBLANK(OFFSET(DistinctList,1902,0,1,1)),0,IF(COUNTIF(OFFSET(DistinctList,1903,0,2000,1),OFFSET(DistinctList,1902,0,1,1))=0,1,0))</f>
        <v>0</v>
      </c>
    </row>
    <row r="1905" spans="1:1">
      <c r="A1905" s="1">
        <f ca="1">IF(ISBLANK(OFFSET(DistinctList,1903,0,1,1)),0,IF(COUNTIF(OFFSET(DistinctList,1904,0,2000,1),OFFSET(DistinctList,1903,0,1,1))=0,1,0))</f>
        <v>0</v>
      </c>
    </row>
    <row r="1906" spans="1:1">
      <c r="A1906" s="1">
        <f ca="1">IF(ISBLANK(OFFSET(DistinctList,1904,0,1,1)),0,IF(COUNTIF(OFFSET(DistinctList,1905,0,2000,1),OFFSET(DistinctList,1904,0,1,1))=0,1,0))</f>
        <v>0</v>
      </c>
    </row>
    <row r="1907" spans="1:1">
      <c r="A1907" s="1">
        <f ca="1">IF(ISBLANK(OFFSET(DistinctList,1905,0,1,1)),0,IF(COUNTIF(OFFSET(DistinctList,1906,0,2000,1),OFFSET(DistinctList,1905,0,1,1))=0,1,0))</f>
        <v>0</v>
      </c>
    </row>
    <row r="1908" spans="1:1">
      <c r="A1908" s="1">
        <f ca="1">IF(ISBLANK(OFFSET(DistinctList,1906,0,1,1)),0,IF(COUNTIF(OFFSET(DistinctList,1907,0,2000,1),OFFSET(DistinctList,1906,0,1,1))=0,1,0))</f>
        <v>0</v>
      </c>
    </row>
    <row r="1909" spans="1:1">
      <c r="A1909" s="1">
        <f ca="1">IF(ISBLANK(OFFSET(DistinctList,1907,0,1,1)),0,IF(COUNTIF(OFFSET(DistinctList,1908,0,2000,1),OFFSET(DistinctList,1907,0,1,1))=0,1,0))</f>
        <v>0</v>
      </c>
    </row>
    <row r="1910" spans="1:1">
      <c r="A1910" s="1">
        <f ca="1">IF(ISBLANK(OFFSET(DistinctList,1908,0,1,1)),0,IF(COUNTIF(OFFSET(DistinctList,1909,0,2000,1),OFFSET(DistinctList,1908,0,1,1))=0,1,0))</f>
        <v>0</v>
      </c>
    </row>
    <row r="1911" spans="1:1">
      <c r="A1911" s="1">
        <f ca="1">IF(ISBLANK(OFFSET(DistinctList,1909,0,1,1)),0,IF(COUNTIF(OFFSET(DistinctList,1910,0,2000,1),OFFSET(DistinctList,1909,0,1,1))=0,1,0))</f>
        <v>0</v>
      </c>
    </row>
    <row r="1912" spans="1:1">
      <c r="A1912" s="1">
        <f ca="1">IF(ISBLANK(OFFSET(DistinctList,1910,0,1,1)),0,IF(COUNTIF(OFFSET(DistinctList,1911,0,2000,1),OFFSET(DistinctList,1910,0,1,1))=0,1,0))</f>
        <v>0</v>
      </c>
    </row>
    <row r="1913" spans="1:1">
      <c r="A1913" s="1">
        <f ca="1">IF(ISBLANK(OFFSET(DistinctList,1911,0,1,1)),0,IF(COUNTIF(OFFSET(DistinctList,1912,0,2000,1),OFFSET(DistinctList,1911,0,1,1))=0,1,0))</f>
        <v>0</v>
      </c>
    </row>
    <row r="1914" spans="1:1">
      <c r="A1914" s="1">
        <f ca="1">IF(ISBLANK(OFFSET(DistinctList,1912,0,1,1)),0,IF(COUNTIF(OFFSET(DistinctList,1913,0,2000,1),OFFSET(DistinctList,1912,0,1,1))=0,1,0))</f>
        <v>0</v>
      </c>
    </row>
    <row r="1915" spans="1:1">
      <c r="A1915" s="1">
        <f ca="1">IF(ISBLANK(OFFSET(DistinctList,1913,0,1,1)),0,IF(COUNTIF(OFFSET(DistinctList,1914,0,2000,1),OFFSET(DistinctList,1913,0,1,1))=0,1,0))</f>
        <v>0</v>
      </c>
    </row>
    <row r="1916" spans="1:1">
      <c r="A1916" s="1">
        <f ca="1">IF(ISBLANK(OFFSET(DistinctList,1914,0,1,1)),0,IF(COUNTIF(OFFSET(DistinctList,1915,0,2000,1),OFFSET(DistinctList,1914,0,1,1))=0,1,0))</f>
        <v>0</v>
      </c>
    </row>
    <row r="1917" spans="1:1">
      <c r="A1917" s="1">
        <f ca="1">IF(ISBLANK(OFFSET(DistinctList,1915,0,1,1)),0,IF(COUNTIF(OFFSET(DistinctList,1916,0,2000,1),OFFSET(DistinctList,1915,0,1,1))=0,1,0))</f>
        <v>0</v>
      </c>
    </row>
    <row r="1918" spans="1:1">
      <c r="A1918" s="1">
        <f ca="1">IF(ISBLANK(OFFSET(DistinctList,1916,0,1,1)),0,IF(COUNTIF(OFFSET(DistinctList,1917,0,2000,1),OFFSET(DistinctList,1916,0,1,1))=0,1,0))</f>
        <v>0</v>
      </c>
    </row>
    <row r="1919" spans="1:1">
      <c r="A1919" s="1">
        <f ca="1">IF(ISBLANK(OFFSET(DistinctList,1917,0,1,1)),0,IF(COUNTIF(OFFSET(DistinctList,1918,0,2000,1),OFFSET(DistinctList,1917,0,1,1))=0,1,0))</f>
        <v>0</v>
      </c>
    </row>
    <row r="1920" spans="1:1">
      <c r="A1920" s="1">
        <f ca="1">IF(ISBLANK(OFFSET(DistinctList,1918,0,1,1)),0,IF(COUNTIF(OFFSET(DistinctList,1919,0,2000,1),OFFSET(DistinctList,1918,0,1,1))=0,1,0))</f>
        <v>0</v>
      </c>
    </row>
    <row r="1921" spans="1:1">
      <c r="A1921" s="1">
        <f ca="1">IF(ISBLANK(OFFSET(DistinctList,1919,0,1,1)),0,IF(COUNTIF(OFFSET(DistinctList,1920,0,2000,1),OFFSET(DistinctList,1919,0,1,1))=0,1,0))</f>
        <v>0</v>
      </c>
    </row>
    <row r="1922" spans="1:1">
      <c r="A1922" s="1">
        <f ca="1">IF(ISBLANK(OFFSET(DistinctList,1920,0,1,1)),0,IF(COUNTIF(OFFSET(DistinctList,1921,0,2000,1),OFFSET(DistinctList,1920,0,1,1))=0,1,0))</f>
        <v>0</v>
      </c>
    </row>
    <row r="1923" spans="1:1">
      <c r="A1923" s="1">
        <f ca="1">IF(ISBLANK(OFFSET(DistinctList,1921,0,1,1)),0,IF(COUNTIF(OFFSET(DistinctList,1922,0,2000,1),OFFSET(DistinctList,1921,0,1,1))=0,1,0))</f>
        <v>0</v>
      </c>
    </row>
    <row r="1924" spans="1:1">
      <c r="A1924" s="1">
        <f ca="1">IF(ISBLANK(OFFSET(DistinctList,1922,0,1,1)),0,IF(COUNTIF(OFFSET(DistinctList,1923,0,2000,1),OFFSET(DistinctList,1922,0,1,1))=0,1,0))</f>
        <v>0</v>
      </c>
    </row>
    <row r="1925" spans="1:1">
      <c r="A1925" s="1">
        <f ca="1">IF(ISBLANK(OFFSET(DistinctList,1923,0,1,1)),0,IF(COUNTIF(OFFSET(DistinctList,1924,0,2000,1),OFFSET(DistinctList,1923,0,1,1))=0,1,0))</f>
        <v>0</v>
      </c>
    </row>
    <row r="1926" spans="1:1">
      <c r="A1926" s="1">
        <f ca="1">IF(ISBLANK(OFFSET(DistinctList,1924,0,1,1)),0,IF(COUNTIF(OFFSET(DistinctList,1925,0,2000,1),OFFSET(DistinctList,1924,0,1,1))=0,1,0))</f>
        <v>0</v>
      </c>
    </row>
    <row r="1927" spans="1:1">
      <c r="A1927" s="1">
        <f ca="1">IF(ISBLANK(OFFSET(DistinctList,1925,0,1,1)),0,IF(COUNTIF(OFFSET(DistinctList,1926,0,2000,1),OFFSET(DistinctList,1925,0,1,1))=0,1,0))</f>
        <v>0</v>
      </c>
    </row>
    <row r="1928" spans="1:1">
      <c r="A1928" s="1">
        <f ca="1">IF(ISBLANK(OFFSET(DistinctList,1926,0,1,1)),0,IF(COUNTIF(OFFSET(DistinctList,1927,0,2000,1),OFFSET(DistinctList,1926,0,1,1))=0,1,0))</f>
        <v>0</v>
      </c>
    </row>
    <row r="1929" spans="1:1">
      <c r="A1929" s="1">
        <f ca="1">IF(ISBLANK(OFFSET(DistinctList,1927,0,1,1)),0,IF(COUNTIF(OFFSET(DistinctList,1928,0,2000,1),OFFSET(DistinctList,1927,0,1,1))=0,1,0))</f>
        <v>0</v>
      </c>
    </row>
    <row r="1930" spans="1:1">
      <c r="A1930" s="1">
        <f ca="1">IF(ISBLANK(OFFSET(DistinctList,1928,0,1,1)),0,IF(COUNTIF(OFFSET(DistinctList,1929,0,2000,1),OFFSET(DistinctList,1928,0,1,1))=0,1,0))</f>
        <v>0</v>
      </c>
    </row>
    <row r="1931" spans="1:1">
      <c r="A1931" s="1">
        <f ca="1">IF(ISBLANK(OFFSET(DistinctList,1929,0,1,1)),0,IF(COUNTIF(OFFSET(DistinctList,1930,0,2000,1),OFFSET(DistinctList,1929,0,1,1))=0,1,0))</f>
        <v>0</v>
      </c>
    </row>
    <row r="1932" spans="1:1">
      <c r="A1932" s="1">
        <f ca="1">IF(ISBLANK(OFFSET(DistinctList,1930,0,1,1)),0,IF(COUNTIF(OFFSET(DistinctList,1931,0,2000,1),OFFSET(DistinctList,1930,0,1,1))=0,1,0))</f>
        <v>0</v>
      </c>
    </row>
    <row r="1933" spans="1:1">
      <c r="A1933" s="1">
        <f ca="1">IF(ISBLANK(OFFSET(DistinctList,1931,0,1,1)),0,IF(COUNTIF(OFFSET(DistinctList,1932,0,2000,1),OFFSET(DistinctList,1931,0,1,1))=0,1,0))</f>
        <v>0</v>
      </c>
    </row>
    <row r="1934" spans="1:1">
      <c r="A1934" s="1">
        <f ca="1">IF(ISBLANK(OFFSET(DistinctList,1932,0,1,1)),0,IF(COUNTIF(OFFSET(DistinctList,1933,0,2000,1),OFFSET(DistinctList,1932,0,1,1))=0,1,0))</f>
        <v>0</v>
      </c>
    </row>
    <row r="1935" spans="1:1">
      <c r="A1935" s="1">
        <f ca="1">IF(ISBLANK(OFFSET(DistinctList,1933,0,1,1)),0,IF(COUNTIF(OFFSET(DistinctList,1934,0,2000,1),OFFSET(DistinctList,1933,0,1,1))=0,1,0))</f>
        <v>0</v>
      </c>
    </row>
    <row r="1936" spans="1:1">
      <c r="A1936" s="1">
        <f ca="1">IF(ISBLANK(OFFSET(DistinctList,1934,0,1,1)),0,IF(COUNTIF(OFFSET(DistinctList,1935,0,2000,1),OFFSET(DistinctList,1934,0,1,1))=0,1,0))</f>
        <v>0</v>
      </c>
    </row>
    <row r="1937" spans="1:1">
      <c r="A1937" s="1">
        <f ca="1">IF(ISBLANK(OFFSET(DistinctList,1935,0,1,1)),0,IF(COUNTIF(OFFSET(DistinctList,1936,0,2000,1),OFFSET(DistinctList,1935,0,1,1))=0,1,0))</f>
        <v>0</v>
      </c>
    </row>
    <row r="1938" spans="1:1">
      <c r="A1938" s="1">
        <f ca="1">IF(ISBLANK(OFFSET(DistinctList,1936,0,1,1)),0,IF(COUNTIF(OFFSET(DistinctList,1937,0,2000,1),OFFSET(DistinctList,1936,0,1,1))=0,1,0))</f>
        <v>0</v>
      </c>
    </row>
    <row r="1939" spans="1:1">
      <c r="A1939" s="1">
        <f ca="1">IF(ISBLANK(OFFSET(DistinctList,1937,0,1,1)),0,IF(COUNTIF(OFFSET(DistinctList,1938,0,2000,1),OFFSET(DistinctList,1937,0,1,1))=0,1,0))</f>
        <v>0</v>
      </c>
    </row>
    <row r="1940" spans="1:1">
      <c r="A1940" s="1">
        <f ca="1">IF(ISBLANK(OFFSET(DistinctList,1938,0,1,1)),0,IF(COUNTIF(OFFSET(DistinctList,1939,0,2000,1),OFFSET(DistinctList,1938,0,1,1))=0,1,0))</f>
        <v>0</v>
      </c>
    </row>
    <row r="1941" spans="1:1">
      <c r="A1941" s="1">
        <f ca="1">IF(ISBLANK(OFFSET(DistinctList,1939,0,1,1)),0,IF(COUNTIF(OFFSET(DistinctList,1940,0,2000,1),OFFSET(DistinctList,1939,0,1,1))=0,1,0))</f>
        <v>0</v>
      </c>
    </row>
    <row r="1942" spans="1:1">
      <c r="A1942" s="1">
        <f ca="1">IF(ISBLANK(OFFSET(DistinctList,1940,0,1,1)),0,IF(COUNTIF(OFFSET(DistinctList,1941,0,2000,1),OFFSET(DistinctList,1940,0,1,1))=0,1,0))</f>
        <v>0</v>
      </c>
    </row>
    <row r="1943" spans="1:1">
      <c r="A1943" s="1">
        <f ca="1">IF(ISBLANK(OFFSET(DistinctList,1941,0,1,1)),0,IF(COUNTIF(OFFSET(DistinctList,1942,0,2000,1),OFFSET(DistinctList,1941,0,1,1))=0,1,0))</f>
        <v>0</v>
      </c>
    </row>
    <row r="1944" spans="1:1">
      <c r="A1944" s="1">
        <f ca="1">IF(ISBLANK(OFFSET(DistinctList,1942,0,1,1)),0,IF(COUNTIF(OFFSET(DistinctList,1943,0,2000,1),OFFSET(DistinctList,1942,0,1,1))=0,1,0))</f>
        <v>0</v>
      </c>
    </row>
    <row r="1945" spans="1:1">
      <c r="A1945" s="1">
        <f ca="1">IF(ISBLANK(OFFSET(DistinctList,1943,0,1,1)),0,IF(COUNTIF(OFFSET(DistinctList,1944,0,2000,1),OFFSET(DistinctList,1943,0,1,1))=0,1,0))</f>
        <v>0</v>
      </c>
    </row>
    <row r="1946" spans="1:1">
      <c r="A1946" s="1">
        <f ca="1">IF(ISBLANK(OFFSET(DistinctList,1944,0,1,1)),0,IF(COUNTIF(OFFSET(DistinctList,1945,0,2000,1),OFFSET(DistinctList,1944,0,1,1))=0,1,0))</f>
        <v>0</v>
      </c>
    </row>
    <row r="1947" spans="1:1">
      <c r="A1947" s="1">
        <f ca="1">IF(ISBLANK(OFFSET(DistinctList,1945,0,1,1)),0,IF(COUNTIF(OFFSET(DistinctList,1946,0,2000,1),OFFSET(DistinctList,1945,0,1,1))=0,1,0))</f>
        <v>0</v>
      </c>
    </row>
    <row r="1948" spans="1:1">
      <c r="A1948" s="1">
        <f ca="1">IF(ISBLANK(OFFSET(DistinctList,1946,0,1,1)),0,IF(COUNTIF(OFFSET(DistinctList,1947,0,2000,1),OFFSET(DistinctList,1946,0,1,1))=0,1,0))</f>
        <v>0</v>
      </c>
    </row>
    <row r="1949" spans="1:1">
      <c r="A1949" s="1">
        <f ca="1">IF(ISBLANK(OFFSET(DistinctList,1947,0,1,1)),0,IF(COUNTIF(OFFSET(DistinctList,1948,0,2000,1),OFFSET(DistinctList,1947,0,1,1))=0,1,0))</f>
        <v>0</v>
      </c>
    </row>
    <row r="1950" spans="1:1">
      <c r="A1950" s="1">
        <f ca="1">IF(ISBLANK(OFFSET(DistinctList,1948,0,1,1)),0,IF(COUNTIF(OFFSET(DistinctList,1949,0,2000,1),OFFSET(DistinctList,1948,0,1,1))=0,1,0))</f>
        <v>0</v>
      </c>
    </row>
    <row r="1951" spans="1:1">
      <c r="A1951" s="1">
        <f ca="1">IF(ISBLANK(OFFSET(DistinctList,1949,0,1,1)),0,IF(COUNTIF(OFFSET(DistinctList,1950,0,2000,1),OFFSET(DistinctList,1949,0,1,1))=0,1,0))</f>
        <v>0</v>
      </c>
    </row>
    <row r="1952" spans="1:1">
      <c r="A1952" s="1">
        <f ca="1">IF(ISBLANK(OFFSET(DistinctList,1950,0,1,1)),0,IF(COUNTIF(OFFSET(DistinctList,1951,0,2000,1),OFFSET(DistinctList,1950,0,1,1))=0,1,0))</f>
        <v>0</v>
      </c>
    </row>
    <row r="1953" spans="1:1">
      <c r="A1953" s="1">
        <f ca="1">IF(ISBLANK(OFFSET(DistinctList,1951,0,1,1)),0,IF(COUNTIF(OFFSET(DistinctList,1952,0,2000,1),OFFSET(DistinctList,1951,0,1,1))=0,1,0))</f>
        <v>0</v>
      </c>
    </row>
    <row r="1954" spans="1:1">
      <c r="A1954" s="1">
        <f ca="1">IF(ISBLANK(OFFSET(DistinctList,1952,0,1,1)),0,IF(COUNTIF(OFFSET(DistinctList,1953,0,2000,1),OFFSET(DistinctList,1952,0,1,1))=0,1,0))</f>
        <v>0</v>
      </c>
    </row>
    <row r="1955" spans="1:1">
      <c r="A1955" s="1">
        <f ca="1">IF(ISBLANK(OFFSET(DistinctList,1953,0,1,1)),0,IF(COUNTIF(OFFSET(DistinctList,1954,0,2000,1),OFFSET(DistinctList,1953,0,1,1))=0,1,0))</f>
        <v>0</v>
      </c>
    </row>
    <row r="1956" spans="1:1">
      <c r="A1956" s="1">
        <f ca="1">IF(ISBLANK(OFFSET(DistinctList,1954,0,1,1)),0,IF(COUNTIF(OFFSET(DistinctList,1955,0,2000,1),OFFSET(DistinctList,1954,0,1,1))=0,1,0))</f>
        <v>0</v>
      </c>
    </row>
    <row r="1957" spans="1:1">
      <c r="A1957" s="1">
        <f ca="1">IF(ISBLANK(OFFSET(DistinctList,1955,0,1,1)),0,IF(COUNTIF(OFFSET(DistinctList,1956,0,2000,1),OFFSET(DistinctList,1955,0,1,1))=0,1,0))</f>
        <v>0</v>
      </c>
    </row>
    <row r="1958" spans="1:1">
      <c r="A1958" s="1">
        <f ca="1">IF(ISBLANK(OFFSET(DistinctList,1956,0,1,1)),0,IF(COUNTIF(OFFSET(DistinctList,1957,0,2000,1),OFFSET(DistinctList,1956,0,1,1))=0,1,0))</f>
        <v>0</v>
      </c>
    </row>
    <row r="1959" spans="1:1">
      <c r="A1959" s="1">
        <f ca="1">IF(ISBLANK(OFFSET(DistinctList,1957,0,1,1)),0,IF(COUNTIF(OFFSET(DistinctList,1958,0,2000,1),OFFSET(DistinctList,1957,0,1,1))=0,1,0))</f>
        <v>0</v>
      </c>
    </row>
    <row r="1960" spans="1:1">
      <c r="A1960" s="1">
        <f ca="1">IF(ISBLANK(OFFSET(DistinctList,1958,0,1,1)),0,IF(COUNTIF(OFFSET(DistinctList,1959,0,2000,1),OFFSET(DistinctList,1958,0,1,1))=0,1,0))</f>
        <v>0</v>
      </c>
    </row>
    <row r="1961" spans="1:1">
      <c r="A1961" s="1">
        <f ca="1">IF(ISBLANK(OFFSET(DistinctList,1959,0,1,1)),0,IF(COUNTIF(OFFSET(DistinctList,1960,0,2000,1),OFFSET(DistinctList,1959,0,1,1))=0,1,0))</f>
        <v>0</v>
      </c>
    </row>
    <row r="1962" spans="1:1">
      <c r="A1962" s="1">
        <f ca="1">IF(ISBLANK(OFFSET(DistinctList,1960,0,1,1)),0,IF(COUNTIF(OFFSET(DistinctList,1961,0,2000,1),OFFSET(DistinctList,1960,0,1,1))=0,1,0))</f>
        <v>0</v>
      </c>
    </row>
    <row r="1963" spans="1:1">
      <c r="A1963" s="1">
        <f ca="1">IF(ISBLANK(OFFSET(DistinctList,1961,0,1,1)),0,IF(COUNTIF(OFFSET(DistinctList,1962,0,2000,1),OFFSET(DistinctList,1961,0,1,1))=0,1,0))</f>
        <v>0</v>
      </c>
    </row>
    <row r="1964" spans="1:1">
      <c r="A1964" s="1">
        <f ca="1">IF(ISBLANK(OFFSET(DistinctList,1962,0,1,1)),0,IF(COUNTIF(OFFSET(DistinctList,1963,0,2000,1),OFFSET(DistinctList,1962,0,1,1))=0,1,0))</f>
        <v>0</v>
      </c>
    </row>
    <row r="1965" spans="1:1">
      <c r="A1965" s="1">
        <f ca="1">IF(ISBLANK(OFFSET(DistinctList,1963,0,1,1)),0,IF(COUNTIF(OFFSET(DistinctList,1964,0,2000,1),OFFSET(DistinctList,1963,0,1,1))=0,1,0))</f>
        <v>0</v>
      </c>
    </row>
    <row r="1966" spans="1:1">
      <c r="A1966" s="1">
        <f ca="1">IF(ISBLANK(OFFSET(DistinctList,1964,0,1,1)),0,IF(COUNTIF(OFFSET(DistinctList,1965,0,2000,1),OFFSET(DistinctList,1964,0,1,1))=0,1,0))</f>
        <v>0</v>
      </c>
    </row>
    <row r="1967" spans="1:1">
      <c r="A1967" s="1">
        <f ca="1">IF(ISBLANK(OFFSET(DistinctList,1965,0,1,1)),0,IF(COUNTIF(OFFSET(DistinctList,1966,0,2000,1),OFFSET(DistinctList,1965,0,1,1))=0,1,0))</f>
        <v>0</v>
      </c>
    </row>
    <row r="1968" spans="1:1">
      <c r="A1968" s="1">
        <f ca="1">IF(ISBLANK(OFFSET(DistinctList,1966,0,1,1)),0,IF(COUNTIF(OFFSET(DistinctList,1967,0,2000,1),OFFSET(DistinctList,1966,0,1,1))=0,1,0))</f>
        <v>0</v>
      </c>
    </row>
    <row r="1969" spans="1:1">
      <c r="A1969" s="1">
        <f ca="1">IF(ISBLANK(OFFSET(DistinctList,1967,0,1,1)),0,IF(COUNTIF(OFFSET(DistinctList,1968,0,2000,1),OFFSET(DistinctList,1967,0,1,1))=0,1,0))</f>
        <v>0</v>
      </c>
    </row>
    <row r="1970" spans="1:1">
      <c r="A1970" s="1">
        <f ca="1">IF(ISBLANK(OFFSET(DistinctList,1968,0,1,1)),0,IF(COUNTIF(OFFSET(DistinctList,1969,0,2000,1),OFFSET(DistinctList,1968,0,1,1))=0,1,0))</f>
        <v>0</v>
      </c>
    </row>
    <row r="1971" spans="1:1">
      <c r="A1971" s="1">
        <f ca="1">IF(ISBLANK(OFFSET(DistinctList,1969,0,1,1)),0,IF(COUNTIF(OFFSET(DistinctList,1970,0,2000,1),OFFSET(DistinctList,1969,0,1,1))=0,1,0))</f>
        <v>0</v>
      </c>
    </row>
    <row r="1972" spans="1:1">
      <c r="A1972" s="1">
        <f ca="1">IF(ISBLANK(OFFSET(DistinctList,1970,0,1,1)),0,IF(COUNTIF(OFFSET(DistinctList,1971,0,2000,1),OFFSET(DistinctList,1970,0,1,1))=0,1,0))</f>
        <v>0</v>
      </c>
    </row>
    <row r="1973" spans="1:1">
      <c r="A1973" s="1">
        <f ca="1">IF(ISBLANK(OFFSET(DistinctList,1971,0,1,1)),0,IF(COUNTIF(OFFSET(DistinctList,1972,0,2000,1),OFFSET(DistinctList,1971,0,1,1))=0,1,0))</f>
        <v>0</v>
      </c>
    </row>
    <row r="1974" spans="1:1">
      <c r="A1974" s="1">
        <f ca="1">IF(ISBLANK(OFFSET(DistinctList,1972,0,1,1)),0,IF(COUNTIF(OFFSET(DistinctList,1973,0,2000,1),OFFSET(DistinctList,1972,0,1,1))=0,1,0))</f>
        <v>0</v>
      </c>
    </row>
    <row r="1975" spans="1:1">
      <c r="A1975" s="1">
        <f ca="1">IF(ISBLANK(OFFSET(DistinctList,1973,0,1,1)),0,IF(COUNTIF(OFFSET(DistinctList,1974,0,2000,1),OFFSET(DistinctList,1973,0,1,1))=0,1,0))</f>
        <v>0</v>
      </c>
    </row>
    <row r="1976" spans="1:1">
      <c r="A1976" s="1">
        <f ca="1">IF(ISBLANK(OFFSET(DistinctList,1974,0,1,1)),0,IF(COUNTIF(OFFSET(DistinctList,1975,0,2000,1),OFFSET(DistinctList,1974,0,1,1))=0,1,0))</f>
        <v>0</v>
      </c>
    </row>
    <row r="1977" spans="1:1">
      <c r="A1977" s="1">
        <f ca="1">IF(ISBLANK(OFFSET(DistinctList,1975,0,1,1)),0,IF(COUNTIF(OFFSET(DistinctList,1976,0,2000,1),OFFSET(DistinctList,1975,0,1,1))=0,1,0))</f>
        <v>0</v>
      </c>
    </row>
    <row r="1978" spans="1:1">
      <c r="A1978" s="1">
        <f ca="1">IF(ISBLANK(OFFSET(DistinctList,1976,0,1,1)),0,IF(COUNTIF(OFFSET(DistinctList,1977,0,2000,1),OFFSET(DistinctList,1976,0,1,1))=0,1,0))</f>
        <v>0</v>
      </c>
    </row>
    <row r="1979" spans="1:1">
      <c r="A1979" s="1">
        <f ca="1">IF(ISBLANK(OFFSET(DistinctList,1977,0,1,1)),0,IF(COUNTIF(OFFSET(DistinctList,1978,0,2000,1),OFFSET(DistinctList,1977,0,1,1))=0,1,0))</f>
        <v>0</v>
      </c>
    </row>
    <row r="1980" spans="1:1">
      <c r="A1980" s="1">
        <f ca="1">IF(ISBLANK(OFFSET(DistinctList,1978,0,1,1)),0,IF(COUNTIF(OFFSET(DistinctList,1979,0,2000,1),OFFSET(DistinctList,1978,0,1,1))=0,1,0))</f>
        <v>0</v>
      </c>
    </row>
    <row r="1981" spans="1:1">
      <c r="A1981" s="1">
        <f ca="1">IF(ISBLANK(OFFSET(DistinctList,1979,0,1,1)),0,IF(COUNTIF(OFFSET(DistinctList,1980,0,2000,1),OFFSET(DistinctList,1979,0,1,1))=0,1,0))</f>
        <v>0</v>
      </c>
    </row>
    <row r="1982" spans="1:1">
      <c r="A1982" s="1">
        <f ca="1">IF(ISBLANK(OFFSET(DistinctList,1980,0,1,1)),0,IF(COUNTIF(OFFSET(DistinctList,1981,0,2000,1),OFFSET(DistinctList,1980,0,1,1))=0,1,0))</f>
        <v>0</v>
      </c>
    </row>
    <row r="1983" spans="1:1">
      <c r="A1983" s="1">
        <f ca="1">IF(ISBLANK(OFFSET(DistinctList,1981,0,1,1)),0,IF(COUNTIF(OFFSET(DistinctList,1982,0,2000,1),OFFSET(DistinctList,1981,0,1,1))=0,1,0))</f>
        <v>0</v>
      </c>
    </row>
    <row r="1984" spans="1:1">
      <c r="A1984" s="1">
        <f ca="1">IF(ISBLANK(OFFSET(DistinctList,1982,0,1,1)),0,IF(COUNTIF(OFFSET(DistinctList,1983,0,2000,1),OFFSET(DistinctList,1982,0,1,1))=0,1,0))</f>
        <v>0</v>
      </c>
    </row>
    <row r="1985" spans="1:1">
      <c r="A1985" s="1">
        <f ca="1">IF(ISBLANK(OFFSET(DistinctList,1983,0,1,1)),0,IF(COUNTIF(OFFSET(DistinctList,1984,0,2000,1),OFFSET(DistinctList,1983,0,1,1))=0,1,0))</f>
        <v>0</v>
      </c>
    </row>
    <row r="1986" spans="1:1">
      <c r="A1986" s="1">
        <f ca="1">IF(ISBLANK(OFFSET(DistinctList,1984,0,1,1)),0,IF(COUNTIF(OFFSET(DistinctList,1985,0,2000,1),OFFSET(DistinctList,1984,0,1,1))=0,1,0))</f>
        <v>0</v>
      </c>
    </row>
    <row r="1987" spans="1:1">
      <c r="A1987" s="1">
        <f ca="1">IF(ISBLANK(OFFSET(DistinctList,1985,0,1,1)),0,IF(COUNTIF(OFFSET(DistinctList,1986,0,2000,1),OFFSET(DistinctList,1985,0,1,1))=0,1,0))</f>
        <v>0</v>
      </c>
    </row>
    <row r="1988" spans="1:1">
      <c r="A1988" s="1">
        <f ca="1">IF(ISBLANK(OFFSET(DistinctList,1986,0,1,1)),0,IF(COUNTIF(OFFSET(DistinctList,1987,0,2000,1),OFFSET(DistinctList,1986,0,1,1))=0,1,0))</f>
        <v>0</v>
      </c>
    </row>
    <row r="1989" spans="1:1">
      <c r="A1989" s="1">
        <f ca="1">IF(ISBLANK(OFFSET(DistinctList,1987,0,1,1)),0,IF(COUNTIF(OFFSET(DistinctList,1988,0,2000,1),OFFSET(DistinctList,1987,0,1,1))=0,1,0))</f>
        <v>0</v>
      </c>
    </row>
    <row r="1990" spans="1:1">
      <c r="A1990" s="1">
        <f ca="1">IF(ISBLANK(OFFSET(DistinctList,1988,0,1,1)),0,IF(COUNTIF(OFFSET(DistinctList,1989,0,2000,1),OFFSET(DistinctList,1988,0,1,1))=0,1,0))</f>
        <v>0</v>
      </c>
    </row>
    <row r="1991" spans="1:1">
      <c r="A1991" s="1">
        <f ca="1">IF(ISBLANK(OFFSET(DistinctList,1989,0,1,1)),0,IF(COUNTIF(OFFSET(DistinctList,1990,0,2000,1),OFFSET(DistinctList,1989,0,1,1))=0,1,0))</f>
        <v>0</v>
      </c>
    </row>
    <row r="1992" spans="1:1">
      <c r="A1992" s="1">
        <f ca="1">IF(ISBLANK(OFFSET(DistinctList,1990,0,1,1)),0,IF(COUNTIF(OFFSET(DistinctList,1991,0,2000,1),OFFSET(DistinctList,1990,0,1,1))=0,1,0))</f>
        <v>0</v>
      </c>
    </row>
    <row r="1993" spans="1:1">
      <c r="A1993" s="1">
        <f ca="1">IF(ISBLANK(OFFSET(DistinctList,1991,0,1,1)),0,IF(COUNTIF(OFFSET(DistinctList,1992,0,2000,1),OFFSET(DistinctList,1991,0,1,1))=0,1,0))</f>
        <v>0</v>
      </c>
    </row>
    <row r="1994" spans="1:1">
      <c r="A1994" s="1">
        <f ca="1">IF(ISBLANK(OFFSET(DistinctList,1992,0,1,1)),0,IF(COUNTIF(OFFSET(DistinctList,1993,0,2000,1),OFFSET(DistinctList,1992,0,1,1))=0,1,0))</f>
        <v>0</v>
      </c>
    </row>
    <row r="1995" spans="1:1">
      <c r="A1995" s="1">
        <f ca="1">IF(ISBLANK(OFFSET(DistinctList,1993,0,1,1)),0,IF(COUNTIF(OFFSET(DistinctList,1994,0,2000,1),OFFSET(DistinctList,1993,0,1,1))=0,1,0))</f>
        <v>0</v>
      </c>
    </row>
    <row r="1996" spans="1:1">
      <c r="A1996" s="1">
        <f ca="1">IF(ISBLANK(OFFSET(DistinctList,1994,0,1,1)),0,IF(COUNTIF(OFFSET(DistinctList,1995,0,2000,1),OFFSET(DistinctList,1994,0,1,1))=0,1,0))</f>
        <v>0</v>
      </c>
    </row>
    <row r="1997" spans="1:1">
      <c r="A1997" s="1">
        <f ca="1">IF(ISBLANK(OFFSET(DistinctList,1995,0,1,1)),0,IF(COUNTIF(OFFSET(DistinctList,1996,0,2000,1),OFFSET(DistinctList,1995,0,1,1))=0,1,0))</f>
        <v>0</v>
      </c>
    </row>
    <row r="1998" spans="1:1">
      <c r="A1998" s="1">
        <f ca="1">IF(ISBLANK(OFFSET(DistinctList,1996,0,1,1)),0,IF(COUNTIF(OFFSET(DistinctList,1997,0,2000,1),OFFSET(DistinctList,1996,0,1,1))=0,1,0))</f>
        <v>0</v>
      </c>
    </row>
    <row r="1999" spans="1:1">
      <c r="A1999" s="1">
        <f ca="1">IF(ISBLANK(OFFSET(DistinctList,1997,0,1,1)),0,IF(COUNTIF(OFFSET(DistinctList,1998,0,2000,1),OFFSET(DistinctList,1997,0,1,1))=0,1,0))</f>
        <v>0</v>
      </c>
    </row>
    <row r="2000" spans="1:1">
      <c r="A2000" s="1">
        <f ca="1">IF(ISBLANK(OFFSET(DistinctList,1998,0,1,1)),0,IF(COUNTIF(OFFSET(DistinctList,1999,0,2000,1),OFFSET(DistinctList,1998,0,1,1))=0,1,0))</f>
        <v>0</v>
      </c>
    </row>
    <row r="2001" spans="1:1">
      <c r="A2001" s="1">
        <f ca="1">IF(ISBLANK(OFFSET(DistinctList,1999,0,1,1)),0,IF(COUNTIF(OFFSET(DistinctList,2000,0,2000,1),OFFSET(DistinctList,1999,0,1,1))=0,1,0))</f>
        <v>0</v>
      </c>
    </row>
    <row r="2002" spans="1:1">
      <c r="A2002" s="1">
        <f ca="1">IF(ISBLANK(OFFSET(DistinctList,2000,0,1,1)),0,IF(COUNTIF(OFFSET(DistinctList,2001,0,2000,1),OFFSET(DistinctList,2000,0,1,1))=0,1,0))</f>
        <v>0</v>
      </c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</sheetData>
  <autoFilter ref="A1:B2002"/>
  <phoneticPr fontId="0" type="noConversion"/>
  <printOptions horizontalCentered="1"/>
  <pageMargins left="0.2" right="0.23" top="1" bottom="1" header="0.5" footer="0.5"/>
  <pageSetup paperSize="9" scale="41" fitToHeight="99" orientation="landscape" r:id="rId1"/>
  <headerFooter alignWithMargins="0">
    <oddHeader>&amp;CTraceability Matrix</oddHeader>
    <oddFooter>&amp;L&amp;"Tahoma,Regular"&amp;F&amp;C&amp;"Tahoma,Regular"&amp;A&amp;R&amp;P/&amp;N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15"/>
  <sheetViews>
    <sheetView workbookViewId="0">
      <selection activeCell="E17" sqref="E17"/>
    </sheetView>
  </sheetViews>
  <sheetFormatPr defaultRowHeight="12.75"/>
  <cols>
    <col min="1" max="1" width="45.7109375" bestFit="1" customWidth="1"/>
  </cols>
  <sheetData>
    <row r="1" spans="1:1" ht="13.5" thickBot="1">
      <c r="A1" t="s">
        <v>24</v>
      </c>
    </row>
    <row r="2" spans="1:1">
      <c r="A2" s="22" t="s">
        <v>21</v>
      </c>
    </row>
    <row r="3" spans="1:1">
      <c r="A3" s="23" t="s">
        <v>25</v>
      </c>
    </row>
    <row r="4" spans="1:1">
      <c r="A4" s="24" t="s">
        <v>30</v>
      </c>
    </row>
    <row r="5" spans="1:1">
      <c r="A5" s="24" t="s">
        <v>31</v>
      </c>
    </row>
    <row r="6" spans="1:1">
      <c r="A6" s="23" t="s">
        <v>26</v>
      </c>
    </row>
    <row r="7" spans="1:1">
      <c r="A7" s="23" t="s">
        <v>46</v>
      </c>
    </row>
    <row r="8" spans="1:1">
      <c r="A8" s="23" t="s">
        <v>27</v>
      </c>
    </row>
    <row r="9" spans="1:1">
      <c r="A9" s="23" t="s">
        <v>32</v>
      </c>
    </row>
    <row r="10" spans="1:1">
      <c r="A10" s="23" t="s">
        <v>33</v>
      </c>
    </row>
    <row r="11" spans="1:1">
      <c r="A11" s="23" t="s">
        <v>34</v>
      </c>
    </row>
    <row r="12" spans="1:1">
      <c r="A12" s="23" t="s">
        <v>35</v>
      </c>
    </row>
    <row r="13" spans="1:1">
      <c r="A13" s="24" t="s">
        <v>36</v>
      </c>
    </row>
    <row r="14" spans="1:1">
      <c r="A14" s="23" t="s">
        <v>22</v>
      </c>
    </row>
    <row r="15" spans="1:1" ht="13.5" thickBot="1">
      <c r="A15" s="25" t="s">
        <v>23</v>
      </c>
    </row>
  </sheetData>
  <printOptions horizontalCentered="1"/>
  <pageMargins left="0.2" right="0.23" top="1" bottom="1" header="0.5" footer="0.5"/>
  <pageSetup paperSize="9" fitToHeight="99" orientation="landscape" r:id="rId1"/>
  <headerFooter alignWithMargins="0">
    <oddHeader>&amp;CTraceability Matrix</oddHeader>
    <oddFooter>&amp;L&amp;"Tahoma,Regular"&amp;F&amp;C&amp;"Tahoma,Regular"&amp;A&amp;R&amp;P/&amp;N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G16"/>
  <sheetViews>
    <sheetView showGridLines="0" workbookViewId="0">
      <selection activeCell="D23" sqref="D23"/>
    </sheetView>
  </sheetViews>
  <sheetFormatPr defaultRowHeight="12.75"/>
  <cols>
    <col min="1" max="2" width="14" customWidth="1"/>
    <col min="3" max="3" width="28.85546875" customWidth="1"/>
    <col min="4" max="4" width="27.7109375" customWidth="1"/>
    <col min="5" max="5" width="30.140625" customWidth="1"/>
    <col min="6" max="6" width="57" customWidth="1"/>
  </cols>
  <sheetData>
    <row r="5" spans="1:7">
      <c r="A5" s="9"/>
      <c r="B5" s="9"/>
      <c r="C5" s="4"/>
      <c r="D5" s="4"/>
      <c r="E5" s="4"/>
      <c r="F5" s="4"/>
      <c r="G5" s="4"/>
    </row>
    <row r="6" spans="1:7">
      <c r="A6" s="46" t="s">
        <v>1</v>
      </c>
      <c r="B6" s="47"/>
      <c r="C6" s="43"/>
      <c r="D6" s="44"/>
      <c r="E6" s="44"/>
      <c r="F6" s="45"/>
      <c r="G6" s="4"/>
    </row>
    <row r="7" spans="1:7">
      <c r="A7" s="41" t="s">
        <v>2</v>
      </c>
      <c r="B7" s="42"/>
      <c r="C7" s="43"/>
      <c r="D7" s="44"/>
      <c r="E7" s="44"/>
      <c r="F7" s="45"/>
      <c r="G7" s="4"/>
    </row>
    <row r="8" spans="1:7">
      <c r="A8" s="41" t="s">
        <v>12</v>
      </c>
      <c r="B8" s="42"/>
      <c r="C8" s="43" t="s">
        <v>13</v>
      </c>
      <c r="D8" s="44"/>
      <c r="E8" s="44"/>
      <c r="F8" s="45"/>
      <c r="G8" s="4"/>
    </row>
    <row r="9" spans="1:7">
      <c r="A9" s="30" t="s">
        <v>14</v>
      </c>
      <c r="B9" s="31" t="s">
        <v>15</v>
      </c>
      <c r="C9" s="31" t="s">
        <v>16</v>
      </c>
      <c r="D9" s="31" t="s">
        <v>17</v>
      </c>
      <c r="E9" s="31" t="s">
        <v>18</v>
      </c>
      <c r="F9" s="31" t="s">
        <v>19</v>
      </c>
      <c r="G9" s="4"/>
    </row>
    <row r="10" spans="1:7">
      <c r="A10" s="14"/>
      <c r="B10" s="26"/>
      <c r="C10" s="15"/>
      <c r="D10" s="15"/>
      <c r="E10" s="15"/>
      <c r="F10" s="15"/>
      <c r="G10" s="4"/>
    </row>
    <row r="11" spans="1:7">
      <c r="A11" s="14"/>
      <c r="B11" s="26"/>
      <c r="C11" s="15"/>
      <c r="D11" s="15"/>
      <c r="E11" s="15"/>
      <c r="F11" s="15"/>
      <c r="G11" s="4"/>
    </row>
    <row r="12" spans="1:7">
      <c r="A12" s="14"/>
      <c r="B12" s="26"/>
      <c r="C12" s="15"/>
      <c r="D12" s="15"/>
      <c r="E12" s="15"/>
      <c r="F12" s="15"/>
      <c r="G12" s="4"/>
    </row>
    <row r="13" spans="1:7">
      <c r="A13" s="27"/>
      <c r="B13" s="28"/>
      <c r="C13" s="29"/>
      <c r="D13" s="29"/>
      <c r="E13" s="29"/>
      <c r="F13" s="29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4"/>
      <c r="C16" s="4"/>
      <c r="D16" s="4"/>
      <c r="E16" s="4"/>
      <c r="F16" s="4"/>
      <c r="G16" s="4"/>
    </row>
  </sheetData>
  <mergeCells count="6">
    <mergeCell ref="A8:B8"/>
    <mergeCell ref="C8:F8"/>
    <mergeCell ref="A6:B6"/>
    <mergeCell ref="C6:F6"/>
    <mergeCell ref="A7:B7"/>
    <mergeCell ref="C7:F7"/>
  </mergeCells>
  <printOptions horizontalCentered="1"/>
  <pageMargins left="0.2" right="0.23" top="1" bottom="1" header="0.5" footer="0.5"/>
  <pageSetup paperSize="9" scale="85" fitToHeight="99" orientation="landscape" r:id="rId1"/>
  <headerFooter alignWithMargins="0">
    <oddHeader>&amp;CTraceability Matrix</oddHeader>
    <oddFooter>&amp;L&amp;"Tahoma,Regular"&amp;F&amp;C&amp;"Tahoma,Regular"&amp;A&amp;R&amp;P/&amp;N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297823899D44587759BFCD51BCDDB" ma:contentTypeVersion="" ma:contentTypeDescription="Create a new document." ma:contentTypeScope="" ma:versionID="55e0565960c332e02faab9c4e5e341f1">
  <xsd:schema xmlns:xsd="http://www.w3.org/2001/XMLSchema" xmlns:xs="http://www.w3.org/2001/XMLSchema" xmlns:p="http://schemas.microsoft.com/office/2006/metadata/properties" xmlns:ns2="9646A4F6-A248-4A93-9C83-7838AB2AA797" targetNamespace="http://schemas.microsoft.com/office/2006/metadata/properties" ma:root="true" ma:fieldsID="74c9cef797f94e0307c8de2b31f014c4" ns2:_="">
    <xsd:import namespace="9646A4F6-A248-4A93-9C83-7838AB2AA797"/>
    <xsd:element name="properties">
      <xsd:complexType>
        <xsd:sequence>
          <xsd:element name="documentManagement">
            <xsd:complexType>
              <xsd:all>
                <xsd:element ref="ns2:Project_x0020_Phases" minOccurs="0"/>
                <xsd:element ref="ns2:Description0" minOccurs="0"/>
                <xsd:element ref="ns2:Project_x0020_Phases_x0020__x002d__x002d_" minOccurs="0"/>
                <xsd:element ref="ns2:Category" minOccurs="0"/>
                <xsd:element ref="ns2:Sample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6A4F6-A248-4A93-9C83-7838AB2AA797" elementFormDefault="qualified">
    <xsd:import namespace="http://schemas.microsoft.com/office/2006/documentManagement/types"/>
    <xsd:import namespace="http://schemas.microsoft.com/office/infopath/2007/PartnerControls"/>
    <xsd:element name="Project_x0020_Phases" ma:index="8" nillable="true" ma:displayName="Project Phases" ma:internalName="Project_x0020_Phases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. Project Initiation"/>
                        <xsd:enumeration value="B. Requirements Gathering"/>
                        <xsd:enumeration value="C. Architecture &amp; Design"/>
                        <xsd:enumeration value="D. Coding &amp; Unit Testing"/>
                        <xsd:enumeration value="E. Testing"/>
                        <xsd:enumeration value="G. Implementation &amp; Rollout"/>
                        <xsd:enumeration value="H. Post Implementation"/>
                        <xsd:enumeration value="I. Project Planning"/>
                        <xsd:enumeration value="J. Project Tracking"/>
                        <xsd:enumeration value="K. Configuration Management"/>
                        <xsd:enumeration value="L. Release Management"/>
                        <xsd:enumeration value="M. Other Templates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Project_x0020_Phases_x0020__x002d__x002d_" ma:index="10" nillable="true" ma:displayName="Project Phases --" ma:internalName="Project_x0020_Phases_x0020__x002d__x002d_">
      <xsd:simpleType>
        <xsd:restriction base="dms:Text">
          <xsd:maxLength value="255"/>
        </xsd:restriction>
      </xsd:simpleType>
    </xsd:element>
    <xsd:element name="Category" ma:index="11" nillable="true" ma:displayName="Category" ma:internalName="Category">
      <xsd:simpleType>
        <xsd:restriction base="dms:Text">
          <xsd:maxLength value="255"/>
        </xsd:restriction>
      </xsd:simpleType>
    </xsd:element>
    <xsd:element name="Sample_x0028_s_x0029_" ma:index="12" nillable="true" ma:displayName="Sample(s)" ma:format="Hyperlink" ma:internalName="Sample_x0028_s_x0029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Phases xmlns="9646A4F6-A248-4A93-9C83-7838AB2AA797">
      <Value>Architecture and Design</Value>
      <Value>Coding &amp; Unit Testing</Value>
      <Value>System Testing</Value>
      <Value>Independent Testing</Value>
    </Project_x0020_Phases>
    <Project_x0020_Phases_x0020__x002d__x002d_ xmlns="9646A4F6-A248-4A93-9C83-7838AB2AA797">M. Other Templates </Project_x0020_Phases_x0020__x002d__x002d_>
    <Sample_x0028_s_x0029_ xmlns="9646A4F6-A248-4A93-9C83-7838AB2AA797">
      <Url xsi:nil="true"/>
      <Description xsi:nil="true"/>
    </Sample_x0028_s_x0029_>
    <Description0 xmlns="9646A4F6-A248-4A93-9C83-7838AB2AA797">Mandatory</Description0>
    <Category xmlns="9646A4F6-A248-4A93-9C83-7838AB2AA797">A. Templates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E8FF65-26A1-49B6-AAF3-D9FB67433E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46A4F6-A248-4A93-9C83-7838AB2AA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DD5DE8-178D-45C5-9FAA-7F3AF2DE6F0C}">
  <ds:schemaRefs>
    <ds:schemaRef ds:uri="http://schemas.microsoft.com/office/2006/metadata/properties"/>
    <ds:schemaRef ds:uri="http://schemas.microsoft.com/office/infopath/2007/PartnerControls"/>
    <ds:schemaRef ds:uri="9646A4F6-A248-4A93-9C83-7838AB2AA797"/>
  </ds:schemaRefs>
</ds:datastoreItem>
</file>

<file path=customXml/itemProps3.xml><?xml version="1.0" encoding="utf-8"?>
<ds:datastoreItem xmlns:ds="http://schemas.openxmlformats.org/officeDocument/2006/customXml" ds:itemID="{DAC26F2F-25E5-4898-8B01-BD8BE502DE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Document Trace</vt:lpstr>
      <vt:lpstr>Requirements Trace</vt:lpstr>
      <vt:lpstr>Calculator</vt:lpstr>
      <vt:lpstr>Ref Lookups</vt:lpstr>
      <vt:lpstr>Revision History</vt:lpstr>
      <vt:lpstr>Calculator!DistinctList</vt:lpstr>
      <vt:lpstr>DistinctList</vt:lpstr>
      <vt:lpstr>DocTypes</vt:lpstr>
      <vt:lpstr>List</vt:lpstr>
      <vt:lpstr>'Document Trace'!Print_Titles</vt:lpstr>
      <vt:lpstr>'Requirements Trace'!Print_Titles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Traceability Matrix</dc:title>
  <dc:subject>Traceability Matrix</dc:subject>
  <dc:creator/>
  <dc:description>2017-v1f1</dc:description>
  <cp:lastModifiedBy/>
  <dcterms:created xsi:type="dcterms:W3CDTF">2016-09-15T00:25:40Z</dcterms:created>
  <dcterms:modified xsi:type="dcterms:W3CDTF">2017-09-08T04:37:45Z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0x0101003D3297823899D44587759BFCD51BCDDB</vt:lpwstr>
  </property>
  <property fmtid="{D5CDD505-2E9C-101B-9397-08002B2CF9AE}" pid="3" name="Order">
    <vt:r8>3600</vt:r8>
  </property>
  <property fmtid="{D5CDD505-2E9C-101B-9397-08002B2CF9AE}" pid="4" name="FileDirRef">
    <vt:lpwstr>sites/TG/SP/PROC/SDF/Templates</vt:lpwstr>
  </property>
  <property fmtid="{D5CDD505-2E9C-101B-9397-08002B2CF9AE}" pid="5" name="FileLeafRef">
    <vt:lpwstr>SDF-TraceabilityMatrix 2016-v1f.xltx</vt:lpwstr>
  </property>
  <property fmtid="{D5CDD505-2E9C-101B-9397-08002B2CF9AE}" pid="6" name="FSObjType">
    <vt:lpwstr>0</vt:lpwstr>
  </property>
</Properties>
</file>