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sem3pi2023_24_g124\Sprint3\FSIAP\"/>
    </mc:Choice>
  </mc:AlternateContent>
  <xr:revisionPtr revIDLastSave="0" documentId="13_ncr:1_{94F52A99-9955-4547-9A16-D8CE5B94B342}" xr6:coauthVersionLast="47" xr6:coauthVersionMax="47" xr10:uidLastSave="{00000000-0000-0000-0000-000000000000}"/>
  <bookViews>
    <workbookView xWindow="-108" yWindow="-108" windowWidth="23256" windowHeight="12456" firstSheet="3" activeTab="5" xr2:uid="{12F70846-CF12-45DB-87A8-48F3BDC9DE31}"/>
  </bookViews>
  <sheets>
    <sheet name="Paredes Exteriores" sheetId="1" r:id="rId1"/>
    <sheet name="Paredes Interiores" sheetId="2" r:id="rId2"/>
    <sheet name="Portas e Janelas" sheetId="3" r:id="rId3"/>
    <sheet name="Telhado" sheetId="4" r:id="rId4"/>
    <sheet name="Resistencias Térmicas" sheetId="5" r:id="rId5"/>
    <sheet name="Energia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2" i="5" l="1"/>
  <c r="B63" i="5"/>
  <c r="J13" i="6"/>
  <c r="F13" i="6"/>
  <c r="N9" i="6"/>
  <c r="N13" i="6"/>
  <c r="N11" i="6"/>
  <c r="N10" i="6"/>
  <c r="J9" i="6"/>
  <c r="J10" i="6"/>
  <c r="J14" i="6"/>
  <c r="F14" i="6"/>
  <c r="F10" i="6"/>
  <c r="F9" i="6"/>
  <c r="N32" i="5" l="1"/>
  <c r="P32" i="5" s="1"/>
  <c r="N31" i="5"/>
  <c r="P31" i="5" s="1"/>
  <c r="D6" i="4"/>
  <c r="D5" i="4"/>
  <c r="D6" i="2"/>
  <c r="N29" i="5"/>
  <c r="N26" i="5"/>
  <c r="P26" i="5" s="1"/>
  <c r="B50" i="5" s="1"/>
  <c r="C50" i="5" s="1"/>
  <c r="D11" i="3"/>
  <c r="D12" i="3"/>
  <c r="W13" i="6"/>
  <c r="W9" i="6"/>
  <c r="N30" i="5"/>
  <c r="P30" i="5" s="1"/>
  <c r="B54" i="5" s="1"/>
  <c r="C54" i="5" s="1"/>
  <c r="P29" i="5"/>
  <c r="B53" i="5" s="1"/>
  <c r="C53" i="5" s="1"/>
  <c r="O13" i="6" s="1"/>
  <c r="N27" i="5"/>
  <c r="P27" i="5" s="1"/>
  <c r="B51" i="5" s="1"/>
  <c r="C51" i="5" s="1"/>
  <c r="G14" i="6" s="1"/>
  <c r="N28" i="5"/>
  <c r="P28" i="5" s="1"/>
  <c r="B52" i="5" s="1"/>
  <c r="C52" i="5" s="1"/>
  <c r="K14" i="6" s="1"/>
  <c r="P20" i="5"/>
  <c r="B35" i="5" s="1"/>
  <c r="C35" i="5" s="1"/>
  <c r="P21" i="5"/>
  <c r="F35" i="5" s="1"/>
  <c r="P22" i="5"/>
  <c r="J35" i="5" s="1"/>
  <c r="P23" i="5"/>
  <c r="F27" i="5" s="1"/>
  <c r="P24" i="5"/>
  <c r="B9" i="5" s="1"/>
  <c r="P25" i="5"/>
  <c r="J27" i="5" s="1"/>
  <c r="P19" i="5"/>
  <c r="F9" i="5" s="1"/>
  <c r="G9" i="5" s="1"/>
  <c r="P10" i="5"/>
  <c r="B15" i="5" s="1"/>
  <c r="C15" i="5" s="1"/>
  <c r="P11" i="5"/>
  <c r="P12" i="5"/>
  <c r="B23" i="5" s="1"/>
  <c r="C23" i="5" s="1"/>
  <c r="P13" i="5"/>
  <c r="B27" i="5" s="1"/>
  <c r="C27" i="5" s="1"/>
  <c r="P14" i="5"/>
  <c r="F11" i="5" s="1"/>
  <c r="P15" i="5"/>
  <c r="B41" i="5" s="1"/>
  <c r="C41" i="5" s="1"/>
  <c r="P16" i="5"/>
  <c r="B19" i="5" s="1"/>
  <c r="C19" i="5" s="1"/>
  <c r="P17" i="5"/>
  <c r="F23" i="5" s="1"/>
  <c r="G23" i="5" s="1"/>
  <c r="O10" i="6" s="1"/>
  <c r="P18" i="5"/>
  <c r="F29" i="5" s="1"/>
  <c r="F28" i="5" s="1"/>
  <c r="G28" i="5" s="1"/>
  <c r="P9" i="5"/>
  <c r="B11" i="5" s="1"/>
  <c r="D25" i="3"/>
  <c r="D26" i="3"/>
  <c r="D19" i="3"/>
  <c r="D45" i="3"/>
  <c r="D39" i="3"/>
  <c r="D33" i="3"/>
  <c r="D32" i="3"/>
  <c r="D18" i="3"/>
  <c r="D5" i="3"/>
  <c r="D7" i="2"/>
  <c r="D8" i="2"/>
  <c r="D9" i="2"/>
  <c r="D16" i="2"/>
  <c r="D17" i="2"/>
  <c r="D18" i="2"/>
  <c r="D25" i="2"/>
  <c r="D26" i="2"/>
  <c r="D27" i="2"/>
  <c r="D34" i="2"/>
  <c r="D35" i="2"/>
  <c r="D36" i="2"/>
  <c r="D43" i="2"/>
  <c r="D44" i="2"/>
  <c r="D45" i="2"/>
  <c r="D52" i="2"/>
  <c r="D51" i="2"/>
  <c r="D42" i="2"/>
  <c r="D33" i="2"/>
  <c r="D24" i="2"/>
  <c r="D15" i="2"/>
  <c r="D25" i="1"/>
  <c r="D26" i="1"/>
  <c r="D27" i="1"/>
  <c r="D28" i="1"/>
  <c r="D16" i="1"/>
  <c r="D17" i="1"/>
  <c r="D18" i="1"/>
  <c r="D19" i="1"/>
  <c r="D7" i="1"/>
  <c r="D8" i="1"/>
  <c r="D9" i="1"/>
  <c r="D10" i="1"/>
  <c r="D6" i="1"/>
  <c r="D15" i="1"/>
  <c r="D24" i="1"/>
  <c r="D34" i="1"/>
  <c r="D35" i="1"/>
  <c r="D36" i="1"/>
  <c r="D33" i="1"/>
  <c r="D42" i="1"/>
  <c r="D43" i="1"/>
  <c r="D44" i="1"/>
  <c r="D41" i="1"/>
  <c r="K10" i="6" l="1"/>
  <c r="O9" i="6"/>
  <c r="G9" i="6"/>
  <c r="P33" i="5"/>
  <c r="P35" i="5"/>
  <c r="F37" i="5" s="1"/>
  <c r="P38" i="5"/>
  <c r="P40" i="5"/>
  <c r="F19" i="5" s="1"/>
  <c r="G19" i="5" s="1"/>
  <c r="K13" i="6" s="1"/>
  <c r="P41" i="5"/>
  <c r="J37" i="5" s="1"/>
  <c r="J36" i="5" s="1"/>
  <c r="K36" i="5" s="1"/>
  <c r="P36" i="5"/>
  <c r="J23" i="5" s="1"/>
  <c r="K23" i="5" s="1"/>
  <c r="O11" i="6" s="1"/>
  <c r="P39" i="5"/>
  <c r="F15" i="5" s="1"/>
  <c r="G15" i="5" s="1"/>
  <c r="G13" i="6" s="1"/>
  <c r="P34" i="5"/>
  <c r="B37" i="5" s="1"/>
  <c r="B36" i="5" s="1"/>
  <c r="C36" i="5" s="1"/>
  <c r="C37" i="5" s="1"/>
  <c r="P42" i="5"/>
  <c r="J29" i="5" s="1"/>
  <c r="J28" i="5" s="1"/>
  <c r="K28" i="5" s="1"/>
  <c r="P37" i="5"/>
  <c r="G10" i="6"/>
  <c r="K9" i="6"/>
  <c r="B10" i="6"/>
  <c r="B14" i="6"/>
  <c r="C14" i="6" s="1"/>
  <c r="B13" i="6"/>
  <c r="B9" i="6"/>
  <c r="J11" i="6"/>
  <c r="F11" i="6"/>
  <c r="N12" i="6"/>
  <c r="B12" i="6"/>
  <c r="B11" i="6"/>
  <c r="R14" i="6"/>
  <c r="S14" i="6" s="1"/>
  <c r="R13" i="6"/>
  <c r="J12" i="6"/>
  <c r="R12" i="6"/>
  <c r="R11" i="6"/>
  <c r="R10" i="6"/>
  <c r="R9" i="6"/>
  <c r="S9" i="6" s="1"/>
  <c r="F12" i="6"/>
  <c r="K35" i="5"/>
  <c r="B10" i="5"/>
  <c r="C10" i="5" s="1"/>
  <c r="F10" i="5"/>
  <c r="G10" i="5" s="1"/>
  <c r="G11" i="5" s="1"/>
  <c r="C9" i="5"/>
  <c r="F36" i="5"/>
  <c r="G36" i="5" s="1"/>
  <c r="G35" i="5"/>
  <c r="G27" i="5"/>
  <c r="G29" i="5" s="1"/>
  <c r="K27" i="5"/>
  <c r="C11" i="6" l="1"/>
  <c r="S10" i="6"/>
  <c r="C10" i="6"/>
  <c r="B45" i="5"/>
  <c r="C45" i="5" s="1"/>
  <c r="S13" i="6" s="1"/>
  <c r="F45" i="5"/>
  <c r="G45" i="5" s="1" a="1"/>
  <c r="G45" i="5" s="1"/>
  <c r="S12" i="6" s="1"/>
  <c r="K37" i="5"/>
  <c r="C11" i="5"/>
  <c r="O12" i="6"/>
  <c r="O16" i="6" s="1"/>
  <c r="O18" i="6" s="1"/>
  <c r="C13" i="6"/>
  <c r="K29" i="5"/>
  <c r="S11" i="6" s="1"/>
  <c r="G37" i="5"/>
  <c r="B60" i="5" l="1"/>
  <c r="K12" i="6"/>
  <c r="C9" i="6"/>
  <c r="B59" i="5"/>
  <c r="B61" i="5"/>
  <c r="G12" i="6"/>
  <c r="S16" i="6"/>
  <c r="S18" i="6" s="1"/>
  <c r="G11" i="6"/>
  <c r="G16" i="6" s="1"/>
  <c r="G18" i="6" s="1"/>
  <c r="C12" i="6"/>
  <c r="C16" i="6" s="1"/>
  <c r="C18" i="6" s="1"/>
  <c r="K11" i="6"/>
  <c r="K16" i="6" s="1"/>
  <c r="K18" i="6" s="1"/>
  <c r="J23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<sst xmlns="http://schemas.openxmlformats.org/spreadsheetml/2006/main" count="368" uniqueCount="128">
  <si>
    <t>Materiais</t>
  </si>
  <si>
    <t>Condutivdade termica</t>
  </si>
  <si>
    <t>Tijolo</t>
  </si>
  <si>
    <t>Ar</t>
  </si>
  <si>
    <t>Cortiça Expandida</t>
  </si>
  <si>
    <t>Aço</t>
  </si>
  <si>
    <t>Poliuretano</t>
  </si>
  <si>
    <t>Parede B</t>
  </si>
  <si>
    <t>Parede C</t>
  </si>
  <si>
    <t>Poliestireno Extrudido</t>
  </si>
  <si>
    <t>Parede D</t>
  </si>
  <si>
    <t>Lã de Rocha</t>
  </si>
  <si>
    <t>Parede A</t>
  </si>
  <si>
    <t>Drywall (gesso acartonado)</t>
  </si>
  <si>
    <t>Parede E</t>
  </si>
  <si>
    <t>Granito</t>
  </si>
  <si>
    <t>Parede B com E</t>
  </si>
  <si>
    <t>PVC</t>
  </si>
  <si>
    <t>Parede C com E</t>
  </si>
  <si>
    <t>Parede C com A</t>
  </si>
  <si>
    <t>Parede B com A</t>
  </si>
  <si>
    <t>Drywall</t>
  </si>
  <si>
    <t>Parede D com A</t>
  </si>
  <si>
    <t>Parede C com B</t>
  </si>
  <si>
    <t>Porta E</t>
  </si>
  <si>
    <t>Madeira de Carvalho</t>
  </si>
  <si>
    <t>Porta A</t>
  </si>
  <si>
    <t>Porta B</t>
  </si>
  <si>
    <t>Porta C</t>
  </si>
  <si>
    <t>Porta D</t>
  </si>
  <si>
    <t>Janela A</t>
  </si>
  <si>
    <t>Janela E</t>
  </si>
  <si>
    <t>Vidro</t>
  </si>
  <si>
    <t>Vdro</t>
  </si>
  <si>
    <t>Espressura (m)</t>
  </si>
  <si>
    <t>Espressura / Condutividade Termica</t>
  </si>
  <si>
    <t>Janela</t>
  </si>
  <si>
    <t>Area</t>
  </si>
  <si>
    <t>Resistencia Termica</t>
  </si>
  <si>
    <t>Parede</t>
  </si>
  <si>
    <t>Parede Superior A</t>
  </si>
  <si>
    <t>Parede Superior B</t>
  </si>
  <si>
    <t>Parede Superior C</t>
  </si>
  <si>
    <t>Parede Superior D</t>
  </si>
  <si>
    <t>Parede Superior E</t>
  </si>
  <si>
    <t>Parede Inferior A</t>
  </si>
  <si>
    <t>Parede Direita A</t>
  </si>
  <si>
    <t>Parede Esquerda A</t>
  </si>
  <si>
    <t>Parede Inferior B</t>
  </si>
  <si>
    <t>Parede Inferior C</t>
  </si>
  <si>
    <t>Parede Inferior D</t>
  </si>
  <si>
    <t>Parede Inferior E</t>
  </si>
  <si>
    <t>Parede Direita B</t>
  </si>
  <si>
    <t>Parede Direita C</t>
  </si>
  <si>
    <t>Parede Direita D</t>
  </si>
  <si>
    <t>Parede Direita E</t>
  </si>
  <si>
    <t>Parede Esquerda B</t>
  </si>
  <si>
    <t>Parede Esquerda C</t>
  </si>
  <si>
    <t>Parede Esquerda D</t>
  </si>
  <si>
    <t>Parede Esquerda E</t>
  </si>
  <si>
    <t>Comprimento (m)</t>
  </si>
  <si>
    <t>Dimensões</t>
  </si>
  <si>
    <t>Telhado A</t>
  </si>
  <si>
    <t>Telhado B</t>
  </si>
  <si>
    <t>Telhado C</t>
  </si>
  <si>
    <t>Telhado D</t>
  </si>
  <si>
    <t>Telhado E</t>
  </si>
  <si>
    <t>Largura (m)</t>
  </si>
  <si>
    <t>Area (m^2)</t>
  </si>
  <si>
    <t>Parede Total</t>
  </si>
  <si>
    <t>PAREDE SUPERIOR A</t>
  </si>
  <si>
    <t>PAREDE INFERIOR A</t>
  </si>
  <si>
    <t>PAREDE B COM A</t>
  </si>
  <si>
    <t>PAREDE D COM A</t>
  </si>
  <si>
    <t>PAREDE C COM A</t>
  </si>
  <si>
    <t>PAREDE SUPERIOR B</t>
  </si>
  <si>
    <t>PAREDE SUPERIOR D</t>
  </si>
  <si>
    <t>PAREDE INFERIOR D</t>
  </si>
  <si>
    <t>PAREDE DIREITA D</t>
  </si>
  <si>
    <t>PAREDE SUPERIOR E</t>
  </si>
  <si>
    <t>PAREDE INFERIOR E</t>
  </si>
  <si>
    <t>PAREDE ESQUERDA E</t>
  </si>
  <si>
    <t>PAREDES EXTERIORES</t>
  </si>
  <si>
    <t>PAREDES INTERIORES</t>
  </si>
  <si>
    <t>PAREDE B COM C</t>
  </si>
  <si>
    <t>PAREDE B COM E</t>
  </si>
  <si>
    <t>PAREDE INFERIOR C</t>
  </si>
  <si>
    <t>Porta</t>
  </si>
  <si>
    <t>Zona A</t>
  </si>
  <si>
    <t>Zona B</t>
  </si>
  <si>
    <t>Zona C</t>
  </si>
  <si>
    <t>Zona D</t>
  </si>
  <si>
    <t>Zona E</t>
  </si>
  <si>
    <t>Exterior</t>
  </si>
  <si>
    <t>ZONA A</t>
  </si>
  <si>
    <t>∆T</t>
  </si>
  <si>
    <t>Parede Superior</t>
  </si>
  <si>
    <t>Parede Inferior</t>
  </si>
  <si>
    <t>Teto</t>
  </si>
  <si>
    <t>ZONA B</t>
  </si>
  <si>
    <t>ZONA C</t>
  </si>
  <si>
    <t>ZONA D</t>
  </si>
  <si>
    <t>ZONA E</t>
  </si>
  <si>
    <t>Parede B com C</t>
  </si>
  <si>
    <t>Parede Direita</t>
  </si>
  <si>
    <t>Parede Esquerda</t>
  </si>
  <si>
    <t>PAREDE C COM E</t>
  </si>
  <si>
    <t>TELHADOS</t>
  </si>
  <si>
    <t>Telhado</t>
  </si>
  <si>
    <t>Telhas de cerâmica</t>
  </si>
  <si>
    <t>RoofMate</t>
  </si>
  <si>
    <t>Zona nova Parte Triangular</t>
  </si>
  <si>
    <t>Zona existente Parte Triangular</t>
  </si>
  <si>
    <t>Energia por Hora</t>
  </si>
  <si>
    <t>Q total A</t>
  </si>
  <si>
    <t>Q total B</t>
  </si>
  <si>
    <t>Q total C</t>
  </si>
  <si>
    <t>Q total D</t>
  </si>
  <si>
    <t>Q total E</t>
  </si>
  <si>
    <t>PAREDE ESQUERDA B</t>
  </si>
  <si>
    <t>PAREDE ESQUERDA C</t>
  </si>
  <si>
    <t>Zonas</t>
  </si>
  <si>
    <t>J/h</t>
  </si>
  <si>
    <t>Q(W)</t>
  </si>
  <si>
    <t>Temperaturas(ºC)</t>
  </si>
  <si>
    <t>Resistências Totais</t>
  </si>
  <si>
    <t>A Energia Total a fornecer por hora à estrutura de modo a manter as temperaturas pretendidas é :</t>
  </si>
  <si>
    <t>W ou J/s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</si>
</sst>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/>
    </xf>
    <xf numFmtId="164" fontId="0" fillId="0" borderId="8" xfId="0" applyNumberFormat="1" applyBorder="1"/>
    <xf numFmtId="164" fontId="0" fillId="0" borderId="5" xfId="0" applyNumberFormat="1" applyBorder="1"/>
    <xf numFmtId="0" fontId="0" fillId="0" borderId="9" xfId="0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right"/>
    </xf>
    <xf numFmtId="0" fontId="0" fillId="0" borderId="0" xfId="0" applyAlignment="1">
      <alignment horizontal="right"/>
    </xf>
    <xf numFmtId="164" fontId="0" fillId="0" borderId="9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2" borderId="9" xfId="0" applyFill="1" applyBorder="1"/>
    <xf numFmtId="2" fontId="0" fillId="2" borderId="9" xfId="0" applyNumberFormat="1" applyFill="1" applyBorder="1"/>
    <xf numFmtId="2" fontId="0" fillId="0" borderId="9" xfId="0" applyNumberFormat="1" applyBorder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2" fontId="0" fillId="0" borderId="13" xfId="0" applyNumberFormat="1" applyBorder="1"/>
    <xf numFmtId="0" fontId="0" fillId="2" borderId="0" xfId="0" applyFill="1"/>
    <xf numFmtId="0" fontId="0" fillId="2" borderId="12" xfId="0" applyFill="1" applyBorder="1"/>
    <xf numFmtId="0" fontId="0" fillId="2" borderId="12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/>
    <xf numFmtId="0" fontId="0" fillId="3" borderId="13" xfId="0" applyFill="1" applyBorder="1" applyAlignment="1">
      <alignment vertical="center"/>
    </xf>
    <xf numFmtId="2" fontId="0" fillId="3" borderId="13" xfId="0" applyNumberFormat="1" applyFill="1" applyBorder="1"/>
    <xf numFmtId="2" fontId="0" fillId="3" borderId="13" xfId="0" applyNumberFormat="1" applyFill="1" applyBorder="1" applyAlignment="1">
      <alignment vertical="center"/>
    </xf>
    <xf numFmtId="2" fontId="0" fillId="3" borderId="9" xfId="0" applyNumberFormat="1" applyFill="1" applyBorder="1"/>
    <xf numFmtId="164" fontId="0" fillId="3" borderId="18" xfId="0" applyNumberFormat="1" applyFill="1" applyBorder="1"/>
    <xf numFmtId="164" fontId="0" fillId="3" borderId="16" xfId="0" applyNumberFormat="1" applyFill="1" applyBorder="1"/>
    <xf numFmtId="164" fontId="0" fillId="3" borderId="9" xfId="0" applyNumberFormat="1" applyFill="1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2" fontId="0" fillId="3" borderId="20" xfId="0" applyNumberFormat="1" applyFill="1" applyBorder="1" applyAlignment="1">
      <alignment horizontal="center" vertical="center"/>
    </xf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212693</xdr:colOff>
      <xdr:row>1</xdr:row>
      <xdr:rowOff>41751</xdr:rowOff>
    </xdr:from>
    <xdr:ext cx="850746" cy="4626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791998B0-C0DA-1A2D-0FAD-D3DD0AD01CFC}"/>
                </a:ext>
              </a:extLst>
            </xdr:cNvPr>
            <xdr:cNvSpPr txBox="1"/>
          </xdr:nvSpPr>
          <xdr:spPr>
            <a:xfrm>
              <a:off x="212693" y="232251"/>
              <a:ext cx="850746" cy="462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pt-PT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pt-PT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pt-PT" sz="16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pt-PT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pt-PT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</m:t>
                        </m:r>
                      </m:den>
                    </m:f>
                  </m:oMath>
                </m:oMathPara>
              </a14:m>
              <a:endParaRPr lang="pt-PT" sz="16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791998B0-C0DA-1A2D-0FAD-D3DD0AD01CFC}"/>
                </a:ext>
              </a:extLst>
            </xdr:cNvPr>
            <xdr:cNvSpPr txBox="1"/>
          </xdr:nvSpPr>
          <xdr:spPr>
            <a:xfrm>
              <a:off x="212693" y="232251"/>
              <a:ext cx="850746" cy="462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600" b="0" i="0">
                  <a:latin typeface="Cambria Math" panose="02040503050406030204" pitchFamily="18" charset="0"/>
                </a:rPr>
                <a:t>𝑅=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∆𝑥/(</a:t>
              </a:r>
              <a:r>
                <a:rPr lang="pt-PT" sz="1600" b="0" i="0">
                  <a:latin typeface="Cambria Math" panose="02040503050406030204" pitchFamily="18" charset="0"/>
                </a:rPr>
                <a:t>𝑘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∙𝐴)</a:t>
              </a:r>
              <a:endParaRPr lang="pt-PT" sz="1600"/>
            </a:p>
          </xdr:txBody>
        </xdr:sp>
      </mc:Fallback>
    </mc:AlternateContent>
    <xdr:clientData/>
  </xdr:oneCellAnchor>
  <xdr:oneCellAnchor>
    <xdr:from>
      <xdr:col>5</xdr:col>
      <xdr:colOff>333375</xdr:colOff>
      <xdr:row>0</xdr:row>
      <xdr:rowOff>180975</xdr:rowOff>
    </xdr:from>
    <xdr:ext cx="2700098" cy="7341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EBBB872-CEA2-4ED8-A75C-162210AD1102}"/>
                </a:ext>
              </a:extLst>
            </xdr:cNvPr>
            <xdr:cNvSpPr txBox="1"/>
          </xdr:nvSpPr>
          <xdr:spPr>
            <a:xfrm>
              <a:off x="4933950" y="180975"/>
              <a:ext cx="2700098" cy="734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6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pt-PT" sz="16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</m:sub>
                    </m:sSub>
                    <m:r>
                      <a:rPr lang="pt-PT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P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f>
                          <m:fPr>
                            <m:ctrlP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PT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𝑝𝑎𝑟𝑒𝑑𝑒</m:t>
                                </m:r>
                              </m:sub>
                            </m:sSub>
                          </m:den>
                        </m:f>
                        <m:r>
                          <a:rPr lang="pt-PT" sz="16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PT" sz="16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sSub>
                              <m:sSubPr>
                                <m:ctrlPr>
                                  <a:rPr lang="pt-PT" sz="16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</m:e>
                              <m:sub>
                                <m: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𝑝𝑜𝑟𝑡𝑎</m:t>
                                </m:r>
                                <m: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/</m:t>
                                </m:r>
                                <m:r>
                                  <a:rPr lang="pt-PT" sz="16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𝑗𝑎𝑛𝑒𝑙𝑎</m:t>
                                </m:r>
                              </m:sub>
                            </m:sSub>
                          </m:den>
                        </m:f>
                      </m:den>
                    </m:f>
                  </m:oMath>
                </m:oMathPara>
              </a14:m>
              <a:endParaRPr lang="pt-PT" sz="16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EBBB872-CEA2-4ED8-A75C-162210AD1102}"/>
                </a:ext>
              </a:extLst>
            </xdr:cNvPr>
            <xdr:cNvSpPr txBox="1"/>
          </xdr:nvSpPr>
          <xdr:spPr>
            <a:xfrm>
              <a:off x="4933950" y="180975"/>
              <a:ext cx="2700098" cy="7341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600" b="0" i="0">
                  <a:latin typeface="Cambria Math" panose="02040503050406030204" pitchFamily="18" charset="0"/>
                </a:rPr>
                <a:t>𝑅_𝑡𝑜𝑡𝑎𝑙=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1/(1/𝑅_𝑝𝑎𝑟𝑒𝑑𝑒 +1/𝑅_(𝑝𝑜𝑟𝑡𝑎/𝑗𝑎𝑛𝑒𝑙𝑎) )</a:t>
              </a:r>
              <a:endParaRPr lang="pt-PT" sz="1600"/>
            </a:p>
          </xdr:txBody>
        </xdr:sp>
      </mc:Fallback>
    </mc:AlternateContent>
    <xdr:clientData/>
  </xdr:oneCellAnchor>
  <xdr:oneCellAnchor>
    <xdr:from>
      <xdr:col>1</xdr:col>
      <xdr:colOff>104775</xdr:colOff>
      <xdr:row>0</xdr:row>
      <xdr:rowOff>180975</xdr:rowOff>
    </xdr:from>
    <xdr:ext cx="2535501" cy="553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2C5F07DF-9287-48DD-9692-BA73C58BF4F2}"/>
                </a:ext>
              </a:extLst>
            </xdr:cNvPr>
            <xdr:cNvSpPr txBox="1"/>
          </xdr:nvSpPr>
          <xdr:spPr>
            <a:xfrm>
              <a:off x="1628775" y="180975"/>
              <a:ext cx="2535501" cy="553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6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pt-PT" sz="1600" b="0" i="1">
                            <a:latin typeface="Cambria Math" panose="02040503050406030204" pitchFamily="18" charset="0"/>
                          </a:rPr>
                          <m:t>𝑝𝑎𝑟𝑒𝑑𝑒</m:t>
                        </m:r>
                      </m:sub>
                    </m:sSub>
                    <m:r>
                      <a:rPr lang="pt-PT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pt-PT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∆</m:t>
                                </m:r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∆</m:t>
                                </m:r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den>
                        </m:f>
                        <m:r>
                          <a:rPr lang="pt-P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f>
                          <m:fPr>
                            <m:ctrlPr>
                              <a:rPr lang="pt-P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∆</m:t>
                                </m:r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pt-PT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pt-PT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f>
                      <m:fPr>
                        <m:ctrlPr>
                          <a:rPr lang="pt-PT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pt-PT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</m:t>
                        </m:r>
                      </m:den>
                    </m:f>
                  </m:oMath>
                </m:oMathPara>
              </a14:m>
              <a:endParaRPr lang="pt-PT" sz="16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2C5F07DF-9287-48DD-9692-BA73C58BF4F2}"/>
                </a:ext>
              </a:extLst>
            </xdr:cNvPr>
            <xdr:cNvSpPr txBox="1"/>
          </xdr:nvSpPr>
          <xdr:spPr>
            <a:xfrm>
              <a:off x="1628775" y="180975"/>
              <a:ext cx="2535501" cy="553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600" b="0" i="0">
                  <a:latin typeface="Cambria Math" panose="02040503050406030204" pitchFamily="18" charset="0"/>
                </a:rPr>
                <a:t>𝑅_𝑝𝑎𝑟𝑒𝑑𝑒=(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∆𝑥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〗_1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_1 +〖∆𝑥〗_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/𝑘_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+〖∆𝑥〗_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/𝑘_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∙1/𝐴</a:t>
              </a:r>
              <a:endParaRPr lang="pt-PT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1</xdr:row>
      <xdr:rowOff>9525</xdr:rowOff>
    </xdr:from>
    <xdr:ext cx="707310" cy="4610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49E92FB1-57EE-4F50-8EF3-1D38381AE9F9}"/>
                </a:ext>
              </a:extLst>
            </xdr:cNvPr>
            <xdr:cNvSpPr txBox="1"/>
          </xdr:nvSpPr>
          <xdr:spPr>
            <a:xfrm>
              <a:off x="371475" y="200025"/>
              <a:ext cx="707310" cy="461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pt-PT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∆</m:t>
                        </m:r>
                        <m:r>
                          <a:rPr lang="pt-PT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pt-PT" sz="1600" b="0" i="1">
                            <a:latin typeface="Cambria Math" panose="02040503050406030204" pitchFamily="18" charset="0"/>
                          </a:rPr>
                          <m:t>𝑅</m:t>
                        </m:r>
                      </m:den>
                    </m:f>
                  </m:oMath>
                </m:oMathPara>
              </a14:m>
              <a:endParaRPr lang="pt-PT" sz="16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49E92FB1-57EE-4F50-8EF3-1D38381AE9F9}"/>
                </a:ext>
              </a:extLst>
            </xdr:cNvPr>
            <xdr:cNvSpPr txBox="1"/>
          </xdr:nvSpPr>
          <xdr:spPr>
            <a:xfrm>
              <a:off x="371475" y="200025"/>
              <a:ext cx="707310" cy="4610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600" b="0" i="0">
                  <a:latin typeface="Cambria Math" panose="02040503050406030204" pitchFamily="18" charset="0"/>
                </a:rPr>
                <a:t>𝑄=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∆𝑇/</a:t>
              </a:r>
              <a:r>
                <a:rPr lang="pt-PT" sz="1600" b="0" i="0">
                  <a:latin typeface="Cambria Math" panose="02040503050406030204" pitchFamily="18" charset="0"/>
                </a:rPr>
                <a:t>𝑅</a:t>
              </a:r>
              <a:endParaRPr lang="pt-PT" sz="1600"/>
            </a:p>
          </xdr:txBody>
        </xdr:sp>
      </mc:Fallback>
    </mc:AlternateContent>
    <xdr:clientData/>
  </xdr:oneCellAnchor>
  <xdr:oneCellAnchor>
    <xdr:from>
      <xdr:col>2</xdr:col>
      <xdr:colOff>266700</xdr:colOff>
      <xdr:row>1</xdr:row>
      <xdr:rowOff>171450</xdr:rowOff>
    </xdr:from>
    <xdr:ext cx="199670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BAE4506-69D6-4D55-B6C2-966C10B9D8CF}"/>
                </a:ext>
              </a:extLst>
            </xdr:cNvPr>
            <xdr:cNvSpPr txBox="1"/>
          </xdr:nvSpPr>
          <xdr:spPr>
            <a:xfrm>
              <a:off x="1943100" y="361950"/>
              <a:ext cx="19967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P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6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pt-PT" sz="16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</m:sub>
                    </m:sSub>
                    <m:r>
                      <a:rPr lang="pt-PT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P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6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pt-PT" sz="1600" b="0" i="1">
                            <a:latin typeface="Cambria Math" panose="02040503050406030204" pitchFamily="18" charset="0"/>
                          </a:rPr>
                          <m:t>𝑒𝑛𝑡𝑟𝑎</m:t>
                        </m:r>
                      </m:sub>
                    </m:sSub>
                    <m:r>
                      <a:rPr lang="pt-PT" sz="16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pt-P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6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pt-PT" sz="1600" b="0" i="1">
                            <a:latin typeface="Cambria Math" panose="02040503050406030204" pitchFamily="18" charset="0"/>
                          </a:rPr>
                          <m:t>𝑠𝑎𝑖</m:t>
                        </m:r>
                      </m:sub>
                    </m:sSub>
                  </m:oMath>
                </m:oMathPara>
              </a14:m>
              <a:endParaRPr lang="pt-PT" sz="16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BAE4506-69D6-4D55-B6C2-966C10B9D8CF}"/>
                </a:ext>
              </a:extLst>
            </xdr:cNvPr>
            <xdr:cNvSpPr txBox="1"/>
          </xdr:nvSpPr>
          <xdr:spPr>
            <a:xfrm>
              <a:off x="1943100" y="361950"/>
              <a:ext cx="19967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600" b="0" i="0">
                  <a:latin typeface="Cambria Math" panose="02040503050406030204" pitchFamily="18" charset="0"/>
                </a:rPr>
                <a:t>𝑄_𝑡𝑜𝑡𝑎𝑙=𝑄_𝑒𝑛𝑡𝑟𝑎−𝑄_𝑠𝑎𝑖</a:t>
              </a:r>
              <a:endParaRPr lang="pt-PT" sz="1600"/>
            </a:p>
          </xdr:txBody>
        </xdr:sp>
      </mc:Fallback>
    </mc:AlternateContent>
    <xdr:clientData/>
  </xdr:oneCellAnchor>
  <xdr:oneCellAnchor>
    <xdr:from>
      <xdr:col>7</xdr:col>
      <xdr:colOff>152400</xdr:colOff>
      <xdr:row>1</xdr:row>
      <xdr:rowOff>176212</xdr:rowOff>
    </xdr:from>
    <xdr:ext cx="3086294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58A1941-25B7-6C5D-17AA-7A125F8C680A}"/>
                </a:ext>
              </a:extLst>
            </xdr:cNvPr>
            <xdr:cNvSpPr txBox="1"/>
          </xdr:nvSpPr>
          <xdr:spPr>
            <a:xfrm>
              <a:off x="4419600" y="366712"/>
              <a:ext cx="308629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b="0" i="1">
                        <a:latin typeface="Cambria Math" panose="02040503050406030204" pitchFamily="18" charset="0"/>
                      </a:rPr>
                      <m:t>𝐸𝑛𝑒𝑟𝑔𝑖𝑎</m:t>
                    </m:r>
                    <m:r>
                      <a:rPr lang="pt-PT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600" b="0" i="1">
                        <a:latin typeface="Cambria Math" panose="02040503050406030204" pitchFamily="18" charset="0"/>
                      </a:rPr>
                      <m:t>𝑝𝑜𝑟</m:t>
                    </m:r>
                    <m:r>
                      <a:rPr lang="pt-PT" sz="16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600" b="0" i="1">
                        <a:latin typeface="Cambria Math" panose="02040503050406030204" pitchFamily="18" charset="0"/>
                      </a:rPr>
                      <m:t>h𝑜𝑟𝑎</m:t>
                    </m:r>
                    <m:r>
                      <a:rPr lang="pt-PT" sz="1600" b="0" i="1">
                        <a:latin typeface="Cambria Math" panose="02040503050406030204" pitchFamily="18" charset="0"/>
                      </a:rPr>
                      <m:t>= </m:t>
                    </m:r>
                    <m:sSub>
                      <m:sSubPr>
                        <m:ctrlPr>
                          <a:rPr lang="pt-P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PT" sz="16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pt-PT" sz="1600" b="0" i="1">
                            <a:latin typeface="Cambria Math" panose="02040503050406030204" pitchFamily="18" charset="0"/>
                          </a:rPr>
                          <m:t>𝑡𝑜𝑡𝑎𝑙</m:t>
                        </m:r>
                      </m:sub>
                    </m:sSub>
                    <m:r>
                      <a:rPr lang="pt-PT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∙3600</m:t>
                    </m:r>
                  </m:oMath>
                </m:oMathPara>
              </a14:m>
              <a:endParaRPr lang="pt-PT" sz="16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58A1941-25B7-6C5D-17AA-7A125F8C680A}"/>
                </a:ext>
              </a:extLst>
            </xdr:cNvPr>
            <xdr:cNvSpPr txBox="1"/>
          </xdr:nvSpPr>
          <xdr:spPr>
            <a:xfrm>
              <a:off x="4419600" y="366712"/>
              <a:ext cx="3086294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600" b="0" i="0">
                  <a:latin typeface="Cambria Math" panose="02040503050406030204" pitchFamily="18" charset="0"/>
                </a:rPr>
                <a:t>𝐸𝑛𝑒𝑟𝑔𝑖𝑎 𝑝𝑜𝑟 ℎ𝑜𝑟𝑎= 𝑄_𝑡𝑜𝑡𝑎𝑙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∙3600</a:t>
              </a:r>
              <a:endParaRPr lang="pt-PT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522-2D8D-4D20-A6F9-CCCA073C993E}">
  <dimension ref="A2:H44"/>
  <sheetViews>
    <sheetView topLeftCell="A13" workbookViewId="0">
      <selection activeCell="B10" sqref="B10"/>
    </sheetView>
  </sheetViews>
  <sheetFormatPr defaultRowHeight="14.4" x14ac:dyDescent="0.3"/>
  <cols>
    <col min="1" max="1" width="24.88671875" customWidth="1"/>
    <col min="2" max="2" width="20.88671875" customWidth="1"/>
    <col min="3" max="3" width="14.5546875" customWidth="1"/>
    <col min="4" max="4" width="32.33203125" customWidth="1"/>
    <col min="6" max="6" width="18" customWidth="1"/>
  </cols>
  <sheetData>
    <row r="2" spans="1:8" x14ac:dyDescent="0.3">
      <c r="H2" s="8"/>
    </row>
    <row r="3" spans="1:8" x14ac:dyDescent="0.3">
      <c r="A3" s="1" t="s">
        <v>7</v>
      </c>
      <c r="B3" s="2"/>
      <c r="C3" s="9"/>
      <c r="D3" s="10"/>
      <c r="H3" s="8"/>
    </row>
    <row r="4" spans="1:8" x14ac:dyDescent="0.3">
      <c r="A4" s="3"/>
      <c r="D4" s="4"/>
    </row>
    <row r="5" spans="1:8" x14ac:dyDescent="0.3">
      <c r="A5" s="3" t="s">
        <v>0</v>
      </c>
      <c r="B5" t="s">
        <v>1</v>
      </c>
      <c r="C5" t="s">
        <v>34</v>
      </c>
      <c r="D5" s="4" t="s">
        <v>35</v>
      </c>
    </row>
    <row r="6" spans="1:8" x14ac:dyDescent="0.3">
      <c r="A6" s="3" t="s">
        <v>2</v>
      </c>
      <c r="B6">
        <v>0.6</v>
      </c>
      <c r="C6">
        <v>0.2</v>
      </c>
      <c r="D6" s="12">
        <f>C6/(B6)</f>
        <v>0.33333333333333337</v>
      </c>
      <c r="F6" s="5"/>
    </row>
    <row r="7" spans="1:8" x14ac:dyDescent="0.3">
      <c r="A7" s="3" t="s">
        <v>3</v>
      </c>
      <c r="B7">
        <v>0.03</v>
      </c>
      <c r="C7">
        <v>0.05</v>
      </c>
      <c r="D7" s="12">
        <f t="shared" ref="D7:D10" si="0">C7/(B7)</f>
        <v>1.6666666666666667</v>
      </c>
    </row>
    <row r="8" spans="1:8" x14ac:dyDescent="0.3">
      <c r="A8" s="3" t="s">
        <v>4</v>
      </c>
      <c r="B8">
        <v>0.04</v>
      </c>
      <c r="C8">
        <v>0.15</v>
      </c>
      <c r="D8" s="12">
        <f t="shared" si="0"/>
        <v>3.75</v>
      </c>
    </row>
    <row r="9" spans="1:8" x14ac:dyDescent="0.3">
      <c r="A9" s="3" t="s">
        <v>5</v>
      </c>
      <c r="B9">
        <v>20</v>
      </c>
      <c r="C9">
        <v>5.0000000000000001E-3</v>
      </c>
      <c r="D9" s="12">
        <f t="shared" si="0"/>
        <v>2.5000000000000001E-4</v>
      </c>
    </row>
    <row r="10" spans="1:8" x14ac:dyDescent="0.3">
      <c r="A10" s="6" t="s">
        <v>6</v>
      </c>
      <c r="B10" s="7">
        <v>2.1999999999999999E-2</v>
      </c>
      <c r="C10" s="7">
        <v>0.15</v>
      </c>
      <c r="D10" s="11">
        <f t="shared" si="0"/>
        <v>6.8181818181818183</v>
      </c>
    </row>
    <row r="12" spans="1:8" x14ac:dyDescent="0.3">
      <c r="A12" s="1" t="s">
        <v>8</v>
      </c>
      <c r="B12" s="2"/>
      <c r="C12" s="9"/>
      <c r="D12" s="10"/>
    </row>
    <row r="13" spans="1:8" x14ac:dyDescent="0.3">
      <c r="A13" s="3"/>
      <c r="D13" s="4"/>
    </row>
    <row r="14" spans="1:8" x14ac:dyDescent="0.3">
      <c r="A14" s="3" t="s">
        <v>0</v>
      </c>
      <c r="B14" t="s">
        <v>1</v>
      </c>
      <c r="C14" t="s">
        <v>34</v>
      </c>
      <c r="D14" s="4" t="s">
        <v>35</v>
      </c>
    </row>
    <row r="15" spans="1:8" x14ac:dyDescent="0.3">
      <c r="A15" s="3" t="s">
        <v>2</v>
      </c>
      <c r="B15">
        <v>0.6</v>
      </c>
      <c r="C15">
        <v>0.2</v>
      </c>
      <c r="D15" s="12">
        <f>C15/(B15)</f>
        <v>0.33333333333333337</v>
      </c>
      <c r="F15" s="5"/>
    </row>
    <row r="16" spans="1:8" x14ac:dyDescent="0.3">
      <c r="A16" s="3" t="s">
        <v>3</v>
      </c>
      <c r="B16">
        <v>0.03</v>
      </c>
      <c r="C16">
        <v>0.05</v>
      </c>
      <c r="D16" s="12">
        <f t="shared" ref="D16:D19" si="1">C16/(B16)</f>
        <v>1.6666666666666667</v>
      </c>
    </row>
    <row r="17" spans="1:6" x14ac:dyDescent="0.3">
      <c r="A17" s="3" t="s">
        <v>4</v>
      </c>
      <c r="B17">
        <v>0.04</v>
      </c>
      <c r="C17">
        <v>0.15</v>
      </c>
      <c r="D17" s="12">
        <f t="shared" si="1"/>
        <v>3.75</v>
      </c>
    </row>
    <row r="18" spans="1:6" x14ac:dyDescent="0.3">
      <c r="A18" s="3" t="s">
        <v>5</v>
      </c>
      <c r="B18">
        <v>20</v>
      </c>
      <c r="C18">
        <v>5.0000000000000001E-3</v>
      </c>
      <c r="D18" s="12">
        <f t="shared" si="1"/>
        <v>2.5000000000000001E-4</v>
      </c>
    </row>
    <row r="19" spans="1:6" x14ac:dyDescent="0.3">
      <c r="A19" s="6" t="s">
        <v>9</v>
      </c>
      <c r="B19" s="7">
        <v>0.03</v>
      </c>
      <c r="C19" s="7">
        <v>0.15</v>
      </c>
      <c r="D19" s="11">
        <f t="shared" si="1"/>
        <v>5</v>
      </c>
    </row>
    <row r="21" spans="1:6" x14ac:dyDescent="0.3">
      <c r="A21" s="1" t="s">
        <v>10</v>
      </c>
      <c r="B21" s="2"/>
      <c r="C21" s="9"/>
      <c r="D21" s="10"/>
    </row>
    <row r="22" spans="1:6" x14ac:dyDescent="0.3">
      <c r="A22" s="3"/>
      <c r="D22" s="4"/>
    </row>
    <row r="23" spans="1:6" x14ac:dyDescent="0.3">
      <c r="A23" s="3" t="s">
        <v>0</v>
      </c>
      <c r="B23" t="s">
        <v>1</v>
      </c>
      <c r="C23" t="s">
        <v>34</v>
      </c>
      <c r="D23" s="4" t="s">
        <v>35</v>
      </c>
    </row>
    <row r="24" spans="1:6" x14ac:dyDescent="0.3">
      <c r="A24" s="3" t="s">
        <v>2</v>
      </c>
      <c r="B24">
        <v>0.6</v>
      </c>
      <c r="C24">
        <v>0.2</v>
      </c>
      <c r="D24" s="12">
        <f>C24/(B24)</f>
        <v>0.33333333333333337</v>
      </c>
      <c r="F24" s="5"/>
    </row>
    <row r="25" spans="1:6" x14ac:dyDescent="0.3">
      <c r="A25" s="3" t="s">
        <v>3</v>
      </c>
      <c r="B25">
        <v>0.03</v>
      </c>
      <c r="C25">
        <v>0.05</v>
      </c>
      <c r="D25" s="12">
        <f t="shared" ref="D25:D28" si="2">C25/(B25)</f>
        <v>1.6666666666666667</v>
      </c>
    </row>
    <row r="26" spans="1:6" x14ac:dyDescent="0.3">
      <c r="A26" s="3" t="s">
        <v>4</v>
      </c>
      <c r="B26">
        <v>0.04</v>
      </c>
      <c r="C26">
        <v>0.1</v>
      </c>
      <c r="D26" s="12">
        <f t="shared" si="2"/>
        <v>2.5</v>
      </c>
    </row>
    <row r="27" spans="1:6" x14ac:dyDescent="0.3">
      <c r="A27" s="3" t="s">
        <v>5</v>
      </c>
      <c r="B27">
        <v>20</v>
      </c>
      <c r="C27">
        <v>5.0000000000000001E-3</v>
      </c>
      <c r="D27" s="12">
        <f t="shared" si="2"/>
        <v>2.5000000000000001E-4</v>
      </c>
    </row>
    <row r="28" spans="1:6" x14ac:dyDescent="0.3">
      <c r="A28" s="6" t="s">
        <v>11</v>
      </c>
      <c r="B28" s="7">
        <v>0.04</v>
      </c>
      <c r="C28" s="7">
        <v>0.15</v>
      </c>
      <c r="D28" s="11">
        <f t="shared" si="2"/>
        <v>3.75</v>
      </c>
    </row>
    <row r="30" spans="1:6" x14ac:dyDescent="0.3">
      <c r="A30" s="1" t="s">
        <v>12</v>
      </c>
      <c r="B30" s="2"/>
      <c r="C30" s="9"/>
      <c r="D30" s="10"/>
    </row>
    <row r="31" spans="1:6" x14ac:dyDescent="0.3">
      <c r="A31" s="3"/>
      <c r="D31" s="4"/>
    </row>
    <row r="32" spans="1:6" x14ac:dyDescent="0.3">
      <c r="A32" s="3" t="s">
        <v>0</v>
      </c>
      <c r="B32" t="s">
        <v>1</v>
      </c>
      <c r="C32" t="s">
        <v>34</v>
      </c>
      <c r="D32" s="4" t="s">
        <v>35</v>
      </c>
    </row>
    <row r="33" spans="1:6" x14ac:dyDescent="0.3">
      <c r="A33" s="3" t="s">
        <v>2</v>
      </c>
      <c r="B33">
        <v>0.6</v>
      </c>
      <c r="C33">
        <v>0.2</v>
      </c>
      <c r="D33" s="12">
        <f>C33/(B33)</f>
        <v>0.33333333333333337</v>
      </c>
      <c r="F33" s="5"/>
    </row>
    <row r="34" spans="1:6" x14ac:dyDescent="0.3">
      <c r="A34" s="3" t="s">
        <v>3</v>
      </c>
      <c r="B34">
        <v>0.03</v>
      </c>
      <c r="C34">
        <v>0.05</v>
      </c>
      <c r="D34" s="12">
        <f t="shared" ref="D34:D36" si="3">C34/(B34)</f>
        <v>1.6666666666666667</v>
      </c>
    </row>
    <row r="35" spans="1:6" x14ac:dyDescent="0.3">
      <c r="A35" s="3" t="s">
        <v>4</v>
      </c>
      <c r="B35">
        <v>0.04</v>
      </c>
      <c r="C35">
        <v>0.1</v>
      </c>
      <c r="D35" s="12">
        <f t="shared" si="3"/>
        <v>2.5</v>
      </c>
    </row>
    <row r="36" spans="1:6" x14ac:dyDescent="0.3">
      <c r="A36" s="6" t="s">
        <v>13</v>
      </c>
      <c r="B36" s="7">
        <v>0.25</v>
      </c>
      <c r="C36" s="7">
        <v>0.15</v>
      </c>
      <c r="D36" s="11">
        <f t="shared" si="3"/>
        <v>0.6</v>
      </c>
    </row>
    <row r="37" spans="1:6" x14ac:dyDescent="0.3">
      <c r="D37" s="5"/>
    </row>
    <row r="38" spans="1:6" x14ac:dyDescent="0.3">
      <c r="A38" s="1" t="s">
        <v>14</v>
      </c>
      <c r="B38" s="2"/>
      <c r="C38" s="9"/>
      <c r="D38" s="10"/>
    </row>
    <row r="39" spans="1:6" x14ac:dyDescent="0.3">
      <c r="A39" s="3"/>
      <c r="D39" s="4"/>
    </row>
    <row r="40" spans="1:6" x14ac:dyDescent="0.3">
      <c r="A40" s="3" t="s">
        <v>0</v>
      </c>
      <c r="B40" t="s">
        <v>1</v>
      </c>
      <c r="C40" t="s">
        <v>34</v>
      </c>
      <c r="D40" s="4" t="s">
        <v>35</v>
      </c>
    </row>
    <row r="41" spans="1:6" x14ac:dyDescent="0.3">
      <c r="A41" s="3" t="s">
        <v>15</v>
      </c>
      <c r="B41">
        <v>3.5</v>
      </c>
      <c r="C41">
        <v>0.2</v>
      </c>
      <c r="D41" s="12">
        <f>C41/(B41)</f>
        <v>5.7142857142857148E-2</v>
      </c>
      <c r="F41" s="5"/>
    </row>
    <row r="42" spans="1:6" x14ac:dyDescent="0.3">
      <c r="A42" s="3" t="s">
        <v>3</v>
      </c>
      <c r="B42">
        <v>0.03</v>
      </c>
      <c r="C42">
        <v>0.05</v>
      </c>
      <c r="D42" s="12">
        <f t="shared" ref="D42:D44" si="4">C42/(B42)</f>
        <v>1.6666666666666667</v>
      </c>
    </row>
    <row r="43" spans="1:6" x14ac:dyDescent="0.3">
      <c r="A43" s="3" t="s">
        <v>4</v>
      </c>
      <c r="B43">
        <v>0.04</v>
      </c>
      <c r="C43">
        <v>0.1</v>
      </c>
      <c r="D43" s="12">
        <f t="shared" si="4"/>
        <v>2.5</v>
      </c>
    </row>
    <row r="44" spans="1:6" x14ac:dyDescent="0.3">
      <c r="A44" s="6" t="s">
        <v>13</v>
      </c>
      <c r="B44" s="7">
        <v>0.25</v>
      </c>
      <c r="C44" s="7">
        <v>0.15</v>
      </c>
      <c r="D44" s="11">
        <f t="shared" si="4"/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BEE-97CF-43D2-980D-EFEE097C9C05}">
  <dimension ref="A3:D52"/>
  <sheetViews>
    <sheetView workbookViewId="0">
      <selection activeCell="D15" sqref="D15"/>
    </sheetView>
  </sheetViews>
  <sheetFormatPr defaultRowHeight="14.4" x14ac:dyDescent="0.3"/>
  <cols>
    <col min="1" max="1" width="20.44140625" customWidth="1"/>
    <col min="2" max="2" width="21" customWidth="1"/>
    <col min="3" max="3" width="14.5546875" customWidth="1"/>
    <col min="4" max="4" width="32.44140625" customWidth="1"/>
  </cols>
  <sheetData>
    <row r="3" spans="1:4" x14ac:dyDescent="0.3">
      <c r="A3" s="1" t="s">
        <v>16</v>
      </c>
      <c r="B3" s="2"/>
      <c r="C3" s="9"/>
      <c r="D3" s="10"/>
    </row>
    <row r="4" spans="1:4" x14ac:dyDescent="0.3">
      <c r="A4" s="3"/>
      <c r="D4" s="4"/>
    </row>
    <row r="5" spans="1:4" x14ac:dyDescent="0.3">
      <c r="A5" s="3" t="s">
        <v>0</v>
      </c>
      <c r="B5" t="s">
        <v>1</v>
      </c>
      <c r="C5" t="s">
        <v>34</v>
      </c>
      <c r="D5" s="4" t="s">
        <v>35</v>
      </c>
    </row>
    <row r="6" spans="1:4" x14ac:dyDescent="0.3">
      <c r="A6" s="3" t="s">
        <v>15</v>
      </c>
      <c r="B6">
        <v>3.5</v>
      </c>
      <c r="C6">
        <v>0.2</v>
      </c>
      <c r="D6" s="12">
        <f>C6/(B6)</f>
        <v>5.7142857142857148E-2</v>
      </c>
    </row>
    <row r="7" spans="1:4" x14ac:dyDescent="0.3">
      <c r="A7" s="3" t="s">
        <v>3</v>
      </c>
      <c r="B7">
        <v>0.03</v>
      </c>
      <c r="C7">
        <v>0.1</v>
      </c>
      <c r="D7" s="12">
        <f t="shared" ref="D7:D9" si="0">C7/(B7)</f>
        <v>3.3333333333333335</v>
      </c>
    </row>
    <row r="8" spans="1:4" x14ac:dyDescent="0.3">
      <c r="A8" s="3" t="s">
        <v>5</v>
      </c>
      <c r="B8">
        <v>20</v>
      </c>
      <c r="C8">
        <v>5.0000000000000001E-3</v>
      </c>
      <c r="D8" s="12">
        <f t="shared" si="0"/>
        <v>2.5000000000000001E-4</v>
      </c>
    </row>
    <row r="9" spans="1:4" x14ac:dyDescent="0.3">
      <c r="A9" s="6" t="s">
        <v>17</v>
      </c>
      <c r="B9" s="7">
        <v>3.5000000000000003E-2</v>
      </c>
      <c r="C9" s="7">
        <v>0.2</v>
      </c>
      <c r="D9" s="11">
        <f t="shared" si="0"/>
        <v>5.7142857142857144</v>
      </c>
    </row>
    <row r="12" spans="1:4" x14ac:dyDescent="0.3">
      <c r="A12" s="1" t="s">
        <v>18</v>
      </c>
      <c r="B12" s="2"/>
      <c r="C12" s="9"/>
      <c r="D12" s="10"/>
    </row>
    <row r="13" spans="1:4" x14ac:dyDescent="0.3">
      <c r="A13" s="3"/>
      <c r="D13" s="4"/>
    </row>
    <row r="14" spans="1:4" x14ac:dyDescent="0.3">
      <c r="A14" s="3" t="s">
        <v>0</v>
      </c>
      <c r="B14" t="s">
        <v>1</v>
      </c>
      <c r="C14" t="s">
        <v>34</v>
      </c>
      <c r="D14" s="4" t="s">
        <v>35</v>
      </c>
    </row>
    <row r="15" spans="1:4" x14ac:dyDescent="0.3">
      <c r="A15" s="3" t="s">
        <v>15</v>
      </c>
      <c r="B15">
        <v>3.5</v>
      </c>
      <c r="C15">
        <v>0.2</v>
      </c>
      <c r="D15" s="12">
        <f>C15/(B15)</f>
        <v>5.7142857142857148E-2</v>
      </c>
    </row>
    <row r="16" spans="1:4" x14ac:dyDescent="0.3">
      <c r="A16" s="3" t="s">
        <v>3</v>
      </c>
      <c r="B16">
        <v>0.03</v>
      </c>
      <c r="C16">
        <v>0.1</v>
      </c>
      <c r="D16" s="12">
        <f t="shared" ref="D16:D18" si="1">C16/(B16)</f>
        <v>3.3333333333333335</v>
      </c>
    </row>
    <row r="17" spans="1:4" x14ac:dyDescent="0.3">
      <c r="A17" s="3" t="s">
        <v>5</v>
      </c>
      <c r="B17">
        <v>20</v>
      </c>
      <c r="C17">
        <v>5.0000000000000001E-3</v>
      </c>
      <c r="D17" s="12">
        <f t="shared" si="1"/>
        <v>2.5000000000000001E-4</v>
      </c>
    </row>
    <row r="18" spans="1:4" x14ac:dyDescent="0.3">
      <c r="A18" s="6" t="s">
        <v>17</v>
      </c>
      <c r="B18" s="7">
        <v>3.5000000000000003E-2</v>
      </c>
      <c r="C18" s="7">
        <v>0.15</v>
      </c>
      <c r="D18" s="11">
        <f t="shared" si="1"/>
        <v>4.2857142857142856</v>
      </c>
    </row>
    <row r="21" spans="1:4" x14ac:dyDescent="0.3">
      <c r="A21" s="1" t="s">
        <v>20</v>
      </c>
      <c r="B21" s="2"/>
      <c r="C21" s="9"/>
      <c r="D21" s="10"/>
    </row>
    <row r="22" spans="1:4" x14ac:dyDescent="0.3">
      <c r="A22" s="3"/>
      <c r="D22" s="4"/>
    </row>
    <row r="23" spans="1:4" x14ac:dyDescent="0.3">
      <c r="A23" s="3" t="s">
        <v>0</v>
      </c>
      <c r="B23" t="s">
        <v>1</v>
      </c>
      <c r="C23" t="s">
        <v>34</v>
      </c>
      <c r="D23" s="4" t="s">
        <v>35</v>
      </c>
    </row>
    <row r="24" spans="1:4" x14ac:dyDescent="0.3">
      <c r="A24" s="3" t="s">
        <v>21</v>
      </c>
      <c r="B24">
        <v>0.25</v>
      </c>
      <c r="C24">
        <v>0.2</v>
      </c>
      <c r="D24" s="12">
        <f>C24/(B24)</f>
        <v>0.8</v>
      </c>
    </row>
    <row r="25" spans="1:4" x14ac:dyDescent="0.3">
      <c r="A25" s="3" t="s">
        <v>3</v>
      </c>
      <c r="B25">
        <v>0.03</v>
      </c>
      <c r="C25">
        <v>0.1</v>
      </c>
      <c r="D25" s="12">
        <f t="shared" ref="D25:D27" si="2">C25/(B25)</f>
        <v>3.3333333333333335</v>
      </c>
    </row>
    <row r="26" spans="1:4" x14ac:dyDescent="0.3">
      <c r="A26" s="3" t="s">
        <v>5</v>
      </c>
      <c r="B26">
        <v>20</v>
      </c>
      <c r="C26">
        <v>5.0000000000000001E-3</v>
      </c>
      <c r="D26" s="12">
        <f t="shared" si="2"/>
        <v>2.5000000000000001E-4</v>
      </c>
    </row>
    <row r="27" spans="1:4" x14ac:dyDescent="0.3">
      <c r="A27" s="6" t="s">
        <v>17</v>
      </c>
      <c r="B27" s="7">
        <v>3.5000000000000003E-2</v>
      </c>
      <c r="C27" s="7">
        <v>0.15</v>
      </c>
      <c r="D27" s="11">
        <f t="shared" si="2"/>
        <v>4.2857142857142856</v>
      </c>
    </row>
    <row r="30" spans="1:4" x14ac:dyDescent="0.3">
      <c r="A30" s="1" t="s">
        <v>19</v>
      </c>
      <c r="B30" s="2"/>
      <c r="C30" s="9"/>
      <c r="D30" s="10"/>
    </row>
    <row r="31" spans="1:4" x14ac:dyDescent="0.3">
      <c r="A31" s="3"/>
      <c r="D31" s="4"/>
    </row>
    <row r="32" spans="1:4" x14ac:dyDescent="0.3">
      <c r="A32" s="3" t="s">
        <v>0</v>
      </c>
      <c r="B32" t="s">
        <v>1</v>
      </c>
      <c r="C32" t="s">
        <v>34</v>
      </c>
      <c r="D32" s="4" t="s">
        <v>35</v>
      </c>
    </row>
    <row r="33" spans="1:4" x14ac:dyDescent="0.3">
      <c r="A33" s="3" t="s">
        <v>21</v>
      </c>
      <c r="B33">
        <v>0.25</v>
      </c>
      <c r="C33">
        <v>0.2</v>
      </c>
      <c r="D33" s="12">
        <f>C33/(B33)</f>
        <v>0.8</v>
      </c>
    </row>
    <row r="34" spans="1:4" x14ac:dyDescent="0.3">
      <c r="A34" s="3" t="s">
        <v>3</v>
      </c>
      <c r="B34">
        <v>0.03</v>
      </c>
      <c r="C34">
        <v>0.1</v>
      </c>
      <c r="D34" s="12">
        <f t="shared" ref="D34:D36" si="3">C34/(B34)</f>
        <v>3.3333333333333335</v>
      </c>
    </row>
    <row r="35" spans="1:4" x14ac:dyDescent="0.3">
      <c r="A35" s="3" t="s">
        <v>5</v>
      </c>
      <c r="B35">
        <v>20</v>
      </c>
      <c r="C35">
        <v>5.0000000000000001E-3</v>
      </c>
      <c r="D35" s="12">
        <f t="shared" si="3"/>
        <v>2.5000000000000001E-4</v>
      </c>
    </row>
    <row r="36" spans="1:4" x14ac:dyDescent="0.3">
      <c r="A36" s="6" t="s">
        <v>17</v>
      </c>
      <c r="B36" s="7">
        <v>3.5000000000000003E-2</v>
      </c>
      <c r="C36" s="7">
        <v>0.1</v>
      </c>
      <c r="D36" s="11">
        <f t="shared" si="3"/>
        <v>2.8571428571428572</v>
      </c>
    </row>
    <row r="39" spans="1:4" x14ac:dyDescent="0.3">
      <c r="A39" s="1" t="s">
        <v>22</v>
      </c>
      <c r="B39" s="2"/>
      <c r="C39" s="9"/>
      <c r="D39" s="10"/>
    </row>
    <row r="40" spans="1:4" x14ac:dyDescent="0.3">
      <c r="A40" s="3"/>
      <c r="D40" s="4"/>
    </row>
    <row r="41" spans="1:4" x14ac:dyDescent="0.3">
      <c r="A41" s="3" t="s">
        <v>0</v>
      </c>
      <c r="B41" t="s">
        <v>1</v>
      </c>
      <c r="C41" t="s">
        <v>34</v>
      </c>
      <c r="D41" s="4" t="s">
        <v>35</v>
      </c>
    </row>
    <row r="42" spans="1:4" x14ac:dyDescent="0.3">
      <c r="A42" s="3" t="s">
        <v>21</v>
      </c>
      <c r="B42">
        <v>0.25</v>
      </c>
      <c r="C42">
        <v>0.2</v>
      </c>
      <c r="D42" s="12">
        <f>C42/(B42)</f>
        <v>0.8</v>
      </c>
    </row>
    <row r="43" spans="1:4" x14ac:dyDescent="0.3">
      <c r="A43" s="3" t="s">
        <v>3</v>
      </c>
      <c r="B43">
        <v>0.03</v>
      </c>
      <c r="C43">
        <v>0.1</v>
      </c>
      <c r="D43" s="12">
        <f t="shared" ref="D43:D45" si="4">C43/(B43)</f>
        <v>3.3333333333333335</v>
      </c>
    </row>
    <row r="44" spans="1:4" x14ac:dyDescent="0.3">
      <c r="A44" s="3" t="s">
        <v>5</v>
      </c>
      <c r="B44">
        <v>20</v>
      </c>
      <c r="C44">
        <v>5.0000000000000001E-3</v>
      </c>
      <c r="D44" s="12">
        <f t="shared" si="4"/>
        <v>2.5000000000000001E-4</v>
      </c>
    </row>
    <row r="45" spans="1:4" x14ac:dyDescent="0.3">
      <c r="A45" s="6" t="s">
        <v>11</v>
      </c>
      <c r="B45" s="7">
        <v>0.04</v>
      </c>
      <c r="C45" s="7">
        <v>0.1</v>
      </c>
      <c r="D45" s="11">
        <f t="shared" si="4"/>
        <v>2.5</v>
      </c>
    </row>
    <row r="48" spans="1:4" x14ac:dyDescent="0.3">
      <c r="A48" s="1" t="s">
        <v>23</v>
      </c>
      <c r="B48" s="2"/>
      <c r="C48" s="9"/>
      <c r="D48" s="10"/>
    </row>
    <row r="49" spans="1:4" x14ac:dyDescent="0.3">
      <c r="A49" s="3"/>
      <c r="D49" s="4"/>
    </row>
    <row r="50" spans="1:4" x14ac:dyDescent="0.3">
      <c r="A50" s="3" t="s">
        <v>0</v>
      </c>
      <c r="B50" t="s">
        <v>1</v>
      </c>
      <c r="C50" t="s">
        <v>34</v>
      </c>
      <c r="D50" s="4" t="s">
        <v>35</v>
      </c>
    </row>
    <row r="51" spans="1:4" x14ac:dyDescent="0.3">
      <c r="A51" s="3" t="s">
        <v>5</v>
      </c>
      <c r="B51">
        <v>20</v>
      </c>
      <c r="C51">
        <v>5.0000000000000001E-3</v>
      </c>
      <c r="D51" s="12">
        <f>C51/(B51)</f>
        <v>2.5000000000000001E-4</v>
      </c>
    </row>
    <row r="52" spans="1:4" x14ac:dyDescent="0.3">
      <c r="A52" s="6" t="s">
        <v>17</v>
      </c>
      <c r="B52" s="7">
        <v>3.5000000000000003E-2</v>
      </c>
      <c r="C52" s="7">
        <v>0.1</v>
      </c>
      <c r="D52" s="11">
        <f>C52/(B52)</f>
        <v>2.8571428571428572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5335-836E-4EAC-8E05-D2D878544AB2}">
  <dimension ref="A2:D45"/>
  <sheetViews>
    <sheetView topLeftCell="A19" zoomScaleNormal="100" workbookViewId="0">
      <selection activeCell="I12" sqref="I12"/>
    </sheetView>
  </sheetViews>
  <sheetFormatPr defaultRowHeight="14.4" x14ac:dyDescent="0.3"/>
  <cols>
    <col min="1" max="1" width="20" customWidth="1"/>
    <col min="2" max="2" width="21" customWidth="1"/>
    <col min="3" max="3" width="15.6640625" customWidth="1"/>
    <col min="4" max="4" width="32.6640625" customWidth="1"/>
  </cols>
  <sheetData>
    <row r="2" spans="1:4" x14ac:dyDescent="0.3">
      <c r="A2" s="1" t="s">
        <v>24</v>
      </c>
      <c r="B2" s="2"/>
      <c r="C2" s="9"/>
      <c r="D2" s="10"/>
    </row>
    <row r="3" spans="1:4" x14ac:dyDescent="0.3">
      <c r="A3" s="3"/>
      <c r="D3" s="4"/>
    </row>
    <row r="4" spans="1:4" x14ac:dyDescent="0.3">
      <c r="A4" s="3" t="s">
        <v>0</v>
      </c>
      <c r="B4" t="s">
        <v>1</v>
      </c>
      <c r="C4" t="s">
        <v>34</v>
      </c>
      <c r="D4" s="4" t="s">
        <v>35</v>
      </c>
    </row>
    <row r="5" spans="1:4" x14ac:dyDescent="0.3">
      <c r="A5" s="6" t="s">
        <v>25</v>
      </c>
      <c r="B5" s="7">
        <v>3.5000000000000003E-2</v>
      </c>
      <c r="C5" s="7">
        <v>0.1</v>
      </c>
      <c r="D5" s="11">
        <f>C5/(B5)</f>
        <v>2.8571428571428572</v>
      </c>
    </row>
    <row r="8" spans="1:4" x14ac:dyDescent="0.3">
      <c r="A8" s="1" t="s">
        <v>26</v>
      </c>
      <c r="B8" s="2"/>
      <c r="C8" s="9"/>
      <c r="D8" s="10"/>
    </row>
    <row r="9" spans="1:4" x14ac:dyDescent="0.3">
      <c r="A9" s="3"/>
      <c r="D9" s="4"/>
    </row>
    <row r="10" spans="1:4" x14ac:dyDescent="0.3">
      <c r="A10" s="3" t="s">
        <v>0</v>
      </c>
      <c r="B10" t="s">
        <v>1</v>
      </c>
      <c r="C10" t="s">
        <v>34</v>
      </c>
      <c r="D10" s="4" t="s">
        <v>35</v>
      </c>
    </row>
    <row r="11" spans="1:4" x14ac:dyDescent="0.3">
      <c r="A11" s="3" t="s">
        <v>5</v>
      </c>
      <c r="B11">
        <v>20</v>
      </c>
      <c r="C11">
        <v>1.5E-3</v>
      </c>
      <c r="D11" s="12">
        <f>C11/(B11)</f>
        <v>7.5000000000000007E-5</v>
      </c>
    </row>
    <row r="12" spans="1:4" x14ac:dyDescent="0.3">
      <c r="A12" s="6" t="s">
        <v>6</v>
      </c>
      <c r="B12" s="7">
        <v>2.1999999999999999E-2</v>
      </c>
      <c r="C12" s="7">
        <v>0.1</v>
      </c>
      <c r="D12" s="11">
        <f>C12/(B12)</f>
        <v>4.5454545454545459</v>
      </c>
    </row>
    <row r="15" spans="1:4" x14ac:dyDescent="0.3">
      <c r="A15" s="1" t="s">
        <v>27</v>
      </c>
      <c r="B15" s="2"/>
      <c r="C15" s="9"/>
      <c r="D15" s="10"/>
    </row>
    <row r="16" spans="1:4" x14ac:dyDescent="0.3">
      <c r="A16" s="3"/>
      <c r="D16" s="4"/>
    </row>
    <row r="17" spans="1:4" x14ac:dyDescent="0.3">
      <c r="A17" s="3" t="s">
        <v>0</v>
      </c>
      <c r="B17" t="s">
        <v>1</v>
      </c>
      <c r="C17" t="s">
        <v>34</v>
      </c>
      <c r="D17" s="4" t="s">
        <v>35</v>
      </c>
    </row>
    <row r="18" spans="1:4" x14ac:dyDescent="0.3">
      <c r="A18" s="3" t="s">
        <v>5</v>
      </c>
      <c r="B18">
        <v>20</v>
      </c>
      <c r="C18">
        <v>1.5E-3</v>
      </c>
      <c r="D18" s="12">
        <f>C18/(B18)</f>
        <v>7.5000000000000007E-5</v>
      </c>
    </row>
    <row r="19" spans="1:4" x14ac:dyDescent="0.3">
      <c r="A19" s="6" t="s">
        <v>6</v>
      </c>
      <c r="B19" s="7">
        <v>2.1999999999999999E-2</v>
      </c>
      <c r="C19" s="7">
        <v>0.1</v>
      </c>
      <c r="D19" s="11">
        <f>C19/(B19)</f>
        <v>4.5454545454545459</v>
      </c>
    </row>
    <row r="22" spans="1:4" x14ac:dyDescent="0.3">
      <c r="A22" s="1" t="s">
        <v>28</v>
      </c>
      <c r="B22" s="2"/>
      <c r="C22" s="9"/>
      <c r="D22" s="10"/>
    </row>
    <row r="23" spans="1:4" x14ac:dyDescent="0.3">
      <c r="A23" s="3"/>
      <c r="D23" s="4"/>
    </row>
    <row r="24" spans="1:4" x14ac:dyDescent="0.3">
      <c r="A24" s="3" t="s">
        <v>0</v>
      </c>
      <c r="B24" t="s">
        <v>1</v>
      </c>
      <c r="C24" t="s">
        <v>34</v>
      </c>
      <c r="D24" s="4" t="s">
        <v>35</v>
      </c>
    </row>
    <row r="25" spans="1:4" x14ac:dyDescent="0.3">
      <c r="A25" s="3" t="s">
        <v>5</v>
      </c>
      <c r="B25">
        <v>20</v>
      </c>
      <c r="C25">
        <v>1.5E-3</v>
      </c>
      <c r="D25" s="12">
        <f>C25/(B25)</f>
        <v>7.5000000000000007E-5</v>
      </c>
    </row>
    <row r="26" spans="1:4" x14ac:dyDescent="0.3">
      <c r="A26" s="6" t="s">
        <v>6</v>
      </c>
      <c r="B26" s="7">
        <v>2.1999999999999999E-2</v>
      </c>
      <c r="C26" s="7">
        <v>0.1</v>
      </c>
      <c r="D26" s="11">
        <f>C26/(B26)</f>
        <v>4.5454545454545459</v>
      </c>
    </row>
    <row r="29" spans="1:4" x14ac:dyDescent="0.3">
      <c r="A29" s="1" t="s">
        <v>29</v>
      </c>
      <c r="B29" s="2"/>
      <c r="C29" s="9"/>
      <c r="D29" s="10"/>
    </row>
    <row r="30" spans="1:4" x14ac:dyDescent="0.3">
      <c r="A30" s="3"/>
      <c r="D30" s="4"/>
    </row>
    <row r="31" spans="1:4" x14ac:dyDescent="0.3">
      <c r="A31" s="3" t="s">
        <v>0</v>
      </c>
      <c r="B31" t="s">
        <v>1</v>
      </c>
      <c r="C31" t="s">
        <v>34</v>
      </c>
      <c r="D31" s="4" t="s">
        <v>35</v>
      </c>
    </row>
    <row r="32" spans="1:4" x14ac:dyDescent="0.3">
      <c r="A32" s="3" t="s">
        <v>5</v>
      </c>
      <c r="B32">
        <v>20</v>
      </c>
      <c r="C32">
        <v>1.5E-3</v>
      </c>
      <c r="D32" s="12">
        <f>C32/(B32)</f>
        <v>7.5000000000000007E-5</v>
      </c>
    </row>
    <row r="33" spans="1:4" x14ac:dyDescent="0.3">
      <c r="A33" s="6" t="s">
        <v>6</v>
      </c>
      <c r="B33" s="7">
        <v>2.1999999999999999E-2</v>
      </c>
      <c r="C33" s="7">
        <v>0.1</v>
      </c>
      <c r="D33" s="11">
        <f>C33/(B33)</f>
        <v>4.5454545454545459</v>
      </c>
    </row>
    <row r="36" spans="1:4" x14ac:dyDescent="0.3">
      <c r="A36" s="1" t="s">
        <v>30</v>
      </c>
      <c r="B36" s="2"/>
      <c r="C36" s="9"/>
      <c r="D36" s="10"/>
    </row>
    <row r="37" spans="1:4" x14ac:dyDescent="0.3">
      <c r="A37" s="3"/>
      <c r="D37" s="4"/>
    </row>
    <row r="38" spans="1:4" x14ac:dyDescent="0.3">
      <c r="A38" s="3" t="s">
        <v>0</v>
      </c>
      <c r="B38" t="s">
        <v>1</v>
      </c>
      <c r="C38" t="s">
        <v>34</v>
      </c>
      <c r="D38" s="4" t="s">
        <v>35</v>
      </c>
    </row>
    <row r="39" spans="1:4" x14ac:dyDescent="0.3">
      <c r="A39" s="6" t="s">
        <v>32</v>
      </c>
      <c r="B39" s="7">
        <v>0.8</v>
      </c>
      <c r="C39" s="7">
        <v>0.1</v>
      </c>
      <c r="D39" s="11">
        <f>C39/(B39)</f>
        <v>0.125</v>
      </c>
    </row>
    <row r="42" spans="1:4" x14ac:dyDescent="0.3">
      <c r="A42" s="1" t="s">
        <v>31</v>
      </c>
      <c r="B42" s="2"/>
      <c r="C42" s="9"/>
      <c r="D42" s="10"/>
    </row>
    <row r="43" spans="1:4" x14ac:dyDescent="0.3">
      <c r="A43" s="3"/>
      <c r="D43" s="4"/>
    </row>
    <row r="44" spans="1:4" x14ac:dyDescent="0.3">
      <c r="A44" s="3" t="s">
        <v>0</v>
      </c>
      <c r="B44" t="s">
        <v>1</v>
      </c>
      <c r="C44" t="s">
        <v>34</v>
      </c>
      <c r="D44" s="4" t="s">
        <v>35</v>
      </c>
    </row>
    <row r="45" spans="1:4" x14ac:dyDescent="0.3">
      <c r="A45" s="6" t="s">
        <v>33</v>
      </c>
      <c r="B45" s="7">
        <v>0.8</v>
      </c>
      <c r="C45" s="7">
        <v>0.1</v>
      </c>
      <c r="D45" s="11">
        <f>C45/(B45)</f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006C-F660-4709-955D-2D25998204FB}">
  <dimension ref="A2:D7"/>
  <sheetViews>
    <sheetView workbookViewId="0">
      <selection activeCell="C14" sqref="C14:C22"/>
    </sheetView>
  </sheetViews>
  <sheetFormatPr defaultRowHeight="14.4" x14ac:dyDescent="0.3"/>
  <cols>
    <col min="1" max="3" width="20" customWidth="1"/>
    <col min="4" max="4" width="32.5546875" customWidth="1"/>
    <col min="5" max="7" width="20" customWidth="1"/>
  </cols>
  <sheetData>
    <row r="2" spans="1:4" x14ac:dyDescent="0.3">
      <c r="A2" s="1" t="s">
        <v>108</v>
      </c>
      <c r="B2" s="2"/>
      <c r="C2" s="9"/>
      <c r="D2" s="10"/>
    </row>
    <row r="3" spans="1:4" x14ac:dyDescent="0.3">
      <c r="A3" s="3"/>
      <c r="D3" s="4"/>
    </row>
    <row r="4" spans="1:4" x14ac:dyDescent="0.3">
      <c r="A4" s="3" t="s">
        <v>0</v>
      </c>
      <c r="B4" t="s">
        <v>1</v>
      </c>
      <c r="C4" t="s">
        <v>34</v>
      </c>
      <c r="D4" s="4" t="s">
        <v>35</v>
      </c>
    </row>
    <row r="5" spans="1:4" x14ac:dyDescent="0.3">
      <c r="A5" t="s">
        <v>109</v>
      </c>
      <c r="B5">
        <v>1.1000000000000001</v>
      </c>
      <c r="C5">
        <v>3.5000000000000003E-2</v>
      </c>
      <c r="D5" s="12">
        <f>C5/(B5)</f>
        <v>3.1818181818181822E-2</v>
      </c>
    </row>
    <row r="6" spans="1:4" x14ac:dyDescent="0.3">
      <c r="A6" s="6" t="s">
        <v>110</v>
      </c>
      <c r="B6" s="7">
        <v>0.03</v>
      </c>
      <c r="C6" s="7">
        <v>0.08</v>
      </c>
      <c r="D6" s="11">
        <f>C6/(B6)</f>
        <v>2.666666666666667</v>
      </c>
    </row>
    <row r="7" spans="1:4" x14ac:dyDescent="0.3">
      <c r="D7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5D3-46BA-42D5-992A-208AF6CCAD12}">
  <dimension ref="A6:Q63"/>
  <sheetViews>
    <sheetView zoomScale="85" zoomScaleNormal="85" workbookViewId="0">
      <selection activeCell="F40" sqref="F40"/>
    </sheetView>
  </sheetViews>
  <sheetFormatPr defaultRowHeight="14.4" x14ac:dyDescent="0.3"/>
  <cols>
    <col min="1" max="1" width="22.88671875" customWidth="1"/>
    <col min="2" max="2" width="19" customWidth="1"/>
    <col min="3" max="3" width="20.33203125" customWidth="1"/>
    <col min="4" max="4" width="9.5546875" bestFit="1" customWidth="1"/>
    <col min="5" max="5" width="19.33203125" customWidth="1"/>
    <col min="7" max="7" width="19.33203125" customWidth="1"/>
    <col min="9" max="9" width="19.33203125" customWidth="1"/>
    <col min="10" max="10" width="9.109375" customWidth="1"/>
    <col min="11" max="11" width="19.88671875" customWidth="1"/>
    <col min="13" max="13" width="29.6640625" customWidth="1"/>
    <col min="15" max="15" width="18.44140625" customWidth="1"/>
    <col min="17" max="17" width="17.5546875" customWidth="1"/>
  </cols>
  <sheetData>
    <row r="6" spans="1:17" x14ac:dyDescent="0.3">
      <c r="A6" t="s">
        <v>82</v>
      </c>
    </row>
    <row r="7" spans="1:17" ht="28.8" x14ac:dyDescent="0.3">
      <c r="M7" s="14" t="s">
        <v>61</v>
      </c>
      <c r="N7" s="14" t="s">
        <v>67</v>
      </c>
      <c r="O7" s="14" t="s">
        <v>60</v>
      </c>
      <c r="P7" s="14" t="s">
        <v>68</v>
      </c>
    </row>
    <row r="8" spans="1:17" x14ac:dyDescent="0.3">
      <c r="A8" s="13" t="s">
        <v>70</v>
      </c>
      <c r="B8" s="13" t="s">
        <v>37</v>
      </c>
      <c r="C8" s="13" t="s">
        <v>38</v>
      </c>
      <c r="E8" s="13" t="s">
        <v>71</v>
      </c>
      <c r="F8" s="13" t="s">
        <v>37</v>
      </c>
      <c r="G8" s="13" t="s">
        <v>38</v>
      </c>
      <c r="M8" s="15"/>
      <c r="N8" s="15"/>
      <c r="O8" s="15"/>
      <c r="P8" s="15"/>
    </row>
    <row r="9" spans="1:17" x14ac:dyDescent="0.3">
      <c r="A9" s="16" t="s">
        <v>36</v>
      </c>
      <c r="B9" s="13">
        <f>P24</f>
        <v>1</v>
      </c>
      <c r="C9" s="13">
        <f>'Portas e Janelas'!D39/B9</f>
        <v>0.125</v>
      </c>
      <c r="E9" s="16" t="s">
        <v>87</v>
      </c>
      <c r="F9" s="23">
        <f>P19</f>
        <v>8.125</v>
      </c>
      <c r="G9" s="18">
        <f>SUM('Portas e Janelas'!D11*2,'Portas e Janelas'!D12)/F9</f>
        <v>0.559459020979021</v>
      </c>
      <c r="I9" s="17"/>
      <c r="M9" s="13" t="s">
        <v>40</v>
      </c>
      <c r="N9" s="13">
        <v>4</v>
      </c>
      <c r="O9" s="13">
        <v>5</v>
      </c>
      <c r="P9" s="23">
        <f>N9*O9</f>
        <v>20</v>
      </c>
      <c r="Q9" s="17"/>
    </row>
    <row r="10" spans="1:17" x14ac:dyDescent="0.3">
      <c r="A10" s="16" t="s">
        <v>39</v>
      </c>
      <c r="B10" s="13">
        <f>B11-B9</f>
        <v>19</v>
      </c>
      <c r="C10" s="18">
        <f>SUM('Paredes Exteriores'!D33,'Paredes Exteriores'!D34,'Paredes Exteriores'!D35,'Paredes Exteriores'!D36)/B10</f>
        <v>0.26842105263157895</v>
      </c>
      <c r="E10" s="16" t="s">
        <v>39</v>
      </c>
      <c r="F10" s="23">
        <f>F11-F9</f>
        <v>11.875</v>
      </c>
      <c r="G10" s="18">
        <f>SUM('Paredes Exteriores'!D33,'Paredes Exteriores'!D34,'Paredes Exteriores'!D35,'Paredes Exteriores'!D36)/F10</f>
        <v>0.42947368421052629</v>
      </c>
      <c r="I10" s="17"/>
      <c r="M10" s="13" t="s">
        <v>41</v>
      </c>
      <c r="N10" s="13">
        <v>4</v>
      </c>
      <c r="O10" s="13">
        <v>8</v>
      </c>
      <c r="P10" s="23">
        <f t="shared" ref="P10:P18" si="0">N10*O10</f>
        <v>32</v>
      </c>
      <c r="Q10" s="17"/>
    </row>
    <row r="11" spans="1:17" x14ac:dyDescent="0.3">
      <c r="A11" s="16" t="s">
        <v>69</v>
      </c>
      <c r="B11" s="13">
        <f>P9</f>
        <v>20</v>
      </c>
      <c r="C11" s="40">
        <f>1/((1/C9)+(1/C10))</f>
        <v>8.5284280936454848E-2</v>
      </c>
      <c r="E11" s="16" t="s">
        <v>69</v>
      </c>
      <c r="F11" s="13">
        <f>P14</f>
        <v>20</v>
      </c>
      <c r="G11" s="40">
        <f>1/((1/G9)+(1/G10))</f>
        <v>0.2429618574083072</v>
      </c>
      <c r="I11" s="17"/>
      <c r="M11" s="13" t="s">
        <v>42</v>
      </c>
      <c r="N11" s="13">
        <v>4</v>
      </c>
      <c r="O11" s="13">
        <v>8</v>
      </c>
      <c r="P11" s="23">
        <f t="shared" si="0"/>
        <v>32</v>
      </c>
      <c r="Q11" s="17"/>
    </row>
    <row r="12" spans="1:17" x14ac:dyDescent="0.3">
      <c r="M12" s="13" t="s">
        <v>43</v>
      </c>
      <c r="N12" s="13">
        <v>4</v>
      </c>
      <c r="O12" s="13">
        <v>4</v>
      </c>
      <c r="P12" s="23">
        <f t="shared" si="0"/>
        <v>16</v>
      </c>
    </row>
    <row r="13" spans="1:17" x14ac:dyDescent="0.3">
      <c r="M13" s="13" t="s">
        <v>44</v>
      </c>
      <c r="N13" s="13">
        <v>2.5</v>
      </c>
      <c r="O13" s="13">
        <v>8</v>
      </c>
      <c r="P13" s="23">
        <f t="shared" si="0"/>
        <v>20</v>
      </c>
    </row>
    <row r="14" spans="1:17" x14ac:dyDescent="0.3">
      <c r="A14" s="13" t="s">
        <v>75</v>
      </c>
      <c r="B14" s="13" t="s">
        <v>37</v>
      </c>
      <c r="C14" s="13" t="s">
        <v>38</v>
      </c>
      <c r="E14" s="13" t="s">
        <v>119</v>
      </c>
      <c r="F14" s="13" t="s">
        <v>37</v>
      </c>
      <c r="G14" s="13" t="s">
        <v>38</v>
      </c>
      <c r="M14" s="13" t="s">
        <v>45</v>
      </c>
      <c r="N14" s="13">
        <v>4</v>
      </c>
      <c r="O14" s="13">
        <v>5</v>
      </c>
      <c r="P14" s="23">
        <f t="shared" si="0"/>
        <v>20</v>
      </c>
    </row>
    <row r="15" spans="1:17" x14ac:dyDescent="0.3">
      <c r="A15" s="16" t="s">
        <v>69</v>
      </c>
      <c r="B15" s="13">
        <f>P10</f>
        <v>32</v>
      </c>
      <c r="C15" s="40">
        <f>SUM('Paredes Exteriores'!D6,'Paredes Exteriores'!D8,'Paredes Exteriores'!D7,'Paredes Exteriores'!D9*2,'Paredes Exteriores'!D10)/B15</f>
        <v>0.39277130681818184</v>
      </c>
      <c r="E15" s="16" t="s">
        <v>69</v>
      </c>
      <c r="F15" s="13">
        <f>P39-P37/2</f>
        <v>4.5</v>
      </c>
      <c r="G15" s="40">
        <f>SUM('Paredes Exteriores'!D6,'Paredes Exteriores'!D8,'Paredes Exteriores'!D7,'Paredes Exteriores'!D9*2,'Paredes Exteriores'!D10)/F15</f>
        <v>2.7930404040404042</v>
      </c>
      <c r="M15" s="13" t="s">
        <v>48</v>
      </c>
      <c r="N15" s="13">
        <v>4</v>
      </c>
      <c r="O15" s="13">
        <v>8</v>
      </c>
      <c r="P15" s="23">
        <f t="shared" si="0"/>
        <v>32</v>
      </c>
    </row>
    <row r="16" spans="1:17" x14ac:dyDescent="0.3">
      <c r="M16" s="13" t="s">
        <v>49</v>
      </c>
      <c r="N16" s="13">
        <v>4</v>
      </c>
      <c r="O16" s="13">
        <v>8</v>
      </c>
      <c r="P16" s="23">
        <f t="shared" si="0"/>
        <v>32</v>
      </c>
    </row>
    <row r="17" spans="1:16" ht="15" customHeight="1" x14ac:dyDescent="0.3">
      <c r="M17" s="13" t="s">
        <v>50</v>
      </c>
      <c r="N17" s="13">
        <v>4</v>
      </c>
      <c r="O17" s="13">
        <v>4</v>
      </c>
      <c r="P17" s="23">
        <f t="shared" si="0"/>
        <v>16</v>
      </c>
    </row>
    <row r="18" spans="1:16" x14ac:dyDescent="0.3">
      <c r="A18" s="13" t="s">
        <v>86</v>
      </c>
      <c r="B18" s="13" t="s">
        <v>37</v>
      </c>
      <c r="C18" s="13" t="s">
        <v>38</v>
      </c>
      <c r="E18" s="13" t="s">
        <v>120</v>
      </c>
      <c r="F18" s="13" t="s">
        <v>37</v>
      </c>
      <c r="G18" s="13" t="s">
        <v>38</v>
      </c>
      <c r="M18" s="13" t="s">
        <v>51</v>
      </c>
      <c r="N18" s="13">
        <v>2.5</v>
      </c>
      <c r="O18" s="13">
        <v>8</v>
      </c>
      <c r="P18" s="23">
        <f t="shared" si="0"/>
        <v>20</v>
      </c>
    </row>
    <row r="19" spans="1:16" x14ac:dyDescent="0.3">
      <c r="A19" s="16" t="s">
        <v>69</v>
      </c>
      <c r="B19" s="13">
        <f>P16</f>
        <v>32</v>
      </c>
      <c r="C19" s="40">
        <f>SUM('Paredes Exteriores'!D15,'Paredes Exteriores'!D16,'Paredes Exteriores'!D17,'Paredes Exteriores'!D18*2,'Paredes Exteriores'!D19)/B19</f>
        <v>0.33595312499999996</v>
      </c>
      <c r="E19" s="16" t="s">
        <v>69</v>
      </c>
      <c r="F19" s="23">
        <f>P40-P37/2</f>
        <v>4.5</v>
      </c>
      <c r="G19" s="40">
        <f>SUM('Paredes Exteriores'!D15,'Paredes Exteriores'!D16,'Paredes Exteriores'!D17,'Paredes Exteriores'!D18*2,'Paredes Exteriores'!D19)/F19</f>
        <v>2.3889999999999998</v>
      </c>
      <c r="M19" s="13" t="s">
        <v>26</v>
      </c>
      <c r="N19" s="13">
        <v>2.5</v>
      </c>
      <c r="O19" s="13">
        <v>3.25</v>
      </c>
      <c r="P19" s="23">
        <f t="shared" ref="P19:P32" si="1">N19*O19</f>
        <v>8.125</v>
      </c>
    </row>
    <row r="20" spans="1:16" x14ac:dyDescent="0.3">
      <c r="M20" s="13" t="s">
        <v>27</v>
      </c>
      <c r="N20" s="13">
        <v>0.9</v>
      </c>
      <c r="O20" s="13">
        <v>2</v>
      </c>
      <c r="P20" s="23">
        <f t="shared" si="1"/>
        <v>1.8</v>
      </c>
    </row>
    <row r="21" spans="1:16" x14ac:dyDescent="0.3">
      <c r="M21" s="13" t="s">
        <v>28</v>
      </c>
      <c r="N21" s="13">
        <v>0.9</v>
      </c>
      <c r="O21" s="13">
        <v>2</v>
      </c>
      <c r="P21" s="23">
        <f t="shared" si="1"/>
        <v>1.8</v>
      </c>
    </row>
    <row r="22" spans="1:16" x14ac:dyDescent="0.3">
      <c r="A22" s="13" t="s">
        <v>76</v>
      </c>
      <c r="B22" s="13" t="s">
        <v>37</v>
      </c>
      <c r="C22" s="13" t="s">
        <v>38</v>
      </c>
      <c r="E22" s="13" t="s">
        <v>77</v>
      </c>
      <c r="F22" s="13" t="s">
        <v>37</v>
      </c>
      <c r="G22" s="13" t="s">
        <v>38</v>
      </c>
      <c r="I22" s="13" t="s">
        <v>78</v>
      </c>
      <c r="J22" s="13" t="s">
        <v>37</v>
      </c>
      <c r="K22" s="13" t="s">
        <v>38</v>
      </c>
      <c r="M22" s="13" t="s">
        <v>29</v>
      </c>
      <c r="N22" s="13">
        <v>0.9</v>
      </c>
      <c r="O22" s="13">
        <v>2</v>
      </c>
      <c r="P22" s="23">
        <f t="shared" si="1"/>
        <v>1.8</v>
      </c>
    </row>
    <row r="23" spans="1:16" x14ac:dyDescent="0.3">
      <c r="A23" s="16" t="s">
        <v>69</v>
      </c>
      <c r="B23" s="13">
        <f>P12</f>
        <v>16</v>
      </c>
      <c r="C23" s="40">
        <f>SUM('Paredes Exteriores'!D24,'Paredes Exteriores'!D25,'Paredes Exteriores'!D26,'Paredes Exteriores'!D27*2,'Paredes Exteriores'!D28)/B23</f>
        <v>0.51565624999999993</v>
      </c>
      <c r="E23" s="16" t="s">
        <v>69</v>
      </c>
      <c r="F23" s="13">
        <f>P17</f>
        <v>16</v>
      </c>
      <c r="G23" s="18">
        <f>SUM('Paredes Exteriores'!D24,'Paredes Exteriores'!D25,'Paredes Exteriores'!D26,'Paredes Exteriores'!D27*2,'Paredes Exteriores'!D28)/F23</f>
        <v>0.51565624999999993</v>
      </c>
      <c r="I23" s="16" t="s">
        <v>69</v>
      </c>
      <c r="J23" s="18">
        <f>P36</f>
        <v>34.392304845413264</v>
      </c>
      <c r="K23" s="18">
        <f>SUM('Paredes Exteriores'!D24,'Paredes Exteriores'!D25,'Paredes Exteriores'!D26,'Paredes Exteriores'!D27*2,'Paredes Exteriores'!D28)/J23</f>
        <v>0.23989377964298686</v>
      </c>
      <c r="M23" s="13" t="s">
        <v>24</v>
      </c>
      <c r="N23" s="13">
        <v>1.8</v>
      </c>
      <c r="O23" s="13">
        <v>2.2000000000000002</v>
      </c>
      <c r="P23" s="23">
        <f t="shared" si="1"/>
        <v>3.9600000000000004</v>
      </c>
    </row>
    <row r="24" spans="1:16" x14ac:dyDescent="0.3">
      <c r="M24" s="13" t="s">
        <v>30</v>
      </c>
      <c r="N24" s="13">
        <v>1</v>
      </c>
      <c r="O24" s="13">
        <v>1</v>
      </c>
      <c r="P24" s="23">
        <f t="shared" si="1"/>
        <v>1</v>
      </c>
    </row>
    <row r="25" spans="1:16" x14ac:dyDescent="0.3">
      <c r="M25" s="13" t="s">
        <v>31</v>
      </c>
      <c r="N25" s="13">
        <v>1</v>
      </c>
      <c r="O25" s="13">
        <v>1</v>
      </c>
      <c r="P25" s="23">
        <f t="shared" si="1"/>
        <v>1</v>
      </c>
    </row>
    <row r="26" spans="1:16" x14ac:dyDescent="0.3">
      <c r="A26" s="13" t="s">
        <v>79</v>
      </c>
      <c r="B26" s="13" t="s">
        <v>37</v>
      </c>
      <c r="C26" s="13" t="s">
        <v>38</v>
      </c>
      <c r="E26" s="13" t="s">
        <v>80</v>
      </c>
      <c r="F26" s="13" t="s">
        <v>37</v>
      </c>
      <c r="G26" s="13" t="s">
        <v>38</v>
      </c>
      <c r="I26" s="13" t="s">
        <v>81</v>
      </c>
      <c r="J26" s="13" t="s">
        <v>37</v>
      </c>
      <c r="K26" s="13" t="s">
        <v>38</v>
      </c>
      <c r="M26" s="21" t="s">
        <v>62</v>
      </c>
      <c r="N26" s="22">
        <f>2*SQRT(12)</f>
        <v>6.9282032302755088</v>
      </c>
      <c r="O26" s="21">
        <v>5</v>
      </c>
      <c r="P26" s="22">
        <f t="shared" si="1"/>
        <v>34.641016151377542</v>
      </c>
    </row>
    <row r="27" spans="1:16" x14ac:dyDescent="0.3">
      <c r="A27" s="16" t="s">
        <v>69</v>
      </c>
      <c r="B27" s="13">
        <f>P13</f>
        <v>20</v>
      </c>
      <c r="C27" s="40">
        <f>SUM('Paredes Exteriores'!D41,'Paredes Exteriores'!D42,'Paredes Exteriores'!D43,'Paredes Exteriores'!D44)/B27</f>
        <v>0.24119047619047618</v>
      </c>
      <c r="E27" s="16" t="s">
        <v>87</v>
      </c>
      <c r="F27" s="13">
        <f>P23</f>
        <v>3.9600000000000004</v>
      </c>
      <c r="G27" s="18">
        <f>'Portas e Janelas'!D5/F27</f>
        <v>0.72150072150072142</v>
      </c>
      <c r="I27" s="16" t="s">
        <v>36</v>
      </c>
      <c r="J27" s="13">
        <f>P25</f>
        <v>1</v>
      </c>
      <c r="K27" s="13">
        <f>'Portas e Janelas'!D45/J27</f>
        <v>0.125</v>
      </c>
      <c r="M27" s="21" t="s">
        <v>63</v>
      </c>
      <c r="N27" s="22">
        <f t="shared" ref="N27:N28" si="2">SQRT(12)</f>
        <v>3.4641016151377544</v>
      </c>
      <c r="O27" s="21">
        <v>8</v>
      </c>
      <c r="P27" s="22">
        <f t="shared" si="1"/>
        <v>27.712812921102035</v>
      </c>
    </row>
    <row r="28" spans="1:16" x14ac:dyDescent="0.3">
      <c r="E28" s="16" t="s">
        <v>39</v>
      </c>
      <c r="F28" s="13">
        <f>F29-F27</f>
        <v>16.04</v>
      </c>
      <c r="G28" s="18">
        <f>SUM('Paredes Exteriores'!D41,'Paredes Exteriores'!D42,'Paredes Exteriores'!D43,'Paredes Exteriores'!D44)/F28</f>
        <v>0.30073625460159126</v>
      </c>
      <c r="I28" s="16" t="s">
        <v>39</v>
      </c>
      <c r="J28" s="23">
        <f>J29-J27</f>
        <v>24.392304845413264</v>
      </c>
      <c r="K28" s="18">
        <f>SUM('Paredes Exteriores'!D41,'Paredes Exteriores'!D42,'Paredes Exteriores'!D43,'Paredes Exteriores'!D44)/J28</f>
        <v>0.19775948006473829</v>
      </c>
      <c r="M28" s="21" t="s">
        <v>64</v>
      </c>
      <c r="N28" s="22">
        <f t="shared" si="2"/>
        <v>3.4641016151377544</v>
      </c>
      <c r="O28" s="21">
        <v>8</v>
      </c>
      <c r="P28" s="22">
        <f t="shared" si="1"/>
        <v>27.712812921102035</v>
      </c>
    </row>
    <row r="29" spans="1:16" x14ac:dyDescent="0.3">
      <c r="E29" s="16" t="s">
        <v>69</v>
      </c>
      <c r="F29" s="13">
        <f>P18</f>
        <v>20</v>
      </c>
      <c r="G29" s="40">
        <f>1/((1/G27)+(1/G28))</f>
        <v>0.21226137358462732</v>
      </c>
      <c r="I29" s="16" t="s">
        <v>69</v>
      </c>
      <c r="J29" s="23">
        <f>P42</f>
        <v>25.392304845413264</v>
      </c>
      <c r="K29" s="40">
        <f>1/((1/K27)+(1/K28))</f>
        <v>7.6589338299634227E-2</v>
      </c>
      <c r="M29" s="21" t="s">
        <v>65</v>
      </c>
      <c r="N29" s="22">
        <f>2*SQRT(12)</f>
        <v>6.9282032302755088</v>
      </c>
      <c r="O29" s="21">
        <v>4</v>
      </c>
      <c r="P29" s="22">
        <f t="shared" si="1"/>
        <v>27.712812921102035</v>
      </c>
    </row>
    <row r="30" spans="1:16" x14ac:dyDescent="0.3">
      <c r="M30" s="21" t="s">
        <v>66</v>
      </c>
      <c r="N30" s="22">
        <f>2*SQRT(12)</f>
        <v>6.9282032302755088</v>
      </c>
      <c r="O30" s="21">
        <v>8</v>
      </c>
      <c r="P30" s="22">
        <f t="shared" si="1"/>
        <v>55.42562584220407</v>
      </c>
    </row>
    <row r="31" spans="1:16" x14ac:dyDescent="0.3">
      <c r="M31" s="21" t="s">
        <v>111</v>
      </c>
      <c r="N31" s="22">
        <f>SQRT(3)</f>
        <v>1.7320508075688772</v>
      </c>
      <c r="O31" s="21">
        <v>6</v>
      </c>
      <c r="P31" s="22">
        <f t="shared" si="1"/>
        <v>10.392304845413264</v>
      </c>
    </row>
    <row r="32" spans="1:16" x14ac:dyDescent="0.3">
      <c r="A32" t="s">
        <v>83</v>
      </c>
      <c r="M32" s="21" t="s">
        <v>112</v>
      </c>
      <c r="N32" s="22">
        <f>SQRT(3)</f>
        <v>1.7320508075688772</v>
      </c>
      <c r="O32" s="21">
        <v>6</v>
      </c>
      <c r="P32" s="22">
        <f t="shared" si="1"/>
        <v>10.392304845413264</v>
      </c>
    </row>
    <row r="33" spans="1:17" x14ac:dyDescent="0.3">
      <c r="M33" s="13" t="s">
        <v>46</v>
      </c>
      <c r="N33" s="13">
        <v>4</v>
      </c>
      <c r="O33" s="13">
        <v>6</v>
      </c>
      <c r="P33" s="23">
        <f>N33*O33+P31</f>
        <v>34.392304845413264</v>
      </c>
    </row>
    <row r="34" spans="1:17" x14ac:dyDescent="0.3">
      <c r="A34" s="13" t="s">
        <v>72</v>
      </c>
      <c r="B34" s="13" t="s">
        <v>37</v>
      </c>
      <c r="C34" s="13" t="s">
        <v>38</v>
      </c>
      <c r="E34" s="13" t="s">
        <v>74</v>
      </c>
      <c r="F34" s="13" t="s">
        <v>37</v>
      </c>
      <c r="G34" s="13" t="s">
        <v>38</v>
      </c>
      <c r="I34" s="13" t="s">
        <v>73</v>
      </c>
      <c r="J34" s="13" t="s">
        <v>37</v>
      </c>
      <c r="K34" s="13" t="s">
        <v>38</v>
      </c>
      <c r="M34" s="13" t="s">
        <v>52</v>
      </c>
      <c r="N34" s="13">
        <v>4</v>
      </c>
      <c r="O34" s="13">
        <v>3</v>
      </c>
      <c r="P34" s="23">
        <f>N34*O34+P31/2</f>
        <v>17.196152422706632</v>
      </c>
    </row>
    <row r="35" spans="1:17" x14ac:dyDescent="0.3">
      <c r="A35" s="16" t="s">
        <v>87</v>
      </c>
      <c r="B35" s="13">
        <f>P20</f>
        <v>1.8</v>
      </c>
      <c r="C35" s="18">
        <f>SUM('Portas e Janelas'!D18*2+'Portas e Janelas'!D19)/B35</f>
        <v>2.5253358585858585</v>
      </c>
      <c r="E35" s="16" t="s">
        <v>87</v>
      </c>
      <c r="F35" s="13">
        <f>P21</f>
        <v>1.8</v>
      </c>
      <c r="G35" s="18">
        <f>SUM('Portas e Janelas'!D25*2,'Portas e Janelas'!D26)/F35</f>
        <v>2.5253358585858585</v>
      </c>
      <c r="I35" s="16" t="s">
        <v>87</v>
      </c>
      <c r="J35" s="13">
        <f>P22</f>
        <v>1.8</v>
      </c>
      <c r="K35" s="18">
        <f>SUM('Portas e Janelas'!D32*2,'Portas e Janelas'!D33)/J35</f>
        <v>2.5253358585858585</v>
      </c>
      <c r="M35" s="13" t="s">
        <v>53</v>
      </c>
      <c r="N35" s="13">
        <v>4</v>
      </c>
      <c r="O35" s="13">
        <v>3</v>
      </c>
      <c r="P35" s="28">
        <f>N35*O35+P31/2</f>
        <v>17.196152422706632</v>
      </c>
    </row>
    <row r="36" spans="1:17" x14ac:dyDescent="0.3">
      <c r="A36" s="16" t="s">
        <v>39</v>
      </c>
      <c r="B36" s="23">
        <f>B37-B35</f>
        <v>15.396152422706631</v>
      </c>
      <c r="C36" s="18">
        <f>SUM('Paredes Interiores'!D24,'Paredes Interiores'!D25,'Paredes Interiores'!D26*2,'Paredes Interiores'!D27)/B36</f>
        <v>0.5468605004605086</v>
      </c>
      <c r="E36" s="16" t="s">
        <v>39</v>
      </c>
      <c r="F36" s="23">
        <f>F37-F35</f>
        <v>15.396152422706631</v>
      </c>
      <c r="G36" s="18">
        <f>SUM('Paredes Interiores'!D33,'Paredes Interiores'!D34,2*'Paredes Interiores'!D35,'Paredes Interiores'!D36)/F36</f>
        <v>0.45407293968886175</v>
      </c>
      <c r="I36" s="16" t="s">
        <v>39</v>
      </c>
      <c r="J36" s="23">
        <f>J37-J35</f>
        <v>32.592304845413267</v>
      </c>
      <c r="K36" s="18">
        <f>SUM('Paredes Interiores'!D42,'Paredes Interiores'!D43,2*'Paredes Interiores'!D44,'Paredes Interiores'!D45)/J36</f>
        <v>0.20353986515522288</v>
      </c>
      <c r="M36" s="13" t="s">
        <v>54</v>
      </c>
      <c r="N36" s="13">
        <v>4</v>
      </c>
      <c r="O36" s="13">
        <v>6</v>
      </c>
      <c r="P36" s="28">
        <f>N36*O36+P31</f>
        <v>34.392304845413264</v>
      </c>
      <c r="Q36" s="29"/>
    </row>
    <row r="37" spans="1:17" x14ac:dyDescent="0.3">
      <c r="A37" s="16" t="s">
        <v>69</v>
      </c>
      <c r="B37" s="23">
        <f>P34</f>
        <v>17.196152422706632</v>
      </c>
      <c r="C37" s="40">
        <f>1/((1/C35)+(1/C36))</f>
        <v>0.44951763170691522</v>
      </c>
      <c r="E37" s="16" t="s">
        <v>69</v>
      </c>
      <c r="F37" s="23">
        <f>P35</f>
        <v>17.196152422706632</v>
      </c>
      <c r="G37" s="40">
        <f>1/((1/G35)+(1/G36))</f>
        <v>0.38487054132141441</v>
      </c>
      <c r="I37" s="16" t="s">
        <v>69</v>
      </c>
      <c r="J37" s="23">
        <f>P41</f>
        <v>34.392304845413264</v>
      </c>
      <c r="K37" s="40">
        <f>1/((1/K35)+(1/K36))</f>
        <v>0.18835834686658093</v>
      </c>
      <c r="M37" s="13" t="s">
        <v>55</v>
      </c>
      <c r="N37" s="13">
        <v>2.5</v>
      </c>
      <c r="O37" s="13">
        <v>6</v>
      </c>
      <c r="P37" s="28">
        <f>N37*O37+P32</f>
        <v>25.392304845413264</v>
      </c>
      <c r="Q37" s="29"/>
    </row>
    <row r="38" spans="1:17" x14ac:dyDescent="0.3">
      <c r="M38" s="13" t="s">
        <v>47</v>
      </c>
      <c r="N38" s="13">
        <v>4</v>
      </c>
      <c r="O38" s="13">
        <v>6</v>
      </c>
      <c r="P38" s="28">
        <f>N38*O38+P31</f>
        <v>34.392304845413264</v>
      </c>
      <c r="Q38" s="29"/>
    </row>
    <row r="39" spans="1:17" x14ac:dyDescent="0.3">
      <c r="M39" s="13" t="s">
        <v>56</v>
      </c>
      <c r="N39" s="13">
        <v>4</v>
      </c>
      <c r="O39" s="13">
        <v>3</v>
      </c>
      <c r="P39" s="28">
        <f>N39*O39+P31/2</f>
        <v>17.196152422706632</v>
      </c>
      <c r="Q39" s="29"/>
    </row>
    <row r="40" spans="1:17" x14ac:dyDescent="0.3">
      <c r="A40" s="13" t="s">
        <v>84</v>
      </c>
      <c r="B40" s="13" t="s">
        <v>37</v>
      </c>
      <c r="C40" s="13" t="s">
        <v>38</v>
      </c>
      <c r="M40" s="13" t="s">
        <v>57</v>
      </c>
      <c r="N40" s="13">
        <v>4</v>
      </c>
      <c r="O40" s="13">
        <v>3</v>
      </c>
      <c r="P40" s="28">
        <f>N40*O40+P31/2</f>
        <v>17.196152422706632</v>
      </c>
      <c r="Q40" s="29"/>
    </row>
    <row r="41" spans="1:17" x14ac:dyDescent="0.3">
      <c r="A41" s="16" t="s">
        <v>69</v>
      </c>
      <c r="B41" s="13">
        <f>P15</f>
        <v>32</v>
      </c>
      <c r="C41" s="40">
        <f>SUM('Paredes Interiores'!D51*2,'Paredes Interiores'!D52)/B41</f>
        <v>8.9301339285714293E-2</v>
      </c>
      <c r="M41" s="13" t="s">
        <v>58</v>
      </c>
      <c r="N41" s="13">
        <v>4</v>
      </c>
      <c r="O41" s="13">
        <v>6</v>
      </c>
      <c r="P41" s="28">
        <f>N41*O41+P31</f>
        <v>34.392304845413264</v>
      </c>
      <c r="Q41" s="29"/>
    </row>
    <row r="42" spans="1:17" x14ac:dyDescent="0.3">
      <c r="M42" s="13" t="s">
        <v>59</v>
      </c>
      <c r="N42" s="13">
        <v>2.5</v>
      </c>
      <c r="O42" s="13">
        <v>6</v>
      </c>
      <c r="P42" s="28">
        <f>N42*O42+P32</f>
        <v>25.392304845413264</v>
      </c>
      <c r="Q42" s="29"/>
    </row>
    <row r="44" spans="1:17" x14ac:dyDescent="0.3">
      <c r="A44" s="13" t="s">
        <v>85</v>
      </c>
      <c r="B44" s="13" t="s">
        <v>37</v>
      </c>
      <c r="C44" s="13" t="s">
        <v>38</v>
      </c>
      <c r="E44" s="13" t="s">
        <v>106</v>
      </c>
      <c r="F44" s="13" t="s">
        <v>37</v>
      </c>
      <c r="G44" s="13" t="s">
        <v>38</v>
      </c>
    </row>
    <row r="45" spans="1:17" x14ac:dyDescent="0.3">
      <c r="A45" s="16" t="s">
        <v>69</v>
      </c>
      <c r="B45" s="23">
        <f>$P$37/2</f>
        <v>12.696152422706632</v>
      </c>
      <c r="C45" s="40">
        <f>SUM('Paredes Interiores'!$D$6:$D$9)/B45</f>
        <v>0.71714733736796554</v>
      </c>
      <c r="E45" s="16" t="s">
        <v>69</v>
      </c>
      <c r="F45" s="23">
        <f>$P$37/2</f>
        <v>12.696152422706632</v>
      </c>
      <c r="G45" s="40" cm="1">
        <f t="array" ref="G45">SUM('Paredes Interiores'!D15:D18/F45)</f>
        <v>0.60462730917292917</v>
      </c>
    </row>
    <row r="46" spans="1:17" x14ac:dyDescent="0.3">
      <c r="A46" s="17"/>
      <c r="C46" s="24"/>
      <c r="E46" s="17"/>
      <c r="G46" s="24"/>
    </row>
    <row r="47" spans="1:17" x14ac:dyDescent="0.3">
      <c r="A47" s="17"/>
      <c r="C47" s="24"/>
      <c r="G47" s="24"/>
    </row>
    <row r="49" spans="1:3" x14ac:dyDescent="0.3">
      <c r="A49" s="13" t="s">
        <v>107</v>
      </c>
      <c r="B49" s="13" t="s">
        <v>37</v>
      </c>
      <c r="C49" s="13" t="s">
        <v>38</v>
      </c>
    </row>
    <row r="50" spans="1:3" x14ac:dyDescent="0.3">
      <c r="A50" s="16" t="s">
        <v>62</v>
      </c>
      <c r="B50" s="23">
        <f>$P$26</f>
        <v>34.641016151377542</v>
      </c>
      <c r="C50" s="40">
        <f>SUM(Telhado!D5,Telhado!D6)/B50</f>
        <v>7.7898547683842703E-2</v>
      </c>
    </row>
    <row r="51" spans="1:3" x14ac:dyDescent="0.3">
      <c r="A51" s="16" t="s">
        <v>63</v>
      </c>
      <c r="B51" s="23">
        <f>$P$27</f>
        <v>27.712812921102035</v>
      </c>
      <c r="C51" s="40">
        <f>SUM(Telhado!D5,Telhado!D6)/B51</f>
        <v>9.7373184604803376E-2</v>
      </c>
    </row>
    <row r="52" spans="1:3" x14ac:dyDescent="0.3">
      <c r="A52" s="16" t="s">
        <v>64</v>
      </c>
      <c r="B52" s="23">
        <f>$P$28</f>
        <v>27.712812921102035</v>
      </c>
      <c r="C52" s="40">
        <f>SUM(Telhado!D5,Telhado!D6)/B52</f>
        <v>9.7373184604803376E-2</v>
      </c>
    </row>
    <row r="53" spans="1:3" x14ac:dyDescent="0.3">
      <c r="A53" s="16" t="s">
        <v>65</v>
      </c>
      <c r="B53" s="23">
        <f>$P$29</f>
        <v>27.712812921102035</v>
      </c>
      <c r="C53" s="40">
        <f>SUM(Telhado!D5,Telhado!D6)/B53</f>
        <v>9.7373184604803376E-2</v>
      </c>
    </row>
    <row r="54" spans="1:3" x14ac:dyDescent="0.3">
      <c r="A54" s="16" t="s">
        <v>66</v>
      </c>
      <c r="B54" s="23">
        <f>$P$30</f>
        <v>55.42562584220407</v>
      </c>
      <c r="C54" s="40">
        <f>SUM(Telhado!D5,Telhado!D6)/B54</f>
        <v>4.8686592302401688E-2</v>
      </c>
    </row>
    <row r="55" spans="1:3" x14ac:dyDescent="0.3">
      <c r="A55" s="25"/>
    </row>
    <row r="57" spans="1:3" ht="15" thickBot="1" x14ac:dyDescent="0.35"/>
    <row r="58" spans="1:3" x14ac:dyDescent="0.3">
      <c r="A58" s="33" t="s">
        <v>121</v>
      </c>
      <c r="B58" s="33" t="s">
        <v>125</v>
      </c>
    </row>
    <row r="59" spans="1:3" x14ac:dyDescent="0.3">
      <c r="A59" s="41" t="s">
        <v>88</v>
      </c>
      <c r="B59" s="39">
        <f>SUM(C11,G11,C37,G37,K37,C50)</f>
        <v>1.4288912059235155</v>
      </c>
    </row>
    <row r="60" spans="1:3" x14ac:dyDescent="0.3">
      <c r="A60" s="41" t="s">
        <v>89</v>
      </c>
      <c r="B60" s="39">
        <f>SUM(C15,G15,C37,C41,C45,C51)</f>
        <v>4.5391512038239847</v>
      </c>
    </row>
    <row r="61" spans="1:3" x14ac:dyDescent="0.3">
      <c r="A61" s="41" t="s">
        <v>90</v>
      </c>
      <c r="B61" s="39">
        <f>SUM(C19,G19,G37,C41,G45,C52)</f>
        <v>3.9011254993848619</v>
      </c>
    </row>
    <row r="62" spans="1:3" x14ac:dyDescent="0.3">
      <c r="A62" s="41" t="s">
        <v>91</v>
      </c>
      <c r="B62" s="39">
        <f>SUM(C23,G23,K23,K37,C53)</f>
        <v>1.556937811114371</v>
      </c>
    </row>
    <row r="63" spans="1:3" ht="15" thickBot="1" x14ac:dyDescent="0.35">
      <c r="A63" s="42" t="s">
        <v>92</v>
      </c>
      <c r="B63" s="38">
        <f>SUM(C45,G45,C27,G29,K29,C54)</f>
        <v>1.9005024269180342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2112-592F-4249-A812-0BA29E6FFFC9}">
  <dimension ref="A8:W25"/>
  <sheetViews>
    <sheetView tabSelected="1" topLeftCell="D18" zoomScale="190" zoomScaleNormal="190" workbookViewId="0">
      <selection activeCell="J23" sqref="J23"/>
    </sheetView>
  </sheetViews>
  <sheetFormatPr defaultRowHeight="14.4" x14ac:dyDescent="0.3"/>
  <cols>
    <col min="1" max="1" width="19" customWidth="1"/>
    <col min="3" max="3" width="11" customWidth="1"/>
    <col min="4" max="4" width="7.88671875" customWidth="1"/>
    <col min="5" max="5" width="15.6640625" customWidth="1"/>
    <col min="7" max="7" width="12.88671875" customWidth="1"/>
    <col min="8" max="8" width="7.88671875" customWidth="1"/>
    <col min="9" max="9" width="26" customWidth="1"/>
    <col min="10" max="11" width="12.88671875" customWidth="1"/>
    <col min="12" max="12" width="8.109375" customWidth="1"/>
    <col min="13" max="13" width="15.33203125" customWidth="1"/>
    <col min="15" max="15" width="14.6640625" customWidth="1"/>
    <col min="16" max="16" width="8.21875" customWidth="1"/>
    <col min="17" max="17" width="15.5546875" customWidth="1"/>
    <col min="19" max="19" width="16" customWidth="1"/>
    <col min="20" max="20" width="7.77734375" customWidth="1"/>
    <col min="23" max="23" width="16.33203125" customWidth="1"/>
  </cols>
  <sheetData>
    <row r="8" spans="1:23" x14ac:dyDescent="0.3">
      <c r="A8" s="13" t="s">
        <v>94</v>
      </c>
      <c r="B8" s="19" t="s">
        <v>95</v>
      </c>
      <c r="C8" s="19" t="s">
        <v>123</v>
      </c>
      <c r="E8" s="13" t="s">
        <v>99</v>
      </c>
      <c r="F8" s="19" t="s">
        <v>95</v>
      </c>
      <c r="G8" s="19" t="s">
        <v>123</v>
      </c>
      <c r="I8" s="13" t="s">
        <v>100</v>
      </c>
      <c r="J8" s="19" t="s">
        <v>95</v>
      </c>
      <c r="K8" s="19" t="s">
        <v>123</v>
      </c>
      <c r="M8" s="13" t="s">
        <v>101</v>
      </c>
      <c r="N8" s="19" t="s">
        <v>95</v>
      </c>
      <c r="O8" s="19" t="s">
        <v>123</v>
      </c>
      <c r="Q8" s="13" t="s">
        <v>102</v>
      </c>
      <c r="R8" s="19" t="s">
        <v>95</v>
      </c>
      <c r="S8" s="19" t="s">
        <v>123</v>
      </c>
      <c r="V8" s="13" t="s">
        <v>121</v>
      </c>
      <c r="W8" s="13" t="s">
        <v>124</v>
      </c>
    </row>
    <row r="9" spans="1:23" x14ac:dyDescent="0.3">
      <c r="A9" s="13" t="s">
        <v>96</v>
      </c>
      <c r="B9" s="13">
        <f>(W14-W9)</f>
        <v>5</v>
      </c>
      <c r="C9" s="23">
        <f>B9/'Resistencias Térmicas'!C11</f>
        <v>58.627450980392155</v>
      </c>
      <c r="E9" s="13" t="s">
        <v>96</v>
      </c>
      <c r="F9" s="13">
        <f>(W14-W10)</f>
        <v>25</v>
      </c>
      <c r="G9" s="23">
        <f>F9/'Resistencias Térmicas'!C15</f>
        <v>63.650270694475083</v>
      </c>
      <c r="I9" s="13" t="s">
        <v>103</v>
      </c>
      <c r="J9" s="13">
        <f>W10-W11</f>
        <v>-5</v>
      </c>
      <c r="K9" s="23">
        <f>J9/'Resistencias Térmicas'!C41</f>
        <v>-55.990201714699921</v>
      </c>
      <c r="M9" s="13" t="s">
        <v>96</v>
      </c>
      <c r="N9" s="13">
        <f>(W14-W12)</f>
        <v>13</v>
      </c>
      <c r="O9" s="23">
        <f>N9/'Resistencias Térmicas'!C23</f>
        <v>25.210593297375919</v>
      </c>
      <c r="Q9" s="13" t="s">
        <v>96</v>
      </c>
      <c r="R9" s="13">
        <f>(W14-W13)</f>
        <v>5</v>
      </c>
      <c r="S9" s="23">
        <f>R9/'Resistencias Térmicas'!C27</f>
        <v>20.730503455083909</v>
      </c>
      <c r="V9" s="13" t="s">
        <v>88</v>
      </c>
      <c r="W9" s="32">
        <f>W14-5</f>
        <v>15</v>
      </c>
    </row>
    <row r="10" spans="1:23" x14ac:dyDescent="0.3">
      <c r="A10" s="13" t="s">
        <v>97</v>
      </c>
      <c r="B10" s="13">
        <f>(W14-W9)</f>
        <v>5</v>
      </c>
      <c r="C10" s="23">
        <f>B10/'Resistencias Térmicas'!G11</f>
        <v>20.579361934977712</v>
      </c>
      <c r="E10" s="13" t="s">
        <v>103</v>
      </c>
      <c r="F10" s="13">
        <f>(W11-W10)</f>
        <v>5</v>
      </c>
      <c r="G10" s="23">
        <f>F10/'Resistencias Térmicas'!C41</f>
        <v>55.990201714699921</v>
      </c>
      <c r="I10" s="13" t="s">
        <v>97</v>
      </c>
      <c r="J10" s="13">
        <f>(W14-W11)</f>
        <v>20</v>
      </c>
      <c r="K10" s="23">
        <f>J10/'Resistencias Térmicas'!C19</f>
        <v>59.532114785358829</v>
      </c>
      <c r="M10" s="13" t="s">
        <v>97</v>
      </c>
      <c r="N10" s="13">
        <f>(W14-W12)</f>
        <v>13</v>
      </c>
      <c r="O10" s="23">
        <f>N10/'Resistencias Térmicas'!G23</f>
        <v>25.210593297375919</v>
      </c>
      <c r="Q10" s="13" t="s">
        <v>97</v>
      </c>
      <c r="R10" s="13">
        <f>(W14-W13)</f>
        <v>5</v>
      </c>
      <c r="S10" s="23">
        <f>R10/'Resistencias Térmicas'!G29</f>
        <v>23.555863770977297</v>
      </c>
      <c r="V10" s="13" t="s">
        <v>89</v>
      </c>
      <c r="W10" s="32">
        <v>-5</v>
      </c>
    </row>
    <row r="11" spans="1:23" x14ac:dyDescent="0.3">
      <c r="A11" s="13" t="s">
        <v>20</v>
      </c>
      <c r="B11" s="13">
        <f>(W10-W9)</f>
        <v>-20</v>
      </c>
      <c r="C11" s="23">
        <f>B11/'Resistencias Térmicas'!C37</f>
        <v>-44.492136880272511</v>
      </c>
      <c r="E11" s="13" t="s">
        <v>20</v>
      </c>
      <c r="F11" s="13">
        <f>(W9-W10)</f>
        <v>20</v>
      </c>
      <c r="G11" s="23">
        <f>F11/'Resistencias Térmicas'!C37</f>
        <v>44.492136880272511</v>
      </c>
      <c r="I11" s="13" t="s">
        <v>19</v>
      </c>
      <c r="J11" s="13">
        <f>(W9-W11)</f>
        <v>15</v>
      </c>
      <c r="K11" s="23">
        <f>J11/'Resistencias Térmicas'!G37</f>
        <v>38.974144262896829</v>
      </c>
      <c r="M11" s="13" t="s">
        <v>104</v>
      </c>
      <c r="N11" s="13">
        <f>(W14-W12)</f>
        <v>13</v>
      </c>
      <c r="O11" s="23">
        <f>N11/'Resistencias Térmicas'!K23</f>
        <v>54.190650626067814</v>
      </c>
      <c r="Q11" s="13" t="s">
        <v>105</v>
      </c>
      <c r="R11" s="13">
        <f>(W14-W13)</f>
        <v>5</v>
      </c>
      <c r="S11" s="23">
        <f>R11/'Resistencias Térmicas'!K29</f>
        <v>65.28323799376497</v>
      </c>
      <c r="V11" s="13" t="s">
        <v>90</v>
      </c>
      <c r="W11" s="32">
        <v>0</v>
      </c>
    </row>
    <row r="12" spans="1:23" x14ac:dyDescent="0.3">
      <c r="A12" s="13" t="s">
        <v>19</v>
      </c>
      <c r="B12" s="13">
        <f>(W11-W9)</f>
        <v>-15</v>
      </c>
      <c r="C12" s="23">
        <f>B12/'Resistencias Térmicas'!G37</f>
        <v>-38.974144262896829</v>
      </c>
      <c r="E12" s="13" t="s">
        <v>16</v>
      </c>
      <c r="F12" s="13">
        <f>(W13-W10)</f>
        <v>20</v>
      </c>
      <c r="G12" s="23">
        <f>F12/'Resistencias Térmicas'!C45</f>
        <v>27.888271988016985</v>
      </c>
      <c r="I12" s="13" t="s">
        <v>18</v>
      </c>
      <c r="J12" s="13">
        <f>(W13-W11)</f>
        <v>15</v>
      </c>
      <c r="K12" s="23">
        <f>J12/'Resistencias Térmicas'!G45</f>
        <v>24.808671015072953</v>
      </c>
      <c r="M12" s="13" t="s">
        <v>22</v>
      </c>
      <c r="N12" s="13">
        <f>(W9-W12)</f>
        <v>8</v>
      </c>
      <c r="O12" s="23">
        <f>N12/'Resistencias Térmicas'!K37</f>
        <v>42.472235146906478</v>
      </c>
      <c r="Q12" s="13" t="s">
        <v>18</v>
      </c>
      <c r="R12" s="13">
        <f>(W11-W13)</f>
        <v>-15</v>
      </c>
      <c r="S12" s="23">
        <f>R12/'Resistencias Térmicas'!G45</f>
        <v>-24.808671015072953</v>
      </c>
      <c r="V12" s="13" t="s">
        <v>91</v>
      </c>
      <c r="W12" s="32">
        <v>7</v>
      </c>
    </row>
    <row r="13" spans="1:23" x14ac:dyDescent="0.3">
      <c r="A13" s="13" t="s">
        <v>22</v>
      </c>
      <c r="B13" s="13">
        <f>(W12-W9)</f>
        <v>-8</v>
      </c>
      <c r="C13" s="23">
        <f>B13/'Resistencias Térmicas'!K37</f>
        <v>-42.472235146906478</v>
      </c>
      <c r="E13" s="13" t="s">
        <v>105</v>
      </c>
      <c r="F13" s="13">
        <f>W14-W10</f>
        <v>25</v>
      </c>
      <c r="G13" s="23">
        <f>F13/'Resistencias Térmicas'!G15</f>
        <v>8.9508193164105574</v>
      </c>
      <c r="I13" s="13" t="s">
        <v>105</v>
      </c>
      <c r="J13" s="13">
        <f>W14-W11</f>
        <v>20</v>
      </c>
      <c r="K13" s="23">
        <f>J13/'Resistencias Térmicas'!G19</f>
        <v>8.3717036416910844</v>
      </c>
      <c r="M13" s="20" t="s">
        <v>98</v>
      </c>
      <c r="N13" s="20">
        <f>(W14-W12)</f>
        <v>13</v>
      </c>
      <c r="O13" s="23">
        <f>N13/'Resistencias Térmicas'!C53</f>
        <v>133.50698195567404</v>
      </c>
      <c r="Q13" s="13" t="s">
        <v>16</v>
      </c>
      <c r="R13" s="13">
        <f>(W10-W13)</f>
        <v>-20</v>
      </c>
      <c r="S13" s="23">
        <f>R13/'Resistencias Térmicas'!C45</f>
        <v>-27.888271988016985</v>
      </c>
      <c r="V13" s="13" t="s">
        <v>92</v>
      </c>
      <c r="W13" s="32">
        <f>W14-5</f>
        <v>15</v>
      </c>
    </row>
    <row r="14" spans="1:23" x14ac:dyDescent="0.3">
      <c r="A14" s="13" t="s">
        <v>98</v>
      </c>
      <c r="B14" s="13">
        <f>(W14-W9)</f>
        <v>5</v>
      </c>
      <c r="C14" s="23">
        <f>B14/'Resistencias Térmicas'!C50</f>
        <v>64.186049017150978</v>
      </c>
      <c r="E14" s="13" t="s">
        <v>98</v>
      </c>
      <c r="F14" s="13">
        <f>(W14-W10)</f>
        <v>25</v>
      </c>
      <c r="G14" s="23">
        <f>F14/'Resistencias Térmicas'!C51</f>
        <v>256.74419606860391</v>
      </c>
      <c r="I14" s="13" t="s">
        <v>98</v>
      </c>
      <c r="J14" s="13">
        <f>(W14-W11)</f>
        <v>20</v>
      </c>
      <c r="K14" s="23">
        <f>J14/'Resistencias Térmicas'!C52</f>
        <v>205.39535685488312</v>
      </c>
      <c r="M14" s="2"/>
      <c r="N14" s="2"/>
      <c r="O14" s="2"/>
      <c r="Q14" s="13" t="s">
        <v>98</v>
      </c>
      <c r="R14" s="13">
        <f>(W14-W13)</f>
        <v>5</v>
      </c>
      <c r="S14" s="23">
        <f>R14/'Resistencias Térmicas'!C54</f>
        <v>102.69767842744156</v>
      </c>
      <c r="V14" s="13" t="s">
        <v>93</v>
      </c>
      <c r="W14" s="32">
        <v>20</v>
      </c>
    </row>
    <row r="16" spans="1:23" x14ac:dyDescent="0.3">
      <c r="B16" s="13" t="s">
        <v>114</v>
      </c>
      <c r="C16" s="37">
        <f>SUM(C9:C14)</f>
        <v>17.454345642445027</v>
      </c>
      <c r="D16" s="30" t="s">
        <v>127</v>
      </c>
      <c r="F16" s="13" t="s">
        <v>115</v>
      </c>
      <c r="G16" s="35">
        <f>SUM(G9:G14)</f>
        <v>457.71589666247894</v>
      </c>
      <c r="H16" s="30" t="s">
        <v>127</v>
      </c>
      <c r="J16" s="13" t="s">
        <v>116</v>
      </c>
      <c r="K16" s="35">
        <f>SUM(K9:K14)</f>
        <v>281.09178884520293</v>
      </c>
      <c r="L16" s="30" t="s">
        <v>127</v>
      </c>
      <c r="N16" s="13" t="s">
        <v>117</v>
      </c>
      <c r="O16" s="35">
        <f>SUM(O9:O13)</f>
        <v>280.59105432340016</v>
      </c>
      <c r="P16" s="30" t="s">
        <v>127</v>
      </c>
      <c r="R16" s="13" t="s">
        <v>118</v>
      </c>
      <c r="S16" s="35">
        <f>SUM(S9:S14)</f>
        <v>159.5703406441778</v>
      </c>
      <c r="T16" s="30" t="s">
        <v>127</v>
      </c>
    </row>
    <row r="18" spans="2:20" ht="28.8" x14ac:dyDescent="0.3">
      <c r="B18" s="27" t="s">
        <v>113</v>
      </c>
      <c r="C18" s="36">
        <f>C16*3600</f>
        <v>62835.644312802098</v>
      </c>
      <c r="D18" s="31" t="s">
        <v>122</v>
      </c>
      <c r="F18" s="27" t="s">
        <v>113</v>
      </c>
      <c r="G18" s="36">
        <f>G16*3600</f>
        <v>1647777.2279849241</v>
      </c>
      <c r="H18" s="31" t="s">
        <v>122</v>
      </c>
      <c r="J18" s="27" t="s">
        <v>113</v>
      </c>
      <c r="K18" s="34">
        <f>K16*3600</f>
        <v>1011930.4398427305</v>
      </c>
      <c r="L18" s="31" t="s">
        <v>122</v>
      </c>
      <c r="N18" s="27" t="s">
        <v>113</v>
      </c>
      <c r="O18" s="36">
        <f>O16*3600</f>
        <v>1010127.7955642405</v>
      </c>
      <c r="P18" s="31" t="s">
        <v>122</v>
      </c>
      <c r="R18" s="27" t="s">
        <v>113</v>
      </c>
      <c r="S18" s="36">
        <f>S16*3600</f>
        <v>574453.22631904006</v>
      </c>
      <c r="T18" s="31" t="s">
        <v>122</v>
      </c>
    </row>
    <row r="19" spans="2:20" x14ac:dyDescent="0.3">
      <c r="B19" s="26"/>
    </row>
    <row r="22" spans="2:20" ht="15" thickBot="1" x14ac:dyDescent="0.35"/>
    <row r="23" spans="2:20" ht="15" thickBot="1" x14ac:dyDescent="0.35">
      <c r="B23" s="43" t="s">
        <v>126</v>
      </c>
      <c r="C23" s="44"/>
      <c r="D23" s="44"/>
      <c r="E23" s="44"/>
      <c r="F23" s="44"/>
      <c r="G23" s="44"/>
      <c r="H23" s="44"/>
      <c r="I23" s="44"/>
      <c r="J23" s="45">
        <f>SUM(C18,G18,K18,O18,S18)</f>
        <v>4307124.3340237373</v>
      </c>
      <c r="K23" s="46" t="s">
        <v>122</v>
      </c>
    </row>
    <row r="25" spans="2:20" x14ac:dyDescent="0.3">
      <c r="K25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Paredes Exteriores</vt:lpstr>
      <vt:lpstr>Paredes Interiores</vt:lpstr>
      <vt:lpstr>Portas e Janelas</vt:lpstr>
      <vt:lpstr>Telhado</vt:lpstr>
      <vt:lpstr>Resistencias Térmicas</vt:lpstr>
      <vt:lpstr>Energias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Andre Areias Dos Santos</dc:creator>
  <cp:lastModifiedBy>Diogo Manuel Calheiros Araújo</cp:lastModifiedBy>
  <dcterms:created xsi:type="dcterms:W3CDTF">2023-12-17T13:58:32Z</dcterms:created>
  <dcterms:modified xsi:type="dcterms:W3CDTF">2024-01-03T04:17:10Z</dcterms:modified>
</cp:coreProperties>
</file>