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igpa\OneDrive\Desktop\IIT\Diploma Notes\BDM\BDM Project\Digpal BDM Project\Mid Term\"/>
    </mc:Choice>
  </mc:AlternateContent>
  <xr:revisionPtr revIDLastSave="0" documentId="13_ncr:1_{8DDF7DC8-CF76-45F0-AB2E-AF2179F79AE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ALES" sheetId="1" r:id="rId1"/>
    <sheet name="PUR" sheetId="2" r:id="rId2"/>
    <sheet name="INV" sheetId="3" r:id="rId3"/>
    <sheet name="P_L" sheetId="8" r:id="rId4"/>
    <sheet name="Takeaway" sheetId="9" r:id="rId5"/>
  </sheets>
  <externalReferences>
    <externalReference r:id="rId6"/>
  </externalReferences>
  <definedNames>
    <definedName name="_xlchart.v1.0" hidden="1">P_L!$A$8:$A$22</definedName>
    <definedName name="_xlchart.v1.1" hidden="1">P_L!$E$8:$E$22</definedName>
    <definedName name="_xlchart.v1.2" hidden="1">P_L!$A$8:$A$22</definedName>
    <definedName name="_xlchart.v1.3" hidden="1">P_L!$D$8:$D$22</definedName>
    <definedName name="_xlchart.v1.4" hidden="1">P_L!$A$8:$A$22</definedName>
    <definedName name="_xlchart.v1.5" hidden="1">P_L!$D$8:$D$22</definedName>
    <definedName name="_xlchart.v1.6" hidden="1">P_L!$A$8:$A$22</definedName>
    <definedName name="_xlchart.v1.7" hidden="1">P_L!$D$8:$D$22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zvdD0XWapq/bv1iGD8rkbgoGzRhpF++lLfPIpAgASeI="/>
    </ext>
  </extLst>
</workbook>
</file>

<file path=xl/calcChain.xml><?xml version="1.0" encoding="utf-8"?>
<calcChain xmlns="http://schemas.openxmlformats.org/spreadsheetml/2006/main">
  <c r="B31" i="9" l="1"/>
  <c r="B29" i="9"/>
  <c r="B27" i="9"/>
  <c r="B26" i="9"/>
  <c r="B24" i="9"/>
  <c r="B22" i="9"/>
  <c r="B20" i="9"/>
  <c r="B19" i="9"/>
  <c r="B11" i="9"/>
  <c r="D10" i="9"/>
  <c r="D9" i="9"/>
  <c r="D8" i="9"/>
  <c r="D7" i="9"/>
  <c r="D6" i="9"/>
  <c r="D5" i="9"/>
  <c r="D4" i="9"/>
  <c r="D3" i="9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67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8" i="8"/>
  <c r="C23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C5" i="8"/>
  <c r="F9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B5" i="8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H37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H36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H35" i="2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13" i="3"/>
  <c r="H14" i="3" s="1"/>
  <c r="E9" i="3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8" i="3"/>
  <c r="H9" i="3" s="1"/>
  <c r="H10" i="3" s="1"/>
  <c r="H11" i="3" s="1"/>
  <c r="H12" i="3" s="1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E7" i="3"/>
  <c r="E8" i="3" s="1"/>
  <c r="O6" i="3"/>
  <c r="C6" i="3"/>
  <c r="C7" i="3" s="1"/>
  <c r="C8" i="3" s="1"/>
  <c r="C9" i="3" s="1"/>
  <c r="C10" i="3" s="1"/>
  <c r="C11" i="3" s="1"/>
  <c r="O5" i="3"/>
  <c r="M5" i="3"/>
  <c r="L5" i="3"/>
  <c r="E5" i="3"/>
  <c r="E6" i="3" s="1"/>
  <c r="C5" i="3"/>
  <c r="B5" i="3"/>
  <c r="B6" i="3" s="1"/>
  <c r="P4" i="3"/>
  <c r="O4" i="3"/>
  <c r="N4" i="3"/>
  <c r="M4" i="3"/>
  <c r="L4" i="3"/>
  <c r="K4" i="3"/>
  <c r="J4" i="3"/>
  <c r="I4" i="3"/>
  <c r="H4" i="3"/>
  <c r="H5" i="3" s="1"/>
  <c r="H6" i="3" s="1"/>
  <c r="H7" i="3" s="1"/>
  <c r="G4" i="3"/>
  <c r="F4" i="3"/>
  <c r="E4" i="3"/>
  <c r="D4" i="3"/>
  <c r="C4" i="3"/>
  <c r="B4" i="3"/>
  <c r="Q3" i="3"/>
  <c r="R3" i="3" s="1"/>
  <c r="AP34" i="2"/>
  <c r="AF34" i="2"/>
  <c r="AC36" i="2" s="1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W26" i="2" s="1"/>
  <c r="AH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W24" i="2" s="1"/>
  <c r="AJ24" i="2"/>
  <c r="AI24" i="2"/>
  <c r="AH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W23" i="2" s="1"/>
  <c r="AH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V19" i="2"/>
  <c r="AU19" i="2"/>
  <c r="AT19" i="2"/>
  <c r="AS19" i="2"/>
  <c r="AS34" i="2" s="1"/>
  <c r="AR19" i="2"/>
  <c r="AQ19" i="2"/>
  <c r="AP19" i="2"/>
  <c r="AO19" i="2"/>
  <c r="AN19" i="2"/>
  <c r="AM19" i="2"/>
  <c r="AL19" i="2"/>
  <c r="AK19" i="2"/>
  <c r="AJ19" i="2"/>
  <c r="AI19" i="2"/>
  <c r="AH19" i="2"/>
  <c r="AV18" i="2"/>
  <c r="AW18" i="2" s="1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V15" i="2"/>
  <c r="AW15" i="2" s="1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V12" i="2"/>
  <c r="AU12" i="2"/>
  <c r="AT12" i="2"/>
  <c r="AS12" i="2"/>
  <c r="AR12" i="2"/>
  <c r="AR34" i="2" s="1"/>
  <c r="AQ12" i="2"/>
  <c r="AP12" i="2"/>
  <c r="AO12" i="2"/>
  <c r="AN12" i="2"/>
  <c r="AM12" i="2"/>
  <c r="AL12" i="2"/>
  <c r="AK12" i="2"/>
  <c r="AJ12" i="2"/>
  <c r="AI12" i="2"/>
  <c r="AH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W11" i="2" s="1"/>
  <c r="AH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W8" i="2" s="1"/>
  <c r="AH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V6" i="2"/>
  <c r="AU6" i="2"/>
  <c r="AT6" i="2"/>
  <c r="AS6" i="2"/>
  <c r="AR6" i="2"/>
  <c r="AQ6" i="2"/>
  <c r="AP6" i="2"/>
  <c r="AO6" i="2"/>
  <c r="AN6" i="2"/>
  <c r="AM6" i="2"/>
  <c r="AL6" i="2"/>
  <c r="AK6" i="2"/>
  <c r="AW6" i="2" s="1"/>
  <c r="AJ6" i="2"/>
  <c r="AI6" i="2"/>
  <c r="AH6" i="2"/>
  <c r="AV5" i="2"/>
  <c r="AU5" i="2"/>
  <c r="AT5" i="2"/>
  <c r="AS5" i="2"/>
  <c r="AR5" i="2"/>
  <c r="AQ5" i="2"/>
  <c r="AP5" i="2"/>
  <c r="AO5" i="2"/>
  <c r="AO34" i="2" s="1"/>
  <c r="AN5" i="2"/>
  <c r="AM5" i="2"/>
  <c r="AL5" i="2"/>
  <c r="AK5" i="2"/>
  <c r="AJ5" i="2"/>
  <c r="AI5" i="2"/>
  <c r="AH5" i="2"/>
  <c r="AV4" i="2"/>
  <c r="AU4" i="2"/>
  <c r="AT4" i="2"/>
  <c r="AT34" i="2" s="1"/>
  <c r="AS4" i="2"/>
  <c r="AR4" i="2"/>
  <c r="AQ4" i="2"/>
  <c r="AP4" i="2"/>
  <c r="AO4" i="2"/>
  <c r="AN4" i="2"/>
  <c r="AM4" i="2"/>
  <c r="AL4" i="2"/>
  <c r="AK4" i="2"/>
  <c r="AJ4" i="2"/>
  <c r="AI4" i="2"/>
  <c r="AH4" i="2"/>
  <c r="AW4" i="2" s="1"/>
  <c r="AV3" i="2"/>
  <c r="AU3" i="2"/>
  <c r="AT3" i="2"/>
  <c r="AS3" i="2"/>
  <c r="AR3" i="2"/>
  <c r="AQ3" i="2"/>
  <c r="AP3" i="2"/>
  <c r="AO3" i="2"/>
  <c r="AN3" i="2"/>
  <c r="AM3" i="2"/>
  <c r="AL3" i="2"/>
  <c r="AL34" i="2" s="1"/>
  <c r="AK3" i="2"/>
  <c r="AJ3" i="2"/>
  <c r="AI3" i="2"/>
  <c r="AH3" i="2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Q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U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U16" i="1" s="1"/>
  <c r="AF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T8" i="1"/>
  <c r="AT34" i="1" s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T6" i="1"/>
  <c r="AS6" i="1"/>
  <c r="AR6" i="1"/>
  <c r="AQ6" i="1"/>
  <c r="AP6" i="1"/>
  <c r="AO6" i="1"/>
  <c r="AN6" i="1"/>
  <c r="AM6" i="1"/>
  <c r="AL6" i="1"/>
  <c r="AK6" i="1"/>
  <c r="AJ6" i="1"/>
  <c r="AI6" i="1"/>
  <c r="AI34" i="1" s="1"/>
  <c r="AH6" i="1"/>
  <c r="AG6" i="1"/>
  <c r="AU6" i="1" s="1"/>
  <c r="AF6" i="1"/>
  <c r="AT5" i="1"/>
  <c r="AS5" i="1"/>
  <c r="AR5" i="1"/>
  <c r="AQ5" i="1"/>
  <c r="AP5" i="1"/>
  <c r="AO5" i="1"/>
  <c r="AN5" i="1"/>
  <c r="AM5" i="1"/>
  <c r="AM34" i="1" s="1"/>
  <c r="AL5" i="1"/>
  <c r="AK5" i="1"/>
  <c r="AJ5" i="1"/>
  <c r="AJ34" i="1" s="1"/>
  <c r="AI5" i="1"/>
  <c r="AH5" i="1"/>
  <c r="AG5" i="1"/>
  <c r="AF5" i="1"/>
  <c r="AT4" i="1"/>
  <c r="AS4" i="1"/>
  <c r="AR4" i="1"/>
  <c r="AQ4" i="1"/>
  <c r="AP4" i="1"/>
  <c r="AO4" i="1"/>
  <c r="AN4" i="1"/>
  <c r="AN34" i="1" s="1"/>
  <c r="AM4" i="1"/>
  <c r="AL4" i="1"/>
  <c r="AK4" i="1"/>
  <c r="AJ4" i="1"/>
  <c r="AI4" i="1"/>
  <c r="AH4" i="1"/>
  <c r="AG4" i="1"/>
  <c r="AF4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B21" i="9" l="1"/>
  <c r="B23" i="9" s="1"/>
  <c r="B28" i="9"/>
  <c r="D11" i="9"/>
  <c r="AW27" i="2"/>
  <c r="AW12" i="2"/>
  <c r="AW9" i="2"/>
  <c r="AW29" i="2"/>
  <c r="AW30" i="2"/>
  <c r="AW21" i="2"/>
  <c r="AW22" i="2"/>
  <c r="AW33" i="2"/>
  <c r="AU33" i="1"/>
  <c r="AU30" i="1"/>
  <c r="AU22" i="1"/>
  <c r="AU21" i="1"/>
  <c r="AU19" i="1"/>
  <c r="AU18" i="1"/>
  <c r="AU13" i="1"/>
  <c r="AU12" i="1"/>
  <c r="AU9" i="1"/>
  <c r="AU5" i="1"/>
  <c r="C12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8" i="3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AN34" i="2"/>
  <c r="AL34" i="1"/>
  <c r="AU20" i="1"/>
  <c r="M38" i="3"/>
  <c r="O38" i="3"/>
  <c r="AV34" i="2"/>
  <c r="AV37" i="2" s="1"/>
  <c r="AW19" i="2"/>
  <c r="AU23" i="1"/>
  <c r="AP34" i="1"/>
  <c r="AU31" i="1"/>
  <c r="AI34" i="2"/>
  <c r="AW5" i="2"/>
  <c r="AU34" i="2"/>
  <c r="AW16" i="2"/>
  <c r="AK34" i="1"/>
  <c r="AU10" i="1"/>
  <c r="AU17" i="1"/>
  <c r="AQ34" i="2"/>
  <c r="AF34" i="1"/>
  <c r="AU3" i="1"/>
  <c r="AR34" i="1"/>
  <c r="AU24" i="1"/>
  <c r="AW13" i="2"/>
  <c r="AW20" i="2"/>
  <c r="AW31" i="2"/>
  <c r="AG34" i="1"/>
  <c r="AS34" i="1"/>
  <c r="AU7" i="1"/>
  <c r="D5" i="3"/>
  <c r="P38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AH34" i="1"/>
  <c r="AW10" i="2"/>
  <c r="AW17" i="2"/>
  <c r="AW28" i="2"/>
  <c r="E38" i="3"/>
  <c r="F38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/>
  <c r="B7" i="3"/>
  <c r="H34" i="3"/>
  <c r="AU15" i="1"/>
  <c r="AW7" i="2"/>
  <c r="AW14" i="2"/>
  <c r="AW25" i="2"/>
  <c r="AW32" i="2"/>
  <c r="AH34" i="2"/>
  <c r="G38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/>
  <c r="P34" i="3"/>
  <c r="AK34" i="2"/>
  <c r="AW3" i="2"/>
  <c r="AU26" i="1"/>
  <c r="Q4" i="3"/>
  <c r="R4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E34" i="3"/>
  <c r="AO34" i="1"/>
  <c r="O34" i="3"/>
  <c r="H38" i="3"/>
  <c r="AU14" i="1"/>
  <c r="AJ34" i="2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8" i="3"/>
  <c r="AU4" i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AU25" i="1"/>
  <c r="AU29" i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N38" i="3"/>
  <c r="AM34" i="2"/>
  <c r="AU11" i="1"/>
  <c r="AU8" i="1"/>
  <c r="AU28" i="1"/>
  <c r="AU32" i="1"/>
  <c r="M34" i="3"/>
  <c r="B33" i="9" l="1"/>
  <c r="B32" i="9"/>
  <c r="B25" i="9"/>
  <c r="B22" i="8"/>
  <c r="AW37" i="2"/>
  <c r="D6" i="3"/>
  <c r="Q5" i="3"/>
  <c r="R5" i="3" s="1"/>
  <c r="L34" i="3"/>
  <c r="I34" i="3"/>
  <c r="AW34" i="2"/>
  <c r="C34" i="3"/>
  <c r="L38" i="3"/>
  <c r="B8" i="3"/>
  <c r="AV38" i="1"/>
  <c r="AV37" i="1"/>
  <c r="AV36" i="1"/>
  <c r="AU34" i="1"/>
  <c r="J38" i="3"/>
  <c r="K34" i="3"/>
  <c r="J34" i="3"/>
  <c r="N34" i="3"/>
  <c r="K38" i="3"/>
  <c r="B23" i="8" l="1"/>
  <c r="D22" i="8" s="1"/>
  <c r="AV35" i="1"/>
  <c r="D7" i="3"/>
  <c r="Q6" i="3"/>
  <c r="R6" i="3" s="1"/>
  <c r="B9" i="3"/>
  <c r="D9" i="8" l="1"/>
  <c r="D21" i="8"/>
  <c r="D10" i="8"/>
  <c r="D8" i="8"/>
  <c r="D12" i="8"/>
  <c r="D13" i="8"/>
  <c r="D14" i="8"/>
  <c r="D15" i="8"/>
  <c r="D16" i="8"/>
  <c r="D17" i="8"/>
  <c r="D18" i="8"/>
  <c r="D19" i="8"/>
  <c r="D20" i="8"/>
  <c r="D11" i="8"/>
  <c r="D8" i="3"/>
  <c r="Q7" i="3"/>
  <c r="R7" i="3" s="1"/>
  <c r="B10" i="3"/>
  <c r="B11" i="3" l="1"/>
  <c r="D9" i="3"/>
  <c r="Q8" i="3"/>
  <c r="R8" i="3" s="1"/>
  <c r="D10" i="3" l="1"/>
  <c r="Q9" i="3"/>
  <c r="R9" i="3" s="1"/>
  <c r="B12" i="3"/>
  <c r="B13" i="3" l="1"/>
  <c r="D11" i="3"/>
  <c r="Q10" i="3"/>
  <c r="R10" i="3" s="1"/>
  <c r="D12" i="3" l="1"/>
  <c r="Q11" i="3"/>
  <c r="R11" i="3" s="1"/>
  <c r="B14" i="3"/>
  <c r="B15" i="3" l="1"/>
  <c r="D13" i="3"/>
  <c r="Q12" i="3"/>
  <c r="R12" i="3" s="1"/>
  <c r="D14" i="3" l="1"/>
  <c r="Q13" i="3"/>
  <c r="R13" i="3" s="1"/>
  <c r="B16" i="3"/>
  <c r="B17" i="3" l="1"/>
  <c r="D15" i="3"/>
  <c r="Q14" i="3"/>
  <c r="R14" i="3" s="1"/>
  <c r="B18" i="3" l="1"/>
  <c r="D16" i="3"/>
  <c r="Q15" i="3"/>
  <c r="R15" i="3" s="1"/>
  <c r="D17" i="3" l="1"/>
  <c r="Q16" i="3"/>
  <c r="R16" i="3" s="1"/>
  <c r="B19" i="3"/>
  <c r="B20" i="3" l="1"/>
  <c r="D18" i="3"/>
  <c r="Q17" i="3"/>
  <c r="R17" i="3" s="1"/>
  <c r="D19" i="3" l="1"/>
  <c r="Q18" i="3"/>
  <c r="R18" i="3" s="1"/>
  <c r="B21" i="3"/>
  <c r="B22" i="3" l="1"/>
  <c r="D20" i="3"/>
  <c r="Q19" i="3"/>
  <c r="R19" i="3" s="1"/>
  <c r="D21" i="3" l="1"/>
  <c r="Q20" i="3"/>
  <c r="R20" i="3" s="1"/>
  <c r="B23" i="3"/>
  <c r="B24" i="3" l="1"/>
  <c r="D22" i="3"/>
  <c r="Q21" i="3"/>
  <c r="R21" i="3" s="1"/>
  <c r="D23" i="3" l="1"/>
  <c r="Q22" i="3"/>
  <c r="R22" i="3" s="1"/>
  <c r="B25" i="3"/>
  <c r="B26" i="3" l="1"/>
  <c r="D24" i="3"/>
  <c r="Q23" i="3"/>
  <c r="R23" i="3" s="1"/>
  <c r="D25" i="3" l="1"/>
  <c r="Q24" i="3"/>
  <c r="R24" i="3" s="1"/>
  <c r="B27" i="3"/>
  <c r="B28" i="3" l="1"/>
  <c r="D26" i="3"/>
  <c r="Q25" i="3"/>
  <c r="R25" i="3" s="1"/>
  <c r="D27" i="3" l="1"/>
  <c r="Q26" i="3"/>
  <c r="R26" i="3" s="1"/>
  <c r="B29" i="3"/>
  <c r="B30" i="3" l="1"/>
  <c r="D28" i="3"/>
  <c r="Q27" i="3"/>
  <c r="R27" i="3" s="1"/>
  <c r="D29" i="3" l="1"/>
  <c r="Q28" i="3"/>
  <c r="R28" i="3" s="1"/>
  <c r="B31" i="3"/>
  <c r="B32" i="3" l="1"/>
  <c r="D30" i="3"/>
  <c r="Q29" i="3"/>
  <c r="R29" i="3" s="1"/>
  <c r="D31" i="3" l="1"/>
  <c r="Q30" i="3"/>
  <c r="R30" i="3" s="1"/>
  <c r="B33" i="3"/>
  <c r="B34" i="3" l="1"/>
  <c r="B38" i="3"/>
  <c r="D32" i="3"/>
  <c r="Q31" i="3"/>
  <c r="R31" i="3" s="1"/>
  <c r="D33" i="3" l="1"/>
  <c r="Q32" i="3"/>
  <c r="R32" i="3" s="1"/>
  <c r="D34" i="3" l="1"/>
  <c r="D38" i="3"/>
  <c r="Q33" i="3"/>
  <c r="R33" i="3" s="1"/>
  <c r="V10" i="3" s="1"/>
  <c r="V11" i="3" s="1"/>
</calcChain>
</file>

<file path=xl/sharedStrings.xml><?xml version="1.0" encoding="utf-8"?>
<sst xmlns="http://schemas.openxmlformats.org/spreadsheetml/2006/main" count="279" uniqueCount="100">
  <si>
    <t>SALES</t>
  </si>
  <si>
    <t>SELLING PRICE</t>
  </si>
  <si>
    <t>REVENUE</t>
  </si>
  <si>
    <t>DATE</t>
  </si>
  <si>
    <t>RICE</t>
  </si>
  <si>
    <t>FLOUR</t>
  </si>
  <si>
    <t>MAIDA</t>
  </si>
  <si>
    <t>SUZI</t>
  </si>
  <si>
    <t>TOOR DAL</t>
  </si>
  <si>
    <t>NAMKEEN</t>
  </si>
  <si>
    <t>BISCUIT</t>
  </si>
  <si>
    <t>EGG</t>
  </si>
  <si>
    <t>SUGAR</t>
  </si>
  <si>
    <t>COOKING OIL</t>
  </si>
  <si>
    <t>GHEE</t>
  </si>
  <si>
    <t>MILK &amp; DAIRY</t>
  </si>
  <si>
    <t>DRY FRUITS</t>
  </si>
  <si>
    <t>BREADS</t>
  </si>
  <si>
    <t>SALT</t>
  </si>
  <si>
    <t>TOTAL REVENUE</t>
  </si>
  <si>
    <t>AVERAGE REVENUE</t>
  </si>
  <si>
    <t>Standard Deviation</t>
  </si>
  <si>
    <t>MIN</t>
  </si>
  <si>
    <t>MAX</t>
  </si>
  <si>
    <t>PUCHASE VOLUME</t>
  </si>
  <si>
    <t>PURCHASE COST</t>
  </si>
  <si>
    <t>EXPENDITURE</t>
  </si>
  <si>
    <t xml:space="preserve">Total </t>
  </si>
  <si>
    <t>Total</t>
  </si>
  <si>
    <t xml:space="preserve">AVG. </t>
  </si>
  <si>
    <t>Daily Inventory</t>
  </si>
  <si>
    <t>AVG. DAILY</t>
  </si>
  <si>
    <t>AVG.</t>
  </si>
  <si>
    <t>ITEMWISE AVG.</t>
  </si>
  <si>
    <t>Initial Inventory</t>
  </si>
  <si>
    <t>AVERAGE INVENTORY</t>
  </si>
  <si>
    <t>AVG. INVENTORY(IN Rs.)</t>
  </si>
  <si>
    <t>Avg Purchase Price</t>
  </si>
  <si>
    <t>Avg Selling Price</t>
  </si>
  <si>
    <t xml:space="preserve">Avg Profit </t>
  </si>
  <si>
    <t>P/L</t>
  </si>
  <si>
    <t>REVENUE (SALES)</t>
  </si>
  <si>
    <t>% OF TOTAL PROFIT</t>
  </si>
  <si>
    <t>% OF TOTAL REVENUE</t>
  </si>
  <si>
    <t>PROFIT MARGIN %</t>
  </si>
  <si>
    <t>TOTAL AVG</t>
  </si>
  <si>
    <t>Closing Inventory</t>
  </si>
  <si>
    <t>Expenditure</t>
  </si>
  <si>
    <t>Profit/Loss</t>
  </si>
  <si>
    <t>Total Expenditure</t>
  </si>
  <si>
    <t>Toal Sales</t>
  </si>
  <si>
    <t>FIXED COST ANALYSIS</t>
  </si>
  <si>
    <t>COST</t>
  </si>
  <si>
    <t>RATE OF DEPRICIATION</t>
  </si>
  <si>
    <t>DEPRICIATION</t>
  </si>
  <si>
    <t>FURNITURE</t>
  </si>
  <si>
    <t>FREEZER</t>
  </si>
  <si>
    <t>CONTAINERS</t>
  </si>
  <si>
    <t>DELIVERY VEHICLES</t>
  </si>
  <si>
    <t>PETROL/TRANSPORT</t>
  </si>
  <si>
    <t>RENT</t>
  </si>
  <si>
    <t>ELECTRICITY</t>
  </si>
  <si>
    <t>CARRY BAGS</t>
  </si>
  <si>
    <t xml:space="preserve">TOTAL FIXED COST </t>
  </si>
  <si>
    <t>TOTAL NORMALISED FIXED COST</t>
  </si>
  <si>
    <t>BALENCE SHEET AND KEY INSIGHTS</t>
  </si>
  <si>
    <t>VARIABLES</t>
  </si>
  <si>
    <t>VALUE</t>
  </si>
  <si>
    <t>IDEAL NUMBERS</t>
  </si>
  <si>
    <t>REMARK</t>
  </si>
  <si>
    <t>-</t>
  </si>
  <si>
    <t>FARELY GOOD</t>
  </si>
  <si>
    <t>VARIABLE COSTS</t>
  </si>
  <si>
    <t>GROSS PROFIT</t>
  </si>
  <si>
    <t>NORMALISED FIXED COSTS</t>
  </si>
  <si>
    <t>NET PROFIT</t>
  </si>
  <si>
    <t>GROSS PROFIT RATIO</t>
  </si>
  <si>
    <t>NET PROFIT RATIO</t>
  </si>
  <si>
    <t>7%-8%</t>
  </si>
  <si>
    <t>FIXED ASSETS</t>
  </si>
  <si>
    <t>CURRENT ASSETS</t>
  </si>
  <si>
    <t>TOTAL ASSETS</t>
  </si>
  <si>
    <t>ASSETS TURNOVER RATIO</t>
  </si>
  <si>
    <t>FARELY GOOD FOR THAT FIELD</t>
  </si>
  <si>
    <t>LIABELITIES</t>
  </si>
  <si>
    <t>CURRENT RATIO</t>
  </si>
  <si>
    <t>1+</t>
  </si>
  <si>
    <t>A CURRENT RATIO OF 0.07 IS VERY LESS FOR A COMPANY, BUT FOR A KIRANA STORE, I THINK ITS THOUGH TO CROSS 0.5. SO ITS FARELY GOOD.</t>
  </si>
  <si>
    <t>RETURN ON CAPITAL EMPLOYED</t>
  </si>
  <si>
    <t>ROCE=NET PROFIT/ CURRENT ASSETS.SINCE THE LIABILITIES ARE HIGH, THE CURRENT ASSETS IS LOW AND HENCE THE ROCE IS HIGH.</t>
  </si>
  <si>
    <t>RETURN ON ASSETS</t>
  </si>
  <si>
    <t>5% - 10%</t>
  </si>
  <si>
    <t>SINE HE DOES NOT OWN ANY MAJOR ASSETS OTHER THAN A VEHICLE AND FURNITURE, THE RETURN ON ASSETS IS HIGH.</t>
  </si>
  <si>
    <t>GOOD CONSIDERING CURRENT INFRA</t>
  </si>
  <si>
    <t>Much is better</t>
  </si>
  <si>
    <t>Less is better</t>
  </si>
  <si>
    <t>MAJORLY FROM FIXED ASSETS</t>
  </si>
  <si>
    <t>10% -15%</t>
  </si>
  <si>
    <t>FOCUS IS NEEDED</t>
  </si>
  <si>
    <t>CURRENT INV. 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</si>
</sst>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]#,##0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202124"/>
      <name val="Roboto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4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2D050"/>
        <bgColor rgb="FF92D050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rgb="FF00B0F0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EE1CC"/>
        <bgColor rgb="FFFEE1CC"/>
      </patternFill>
    </fill>
    <fill>
      <patternFill patternType="solid">
        <fgColor rgb="FFF28E85"/>
        <bgColor rgb="FFF28E85"/>
      </patternFill>
    </fill>
    <fill>
      <patternFill patternType="solid">
        <fgColor rgb="FF8FD7DC"/>
        <bgColor rgb="FF8FD7DC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rgb="FFFFFF00"/>
      </patternFill>
    </fill>
    <fill>
      <patternFill patternType="solid">
        <fgColor rgb="FF0000FF"/>
        <bgColor rgb="FFFFFF00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FFFF00"/>
        <bgColor rgb="FFB3CEFA"/>
      </patternFill>
    </fill>
    <fill>
      <patternFill patternType="solid">
        <fgColor rgb="FF0000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12" borderId="9" xfId="0" applyNumberFormat="1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6" fillId="11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0" fontId="1" fillId="13" borderId="9" xfId="0" applyFont="1" applyFill="1" applyBorder="1"/>
    <xf numFmtId="0" fontId="1" fillId="13" borderId="9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4" borderId="9" xfId="0" applyNumberFormat="1" applyFont="1" applyFill="1" applyBorder="1" applyAlignment="1">
      <alignment horizontal="center" vertical="center"/>
    </xf>
    <xf numFmtId="164" fontId="1" fillId="11" borderId="9" xfId="0" applyNumberFormat="1" applyFont="1" applyFill="1" applyBorder="1" applyAlignment="1">
      <alignment horizontal="center" vertical="center"/>
    </xf>
    <xf numFmtId="164" fontId="1" fillId="15" borderId="9" xfId="0" applyNumberFormat="1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0" fontId="7" fillId="16" borderId="0" xfId="0" applyFont="1" applyFill="1"/>
    <xf numFmtId="0" fontId="8" fillId="0" borderId="9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11" borderId="9" xfId="0" applyFont="1" applyFill="1" applyBorder="1" applyAlignment="1">
      <alignment horizontal="center" vertical="center"/>
    </xf>
    <xf numFmtId="0" fontId="7" fillId="17" borderId="0" xfId="0" applyFont="1" applyFill="1"/>
    <xf numFmtId="2" fontId="7" fillId="17" borderId="0" xfId="0" applyNumberFormat="1" applyFont="1" applyFill="1" applyAlignment="1">
      <alignment horizontal="center" vertical="center"/>
    </xf>
    <xf numFmtId="0" fontId="7" fillId="18" borderId="0" xfId="0" applyFont="1" applyFill="1"/>
    <xf numFmtId="1" fontId="7" fillId="17" borderId="0" xfId="0" applyNumberFormat="1" applyFont="1" applyFill="1" applyAlignment="1">
      <alignment horizontal="center" vertical="center"/>
    </xf>
    <xf numFmtId="1" fontId="7" fillId="11" borderId="9" xfId="0" applyNumberFormat="1" applyFont="1" applyFill="1" applyBorder="1" applyAlignment="1">
      <alignment horizontal="center" vertical="center"/>
    </xf>
    <xf numFmtId="0" fontId="1" fillId="19" borderId="0" xfId="0" applyFont="1" applyFill="1"/>
    <xf numFmtId="164" fontId="1" fillId="19" borderId="0" xfId="0" applyNumberFormat="1" applyFont="1" applyFill="1"/>
    <xf numFmtId="1" fontId="10" fillId="20" borderId="0" xfId="0" applyNumberFormat="1" applyFont="1" applyFill="1"/>
    <xf numFmtId="165" fontId="10" fillId="20" borderId="0" xfId="0" applyNumberFormat="1" applyFont="1" applyFill="1"/>
    <xf numFmtId="0" fontId="11" fillId="0" borderId="0" xfId="0" applyFont="1"/>
    <xf numFmtId="164" fontId="1" fillId="21" borderId="9" xfId="0" applyNumberFormat="1" applyFont="1" applyFill="1" applyBorder="1" applyAlignment="1">
      <alignment horizontal="center" vertical="center"/>
    </xf>
    <xf numFmtId="164" fontId="12" fillId="22" borderId="9" xfId="0" applyNumberFormat="1" applyFont="1" applyFill="1" applyBorder="1" applyAlignment="1">
      <alignment horizontal="center" vertical="center"/>
    </xf>
    <xf numFmtId="0" fontId="0" fillId="0" borderId="11" xfId="0" applyBorder="1"/>
    <xf numFmtId="0" fontId="1" fillId="6" borderId="10" xfId="0" applyFont="1" applyFill="1" applyBorder="1" applyAlignment="1">
      <alignment horizontal="center" vertical="center" wrapText="1"/>
    </xf>
    <xf numFmtId="0" fontId="11" fillId="23" borderId="12" xfId="0" applyFont="1" applyFill="1" applyBorder="1" applyAlignment="1">
      <alignment horizontal="left"/>
    </xf>
    <xf numFmtId="165" fontId="14" fillId="0" borderId="12" xfId="0" applyNumberFormat="1" applyFont="1" applyBorder="1" applyAlignment="1">
      <alignment horizontal="center" vertical="center"/>
    </xf>
    <xf numFmtId="165" fontId="13" fillId="24" borderId="12" xfId="0" applyNumberFormat="1" applyFont="1" applyFill="1" applyBorder="1" applyAlignment="1">
      <alignment horizontal="center" vertical="center"/>
    </xf>
    <xf numFmtId="0" fontId="11" fillId="25" borderId="12" xfId="0" applyFont="1" applyFill="1" applyBorder="1" applyAlignment="1">
      <alignment horizontal="center" vertical="center" wrapText="1"/>
    </xf>
    <xf numFmtId="0" fontId="11" fillId="26" borderId="13" xfId="0" applyFont="1" applyFill="1" applyBorder="1" applyAlignment="1">
      <alignment horizontal="center" vertical="center" wrapText="1"/>
    </xf>
    <xf numFmtId="164" fontId="15" fillId="27" borderId="0" xfId="0" applyNumberFormat="1" applyFont="1" applyFill="1"/>
    <xf numFmtId="9" fontId="0" fillId="0" borderId="0" xfId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9" fontId="0" fillId="0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/>
    </xf>
    <xf numFmtId="164" fontId="17" fillId="28" borderId="12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9" fontId="18" fillId="0" borderId="12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0" fontId="16" fillId="0" borderId="12" xfId="0" applyNumberFormat="1" applyFont="1" applyBorder="1" applyAlignment="1">
      <alignment horizontal="center" vertical="center" wrapText="1"/>
    </xf>
    <xf numFmtId="2" fontId="16" fillId="0" borderId="12" xfId="0" applyNumberFormat="1" applyFont="1" applyBorder="1" applyAlignment="1">
      <alignment horizontal="center" vertical="center" wrapText="1"/>
    </xf>
    <xf numFmtId="9" fontId="16" fillId="0" borderId="12" xfId="0" applyNumberFormat="1" applyFont="1" applyBorder="1" applyAlignment="1">
      <alignment horizontal="center" vertical="center" wrapText="1"/>
    </xf>
    <xf numFmtId="0" fontId="11" fillId="29" borderId="1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1" fillId="4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10" fillId="20" borderId="0" xfId="0" applyFont="1" applyFill="1" applyAlignment="1">
      <alignment horizontal="left" vertical="center"/>
    </xf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9" fillId="28" borderId="12" xfId="0" applyFont="1" applyFill="1" applyBorder="1" applyAlignment="1">
      <alignment horizontal="center" vertical="center"/>
    </xf>
    <xf numFmtId="0" fontId="11" fillId="29" borderId="12" xfId="0" applyFont="1" applyFill="1" applyBorder="1" applyAlignment="1">
      <alignment horizontal="center" vertical="center" wrapText="1"/>
    </xf>
    <xf numFmtId="0" fontId="0" fillId="29" borderId="12" xfId="0" applyFill="1" applyBorder="1"/>
    <xf numFmtId="0" fontId="19" fillId="28" borderId="14" xfId="0" applyFont="1" applyFill="1" applyBorder="1" applyAlignment="1">
      <alignment horizontal="center" vertical="center"/>
    </xf>
    <xf numFmtId="0" fontId="19" fillId="28" borderId="15" xfId="0" applyFont="1" applyFill="1" applyBorder="1" applyAlignment="1">
      <alignment horizontal="center" vertical="center"/>
    </xf>
    <xf numFmtId="0" fontId="19" fillId="28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xMode val="edge"/>
          <c:yMode val="edge"/>
          <c:x val="0.21151860432706865"/>
          <c:y val="0.12675040061124998"/>
          <c:w val="0.45960254628535974"/>
          <c:h val="0.806690370857145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9B-46A7-9451-8769BA1BEF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SALES!$AF$35:$AT$35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SALES!$AF$34:$AT$34</c:f>
              <c:numCache>
                <c:formatCode>[$₹]#,##0</c:formatCode>
                <c:ptCount val="15"/>
                <c:pt idx="0">
                  <c:v>106103</c:v>
                </c:pt>
                <c:pt idx="1">
                  <c:v>88552</c:v>
                </c:pt>
                <c:pt idx="2">
                  <c:v>13751</c:v>
                </c:pt>
                <c:pt idx="3">
                  <c:v>15949</c:v>
                </c:pt>
                <c:pt idx="4">
                  <c:v>51691</c:v>
                </c:pt>
                <c:pt idx="5">
                  <c:v>59166</c:v>
                </c:pt>
                <c:pt idx="6">
                  <c:v>21949</c:v>
                </c:pt>
                <c:pt idx="7">
                  <c:v>15463</c:v>
                </c:pt>
                <c:pt idx="8">
                  <c:v>47748</c:v>
                </c:pt>
                <c:pt idx="9">
                  <c:v>99098</c:v>
                </c:pt>
                <c:pt idx="10">
                  <c:v>84424</c:v>
                </c:pt>
                <c:pt idx="11">
                  <c:v>88194</c:v>
                </c:pt>
                <c:pt idx="12">
                  <c:v>97447</c:v>
                </c:pt>
                <c:pt idx="13">
                  <c:v>10528</c:v>
                </c:pt>
                <c:pt idx="14">
                  <c:v>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9B-46A7-9451-8769BA1B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en-IN" sz="1800" b="1" i="1" u="none" strike="noStrike" kern="1200" baseline="0">
                <a:solidFill>
                  <a:srgbClr val="0000FF"/>
                </a:solidFill>
                <a:latin typeface="Tahoma"/>
                <a:ea typeface="+mn-ea"/>
                <a:cs typeface="+mn-cs"/>
              </a:defRPr>
            </a:pPr>
            <a:r>
              <a:rPr lang="en-IN" sz="1800" b="1" i="1" u="none" strike="noStrike" kern="1200" baseline="0">
                <a:solidFill>
                  <a:srgbClr val="0000FF"/>
                </a:solidFill>
                <a:latin typeface="Tahoma"/>
                <a:ea typeface="+mn-ea"/>
                <a:cs typeface="+mn-cs"/>
              </a:rPr>
              <a:t>Inventory Fluctuation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693079090855168E-2"/>
          <c:y val="0.1695747576021544"/>
          <c:w val="0.80872302095482618"/>
          <c:h val="0.5945563962856053"/>
        </c:manualLayout>
      </c:layout>
      <c:lineChart>
        <c:grouping val="standard"/>
        <c:varyColors val="1"/>
        <c:ser>
          <c:idx val="0"/>
          <c:order val="0"/>
          <c:tx>
            <c:strRef>
              <c:f>INV!$B$2</c:f>
              <c:strCache>
                <c:ptCount val="1"/>
                <c:pt idx="0">
                  <c:v>RICE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INV!$B$3:$B$33</c:f>
              <c:numCache>
                <c:formatCode>General</c:formatCode>
                <c:ptCount val="31"/>
                <c:pt idx="0">
                  <c:v>500</c:v>
                </c:pt>
                <c:pt idx="1">
                  <c:v>630</c:v>
                </c:pt>
                <c:pt idx="2">
                  <c:v>569</c:v>
                </c:pt>
                <c:pt idx="3">
                  <c:v>459</c:v>
                </c:pt>
                <c:pt idx="4">
                  <c:v>599</c:v>
                </c:pt>
                <c:pt idx="5">
                  <c:v>533</c:v>
                </c:pt>
                <c:pt idx="6">
                  <c:v>498</c:v>
                </c:pt>
                <c:pt idx="7">
                  <c:v>438</c:v>
                </c:pt>
                <c:pt idx="8">
                  <c:v>398</c:v>
                </c:pt>
                <c:pt idx="9">
                  <c:v>338</c:v>
                </c:pt>
                <c:pt idx="10">
                  <c:v>543</c:v>
                </c:pt>
                <c:pt idx="11">
                  <c:v>495</c:v>
                </c:pt>
                <c:pt idx="12">
                  <c:v>647</c:v>
                </c:pt>
                <c:pt idx="13">
                  <c:v>597</c:v>
                </c:pt>
                <c:pt idx="14">
                  <c:v>491</c:v>
                </c:pt>
                <c:pt idx="15">
                  <c:v>449</c:v>
                </c:pt>
                <c:pt idx="16">
                  <c:v>609</c:v>
                </c:pt>
                <c:pt idx="17">
                  <c:v>504</c:v>
                </c:pt>
                <c:pt idx="18">
                  <c:v>464</c:v>
                </c:pt>
                <c:pt idx="19">
                  <c:v>428</c:v>
                </c:pt>
                <c:pt idx="20">
                  <c:v>390</c:v>
                </c:pt>
                <c:pt idx="21">
                  <c:v>542</c:v>
                </c:pt>
                <c:pt idx="22">
                  <c:v>469</c:v>
                </c:pt>
                <c:pt idx="23">
                  <c:v>400</c:v>
                </c:pt>
                <c:pt idx="24">
                  <c:v>275</c:v>
                </c:pt>
                <c:pt idx="25">
                  <c:v>385</c:v>
                </c:pt>
                <c:pt idx="26">
                  <c:v>315</c:v>
                </c:pt>
                <c:pt idx="27">
                  <c:v>240</c:v>
                </c:pt>
                <c:pt idx="28">
                  <c:v>169</c:v>
                </c:pt>
                <c:pt idx="29">
                  <c:v>209</c:v>
                </c:pt>
                <c:pt idx="3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CA-4672-BBA8-5D786F87A60A}"/>
            </c:ext>
          </c:extLst>
        </c:ser>
        <c:ser>
          <c:idx val="1"/>
          <c:order val="1"/>
          <c:tx>
            <c:strRef>
              <c:f>INV!$C$2</c:f>
              <c:strCache>
                <c:ptCount val="1"/>
                <c:pt idx="0">
                  <c:v>FLOUR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INV!$C$3:$C$33</c:f>
              <c:numCache>
                <c:formatCode>General</c:formatCode>
                <c:ptCount val="31"/>
                <c:pt idx="0">
                  <c:v>300</c:v>
                </c:pt>
                <c:pt idx="1">
                  <c:v>245</c:v>
                </c:pt>
                <c:pt idx="2">
                  <c:v>475</c:v>
                </c:pt>
                <c:pt idx="3">
                  <c:v>335</c:v>
                </c:pt>
                <c:pt idx="4">
                  <c:v>294</c:v>
                </c:pt>
                <c:pt idx="5">
                  <c:v>251</c:v>
                </c:pt>
                <c:pt idx="6">
                  <c:v>411</c:v>
                </c:pt>
                <c:pt idx="7">
                  <c:v>349</c:v>
                </c:pt>
                <c:pt idx="8">
                  <c:v>269</c:v>
                </c:pt>
                <c:pt idx="9">
                  <c:v>223</c:v>
                </c:pt>
                <c:pt idx="10">
                  <c:v>108</c:v>
                </c:pt>
                <c:pt idx="11">
                  <c:v>247</c:v>
                </c:pt>
                <c:pt idx="12">
                  <c:v>269</c:v>
                </c:pt>
                <c:pt idx="13">
                  <c:v>270</c:v>
                </c:pt>
                <c:pt idx="14">
                  <c:v>157</c:v>
                </c:pt>
                <c:pt idx="15">
                  <c:v>122</c:v>
                </c:pt>
                <c:pt idx="16">
                  <c:v>80</c:v>
                </c:pt>
                <c:pt idx="17">
                  <c:v>12</c:v>
                </c:pt>
                <c:pt idx="18">
                  <c:v>267</c:v>
                </c:pt>
                <c:pt idx="19">
                  <c:v>198</c:v>
                </c:pt>
                <c:pt idx="20">
                  <c:v>113</c:v>
                </c:pt>
                <c:pt idx="21">
                  <c:v>72</c:v>
                </c:pt>
                <c:pt idx="22">
                  <c:v>204</c:v>
                </c:pt>
                <c:pt idx="23">
                  <c:v>148</c:v>
                </c:pt>
                <c:pt idx="24">
                  <c:v>8</c:v>
                </c:pt>
                <c:pt idx="25">
                  <c:v>49</c:v>
                </c:pt>
                <c:pt idx="26">
                  <c:v>482</c:v>
                </c:pt>
                <c:pt idx="27">
                  <c:v>428</c:v>
                </c:pt>
                <c:pt idx="28">
                  <c:v>369</c:v>
                </c:pt>
                <c:pt idx="29">
                  <c:v>281</c:v>
                </c:pt>
                <c:pt idx="3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CA-4672-BBA8-5D786F87A60A}"/>
            </c:ext>
          </c:extLst>
        </c:ser>
        <c:ser>
          <c:idx val="2"/>
          <c:order val="2"/>
          <c:tx>
            <c:strRef>
              <c:f>INV!$D$2</c:f>
              <c:strCache>
                <c:ptCount val="1"/>
                <c:pt idx="0">
                  <c:v>MAIDA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INV!$D$3:$D$33</c:f>
              <c:numCache>
                <c:formatCode>General</c:formatCode>
                <c:ptCount val="31"/>
                <c:pt idx="0">
                  <c:v>60</c:v>
                </c:pt>
                <c:pt idx="1">
                  <c:v>52</c:v>
                </c:pt>
                <c:pt idx="2">
                  <c:v>46</c:v>
                </c:pt>
                <c:pt idx="3">
                  <c:v>37</c:v>
                </c:pt>
                <c:pt idx="4">
                  <c:v>82</c:v>
                </c:pt>
                <c:pt idx="5">
                  <c:v>72</c:v>
                </c:pt>
                <c:pt idx="6">
                  <c:v>67</c:v>
                </c:pt>
                <c:pt idx="7">
                  <c:v>61</c:v>
                </c:pt>
                <c:pt idx="8">
                  <c:v>53</c:v>
                </c:pt>
                <c:pt idx="9">
                  <c:v>43</c:v>
                </c:pt>
                <c:pt idx="10">
                  <c:v>82</c:v>
                </c:pt>
                <c:pt idx="11">
                  <c:v>63</c:v>
                </c:pt>
                <c:pt idx="12">
                  <c:v>53</c:v>
                </c:pt>
                <c:pt idx="13">
                  <c:v>38</c:v>
                </c:pt>
                <c:pt idx="14">
                  <c:v>29</c:v>
                </c:pt>
                <c:pt idx="15">
                  <c:v>21</c:v>
                </c:pt>
                <c:pt idx="16">
                  <c:v>15</c:v>
                </c:pt>
                <c:pt idx="17">
                  <c:v>5</c:v>
                </c:pt>
                <c:pt idx="18">
                  <c:v>47</c:v>
                </c:pt>
                <c:pt idx="19">
                  <c:v>38</c:v>
                </c:pt>
                <c:pt idx="20">
                  <c:v>28</c:v>
                </c:pt>
                <c:pt idx="21">
                  <c:v>20</c:v>
                </c:pt>
                <c:pt idx="22">
                  <c:v>10</c:v>
                </c:pt>
                <c:pt idx="23">
                  <c:v>43</c:v>
                </c:pt>
                <c:pt idx="24">
                  <c:v>33</c:v>
                </c:pt>
                <c:pt idx="25">
                  <c:v>35</c:v>
                </c:pt>
                <c:pt idx="26">
                  <c:v>67</c:v>
                </c:pt>
                <c:pt idx="27">
                  <c:v>56</c:v>
                </c:pt>
                <c:pt idx="28">
                  <c:v>44</c:v>
                </c:pt>
                <c:pt idx="29">
                  <c:v>34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CA-4672-BBA8-5D786F87A60A}"/>
            </c:ext>
          </c:extLst>
        </c:ser>
        <c:ser>
          <c:idx val="3"/>
          <c:order val="3"/>
          <c:tx>
            <c:strRef>
              <c:f>INV!$E$2</c:f>
              <c:strCache>
                <c:ptCount val="1"/>
                <c:pt idx="0">
                  <c:v>SUZI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INV!$E$3:$E$33</c:f>
              <c:numCache>
                <c:formatCode>General</c:formatCode>
                <c:ptCount val="31"/>
                <c:pt idx="0">
                  <c:v>50</c:v>
                </c:pt>
                <c:pt idx="1">
                  <c:v>42</c:v>
                </c:pt>
                <c:pt idx="2">
                  <c:v>36</c:v>
                </c:pt>
                <c:pt idx="3">
                  <c:v>27</c:v>
                </c:pt>
                <c:pt idx="4">
                  <c:v>72</c:v>
                </c:pt>
                <c:pt idx="5">
                  <c:v>62</c:v>
                </c:pt>
                <c:pt idx="6">
                  <c:v>57</c:v>
                </c:pt>
                <c:pt idx="7">
                  <c:v>51</c:v>
                </c:pt>
                <c:pt idx="8">
                  <c:v>43</c:v>
                </c:pt>
                <c:pt idx="9">
                  <c:v>33</c:v>
                </c:pt>
                <c:pt idx="10">
                  <c:v>72</c:v>
                </c:pt>
                <c:pt idx="11">
                  <c:v>60</c:v>
                </c:pt>
                <c:pt idx="12">
                  <c:v>50</c:v>
                </c:pt>
                <c:pt idx="13">
                  <c:v>42</c:v>
                </c:pt>
                <c:pt idx="14">
                  <c:v>33</c:v>
                </c:pt>
                <c:pt idx="15">
                  <c:v>25</c:v>
                </c:pt>
                <c:pt idx="16">
                  <c:v>19</c:v>
                </c:pt>
                <c:pt idx="17">
                  <c:v>9</c:v>
                </c:pt>
                <c:pt idx="18">
                  <c:v>21</c:v>
                </c:pt>
                <c:pt idx="19">
                  <c:v>12</c:v>
                </c:pt>
                <c:pt idx="20">
                  <c:v>52</c:v>
                </c:pt>
                <c:pt idx="21">
                  <c:v>44</c:v>
                </c:pt>
                <c:pt idx="22">
                  <c:v>34</c:v>
                </c:pt>
                <c:pt idx="23">
                  <c:v>63</c:v>
                </c:pt>
                <c:pt idx="24">
                  <c:v>53</c:v>
                </c:pt>
                <c:pt idx="25">
                  <c:v>43</c:v>
                </c:pt>
                <c:pt idx="26">
                  <c:v>37</c:v>
                </c:pt>
                <c:pt idx="27">
                  <c:v>20</c:v>
                </c:pt>
                <c:pt idx="28">
                  <c:v>50</c:v>
                </c:pt>
                <c:pt idx="29">
                  <c:v>43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CA-4672-BBA8-5D786F87A60A}"/>
            </c:ext>
          </c:extLst>
        </c:ser>
        <c:ser>
          <c:idx val="4"/>
          <c:order val="4"/>
          <c:tx>
            <c:strRef>
              <c:f>INV!$F$2</c:f>
              <c:strCache>
                <c:ptCount val="1"/>
                <c:pt idx="0">
                  <c:v>TOOR DAL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INV!$F$3:$F$33</c:f>
              <c:numCache>
                <c:formatCode>General</c:formatCode>
                <c:ptCount val="31"/>
                <c:pt idx="0">
                  <c:v>50</c:v>
                </c:pt>
                <c:pt idx="1">
                  <c:v>140</c:v>
                </c:pt>
                <c:pt idx="2">
                  <c:v>124</c:v>
                </c:pt>
                <c:pt idx="3">
                  <c:v>114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69</c:v>
                </c:pt>
                <c:pt idx="9">
                  <c:v>63</c:v>
                </c:pt>
                <c:pt idx="10">
                  <c:v>55</c:v>
                </c:pt>
                <c:pt idx="11">
                  <c:v>49</c:v>
                </c:pt>
                <c:pt idx="12">
                  <c:v>41</c:v>
                </c:pt>
                <c:pt idx="13">
                  <c:v>35</c:v>
                </c:pt>
                <c:pt idx="14">
                  <c:v>30</c:v>
                </c:pt>
                <c:pt idx="15">
                  <c:v>24</c:v>
                </c:pt>
                <c:pt idx="16">
                  <c:v>68</c:v>
                </c:pt>
                <c:pt idx="17">
                  <c:v>64</c:v>
                </c:pt>
                <c:pt idx="18">
                  <c:v>60</c:v>
                </c:pt>
                <c:pt idx="19">
                  <c:v>54</c:v>
                </c:pt>
                <c:pt idx="20">
                  <c:v>50</c:v>
                </c:pt>
                <c:pt idx="21">
                  <c:v>42</c:v>
                </c:pt>
                <c:pt idx="22">
                  <c:v>26</c:v>
                </c:pt>
                <c:pt idx="23">
                  <c:v>14</c:v>
                </c:pt>
                <c:pt idx="24">
                  <c:v>54</c:v>
                </c:pt>
                <c:pt idx="25">
                  <c:v>36</c:v>
                </c:pt>
                <c:pt idx="26">
                  <c:v>27</c:v>
                </c:pt>
                <c:pt idx="27">
                  <c:v>23</c:v>
                </c:pt>
                <c:pt idx="28">
                  <c:v>70</c:v>
                </c:pt>
                <c:pt idx="29">
                  <c:v>65</c:v>
                </c:pt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CA-4672-BBA8-5D786F87A60A}"/>
            </c:ext>
          </c:extLst>
        </c:ser>
        <c:ser>
          <c:idx val="5"/>
          <c:order val="5"/>
          <c:tx>
            <c:strRef>
              <c:f>INV!$G$2</c:f>
              <c:strCache>
                <c:ptCount val="1"/>
                <c:pt idx="0">
                  <c:v>NAMKEEN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INV!$G$3:$G$33</c:f>
              <c:numCache>
                <c:formatCode>General</c:formatCode>
                <c:ptCount val="31"/>
                <c:pt idx="0">
                  <c:v>30</c:v>
                </c:pt>
                <c:pt idx="1">
                  <c:v>98</c:v>
                </c:pt>
                <c:pt idx="2">
                  <c:v>77</c:v>
                </c:pt>
                <c:pt idx="3">
                  <c:v>57</c:v>
                </c:pt>
                <c:pt idx="4">
                  <c:v>42</c:v>
                </c:pt>
                <c:pt idx="5">
                  <c:v>32</c:v>
                </c:pt>
                <c:pt idx="6">
                  <c:v>20</c:v>
                </c:pt>
                <c:pt idx="7">
                  <c:v>55</c:v>
                </c:pt>
                <c:pt idx="8">
                  <c:v>43</c:v>
                </c:pt>
                <c:pt idx="9">
                  <c:v>173</c:v>
                </c:pt>
                <c:pt idx="10">
                  <c:v>153</c:v>
                </c:pt>
                <c:pt idx="11">
                  <c:v>135</c:v>
                </c:pt>
                <c:pt idx="12">
                  <c:v>123</c:v>
                </c:pt>
                <c:pt idx="13">
                  <c:v>110</c:v>
                </c:pt>
                <c:pt idx="14">
                  <c:v>96</c:v>
                </c:pt>
                <c:pt idx="15">
                  <c:v>84</c:v>
                </c:pt>
                <c:pt idx="16">
                  <c:v>64</c:v>
                </c:pt>
                <c:pt idx="17">
                  <c:v>90</c:v>
                </c:pt>
                <c:pt idx="18">
                  <c:v>68</c:v>
                </c:pt>
                <c:pt idx="19">
                  <c:v>53</c:v>
                </c:pt>
                <c:pt idx="20">
                  <c:v>28</c:v>
                </c:pt>
                <c:pt idx="21">
                  <c:v>58</c:v>
                </c:pt>
                <c:pt idx="22">
                  <c:v>43</c:v>
                </c:pt>
                <c:pt idx="23">
                  <c:v>33</c:v>
                </c:pt>
                <c:pt idx="24">
                  <c:v>68</c:v>
                </c:pt>
                <c:pt idx="25">
                  <c:v>56</c:v>
                </c:pt>
                <c:pt idx="26">
                  <c:v>90</c:v>
                </c:pt>
                <c:pt idx="27">
                  <c:v>71</c:v>
                </c:pt>
                <c:pt idx="28">
                  <c:v>51</c:v>
                </c:pt>
                <c:pt idx="29">
                  <c:v>34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CA-4672-BBA8-5D786F87A60A}"/>
            </c:ext>
          </c:extLst>
        </c:ser>
        <c:ser>
          <c:idx val="6"/>
          <c:order val="6"/>
          <c:tx>
            <c:strRef>
              <c:f>INV!$H$2</c:f>
              <c:strCache>
                <c:ptCount val="1"/>
                <c:pt idx="0">
                  <c:v>BISCUIT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INV!$H$3:$H$33</c:f>
              <c:numCache>
                <c:formatCode>General</c:formatCode>
                <c:ptCount val="31"/>
                <c:pt idx="0">
                  <c:v>70</c:v>
                </c:pt>
                <c:pt idx="1">
                  <c:v>62</c:v>
                </c:pt>
                <c:pt idx="2">
                  <c:v>52</c:v>
                </c:pt>
                <c:pt idx="3">
                  <c:v>41</c:v>
                </c:pt>
                <c:pt idx="4">
                  <c:v>27</c:v>
                </c:pt>
                <c:pt idx="5">
                  <c:v>18</c:v>
                </c:pt>
                <c:pt idx="6">
                  <c:v>13</c:v>
                </c:pt>
                <c:pt idx="7">
                  <c:v>58</c:v>
                </c:pt>
                <c:pt idx="8">
                  <c:v>102</c:v>
                </c:pt>
                <c:pt idx="9">
                  <c:v>97</c:v>
                </c:pt>
                <c:pt idx="10">
                  <c:v>87</c:v>
                </c:pt>
                <c:pt idx="11">
                  <c:v>82</c:v>
                </c:pt>
                <c:pt idx="12">
                  <c:v>72</c:v>
                </c:pt>
                <c:pt idx="13">
                  <c:v>66</c:v>
                </c:pt>
                <c:pt idx="14">
                  <c:v>58</c:v>
                </c:pt>
                <c:pt idx="15">
                  <c:v>52</c:v>
                </c:pt>
                <c:pt idx="16">
                  <c:v>43</c:v>
                </c:pt>
                <c:pt idx="17">
                  <c:v>37</c:v>
                </c:pt>
                <c:pt idx="18">
                  <c:v>34</c:v>
                </c:pt>
                <c:pt idx="19">
                  <c:v>26</c:v>
                </c:pt>
                <c:pt idx="20">
                  <c:v>70</c:v>
                </c:pt>
                <c:pt idx="21">
                  <c:v>61</c:v>
                </c:pt>
                <c:pt idx="22">
                  <c:v>58</c:v>
                </c:pt>
                <c:pt idx="23">
                  <c:v>52</c:v>
                </c:pt>
                <c:pt idx="24">
                  <c:v>43</c:v>
                </c:pt>
                <c:pt idx="25">
                  <c:v>38</c:v>
                </c:pt>
                <c:pt idx="26">
                  <c:v>29</c:v>
                </c:pt>
                <c:pt idx="27">
                  <c:v>26</c:v>
                </c:pt>
                <c:pt idx="28">
                  <c:v>69</c:v>
                </c:pt>
                <c:pt idx="29">
                  <c:v>63</c:v>
                </c:pt>
                <c:pt idx="3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CA-4672-BBA8-5D786F87A60A}"/>
            </c:ext>
          </c:extLst>
        </c:ser>
        <c:ser>
          <c:idx val="7"/>
          <c:order val="7"/>
          <c:tx>
            <c:strRef>
              <c:f>INV!$I$2</c:f>
              <c:strCache>
                <c:ptCount val="1"/>
                <c:pt idx="0">
                  <c:v>EGG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INV!$I$3:$I$33</c:f>
              <c:numCache>
                <c:formatCode>General</c:formatCode>
                <c:ptCount val="31"/>
                <c:pt idx="0">
                  <c:v>100</c:v>
                </c:pt>
                <c:pt idx="1">
                  <c:v>32</c:v>
                </c:pt>
                <c:pt idx="2">
                  <c:v>80</c:v>
                </c:pt>
                <c:pt idx="3">
                  <c:v>115</c:v>
                </c:pt>
                <c:pt idx="4">
                  <c:v>46</c:v>
                </c:pt>
                <c:pt idx="5">
                  <c:v>82</c:v>
                </c:pt>
                <c:pt idx="6">
                  <c:v>250</c:v>
                </c:pt>
                <c:pt idx="7">
                  <c:v>184</c:v>
                </c:pt>
                <c:pt idx="8">
                  <c:v>126</c:v>
                </c:pt>
                <c:pt idx="9">
                  <c:v>144</c:v>
                </c:pt>
                <c:pt idx="10">
                  <c:v>79</c:v>
                </c:pt>
                <c:pt idx="11">
                  <c:v>154</c:v>
                </c:pt>
                <c:pt idx="12">
                  <c:v>202</c:v>
                </c:pt>
                <c:pt idx="13">
                  <c:v>180</c:v>
                </c:pt>
                <c:pt idx="14">
                  <c:v>95</c:v>
                </c:pt>
                <c:pt idx="15">
                  <c:v>26</c:v>
                </c:pt>
                <c:pt idx="16">
                  <c:v>60</c:v>
                </c:pt>
                <c:pt idx="17">
                  <c:v>119</c:v>
                </c:pt>
                <c:pt idx="18">
                  <c:v>330</c:v>
                </c:pt>
                <c:pt idx="19">
                  <c:v>230</c:v>
                </c:pt>
                <c:pt idx="20">
                  <c:v>202</c:v>
                </c:pt>
                <c:pt idx="21">
                  <c:v>121</c:v>
                </c:pt>
                <c:pt idx="22">
                  <c:v>179</c:v>
                </c:pt>
                <c:pt idx="23">
                  <c:v>74</c:v>
                </c:pt>
                <c:pt idx="24">
                  <c:v>128</c:v>
                </c:pt>
                <c:pt idx="25">
                  <c:v>49</c:v>
                </c:pt>
                <c:pt idx="26">
                  <c:v>80</c:v>
                </c:pt>
                <c:pt idx="27">
                  <c:v>65</c:v>
                </c:pt>
                <c:pt idx="28">
                  <c:v>108</c:v>
                </c:pt>
                <c:pt idx="29">
                  <c:v>138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CCA-4672-BBA8-5D786F87A60A}"/>
            </c:ext>
          </c:extLst>
        </c:ser>
        <c:ser>
          <c:idx val="8"/>
          <c:order val="8"/>
          <c:tx>
            <c:strRef>
              <c:f>INV!$J$2</c:f>
              <c:strCache>
                <c:ptCount val="1"/>
                <c:pt idx="0">
                  <c:v>SUGAR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INV!$J$3:$J$33</c:f>
              <c:numCache>
                <c:formatCode>General</c:formatCode>
                <c:ptCount val="31"/>
                <c:pt idx="0">
                  <c:v>20</c:v>
                </c:pt>
                <c:pt idx="1">
                  <c:v>78</c:v>
                </c:pt>
                <c:pt idx="2">
                  <c:v>168</c:v>
                </c:pt>
                <c:pt idx="3">
                  <c:v>139</c:v>
                </c:pt>
                <c:pt idx="4">
                  <c:v>101</c:v>
                </c:pt>
                <c:pt idx="5">
                  <c:v>89</c:v>
                </c:pt>
                <c:pt idx="6">
                  <c:v>163</c:v>
                </c:pt>
                <c:pt idx="7">
                  <c:v>140</c:v>
                </c:pt>
                <c:pt idx="8">
                  <c:v>95</c:v>
                </c:pt>
                <c:pt idx="9">
                  <c:v>133</c:v>
                </c:pt>
                <c:pt idx="10">
                  <c:v>80</c:v>
                </c:pt>
                <c:pt idx="11">
                  <c:v>187</c:v>
                </c:pt>
                <c:pt idx="12">
                  <c:v>268</c:v>
                </c:pt>
                <c:pt idx="13">
                  <c:v>247</c:v>
                </c:pt>
                <c:pt idx="14">
                  <c:v>225</c:v>
                </c:pt>
                <c:pt idx="15">
                  <c:v>165</c:v>
                </c:pt>
                <c:pt idx="16">
                  <c:v>126</c:v>
                </c:pt>
                <c:pt idx="17">
                  <c:v>78</c:v>
                </c:pt>
                <c:pt idx="18">
                  <c:v>149</c:v>
                </c:pt>
                <c:pt idx="19">
                  <c:v>83</c:v>
                </c:pt>
                <c:pt idx="20">
                  <c:v>48</c:v>
                </c:pt>
                <c:pt idx="21">
                  <c:v>22</c:v>
                </c:pt>
                <c:pt idx="22">
                  <c:v>77</c:v>
                </c:pt>
                <c:pt idx="23">
                  <c:v>134</c:v>
                </c:pt>
                <c:pt idx="24">
                  <c:v>106</c:v>
                </c:pt>
                <c:pt idx="25">
                  <c:v>60</c:v>
                </c:pt>
                <c:pt idx="26">
                  <c:v>127</c:v>
                </c:pt>
                <c:pt idx="27">
                  <c:v>86</c:v>
                </c:pt>
                <c:pt idx="28">
                  <c:v>136</c:v>
                </c:pt>
                <c:pt idx="29">
                  <c:v>110</c:v>
                </c:pt>
                <c:pt idx="3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CA-4672-BBA8-5D786F87A60A}"/>
            </c:ext>
          </c:extLst>
        </c:ser>
        <c:ser>
          <c:idx val="9"/>
          <c:order val="9"/>
          <c:tx>
            <c:strRef>
              <c:f>INV!$K$2</c:f>
              <c:strCache>
                <c:ptCount val="1"/>
                <c:pt idx="0">
                  <c:v>COOKING OIL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INV!$K$3:$K$33</c:f>
              <c:numCache>
                <c:formatCode>General</c:formatCode>
                <c:ptCount val="31"/>
                <c:pt idx="0">
                  <c:v>30</c:v>
                </c:pt>
                <c:pt idx="1">
                  <c:v>101</c:v>
                </c:pt>
                <c:pt idx="2">
                  <c:v>66</c:v>
                </c:pt>
                <c:pt idx="3">
                  <c:v>84</c:v>
                </c:pt>
                <c:pt idx="4">
                  <c:v>63</c:v>
                </c:pt>
                <c:pt idx="5">
                  <c:v>35</c:v>
                </c:pt>
                <c:pt idx="6">
                  <c:v>109</c:v>
                </c:pt>
                <c:pt idx="7">
                  <c:v>78</c:v>
                </c:pt>
                <c:pt idx="8">
                  <c:v>157</c:v>
                </c:pt>
                <c:pt idx="9">
                  <c:v>125</c:v>
                </c:pt>
                <c:pt idx="10">
                  <c:v>103</c:v>
                </c:pt>
                <c:pt idx="11">
                  <c:v>85</c:v>
                </c:pt>
                <c:pt idx="12">
                  <c:v>165</c:v>
                </c:pt>
                <c:pt idx="13">
                  <c:v>151</c:v>
                </c:pt>
                <c:pt idx="14">
                  <c:v>132</c:v>
                </c:pt>
                <c:pt idx="15">
                  <c:v>110</c:v>
                </c:pt>
                <c:pt idx="16">
                  <c:v>89</c:v>
                </c:pt>
                <c:pt idx="17">
                  <c:v>79</c:v>
                </c:pt>
                <c:pt idx="18">
                  <c:v>163</c:v>
                </c:pt>
                <c:pt idx="19">
                  <c:v>142</c:v>
                </c:pt>
                <c:pt idx="20">
                  <c:v>115</c:v>
                </c:pt>
                <c:pt idx="21">
                  <c:v>94</c:v>
                </c:pt>
                <c:pt idx="22">
                  <c:v>169</c:v>
                </c:pt>
                <c:pt idx="23">
                  <c:v>146</c:v>
                </c:pt>
                <c:pt idx="24">
                  <c:v>111</c:v>
                </c:pt>
                <c:pt idx="25">
                  <c:v>92</c:v>
                </c:pt>
                <c:pt idx="26">
                  <c:v>157</c:v>
                </c:pt>
                <c:pt idx="27">
                  <c:v>135</c:v>
                </c:pt>
                <c:pt idx="28">
                  <c:v>103</c:v>
                </c:pt>
                <c:pt idx="29">
                  <c:v>74</c:v>
                </c:pt>
                <c:pt idx="3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CCA-4672-BBA8-5D786F87A60A}"/>
            </c:ext>
          </c:extLst>
        </c:ser>
        <c:ser>
          <c:idx val="10"/>
          <c:order val="10"/>
          <c:tx>
            <c:strRef>
              <c:f>INV!$L$2</c:f>
              <c:strCache>
                <c:ptCount val="1"/>
                <c:pt idx="0">
                  <c:v>GHEE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INV!$L$3:$L$33</c:f>
              <c:numCache>
                <c:formatCode>General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1</c:v>
                </c:pt>
                <c:pt idx="4">
                  <c:v>8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9</c:v>
                </c:pt>
                <c:pt idx="15">
                  <c:v>17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14</c:v>
                </c:pt>
                <c:pt idx="21">
                  <c:v>13</c:v>
                </c:pt>
                <c:pt idx="22">
                  <c:v>4</c:v>
                </c:pt>
                <c:pt idx="23">
                  <c:v>9</c:v>
                </c:pt>
                <c:pt idx="24">
                  <c:v>6</c:v>
                </c:pt>
                <c:pt idx="25">
                  <c:v>0</c:v>
                </c:pt>
                <c:pt idx="26">
                  <c:v>17</c:v>
                </c:pt>
                <c:pt idx="27">
                  <c:v>15</c:v>
                </c:pt>
                <c:pt idx="28">
                  <c:v>20</c:v>
                </c:pt>
                <c:pt idx="29">
                  <c:v>11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CCA-4672-BBA8-5D786F87A60A}"/>
            </c:ext>
          </c:extLst>
        </c:ser>
        <c:ser>
          <c:idx val="11"/>
          <c:order val="11"/>
          <c:tx>
            <c:strRef>
              <c:f>INV!$M$2</c:f>
              <c:strCache>
                <c:ptCount val="1"/>
                <c:pt idx="0">
                  <c:v>MILK &amp; DAIRY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INV!$N$3:$N$33</c:f>
              <c:numCache>
                <c:formatCode>General</c:formatCode>
                <c:ptCount val="31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13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CCA-4672-BBA8-5D786F87A60A}"/>
            </c:ext>
          </c:extLst>
        </c:ser>
        <c:ser>
          <c:idx val="12"/>
          <c:order val="12"/>
          <c:tx>
            <c:strRef>
              <c:f>INV!$N$2</c:f>
              <c:strCache>
                <c:ptCount val="1"/>
                <c:pt idx="0">
                  <c:v>DRY FRUITS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INV!$N$3:$N$33</c:f>
              <c:numCache>
                <c:formatCode>General</c:formatCode>
                <c:ptCount val="31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13</c:v>
                </c:pt>
                <c:pt idx="27">
                  <c:v>7</c:v>
                </c:pt>
                <c:pt idx="28">
                  <c:v>15</c:v>
                </c:pt>
                <c:pt idx="29">
                  <c:v>12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CCA-4672-BBA8-5D786F87A60A}"/>
            </c:ext>
          </c:extLst>
        </c:ser>
        <c:ser>
          <c:idx val="13"/>
          <c:order val="13"/>
          <c:tx>
            <c:strRef>
              <c:f>INV!$O$2</c:f>
              <c:strCache>
                <c:ptCount val="1"/>
                <c:pt idx="0">
                  <c:v>BREADS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INV!$O$3:$O$33</c:f>
              <c:numCache>
                <c:formatCode>General</c:formatCode>
                <c:ptCount val="31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CCA-4672-BBA8-5D786F87A60A}"/>
            </c:ext>
          </c:extLst>
        </c:ser>
        <c:ser>
          <c:idx val="14"/>
          <c:order val="14"/>
          <c:tx>
            <c:strRef>
              <c:f>INV!$P$2</c:f>
              <c:strCache>
                <c:ptCount val="1"/>
                <c:pt idx="0">
                  <c:v>SALT</c:v>
                </c:pt>
              </c:strCache>
            </c:strRef>
          </c:tx>
          <c:marker>
            <c:symbol val="none"/>
          </c:marker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INV!$P$3:$P$33</c:f>
              <c:numCache>
                <c:formatCode>General</c:formatCode>
                <c:ptCount val="31"/>
                <c:pt idx="0">
                  <c:v>15</c:v>
                </c:pt>
                <c:pt idx="1">
                  <c:v>9</c:v>
                </c:pt>
                <c:pt idx="2">
                  <c:v>20</c:v>
                </c:pt>
                <c:pt idx="3">
                  <c:v>87</c:v>
                </c:pt>
                <c:pt idx="4">
                  <c:v>78</c:v>
                </c:pt>
                <c:pt idx="5">
                  <c:v>68</c:v>
                </c:pt>
                <c:pt idx="6">
                  <c:v>51</c:v>
                </c:pt>
                <c:pt idx="7">
                  <c:v>36</c:v>
                </c:pt>
                <c:pt idx="8">
                  <c:v>30</c:v>
                </c:pt>
                <c:pt idx="9">
                  <c:v>23</c:v>
                </c:pt>
                <c:pt idx="10">
                  <c:v>17</c:v>
                </c:pt>
                <c:pt idx="11">
                  <c:v>56</c:v>
                </c:pt>
                <c:pt idx="12">
                  <c:v>42</c:v>
                </c:pt>
                <c:pt idx="13">
                  <c:v>32</c:v>
                </c:pt>
                <c:pt idx="14">
                  <c:v>24</c:v>
                </c:pt>
                <c:pt idx="15">
                  <c:v>8</c:v>
                </c:pt>
                <c:pt idx="16">
                  <c:v>48</c:v>
                </c:pt>
                <c:pt idx="17">
                  <c:v>40</c:v>
                </c:pt>
                <c:pt idx="18">
                  <c:v>34</c:v>
                </c:pt>
                <c:pt idx="19">
                  <c:v>30</c:v>
                </c:pt>
                <c:pt idx="20">
                  <c:v>27</c:v>
                </c:pt>
                <c:pt idx="21">
                  <c:v>19</c:v>
                </c:pt>
                <c:pt idx="22">
                  <c:v>38</c:v>
                </c:pt>
                <c:pt idx="23">
                  <c:v>28</c:v>
                </c:pt>
                <c:pt idx="24">
                  <c:v>24</c:v>
                </c:pt>
                <c:pt idx="25">
                  <c:v>44</c:v>
                </c:pt>
                <c:pt idx="26">
                  <c:v>27</c:v>
                </c:pt>
                <c:pt idx="27">
                  <c:v>17</c:v>
                </c:pt>
                <c:pt idx="28">
                  <c:v>15</c:v>
                </c:pt>
                <c:pt idx="29">
                  <c:v>20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CCA-4672-BBA8-5D786F87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399132"/>
        <c:axId val="272262508"/>
      </c:lineChart>
      <c:dateAx>
        <c:axId val="153139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cross"/>
        <c:minorTickMark val="none"/>
        <c:tickLblPos val="nextTo"/>
        <c:txPr>
          <a:bodyPr rot="-5400000" vert="horz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2262508"/>
        <c:crosses val="autoZero"/>
        <c:auto val="1"/>
        <c:lblOffset val="100"/>
        <c:baseTimeUnit val="days"/>
      </c:dateAx>
      <c:valAx>
        <c:axId val="27226250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13991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834487457061752"/>
          <c:y val="0.12364652899949329"/>
          <c:w val="8.6104925555992917E-2"/>
          <c:h val="0.74027021025842488"/>
        </c:manualLayout>
      </c:layout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Purchase Vs Avg Selling Price(Rs.)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P_L!$B$3:$P$3</c:f>
              <c:numCache>
                <c:formatCode>0.0</c:formatCode>
                <c:ptCount val="15"/>
                <c:pt idx="0">
                  <c:v>47.645161290322584</c:v>
                </c:pt>
                <c:pt idx="1">
                  <c:v>35.935483870967744</c:v>
                </c:pt>
                <c:pt idx="2">
                  <c:v>39.903225806451616</c:v>
                </c:pt>
                <c:pt idx="3">
                  <c:v>54.516129032258064</c:v>
                </c:pt>
                <c:pt idx="4">
                  <c:v>194.83870967741936</c:v>
                </c:pt>
                <c:pt idx="5">
                  <c:v>100.90322580645162</c:v>
                </c:pt>
                <c:pt idx="6">
                  <c:v>90.193548387096769</c:v>
                </c:pt>
                <c:pt idx="7">
                  <c:v>5.67741935483871</c:v>
                </c:pt>
                <c:pt idx="8">
                  <c:v>38.516129032258064</c:v>
                </c:pt>
                <c:pt idx="9">
                  <c:v>120.48387096774194</c:v>
                </c:pt>
                <c:pt idx="10">
                  <c:v>532.35483870967744</c:v>
                </c:pt>
                <c:pt idx="11">
                  <c:v>57.193548387096776</c:v>
                </c:pt>
                <c:pt idx="12">
                  <c:v>751.77419354838707</c:v>
                </c:pt>
                <c:pt idx="13">
                  <c:v>42.225806451612904</c:v>
                </c:pt>
                <c:pt idx="1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6-4C1A-BFF3-328DB63879A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P_L!$B$4:$P$4</c:f>
              <c:numCache>
                <c:formatCode>0.0</c:formatCode>
                <c:ptCount val="15"/>
                <c:pt idx="0">
                  <c:v>51.483870967741936</c:v>
                </c:pt>
                <c:pt idx="1">
                  <c:v>39.548387096774199</c:v>
                </c:pt>
                <c:pt idx="2">
                  <c:v>43.096774193548384</c:v>
                </c:pt>
                <c:pt idx="3">
                  <c:v>58.483870967741936</c:v>
                </c:pt>
                <c:pt idx="4">
                  <c:v>207.58064516129033</c:v>
                </c:pt>
                <c:pt idx="5">
                  <c:v>111.41935483870968</c:v>
                </c:pt>
                <c:pt idx="6">
                  <c:v>102.06451612903226</c:v>
                </c:pt>
                <c:pt idx="7">
                  <c:v>6.67741935483871</c:v>
                </c:pt>
                <c:pt idx="8">
                  <c:v>41.516129032258064</c:v>
                </c:pt>
                <c:pt idx="9">
                  <c:v>130.48387096774192</c:v>
                </c:pt>
                <c:pt idx="10">
                  <c:v>603.35483870967744</c:v>
                </c:pt>
                <c:pt idx="11">
                  <c:v>60.193548387096776</c:v>
                </c:pt>
                <c:pt idx="12">
                  <c:v>901.9677419354839</c:v>
                </c:pt>
                <c:pt idx="13">
                  <c:v>45.225806451612904</c:v>
                </c:pt>
                <c:pt idx="14">
                  <c:v>25.387096774193548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6-4C1A-BFF3-328DB638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817999"/>
        <c:axId val="1420824239"/>
      </c:barChart>
      <c:catAx>
        <c:axId val="14208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24239"/>
        <c:crosses val="autoZero"/>
        <c:auto val="1"/>
        <c:lblAlgn val="ctr"/>
        <c:lblOffset val="100"/>
        <c:noMultiLvlLbl val="0"/>
      </c:catAx>
      <c:valAx>
        <c:axId val="142082423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8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>
      <a:softEdge rad="12700"/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/>
              <a:t>Itemwise Avg Profit(Rs.)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P_L!$B$2:$P$2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P_L!$B$5:$P$5</c:f>
              <c:numCache>
                <c:formatCode>0.0</c:formatCode>
                <c:ptCount val="15"/>
                <c:pt idx="0">
                  <c:v>3.8387096774193523</c:v>
                </c:pt>
                <c:pt idx="1">
                  <c:v>3.6129032258064555</c:v>
                </c:pt>
                <c:pt idx="2">
                  <c:v>3.1935483870967687</c:v>
                </c:pt>
                <c:pt idx="3">
                  <c:v>3.9677419354838719</c:v>
                </c:pt>
                <c:pt idx="4">
                  <c:v>12.741935483870975</c:v>
                </c:pt>
                <c:pt idx="5">
                  <c:v>10.516129032258064</c:v>
                </c:pt>
                <c:pt idx="6">
                  <c:v>11.870967741935488</c:v>
                </c:pt>
                <c:pt idx="7">
                  <c:v>1</c:v>
                </c:pt>
                <c:pt idx="8">
                  <c:v>3</c:v>
                </c:pt>
                <c:pt idx="9">
                  <c:v>9.9999999999999858</c:v>
                </c:pt>
                <c:pt idx="10">
                  <c:v>71</c:v>
                </c:pt>
                <c:pt idx="11">
                  <c:v>3</c:v>
                </c:pt>
                <c:pt idx="12">
                  <c:v>150.19354838709683</c:v>
                </c:pt>
                <c:pt idx="13">
                  <c:v>3</c:v>
                </c:pt>
                <c:pt idx="14">
                  <c:v>2.387096774193548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6FE-ABF1-B0229B8CC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6029136"/>
        <c:axId val="1232740992"/>
      </c:barChart>
      <c:catAx>
        <c:axId val="15360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232740992"/>
        <c:crosses val="autoZero"/>
        <c:auto val="1"/>
        <c:lblAlgn val="ctr"/>
        <c:lblOffset val="100"/>
        <c:noMultiLvlLbl val="0"/>
      </c:catAx>
      <c:valAx>
        <c:axId val="12327409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5360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Itemwise profit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390075965425874"/>
          <c:y val="0.32031240886555845"/>
          <c:w val="0.65262954105772186"/>
          <c:h val="0.527893700787401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30F-4174-85EA-A612C6BB7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30F-4174-85EA-A612C6BB7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30F-4174-85EA-A612C6BB7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30F-4174-85EA-A612C6BB75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30F-4174-85EA-A612C6BB75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30F-4174-85EA-A612C6BB75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30F-4174-85EA-A612C6BB75A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30F-4174-85EA-A612C6BB75A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30F-4174-85EA-A612C6BB75A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430F-4174-85EA-A612C6BB75A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30F-4174-85EA-A612C6BB75A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430F-4174-85EA-A612C6BB75A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30F-4174-85EA-A612C6BB75A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430F-4174-85EA-A612C6BB75A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430F-4174-85EA-A612C6BB75AC}"/>
              </c:ext>
            </c:extLst>
          </c:dPt>
          <c:dLbls>
            <c:dLbl>
              <c:idx val="0"/>
              <c:layout>
                <c:manualLayout>
                  <c:x val="2.5357905876244504E-3"/>
                  <c:y val="-7.00434117484035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0F-4174-85EA-A612C6BB75AC}"/>
                </c:ext>
              </c:extLst>
            </c:dLbl>
            <c:dLbl>
              <c:idx val="1"/>
              <c:layout>
                <c:manualLayout>
                  <c:x val="-2.0374777868737894E-2"/>
                  <c:y val="-0.134858386147398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0F-4174-85EA-A612C6BB75AC}"/>
                </c:ext>
              </c:extLst>
            </c:dLbl>
            <c:dLbl>
              <c:idx val="2"/>
              <c:layout>
                <c:manualLayout>
                  <c:x val="4.2816324900664803E-2"/>
                  <c:y val="-0.199264199474812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0F-4174-85EA-A612C6BB75AC}"/>
                </c:ext>
              </c:extLst>
            </c:dLbl>
            <c:dLbl>
              <c:idx val="3"/>
              <c:layout>
                <c:manualLayout>
                  <c:x val="0.1162835692750035"/>
                  <c:y val="-0.12414918970940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F-4174-85EA-A612C6BB75AC}"/>
                </c:ext>
              </c:extLst>
            </c:dLbl>
            <c:dLbl>
              <c:idx val="4"/>
              <c:layout>
                <c:manualLayout>
                  <c:x val="7.3537927041111659E-2"/>
                  <c:y val="-8.755426468550439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0F-4174-85EA-A612C6BB75AC}"/>
                </c:ext>
              </c:extLst>
            </c:dLbl>
            <c:dLbl>
              <c:idx val="5"/>
              <c:layout>
                <c:manualLayout>
                  <c:x val="9.6360042329732554E-2"/>
                  <c:y val="2.188856617137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0F-4174-85EA-A612C6BB75AC}"/>
                </c:ext>
              </c:extLst>
            </c:dLbl>
            <c:dLbl>
              <c:idx val="6"/>
              <c:layout>
                <c:manualLayout>
                  <c:x val="8.8752670566858927E-2"/>
                  <c:y val="5.25325588113026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0F-4174-85EA-A612C6BB75AC}"/>
                </c:ext>
              </c:extLst>
            </c:dLbl>
            <c:dLbl>
              <c:idx val="7"/>
              <c:layout>
                <c:manualLayout>
                  <c:x val="-2.5357905876245434E-2"/>
                  <c:y val="6.5665698514128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0F-4174-85EA-A612C6BB75AC}"/>
                </c:ext>
              </c:extLst>
            </c:dLbl>
            <c:dLbl>
              <c:idx val="8"/>
              <c:layout>
                <c:manualLayout>
                  <c:x val="-7.607371762873634E-2"/>
                  <c:y val="4.8154845577027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0F-4174-85EA-A612C6BB75AC}"/>
                </c:ext>
              </c:extLst>
            </c:dLbl>
            <c:dLbl>
              <c:idx val="9"/>
              <c:layout>
                <c:manualLayout>
                  <c:x val="-4.0572649401992691E-2"/>
                  <c:y val="-4.377713234275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0F-4174-85EA-A612C6BB75AC}"/>
                </c:ext>
              </c:extLst>
            </c:dLbl>
            <c:dLbl>
              <c:idx val="10"/>
              <c:layout>
                <c:manualLayout>
                  <c:x val="-4.5644230577241804E-2"/>
                  <c:y val="8.75542646855035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0F-4174-85EA-A612C6BB75AC}"/>
                </c:ext>
              </c:extLst>
            </c:dLbl>
            <c:dLbl>
              <c:idx val="11"/>
              <c:layout>
                <c:manualLayout>
                  <c:x val="-3.2965277639119071E-2"/>
                  <c:y val="2.62662794056512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0F-4174-85EA-A612C6BB75AC}"/>
                </c:ext>
              </c:extLst>
            </c:dLbl>
            <c:dLbl>
              <c:idx val="12"/>
              <c:layout>
                <c:manualLayout>
                  <c:x val="-7.6073717628736296E-3"/>
                  <c:y val="-2.62662794056513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0F-4174-85EA-A612C6BB75AC}"/>
                </c:ext>
              </c:extLst>
            </c:dLbl>
            <c:dLbl>
              <c:idx val="13"/>
              <c:layout>
                <c:manualLayout>
                  <c:x val="-4.3108439989617234E-2"/>
                  <c:y val="-4.81548455770274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0F-4174-85EA-A612C6BB75AC}"/>
                </c:ext>
              </c:extLst>
            </c:dLbl>
            <c:dLbl>
              <c:idx val="14"/>
              <c:layout>
                <c:manualLayout>
                  <c:x val="4.0572649401992691E-2"/>
                  <c:y val="-5.69102720455778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0F-4174-85EA-A612C6BB75A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P_L!$A$8:$A$22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P_L!$D$8:$D$22</c:f>
              <c:numCache>
                <c:formatCode>0%</c:formatCode>
                <c:ptCount val="15"/>
                <c:pt idx="0">
                  <c:v>0.1400179776168792</c:v>
                </c:pt>
                <c:pt idx="1">
                  <c:v>0.12702865553108053</c:v>
                </c:pt>
                <c:pt idx="2">
                  <c:v>1.8827108665804004E-2</c:v>
                </c:pt>
                <c:pt idx="3">
                  <c:v>1.6960202297578948E-2</c:v>
                </c:pt>
                <c:pt idx="4">
                  <c:v>4.6188646443493978E-2</c:v>
                </c:pt>
                <c:pt idx="5">
                  <c:v>7.2187046238035499E-2</c:v>
                </c:pt>
                <c:pt idx="6">
                  <c:v>2.9524778490077737E-2</c:v>
                </c:pt>
                <c:pt idx="7">
                  <c:v>2.0279146952201271E-2</c:v>
                </c:pt>
                <c:pt idx="8">
                  <c:v>4.3333958928059899E-2</c:v>
                </c:pt>
                <c:pt idx="9">
                  <c:v>0.11021662040558294</c:v>
                </c:pt>
                <c:pt idx="10">
                  <c:v>0.1406402797396209</c:v>
                </c:pt>
                <c:pt idx="11">
                  <c:v>5.275739107243399E-2</c:v>
                </c:pt>
                <c:pt idx="12">
                  <c:v>0.16764621630431562</c:v>
                </c:pt>
                <c:pt idx="13">
                  <c:v>6.9144680304631702E-3</c:v>
                </c:pt>
                <c:pt idx="14">
                  <c:v>7.4775032843723147E-3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F-4174-85EA-A612C6BB75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0792010361164706"/>
          <c:y val="0.31809928014674843"/>
          <c:w val="0.61588784093338755"/>
          <c:h val="0.509267283285282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14A-4FF4-ADB6-52A250E11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14A-4FF4-ADB6-52A250E11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14A-4FF4-ADB6-52A250E11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14A-4FF4-ADB6-52A250E11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14A-4FF4-ADB6-52A250E11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14A-4FF4-ADB6-52A250E11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14A-4FF4-ADB6-52A250E11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14A-4FF4-ADB6-52A250E117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E14A-4FF4-ADB6-52A250E11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14A-4FF4-ADB6-52A250E11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E14A-4FF4-ADB6-52A250E11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14A-4FF4-ADB6-52A250E117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E14A-4FF4-ADB6-52A250E117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14A-4FF4-ADB6-52A250E11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E14A-4FF4-ADB6-52A250E11784}"/>
              </c:ext>
            </c:extLst>
          </c:dPt>
          <c:dLbls>
            <c:dLbl>
              <c:idx val="0"/>
              <c:layout>
                <c:manualLayout>
                  <c:x val="-1.3186815012451676E-2"/>
                  <c:y val="-8.91388207284957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4A-4FF4-ADB6-52A250E11784}"/>
                </c:ext>
              </c:extLst>
            </c:dLbl>
            <c:dLbl>
              <c:idx val="1"/>
              <c:layout>
                <c:manualLayout>
                  <c:x val="5.2747260049806705E-2"/>
                  <c:y val="-0.11142352591061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4A-4FF4-ADB6-52A250E11784}"/>
                </c:ext>
              </c:extLst>
            </c:dLbl>
            <c:dLbl>
              <c:idx val="2"/>
              <c:layout>
                <c:manualLayout>
                  <c:x val="0.12131869811455542"/>
                  <c:y val="-9.80527028013453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A-4FF4-ADB6-52A250E11784}"/>
                </c:ext>
              </c:extLst>
            </c:dLbl>
            <c:dLbl>
              <c:idx val="3"/>
              <c:layout>
                <c:manualLayout>
                  <c:x val="0.10021979409463273"/>
                  <c:y val="-4.01124693278231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4A-4FF4-ADB6-52A250E11784}"/>
                </c:ext>
              </c:extLst>
            </c:dLbl>
            <c:dLbl>
              <c:idx val="4"/>
              <c:layout>
                <c:manualLayout>
                  <c:x val="8.1758253077200291E-2"/>
                  <c:y val="6.68541155463717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4A-4FF4-ADB6-52A250E11784}"/>
                </c:ext>
              </c:extLst>
            </c:dLbl>
            <c:dLbl>
              <c:idx val="5"/>
              <c:layout>
                <c:manualLayout>
                  <c:x val="8.703297908218087E-2"/>
                  <c:y val="5.34832924370973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4A-4FF4-ADB6-52A250E11784}"/>
                </c:ext>
              </c:extLst>
            </c:dLbl>
            <c:dLbl>
              <c:idx val="6"/>
              <c:layout>
                <c:manualLayout>
                  <c:x val="0.11076924610459409"/>
                  <c:y val="8.02249386556462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4A-4FF4-ADB6-52A250E11784}"/>
                </c:ext>
              </c:extLst>
            </c:dLbl>
            <c:dLbl>
              <c:idx val="7"/>
              <c:layout>
                <c:manualLayout>
                  <c:x val="5.2747260049806705E-2"/>
                  <c:y val="4.01124693278231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4A-4FF4-ADB6-52A250E11784}"/>
                </c:ext>
              </c:extLst>
            </c:dLbl>
            <c:dLbl>
              <c:idx val="8"/>
              <c:layout>
                <c:manualLayout>
                  <c:x val="7.9120890074709568E-3"/>
                  <c:y val="6.68541155463718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4A-4FF4-ADB6-52A250E11784}"/>
                </c:ext>
              </c:extLst>
            </c:dLbl>
            <c:dLbl>
              <c:idx val="9"/>
              <c:layout>
                <c:manualLayout>
                  <c:x val="-5.2747260049806705E-2"/>
                  <c:y val="4.45694103642478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4A-4FF4-ADB6-52A250E11784}"/>
                </c:ext>
              </c:extLst>
            </c:dLbl>
            <c:dLbl>
              <c:idx val="10"/>
              <c:layout>
                <c:manualLayout>
                  <c:x val="-9.4945068089652085E-2"/>
                  <c:y val="-4.456941036424789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4A-4FF4-ADB6-52A250E11784}"/>
                </c:ext>
              </c:extLst>
            </c:dLbl>
            <c:dLbl>
              <c:idx val="11"/>
              <c:layout>
                <c:manualLayout>
                  <c:x val="-5.0109897047316367E-2"/>
                  <c:y val="-5.79402334735222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4A-4FF4-ADB6-52A250E11784}"/>
                </c:ext>
              </c:extLst>
            </c:dLbl>
            <c:dLbl>
              <c:idx val="12"/>
              <c:layout>
                <c:manualLayout>
                  <c:x val="-3.6923082034864704E-2"/>
                  <c:y val="-5.3483292437097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4A-4FF4-ADB6-52A250E11784}"/>
                </c:ext>
              </c:extLst>
            </c:dLbl>
            <c:dLbl>
              <c:idx val="13"/>
              <c:layout>
                <c:manualLayout>
                  <c:x val="-1.3186815012451676E-2"/>
                  <c:y val="-7.13110565827966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4A-4FF4-ADB6-52A250E11784}"/>
                </c:ext>
              </c:extLst>
            </c:dLbl>
            <c:dLbl>
              <c:idx val="14"/>
              <c:layout>
                <c:manualLayout>
                  <c:x val="1.3186815012451628E-2"/>
                  <c:y val="-6.68541155463718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4A-4FF4-ADB6-52A250E117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P_L!$A$8:$A$22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P_L!$F$8:$F$22</c:f>
              <c:numCache>
                <c:formatCode>0%</c:formatCode>
                <c:ptCount val="15"/>
                <c:pt idx="0">
                  <c:v>7.4561403508771884E-2</c:v>
                </c:pt>
                <c:pt idx="1">
                  <c:v>9.1353996737357349E-2</c:v>
                </c:pt>
                <c:pt idx="2">
                  <c:v>7.4101796407185505E-2</c:v>
                </c:pt>
                <c:pt idx="3">
                  <c:v>6.7843353557639291E-2</c:v>
                </c:pt>
                <c:pt idx="4">
                  <c:v>6.1383061383061412E-2</c:v>
                </c:pt>
                <c:pt idx="5">
                  <c:v>9.4383323682686732E-2</c:v>
                </c:pt>
                <c:pt idx="6">
                  <c:v>0.11630847029077121</c:v>
                </c:pt>
                <c:pt idx="7">
                  <c:v>0.14975845410628019</c:v>
                </c:pt>
                <c:pt idx="8">
                  <c:v>7.2261072261072257E-2</c:v>
                </c:pt>
                <c:pt idx="9">
                  <c:v>7.6637824474659971E-2</c:v>
                </c:pt>
                <c:pt idx="10">
                  <c:v>0.11767536355859709</c:v>
                </c:pt>
                <c:pt idx="11">
                  <c:v>4.9839228295819937E-2</c:v>
                </c:pt>
                <c:pt idx="12">
                  <c:v>0.16651764958334828</c:v>
                </c:pt>
                <c:pt idx="13">
                  <c:v>6.6333808844507847E-2</c:v>
                </c:pt>
                <c:pt idx="14">
                  <c:v>9.402795425667089E-2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A-4FF4-ADB6-52A250E117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/>
              <a:t>TOTAL SALES, TOTAL EXPENDOTURE &amp; PROFIT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P_L!$C$66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P_L!$C$67:$C$97</c:f>
              <c:numCache>
                <c:formatCode>General</c:formatCode>
                <c:ptCount val="31"/>
                <c:pt idx="0">
                  <c:v>63230</c:v>
                </c:pt>
                <c:pt idx="1">
                  <c:v>20735</c:v>
                </c:pt>
                <c:pt idx="2">
                  <c:v>18919</c:v>
                </c:pt>
                <c:pt idx="3">
                  <c:v>22217</c:v>
                </c:pt>
                <c:pt idx="4">
                  <c:v>4392</c:v>
                </c:pt>
                <c:pt idx="5">
                  <c:v>33321</c:v>
                </c:pt>
                <c:pt idx="6">
                  <c:v>25813</c:v>
                </c:pt>
                <c:pt idx="7">
                  <c:v>19770</c:v>
                </c:pt>
                <c:pt idx="8">
                  <c:v>27536</c:v>
                </c:pt>
                <c:pt idx="9">
                  <c:v>30020</c:v>
                </c:pt>
                <c:pt idx="10">
                  <c:v>23016</c:v>
                </c:pt>
                <c:pt idx="11">
                  <c:v>38168</c:v>
                </c:pt>
                <c:pt idx="12">
                  <c:v>4146</c:v>
                </c:pt>
                <c:pt idx="13">
                  <c:v>6366</c:v>
                </c:pt>
                <c:pt idx="14">
                  <c:v>8568</c:v>
                </c:pt>
                <c:pt idx="15">
                  <c:v>28266</c:v>
                </c:pt>
                <c:pt idx="16">
                  <c:v>9086</c:v>
                </c:pt>
                <c:pt idx="17">
                  <c:v>41946</c:v>
                </c:pt>
                <c:pt idx="18">
                  <c:v>2572</c:v>
                </c:pt>
                <c:pt idx="19">
                  <c:v>16556</c:v>
                </c:pt>
                <c:pt idx="20">
                  <c:v>22931</c:v>
                </c:pt>
                <c:pt idx="21">
                  <c:v>27581</c:v>
                </c:pt>
                <c:pt idx="22">
                  <c:v>23504</c:v>
                </c:pt>
                <c:pt idx="23">
                  <c:v>22327</c:v>
                </c:pt>
                <c:pt idx="24">
                  <c:v>24648</c:v>
                </c:pt>
                <c:pt idx="25">
                  <c:v>63304</c:v>
                </c:pt>
                <c:pt idx="26">
                  <c:v>2823</c:v>
                </c:pt>
                <c:pt idx="27">
                  <c:v>36394</c:v>
                </c:pt>
                <c:pt idx="28">
                  <c:v>8168</c:v>
                </c:pt>
                <c:pt idx="29">
                  <c:v>2624</c:v>
                </c:pt>
                <c:pt idx="3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7-42F4-8C35-0687C35456B3}"/>
            </c:ext>
          </c:extLst>
        </c:ser>
        <c:ser>
          <c:idx val="2"/>
          <c:order val="2"/>
          <c:tx>
            <c:strRef>
              <c:f>P_L!$D$66</c:f>
              <c:strCache>
                <c:ptCount val="1"/>
                <c:pt idx="0">
                  <c:v>Toal Sales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P_L!$D$67:$D$97</c:f>
              <c:numCache>
                <c:formatCode>General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7-42F4-8C35-0687C35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621791"/>
        <c:axId val="1910257551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2F4-8C35-0687C354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21791"/>
        <c:axId val="1910257551"/>
      </c:lineChart>
      <c:dateAx>
        <c:axId val="162621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10257551"/>
        <c:crosses val="autoZero"/>
        <c:auto val="1"/>
        <c:lblOffset val="100"/>
        <c:baseTimeUnit val="days"/>
      </c:dateAx>
      <c:valAx>
        <c:axId val="19102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626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 sz="1600" b="0" i="0" u="none" strike="noStrike" kern="1200" baseline="0">
                <a:solidFill>
                  <a:srgbClr val="757575"/>
                </a:solidFill>
              </a:rPr>
              <a:t>TOTAL EXPENDOTURE and PROFIT /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P_L!$C$66</c:f>
              <c:strCache>
                <c:ptCount val="1"/>
                <c:pt idx="0">
                  <c:v>Total Expenditure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P_L!$C$67:$C$97</c:f>
              <c:numCache>
                <c:formatCode>General</c:formatCode>
                <c:ptCount val="31"/>
                <c:pt idx="0">
                  <c:v>63230</c:v>
                </c:pt>
                <c:pt idx="1">
                  <c:v>20735</c:v>
                </c:pt>
                <c:pt idx="2">
                  <c:v>18919</c:v>
                </c:pt>
                <c:pt idx="3">
                  <c:v>22217</c:v>
                </c:pt>
                <c:pt idx="4">
                  <c:v>4392</c:v>
                </c:pt>
                <c:pt idx="5">
                  <c:v>33321</c:v>
                </c:pt>
                <c:pt idx="6">
                  <c:v>25813</c:v>
                </c:pt>
                <c:pt idx="7">
                  <c:v>19770</c:v>
                </c:pt>
                <c:pt idx="8">
                  <c:v>27536</c:v>
                </c:pt>
                <c:pt idx="9">
                  <c:v>30020</c:v>
                </c:pt>
                <c:pt idx="10">
                  <c:v>23016</c:v>
                </c:pt>
                <c:pt idx="11">
                  <c:v>38168</c:v>
                </c:pt>
                <c:pt idx="12">
                  <c:v>4146</c:v>
                </c:pt>
                <c:pt idx="13">
                  <c:v>6366</c:v>
                </c:pt>
                <c:pt idx="14">
                  <c:v>8568</c:v>
                </c:pt>
                <c:pt idx="15">
                  <c:v>28266</c:v>
                </c:pt>
                <c:pt idx="16">
                  <c:v>9086</c:v>
                </c:pt>
                <c:pt idx="17">
                  <c:v>41946</c:v>
                </c:pt>
                <c:pt idx="18">
                  <c:v>2572</c:v>
                </c:pt>
                <c:pt idx="19">
                  <c:v>16556</c:v>
                </c:pt>
                <c:pt idx="20">
                  <c:v>22931</c:v>
                </c:pt>
                <c:pt idx="21">
                  <c:v>27581</c:v>
                </c:pt>
                <c:pt idx="22">
                  <c:v>23504</c:v>
                </c:pt>
                <c:pt idx="23">
                  <c:v>22327</c:v>
                </c:pt>
                <c:pt idx="24">
                  <c:v>24648</c:v>
                </c:pt>
                <c:pt idx="25">
                  <c:v>63304</c:v>
                </c:pt>
                <c:pt idx="26">
                  <c:v>2823</c:v>
                </c:pt>
                <c:pt idx="27">
                  <c:v>36394</c:v>
                </c:pt>
                <c:pt idx="28">
                  <c:v>8168</c:v>
                </c:pt>
                <c:pt idx="29">
                  <c:v>2624</c:v>
                </c:pt>
                <c:pt idx="30">
                  <c:v>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0-4BC9-85C1-55A01CC7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2241023"/>
        <c:axId val="1921891535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0-4BC9-85C1-55A01CC7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241023"/>
        <c:axId val="1921891535"/>
      </c:lineChart>
      <c:dateAx>
        <c:axId val="3522410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921891535"/>
        <c:crosses val="autoZero"/>
        <c:auto val="1"/>
        <c:lblOffset val="100"/>
        <c:baseTimeUnit val="days"/>
      </c:dateAx>
      <c:valAx>
        <c:axId val="19218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5224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P_L!$D$66</c:f>
              <c:strCache>
                <c:ptCount val="1"/>
                <c:pt idx="0">
                  <c:v>Toal Sales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P_L!$D$67:$D$97</c:f>
              <c:numCache>
                <c:formatCode>General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FE5-A072-B7BE227C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52443791"/>
        <c:axId val="263552095"/>
      </c:barChart>
      <c:lineChart>
        <c:grouping val="standard"/>
        <c:varyColors val="0"/>
        <c:ser>
          <c:idx val="0"/>
          <c:order val="0"/>
          <c:tx>
            <c:strRef>
              <c:f>P_L!$B$66</c:f>
              <c:strCache>
                <c:ptCount val="1"/>
                <c:pt idx="0">
                  <c:v>Profit/Loss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P_L!$A$67:$A$97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P_L!$B$67:$B$97</c:f>
              <c:numCache>
                <c:formatCode>General</c:formatCode>
                <c:ptCount val="31"/>
                <c:pt idx="0">
                  <c:v>-37208</c:v>
                </c:pt>
                <c:pt idx="1">
                  <c:v>7392</c:v>
                </c:pt>
                <c:pt idx="2">
                  <c:v>17520</c:v>
                </c:pt>
                <c:pt idx="3">
                  <c:v>-493</c:v>
                </c:pt>
                <c:pt idx="4">
                  <c:v>19348</c:v>
                </c:pt>
                <c:pt idx="5">
                  <c:v>-8901</c:v>
                </c:pt>
                <c:pt idx="6">
                  <c:v>2077</c:v>
                </c:pt>
                <c:pt idx="7">
                  <c:v>2563</c:v>
                </c:pt>
                <c:pt idx="8">
                  <c:v>952</c:v>
                </c:pt>
                <c:pt idx="9">
                  <c:v>2481</c:v>
                </c:pt>
                <c:pt idx="10">
                  <c:v>1281</c:v>
                </c:pt>
                <c:pt idx="11">
                  <c:v>-17364</c:v>
                </c:pt>
                <c:pt idx="12">
                  <c:v>14221</c:v>
                </c:pt>
                <c:pt idx="13">
                  <c:v>19996</c:v>
                </c:pt>
                <c:pt idx="14">
                  <c:v>14272</c:v>
                </c:pt>
                <c:pt idx="15">
                  <c:v>-7473</c:v>
                </c:pt>
                <c:pt idx="16">
                  <c:v>15992</c:v>
                </c:pt>
                <c:pt idx="17">
                  <c:v>-24265</c:v>
                </c:pt>
                <c:pt idx="18">
                  <c:v>22557</c:v>
                </c:pt>
                <c:pt idx="19">
                  <c:v>4110</c:v>
                </c:pt>
                <c:pt idx="20">
                  <c:v>-998</c:v>
                </c:pt>
                <c:pt idx="21">
                  <c:v>4493</c:v>
                </c:pt>
                <c:pt idx="22">
                  <c:v>7457</c:v>
                </c:pt>
                <c:pt idx="23">
                  <c:v>11593</c:v>
                </c:pt>
                <c:pt idx="24">
                  <c:v>10017</c:v>
                </c:pt>
                <c:pt idx="25">
                  <c:v>-38586</c:v>
                </c:pt>
                <c:pt idx="26">
                  <c:v>23194</c:v>
                </c:pt>
                <c:pt idx="27">
                  <c:v>-11549</c:v>
                </c:pt>
                <c:pt idx="28">
                  <c:v>19650</c:v>
                </c:pt>
                <c:pt idx="29">
                  <c:v>21938</c:v>
                </c:pt>
                <c:pt idx="30">
                  <c:v>28037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0-4FE5-A072-B7BE227C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443791"/>
        <c:axId val="263552095"/>
      </c:lineChart>
      <c:dateAx>
        <c:axId val="352443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263552095"/>
        <c:crosses val="autoZero"/>
        <c:auto val="1"/>
        <c:lblOffset val="100"/>
        <c:baseTimeUnit val="days"/>
      </c:dateAx>
      <c:valAx>
        <c:axId val="2635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524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IN" sz="1400" b="0"/>
              <a:t>FIXED COST 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416666666666665"/>
          <c:y val="0.4168762758821814"/>
          <c:w val="0.57222222222222219"/>
          <c:h val="0.4640022601341499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DD0-4BBA-8D45-E52E53ECA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DD0-4BBA-8D45-E52E53ECA6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DD0-4BBA-8D45-E52E53ECA6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DD0-4BBA-8D45-E52E53ECA6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DD0-4BBA-8D45-E52E53ECA6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DD0-4BBA-8D45-E52E53ECA6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DD0-4BBA-8D45-E52E53ECA6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DD0-4BBA-8D45-E52E53ECA6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DD0-4BBA-8D45-E52E53ECA680}"/>
                </c:ext>
              </c:extLst>
            </c:dLbl>
            <c:dLbl>
              <c:idx val="1"/>
              <c:layout>
                <c:manualLayout>
                  <c:x val="-9.7222222222222238E-2"/>
                  <c:y val="0.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D0-4BBA-8D45-E52E53ECA680}"/>
                </c:ext>
              </c:extLst>
            </c:dLbl>
            <c:dLbl>
              <c:idx val="2"/>
              <c:layout>
                <c:manualLayout>
                  <c:x val="-0.12361122047244094"/>
                  <c:y val="0.143518518518518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55555555555552"/>
                      <c:h val="0.12564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D0-4BBA-8D45-E52E53ECA680}"/>
                </c:ext>
              </c:extLst>
            </c:dLbl>
            <c:dLbl>
              <c:idx val="3"/>
              <c:layout>
                <c:manualLayout>
                  <c:x val="-0.21111111111111111"/>
                  <c:y val="6.018518518518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D0-4BBA-8D45-E52E53ECA680}"/>
                </c:ext>
              </c:extLst>
            </c:dLbl>
            <c:dLbl>
              <c:idx val="4"/>
              <c:layout>
                <c:manualLayout>
                  <c:x val="-0.1611111111111111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D0-4BBA-8D45-E52E53ECA680}"/>
                </c:ext>
              </c:extLst>
            </c:dLbl>
            <c:dLbl>
              <c:idx val="5"/>
              <c:layout>
                <c:manualLayout>
                  <c:x val="-1.1111111111111112E-2"/>
                  <c:y val="-0.12037037037037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D0-4BBA-8D45-E52E53ECA680}"/>
                </c:ext>
              </c:extLst>
            </c:dLbl>
            <c:dLbl>
              <c:idx val="6"/>
              <c:layout>
                <c:manualLayout>
                  <c:x val="0.20972222222222223"/>
                  <c:y val="-0.115740740740740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09733158355206"/>
                      <c:h val="0.12564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D0-4BBA-8D45-E52E53ECA680}"/>
                </c:ext>
              </c:extLst>
            </c:dLbl>
            <c:dLbl>
              <c:idx val="7"/>
              <c:layout>
                <c:manualLayout>
                  <c:x val="0.29444444444444434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D0-4BBA-8D45-E52E53ECA6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Takeaway!$A$3:$A$10</c:f>
              <c:strCache>
                <c:ptCount val="8"/>
                <c:pt idx="0">
                  <c:v>FURNITURE</c:v>
                </c:pt>
                <c:pt idx="1">
                  <c:v>FREEZER</c:v>
                </c:pt>
                <c:pt idx="2">
                  <c:v>CONTAINERS</c:v>
                </c:pt>
                <c:pt idx="3">
                  <c:v>DELIVERY VEHICLES</c:v>
                </c:pt>
                <c:pt idx="4">
                  <c:v>PETROL/TRANSPORT</c:v>
                </c:pt>
                <c:pt idx="5">
                  <c:v>RENT</c:v>
                </c:pt>
                <c:pt idx="6">
                  <c:v>ELECTRICITY</c:v>
                </c:pt>
                <c:pt idx="7">
                  <c:v>CARRY BAGS</c:v>
                </c:pt>
              </c:strCache>
            </c:strRef>
          </c:cat>
          <c:val>
            <c:numRef>
              <c:f>Takeaway!$B$3:$B$10</c:f>
              <c:numCache>
                <c:formatCode>General</c:formatCode>
                <c:ptCount val="8"/>
                <c:pt idx="0">
                  <c:v>800000</c:v>
                </c:pt>
                <c:pt idx="1">
                  <c:v>120000</c:v>
                </c:pt>
                <c:pt idx="2">
                  <c:v>80000</c:v>
                </c:pt>
                <c:pt idx="3">
                  <c:v>80000</c:v>
                </c:pt>
                <c:pt idx="4">
                  <c:v>5000</c:v>
                </c:pt>
                <c:pt idx="5">
                  <c:v>35000</c:v>
                </c:pt>
                <c:pt idx="6">
                  <c:v>15000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0-4BBA-8D45-E52E53ECA68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SALES VOLUME PROPORTION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750000000000001"/>
          <c:y val="0.13724168912848156"/>
          <c:w val="0.58166666666666667"/>
          <c:h val="0.812758310871518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EE0-427C-AE66-F6B11CCABCD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SALES!$B$35:$P$35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SALES!$B$36:$P$36</c:f>
              <c:numCache>
                <c:formatCode>General</c:formatCode>
                <c:ptCount val="15"/>
                <c:pt idx="0">
                  <c:v>2066</c:v>
                </c:pt>
                <c:pt idx="1">
                  <c:v>2239</c:v>
                </c:pt>
                <c:pt idx="2">
                  <c:v>317</c:v>
                </c:pt>
                <c:pt idx="3">
                  <c:v>272</c:v>
                </c:pt>
                <c:pt idx="4">
                  <c:v>250</c:v>
                </c:pt>
                <c:pt idx="5">
                  <c:v>531</c:v>
                </c:pt>
                <c:pt idx="6">
                  <c:v>215</c:v>
                </c:pt>
                <c:pt idx="7">
                  <c:v>2324</c:v>
                </c:pt>
                <c:pt idx="8">
                  <c:v>1151</c:v>
                </c:pt>
                <c:pt idx="9">
                  <c:v>760</c:v>
                </c:pt>
                <c:pt idx="10">
                  <c:v>140</c:v>
                </c:pt>
                <c:pt idx="11">
                  <c:v>1465</c:v>
                </c:pt>
                <c:pt idx="12">
                  <c:v>108</c:v>
                </c:pt>
                <c:pt idx="13">
                  <c:v>233</c:v>
                </c:pt>
                <c:pt idx="14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0-427C-AE66-F6B11CCA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402782152230967"/>
          <c:y val="6.6907430808301246E-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Revenue Trend Over Month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6341880477409714E-2"/>
          <c:y val="0.17376934440571978"/>
          <c:w val="0.88624857306610527"/>
          <c:h val="0.55541098346313267"/>
        </c:manualLayout>
      </c:layout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SALES!$AV$3:$AV$33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SALES!$AU$3:$AU$33</c:f>
              <c:numCache>
                <c:formatCode>[$₹]#,##0</c:formatCode>
                <c:ptCount val="31"/>
                <c:pt idx="0">
                  <c:v>26022</c:v>
                </c:pt>
                <c:pt idx="1">
                  <c:v>28127</c:v>
                </c:pt>
                <c:pt idx="2">
                  <c:v>36439</c:v>
                </c:pt>
                <c:pt idx="3">
                  <c:v>21724</c:v>
                </c:pt>
                <c:pt idx="4">
                  <c:v>23740</c:v>
                </c:pt>
                <c:pt idx="5">
                  <c:v>24420</c:v>
                </c:pt>
                <c:pt idx="6">
                  <c:v>27890</c:v>
                </c:pt>
                <c:pt idx="7">
                  <c:v>22333</c:v>
                </c:pt>
                <c:pt idx="8">
                  <c:v>28488</c:v>
                </c:pt>
                <c:pt idx="9">
                  <c:v>32501</c:v>
                </c:pt>
                <c:pt idx="10">
                  <c:v>24297</c:v>
                </c:pt>
                <c:pt idx="11">
                  <c:v>20804</c:v>
                </c:pt>
                <c:pt idx="12">
                  <c:v>18367</c:v>
                </c:pt>
                <c:pt idx="13">
                  <c:v>26362</c:v>
                </c:pt>
                <c:pt idx="14">
                  <c:v>22840</c:v>
                </c:pt>
                <c:pt idx="15">
                  <c:v>20793</c:v>
                </c:pt>
                <c:pt idx="16">
                  <c:v>25078</c:v>
                </c:pt>
                <c:pt idx="17">
                  <c:v>17681</c:v>
                </c:pt>
                <c:pt idx="18">
                  <c:v>25129</c:v>
                </c:pt>
                <c:pt idx="19">
                  <c:v>20666</c:v>
                </c:pt>
                <c:pt idx="20">
                  <c:v>21933</c:v>
                </c:pt>
                <c:pt idx="21">
                  <c:v>32074</c:v>
                </c:pt>
                <c:pt idx="22">
                  <c:v>30961</c:v>
                </c:pt>
                <c:pt idx="23">
                  <c:v>33920</c:v>
                </c:pt>
                <c:pt idx="24">
                  <c:v>34665</c:v>
                </c:pt>
                <c:pt idx="25">
                  <c:v>24718</c:v>
                </c:pt>
                <c:pt idx="26">
                  <c:v>26017</c:v>
                </c:pt>
                <c:pt idx="27">
                  <c:v>24845</c:v>
                </c:pt>
                <c:pt idx="28">
                  <c:v>27818</c:v>
                </c:pt>
                <c:pt idx="29">
                  <c:v>24562</c:v>
                </c:pt>
                <c:pt idx="30">
                  <c:v>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E-44FD-AAA0-184A3139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768314"/>
        <c:axId val="1742166684"/>
      </c:lineChart>
      <c:dateAx>
        <c:axId val="464768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2166684"/>
        <c:crosses val="autoZero"/>
        <c:auto val="1"/>
        <c:lblOffset val="100"/>
        <c:baseTimeUnit val="days"/>
      </c:dateAx>
      <c:valAx>
        <c:axId val="17421666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7683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Total Revenue of Each Item/month)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29982244093686E-2"/>
          <c:y val="0.35170206426899342"/>
          <c:w val="0.92131380764385051"/>
          <c:h val="0.2029209051571256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SALES!$AF$35:$AT$35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SALES!$AF$34:$AT$34</c:f>
              <c:numCache>
                <c:formatCode>[$₹]#,##0</c:formatCode>
                <c:ptCount val="15"/>
                <c:pt idx="0">
                  <c:v>106103</c:v>
                </c:pt>
                <c:pt idx="1">
                  <c:v>88552</c:v>
                </c:pt>
                <c:pt idx="2">
                  <c:v>13751</c:v>
                </c:pt>
                <c:pt idx="3">
                  <c:v>15949</c:v>
                </c:pt>
                <c:pt idx="4">
                  <c:v>51691</c:v>
                </c:pt>
                <c:pt idx="5">
                  <c:v>59166</c:v>
                </c:pt>
                <c:pt idx="6">
                  <c:v>21949</c:v>
                </c:pt>
                <c:pt idx="7">
                  <c:v>15463</c:v>
                </c:pt>
                <c:pt idx="8">
                  <c:v>47748</c:v>
                </c:pt>
                <c:pt idx="9">
                  <c:v>99098</c:v>
                </c:pt>
                <c:pt idx="10">
                  <c:v>84424</c:v>
                </c:pt>
                <c:pt idx="11">
                  <c:v>88194</c:v>
                </c:pt>
                <c:pt idx="12">
                  <c:v>97447</c:v>
                </c:pt>
                <c:pt idx="13">
                  <c:v>10528</c:v>
                </c:pt>
                <c:pt idx="14">
                  <c:v>6783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0C-461B-BB35-83FF24C3F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267725"/>
        <c:axId val="1584617019"/>
      </c:barChart>
      <c:catAx>
        <c:axId val="454267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617019"/>
        <c:crosses val="autoZero"/>
        <c:auto val="1"/>
        <c:lblAlgn val="ctr"/>
        <c:lblOffset val="100"/>
        <c:noMultiLvlLbl val="1"/>
      </c:catAx>
      <c:valAx>
        <c:axId val="15846170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[$₹]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426772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SALES VOLUME TREND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72005772005772E-2"/>
          <c:y val="0.10139860139860139"/>
          <c:w val="0.77200577200577214"/>
          <c:h val="0.84848484848484851"/>
        </c:manualLayout>
      </c:layout>
      <c:lineChart>
        <c:grouping val="standard"/>
        <c:varyColors val="1"/>
        <c:ser>
          <c:idx val="0"/>
          <c:order val="0"/>
          <c:tx>
            <c:v>RICE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SALES!$B$3:$B$33</c:f>
              <c:numCache>
                <c:formatCode>General</c:formatCode>
                <c:ptCount val="31"/>
                <c:pt idx="0">
                  <c:v>70</c:v>
                </c:pt>
                <c:pt idx="1">
                  <c:v>61</c:v>
                </c:pt>
                <c:pt idx="2">
                  <c:v>110</c:v>
                </c:pt>
                <c:pt idx="3">
                  <c:v>60</c:v>
                </c:pt>
                <c:pt idx="4">
                  <c:v>66</c:v>
                </c:pt>
                <c:pt idx="5">
                  <c:v>35</c:v>
                </c:pt>
                <c:pt idx="6">
                  <c:v>60</c:v>
                </c:pt>
                <c:pt idx="7">
                  <c:v>40</c:v>
                </c:pt>
                <c:pt idx="8">
                  <c:v>60</c:v>
                </c:pt>
                <c:pt idx="9">
                  <c:v>95</c:v>
                </c:pt>
                <c:pt idx="10">
                  <c:v>48</c:v>
                </c:pt>
                <c:pt idx="11">
                  <c:v>48</c:v>
                </c:pt>
                <c:pt idx="12">
                  <c:v>50</c:v>
                </c:pt>
                <c:pt idx="13">
                  <c:v>106</c:v>
                </c:pt>
                <c:pt idx="14">
                  <c:v>42</c:v>
                </c:pt>
                <c:pt idx="15">
                  <c:v>40</c:v>
                </c:pt>
                <c:pt idx="16">
                  <c:v>105</c:v>
                </c:pt>
                <c:pt idx="17">
                  <c:v>40</c:v>
                </c:pt>
                <c:pt idx="18">
                  <c:v>36</c:v>
                </c:pt>
                <c:pt idx="19">
                  <c:v>38</c:v>
                </c:pt>
                <c:pt idx="20">
                  <c:v>48</c:v>
                </c:pt>
                <c:pt idx="21">
                  <c:v>73</c:v>
                </c:pt>
                <c:pt idx="22">
                  <c:v>69</c:v>
                </c:pt>
                <c:pt idx="23">
                  <c:v>125</c:v>
                </c:pt>
                <c:pt idx="24">
                  <c:v>90</c:v>
                </c:pt>
                <c:pt idx="25">
                  <c:v>70</c:v>
                </c:pt>
                <c:pt idx="26">
                  <c:v>75</c:v>
                </c:pt>
                <c:pt idx="27">
                  <c:v>71</c:v>
                </c:pt>
                <c:pt idx="28">
                  <c:v>60</c:v>
                </c:pt>
                <c:pt idx="29">
                  <c:v>45</c:v>
                </c:pt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841-8F13-F22BFC282567}"/>
            </c:ext>
          </c:extLst>
        </c:ser>
        <c:ser>
          <c:idx val="1"/>
          <c:order val="1"/>
          <c:tx>
            <c:v>FLOUR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SALES!$C$3:$C$33</c:f>
              <c:numCache>
                <c:formatCode>General</c:formatCode>
                <c:ptCount val="31"/>
                <c:pt idx="0">
                  <c:v>55</c:v>
                </c:pt>
                <c:pt idx="1">
                  <c:v>70</c:v>
                </c:pt>
                <c:pt idx="2">
                  <c:v>140</c:v>
                </c:pt>
                <c:pt idx="3">
                  <c:v>41</c:v>
                </c:pt>
                <c:pt idx="4">
                  <c:v>43</c:v>
                </c:pt>
                <c:pt idx="5">
                  <c:v>40</c:v>
                </c:pt>
                <c:pt idx="6">
                  <c:v>62</c:v>
                </c:pt>
                <c:pt idx="7">
                  <c:v>80</c:v>
                </c:pt>
                <c:pt idx="8">
                  <c:v>46</c:v>
                </c:pt>
                <c:pt idx="9">
                  <c:v>115</c:v>
                </c:pt>
                <c:pt idx="10">
                  <c:v>61</c:v>
                </c:pt>
                <c:pt idx="11">
                  <c:v>78</c:v>
                </c:pt>
                <c:pt idx="12">
                  <c:v>59</c:v>
                </c:pt>
                <c:pt idx="13">
                  <c:v>113</c:v>
                </c:pt>
                <c:pt idx="14">
                  <c:v>35</c:v>
                </c:pt>
                <c:pt idx="15">
                  <c:v>42</c:v>
                </c:pt>
                <c:pt idx="16">
                  <c:v>68</c:v>
                </c:pt>
                <c:pt idx="17">
                  <c:v>45</c:v>
                </c:pt>
                <c:pt idx="18">
                  <c:v>69</c:v>
                </c:pt>
                <c:pt idx="19">
                  <c:v>85</c:v>
                </c:pt>
                <c:pt idx="20">
                  <c:v>91</c:v>
                </c:pt>
                <c:pt idx="21">
                  <c:v>68</c:v>
                </c:pt>
                <c:pt idx="22">
                  <c:v>56</c:v>
                </c:pt>
                <c:pt idx="23">
                  <c:v>140</c:v>
                </c:pt>
                <c:pt idx="24">
                  <c:v>59</c:v>
                </c:pt>
                <c:pt idx="25">
                  <c:v>67</c:v>
                </c:pt>
                <c:pt idx="26">
                  <c:v>54</c:v>
                </c:pt>
                <c:pt idx="27">
                  <c:v>59</c:v>
                </c:pt>
                <c:pt idx="28">
                  <c:v>88</c:v>
                </c:pt>
                <c:pt idx="29">
                  <c:v>78</c:v>
                </c:pt>
                <c:pt idx="3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841-8F13-F22BFC282567}"/>
            </c:ext>
          </c:extLst>
        </c:ser>
        <c:ser>
          <c:idx val="2"/>
          <c:order val="2"/>
          <c:tx>
            <c:v>MAIDA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SALES!$D$3:$D$33</c:f>
              <c:numCache>
                <c:formatCode>General</c:formatCode>
                <c:ptCount val="3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19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17</c:v>
                </c:pt>
                <c:pt idx="23">
                  <c:v>10</c:v>
                </c:pt>
                <c:pt idx="24">
                  <c:v>18</c:v>
                </c:pt>
                <c:pt idx="25">
                  <c:v>18</c:v>
                </c:pt>
                <c:pt idx="26">
                  <c:v>11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841-8F13-F22BFC282567}"/>
            </c:ext>
          </c:extLst>
        </c:ser>
        <c:ser>
          <c:idx val="3"/>
          <c:order val="3"/>
          <c:tx>
            <c:v>SUZI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SALES!$E$3:$E$33</c:f>
              <c:numCache>
                <c:formatCode>General</c:formatCode>
                <c:ptCount val="31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17</c:v>
                </c:pt>
                <c:pt idx="27">
                  <c:v>10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1-4841-8F13-F22BFC282567}"/>
            </c:ext>
          </c:extLst>
        </c:ser>
        <c:ser>
          <c:idx val="4"/>
          <c:order val="4"/>
          <c:tx>
            <c:v>TOOR DAL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SALES!$F$3:$F$33</c:f>
              <c:numCache>
                <c:formatCode>General</c:formatCode>
                <c:ptCount val="31"/>
                <c:pt idx="0">
                  <c:v>10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10</c:v>
                </c:pt>
                <c:pt idx="24">
                  <c:v>18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1-4841-8F13-F22BFC282567}"/>
            </c:ext>
          </c:extLst>
        </c:ser>
        <c:ser>
          <c:idx val="5"/>
          <c:order val="5"/>
          <c:tx>
            <c:v>NAMKEEN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SALES!$G$3:$G$33</c:f>
              <c:numCache>
                <c:formatCode>General</c:formatCode>
                <c:ptCount val="31"/>
                <c:pt idx="0">
                  <c:v>32</c:v>
                </c:pt>
                <c:pt idx="1">
                  <c:v>21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12</c:v>
                </c:pt>
                <c:pt idx="15">
                  <c:v>20</c:v>
                </c:pt>
                <c:pt idx="16">
                  <c:v>24</c:v>
                </c:pt>
                <c:pt idx="17">
                  <c:v>22</c:v>
                </c:pt>
                <c:pt idx="18">
                  <c:v>15</c:v>
                </c:pt>
                <c:pt idx="19">
                  <c:v>25</c:v>
                </c:pt>
                <c:pt idx="20">
                  <c:v>20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12</c:v>
                </c:pt>
                <c:pt idx="25">
                  <c:v>16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  <c:pt idx="29">
                  <c:v>20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1-4841-8F13-F22BFC282567}"/>
            </c:ext>
          </c:extLst>
        </c:ser>
        <c:ser>
          <c:idx val="6"/>
          <c:order val="6"/>
          <c:tx>
            <c:v>BISCUIT</c:v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SALES!$H$3:$H$33</c:f>
              <c:numCache>
                <c:formatCode>General</c:formatCode>
                <c:ptCount val="31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6</c:v>
                </c:pt>
                <c:pt idx="23">
                  <c:v>9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1-4841-8F13-F22BFC282567}"/>
            </c:ext>
          </c:extLst>
        </c:ser>
        <c:ser>
          <c:idx val="7"/>
          <c:order val="7"/>
          <c:tx>
            <c:v>EGG</c:v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SALES!$I$3:$I$33</c:f>
              <c:numCache>
                <c:formatCode>General</c:formatCode>
                <c:ptCount val="31"/>
                <c:pt idx="0">
                  <c:v>68</c:v>
                </c:pt>
                <c:pt idx="1">
                  <c:v>102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</c:v>
                </c:pt>
                <c:pt idx="6">
                  <c:v>66</c:v>
                </c:pt>
                <c:pt idx="7">
                  <c:v>58</c:v>
                </c:pt>
                <c:pt idx="8">
                  <c:v>102</c:v>
                </c:pt>
                <c:pt idx="9">
                  <c:v>65</c:v>
                </c:pt>
                <c:pt idx="10">
                  <c:v>75</c:v>
                </c:pt>
                <c:pt idx="11">
                  <c:v>102</c:v>
                </c:pt>
                <c:pt idx="12">
                  <c:v>22</c:v>
                </c:pt>
                <c:pt idx="13">
                  <c:v>85</c:v>
                </c:pt>
                <c:pt idx="14">
                  <c:v>69</c:v>
                </c:pt>
                <c:pt idx="15">
                  <c:v>86</c:v>
                </c:pt>
                <c:pt idx="16">
                  <c:v>91</c:v>
                </c:pt>
                <c:pt idx="17">
                  <c:v>89</c:v>
                </c:pt>
                <c:pt idx="18">
                  <c:v>100</c:v>
                </c:pt>
                <c:pt idx="19">
                  <c:v>28</c:v>
                </c:pt>
                <c:pt idx="20">
                  <c:v>81</c:v>
                </c:pt>
                <c:pt idx="21">
                  <c:v>92</c:v>
                </c:pt>
                <c:pt idx="22">
                  <c:v>105</c:v>
                </c:pt>
                <c:pt idx="23">
                  <c:v>66</c:v>
                </c:pt>
                <c:pt idx="24">
                  <c:v>79</c:v>
                </c:pt>
                <c:pt idx="25">
                  <c:v>89</c:v>
                </c:pt>
                <c:pt idx="26">
                  <c:v>15</c:v>
                </c:pt>
                <c:pt idx="27">
                  <c:v>77</c:v>
                </c:pt>
                <c:pt idx="28">
                  <c:v>90</c:v>
                </c:pt>
                <c:pt idx="29">
                  <c:v>102</c:v>
                </c:pt>
                <c:pt idx="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11-4841-8F13-F22BFC282567}"/>
            </c:ext>
          </c:extLst>
        </c:ser>
        <c:ser>
          <c:idx val="8"/>
          <c:order val="8"/>
          <c:tx>
            <c:v>SUGAR</c:v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SALES!$J$3:$J$33</c:f>
              <c:numCache>
                <c:formatCode>General</c:formatCode>
                <c:ptCount val="31"/>
                <c:pt idx="0">
                  <c:v>42</c:v>
                </c:pt>
                <c:pt idx="1">
                  <c:v>60</c:v>
                </c:pt>
                <c:pt idx="2">
                  <c:v>29</c:v>
                </c:pt>
                <c:pt idx="3">
                  <c:v>38</c:v>
                </c:pt>
                <c:pt idx="4">
                  <c:v>12</c:v>
                </c:pt>
                <c:pt idx="5">
                  <c:v>26</c:v>
                </c:pt>
                <c:pt idx="6">
                  <c:v>23</c:v>
                </c:pt>
                <c:pt idx="7">
                  <c:v>45</c:v>
                </c:pt>
                <c:pt idx="8">
                  <c:v>62</c:v>
                </c:pt>
                <c:pt idx="9">
                  <c:v>53</c:v>
                </c:pt>
                <c:pt idx="10">
                  <c:v>43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60</c:v>
                </c:pt>
                <c:pt idx="15">
                  <c:v>39</c:v>
                </c:pt>
                <c:pt idx="16">
                  <c:v>48</c:v>
                </c:pt>
                <c:pt idx="17">
                  <c:v>29</c:v>
                </c:pt>
                <c:pt idx="18">
                  <c:v>66</c:v>
                </c:pt>
                <c:pt idx="19">
                  <c:v>35</c:v>
                </c:pt>
                <c:pt idx="20">
                  <c:v>26</c:v>
                </c:pt>
                <c:pt idx="21">
                  <c:v>45</c:v>
                </c:pt>
                <c:pt idx="22">
                  <c:v>43</c:v>
                </c:pt>
                <c:pt idx="23">
                  <c:v>28</c:v>
                </c:pt>
                <c:pt idx="24">
                  <c:v>46</c:v>
                </c:pt>
                <c:pt idx="25">
                  <c:v>33</c:v>
                </c:pt>
                <c:pt idx="26">
                  <c:v>41</c:v>
                </c:pt>
                <c:pt idx="27">
                  <c:v>50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11-4841-8F13-F22BFC282567}"/>
            </c:ext>
          </c:extLst>
        </c:ser>
        <c:ser>
          <c:idx val="9"/>
          <c:order val="9"/>
          <c:tx>
            <c:v>COOKING OIL</c:v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SALES!$K$3:$K$33</c:f>
              <c:numCache>
                <c:formatCode>General</c:formatCode>
                <c:ptCount val="31"/>
                <c:pt idx="0">
                  <c:v>29</c:v>
                </c:pt>
                <c:pt idx="1">
                  <c:v>35</c:v>
                </c:pt>
                <c:pt idx="2">
                  <c:v>32</c:v>
                </c:pt>
                <c:pt idx="3">
                  <c:v>21</c:v>
                </c:pt>
                <c:pt idx="4">
                  <c:v>28</c:v>
                </c:pt>
                <c:pt idx="5">
                  <c:v>26</c:v>
                </c:pt>
                <c:pt idx="6">
                  <c:v>31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22</c:v>
                </c:pt>
                <c:pt idx="15">
                  <c:v>21</c:v>
                </c:pt>
                <c:pt idx="16">
                  <c:v>10</c:v>
                </c:pt>
                <c:pt idx="17">
                  <c:v>16</c:v>
                </c:pt>
                <c:pt idx="18">
                  <c:v>21</c:v>
                </c:pt>
                <c:pt idx="19">
                  <c:v>27</c:v>
                </c:pt>
                <c:pt idx="20">
                  <c:v>21</c:v>
                </c:pt>
                <c:pt idx="21">
                  <c:v>25</c:v>
                </c:pt>
                <c:pt idx="22">
                  <c:v>23</c:v>
                </c:pt>
                <c:pt idx="23">
                  <c:v>35</c:v>
                </c:pt>
                <c:pt idx="24">
                  <c:v>19</c:v>
                </c:pt>
                <c:pt idx="25">
                  <c:v>35</c:v>
                </c:pt>
                <c:pt idx="26">
                  <c:v>22</c:v>
                </c:pt>
                <c:pt idx="27">
                  <c:v>32</c:v>
                </c:pt>
                <c:pt idx="28">
                  <c:v>29</c:v>
                </c:pt>
                <c:pt idx="29">
                  <c:v>25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1-4841-8F13-F22BFC282567}"/>
            </c:ext>
          </c:extLst>
        </c:ser>
        <c:ser>
          <c:idx val="10"/>
          <c:order val="10"/>
          <c:tx>
            <c:v>GHEE</c:v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SALES!$L$3:$L$33</c:f>
              <c:numCache>
                <c:formatCode>General</c:formatCode>
                <c:ptCount val="3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1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11-4841-8F13-F22BFC282567}"/>
            </c:ext>
          </c:extLst>
        </c:ser>
        <c:ser>
          <c:idx val="11"/>
          <c:order val="11"/>
          <c:tx>
            <c:v>MILK &amp; DAIRY</c:v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SALES!$M$3:$M$33</c:f>
              <c:numCache>
                <c:formatCode>General</c:formatCode>
                <c:ptCount val="31"/>
                <c:pt idx="0">
                  <c:v>32</c:v>
                </c:pt>
                <c:pt idx="1">
                  <c:v>41</c:v>
                </c:pt>
                <c:pt idx="2">
                  <c:v>48</c:v>
                </c:pt>
                <c:pt idx="3">
                  <c:v>36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60</c:v>
                </c:pt>
                <c:pt idx="8">
                  <c:v>35</c:v>
                </c:pt>
                <c:pt idx="9">
                  <c:v>43</c:v>
                </c:pt>
                <c:pt idx="10">
                  <c:v>55</c:v>
                </c:pt>
                <c:pt idx="11">
                  <c:v>48</c:v>
                </c:pt>
                <c:pt idx="12">
                  <c:v>43</c:v>
                </c:pt>
                <c:pt idx="13">
                  <c:v>56</c:v>
                </c:pt>
                <c:pt idx="14">
                  <c:v>49</c:v>
                </c:pt>
                <c:pt idx="15">
                  <c:v>50</c:v>
                </c:pt>
                <c:pt idx="16">
                  <c:v>56</c:v>
                </c:pt>
                <c:pt idx="17">
                  <c:v>48</c:v>
                </c:pt>
                <c:pt idx="18">
                  <c:v>42</c:v>
                </c:pt>
                <c:pt idx="19">
                  <c:v>39</c:v>
                </c:pt>
                <c:pt idx="20">
                  <c:v>61</c:v>
                </c:pt>
                <c:pt idx="21">
                  <c:v>49</c:v>
                </c:pt>
                <c:pt idx="22">
                  <c:v>55</c:v>
                </c:pt>
                <c:pt idx="23">
                  <c:v>42</c:v>
                </c:pt>
                <c:pt idx="24">
                  <c:v>51</c:v>
                </c:pt>
                <c:pt idx="25">
                  <c:v>48</c:v>
                </c:pt>
                <c:pt idx="26">
                  <c:v>56</c:v>
                </c:pt>
                <c:pt idx="27">
                  <c:v>39</c:v>
                </c:pt>
                <c:pt idx="28">
                  <c:v>46</c:v>
                </c:pt>
                <c:pt idx="29">
                  <c:v>51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11-4841-8F13-F22BFC282567}"/>
            </c:ext>
          </c:extLst>
        </c:ser>
        <c:ser>
          <c:idx val="12"/>
          <c:order val="12"/>
          <c:tx>
            <c:v>DRY FRUITS</c:v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SALES!$N$3:$N$33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8</c:v>
                </c:pt>
                <c:pt idx="23">
                  <c:v>6</c:v>
                </c:pt>
                <c:pt idx="24">
                  <c:v>10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11-4841-8F13-F22BFC282567}"/>
            </c:ext>
          </c:extLst>
        </c:ser>
        <c:ser>
          <c:idx val="13"/>
          <c:order val="13"/>
          <c:tx>
            <c:v>BREADS</c:v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SALES!$O$3:$O$33</c:f>
              <c:numCache>
                <c:formatCode>General</c:formatCode>
                <c:ptCount val="31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10</c:v>
                </c:pt>
                <c:pt idx="11">
                  <c:v>5</c:v>
                </c:pt>
                <c:pt idx="12">
                  <c:v>8</c:v>
                </c:pt>
                <c:pt idx="13">
                  <c:v>3</c:v>
                </c:pt>
                <c:pt idx="14">
                  <c:v>7</c:v>
                </c:pt>
                <c:pt idx="15">
                  <c:v>11</c:v>
                </c:pt>
                <c:pt idx="16">
                  <c:v>15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6</c:v>
                </c:pt>
                <c:pt idx="21">
                  <c:v>12</c:v>
                </c:pt>
                <c:pt idx="22">
                  <c:v>10</c:v>
                </c:pt>
                <c:pt idx="23">
                  <c:v>7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11-4841-8F13-F22BFC282567}"/>
            </c:ext>
          </c:extLst>
        </c:ser>
        <c:ser>
          <c:idx val="14"/>
          <c:order val="14"/>
          <c:tx>
            <c:v>SALT</c:v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numRef>
              <c:f>SALES!$A$3:$A$33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SALES!$P$3:$P$33</c:f>
              <c:numCache>
                <c:formatCode>General</c:formatCode>
                <c:ptCount val="31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17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11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16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8</c:v>
                </c:pt>
                <c:pt idx="21">
                  <c:v>6</c:v>
                </c:pt>
                <c:pt idx="22">
                  <c:v>10</c:v>
                </c:pt>
                <c:pt idx="23">
                  <c:v>4</c:v>
                </c:pt>
                <c:pt idx="24">
                  <c:v>5</c:v>
                </c:pt>
                <c:pt idx="25">
                  <c:v>17</c:v>
                </c:pt>
                <c:pt idx="26">
                  <c:v>10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11-4841-8F13-F22BFC28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42547"/>
        <c:axId val="1737144277"/>
      </c:lineChart>
      <c:dateAx>
        <c:axId val="1958142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7144277"/>
        <c:crosses val="autoZero"/>
        <c:auto val="1"/>
        <c:lblOffset val="100"/>
        <c:baseTimeUnit val="days"/>
      </c:dateAx>
      <c:valAx>
        <c:axId val="1737144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81425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AVG Sales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23985554199422E-2"/>
          <c:y val="0.17107569332408784"/>
          <c:w val="0.91995025541161946"/>
          <c:h val="0.6559426036719433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SALES!$B$35:$P$35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SALES!$B$34:$P$34</c:f>
              <c:numCache>
                <c:formatCode>0</c:formatCode>
                <c:ptCount val="15"/>
                <c:pt idx="0">
                  <c:v>66.645161290322577</c:v>
                </c:pt>
                <c:pt idx="1">
                  <c:v>72.225806451612897</c:v>
                </c:pt>
                <c:pt idx="2">
                  <c:v>10.225806451612904</c:v>
                </c:pt>
                <c:pt idx="3">
                  <c:v>8.7741935483870961</c:v>
                </c:pt>
                <c:pt idx="4">
                  <c:v>8.064516129032258</c:v>
                </c:pt>
                <c:pt idx="5">
                  <c:v>17.129032258064516</c:v>
                </c:pt>
                <c:pt idx="6">
                  <c:v>6.935483870967742</c:v>
                </c:pt>
                <c:pt idx="7">
                  <c:v>74.967741935483872</c:v>
                </c:pt>
                <c:pt idx="8">
                  <c:v>37.12903225806452</c:v>
                </c:pt>
                <c:pt idx="9">
                  <c:v>24.516129032258064</c:v>
                </c:pt>
                <c:pt idx="10">
                  <c:v>4.5161290322580649</c:v>
                </c:pt>
                <c:pt idx="11">
                  <c:v>47.258064516129032</c:v>
                </c:pt>
                <c:pt idx="12">
                  <c:v>3.4838709677419355</c:v>
                </c:pt>
                <c:pt idx="13">
                  <c:v>7.5161290322580649</c:v>
                </c:pt>
                <c:pt idx="14">
                  <c:v>8.6451612903225801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88-4A01-8501-371D96EF0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038376"/>
        <c:axId val="1538046636"/>
      </c:barChart>
      <c:catAx>
        <c:axId val="198603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046636"/>
        <c:crosses val="autoZero"/>
        <c:auto val="1"/>
        <c:lblAlgn val="ctr"/>
        <c:lblOffset val="100"/>
        <c:noMultiLvlLbl val="1"/>
      </c:catAx>
      <c:valAx>
        <c:axId val="15380466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 i="0">
                    <a:solidFill>
                      <a:srgbClr val="000000"/>
                    </a:solidFill>
                    <a:latin typeface="+mn-lt"/>
                  </a:rPr>
                  <a:t>Unit</a:t>
                </a:r>
              </a:p>
            </c:rich>
          </c:tx>
          <c:overlay val="0"/>
        </c:title>
        <c:numFmt formatCode="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038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Purchase Price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PUR!$R$2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PUR!$R$3:$R$33</c:f>
              <c:numCache>
                <c:formatCode>[$₹]#,##0</c:formatCode>
                <c:ptCount val="3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C-4885-BC5F-0A3485A86E02}"/>
            </c:ext>
          </c:extLst>
        </c:ser>
        <c:ser>
          <c:idx val="1"/>
          <c:order val="1"/>
          <c:tx>
            <c:strRef>
              <c:f>PUR!$S$2</c:f>
              <c:strCache>
                <c:ptCount val="1"/>
                <c:pt idx="0">
                  <c:v>FLOUR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PUR!$S$3:$S$33</c:f>
              <c:numCache>
                <c:formatCode>[$₹]#,##0</c:formatCode>
                <c:ptCount val="31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C-4885-BC5F-0A3485A86E02}"/>
            </c:ext>
          </c:extLst>
        </c:ser>
        <c:ser>
          <c:idx val="2"/>
          <c:order val="2"/>
          <c:tx>
            <c:strRef>
              <c:f>PUR!$T$2</c:f>
              <c:strCache>
                <c:ptCount val="1"/>
                <c:pt idx="0">
                  <c:v>MAIDA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PUR!$T$3:$T$33</c:f>
              <c:numCache>
                <c:formatCode>[$₹]#,##0</c:formatCode>
                <c:ptCount val="3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39</c:v>
                </c:pt>
                <c:pt idx="26">
                  <c:v>39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C-4885-BC5F-0A3485A86E02}"/>
            </c:ext>
          </c:extLst>
        </c:ser>
        <c:ser>
          <c:idx val="3"/>
          <c:order val="3"/>
          <c:tx>
            <c:strRef>
              <c:f>PUR!$U$2</c:f>
              <c:strCache>
                <c:ptCount val="1"/>
                <c:pt idx="0">
                  <c:v>SUZI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PUR!$U$3:$U$33</c:f>
              <c:numCache>
                <c:formatCode>[$₹]#,##0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57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C-4885-BC5F-0A3485A86E02}"/>
            </c:ext>
          </c:extLst>
        </c:ser>
        <c:ser>
          <c:idx val="4"/>
          <c:order val="4"/>
          <c:tx>
            <c:strRef>
              <c:f>PUR!$V$2</c:f>
              <c:strCache>
                <c:ptCount val="1"/>
                <c:pt idx="0">
                  <c:v>TOOR DAL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PUR!$V$3:$V$33</c:f>
              <c:numCache>
                <c:formatCode>[$₹]#,##0</c:formatCode>
                <c:ptCount val="31"/>
                <c:pt idx="0">
                  <c:v>190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193</c:v>
                </c:pt>
                <c:pt idx="5">
                  <c:v>193</c:v>
                </c:pt>
                <c:pt idx="6">
                  <c:v>194</c:v>
                </c:pt>
                <c:pt idx="7">
                  <c:v>194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195</c:v>
                </c:pt>
                <c:pt idx="13">
                  <c:v>195</c:v>
                </c:pt>
                <c:pt idx="14">
                  <c:v>195</c:v>
                </c:pt>
                <c:pt idx="15">
                  <c:v>195</c:v>
                </c:pt>
                <c:pt idx="16">
                  <c:v>196</c:v>
                </c:pt>
                <c:pt idx="17">
                  <c:v>196</c:v>
                </c:pt>
                <c:pt idx="18">
                  <c:v>196</c:v>
                </c:pt>
                <c:pt idx="19">
                  <c:v>196</c:v>
                </c:pt>
                <c:pt idx="20">
                  <c:v>195</c:v>
                </c:pt>
                <c:pt idx="21">
                  <c:v>195</c:v>
                </c:pt>
                <c:pt idx="22">
                  <c:v>195</c:v>
                </c:pt>
                <c:pt idx="23">
                  <c:v>195</c:v>
                </c:pt>
                <c:pt idx="24">
                  <c:v>195</c:v>
                </c:pt>
                <c:pt idx="25">
                  <c:v>195</c:v>
                </c:pt>
                <c:pt idx="26">
                  <c:v>197</c:v>
                </c:pt>
                <c:pt idx="27">
                  <c:v>197</c:v>
                </c:pt>
                <c:pt idx="28">
                  <c:v>197</c:v>
                </c:pt>
                <c:pt idx="29">
                  <c:v>197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BC-4885-BC5F-0A3485A86E02}"/>
            </c:ext>
          </c:extLst>
        </c:ser>
        <c:ser>
          <c:idx val="5"/>
          <c:order val="5"/>
          <c:tx>
            <c:strRef>
              <c:f>PUR!$W$2</c:f>
              <c:strCache>
                <c:ptCount val="1"/>
                <c:pt idx="0">
                  <c:v>NAMKEEN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PUR!$W$3:$W$33</c:f>
              <c:numCache>
                <c:formatCode>[$₹]#,##0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BC-4885-BC5F-0A3485A86E02}"/>
            </c:ext>
          </c:extLst>
        </c:ser>
        <c:ser>
          <c:idx val="6"/>
          <c:order val="6"/>
          <c:tx>
            <c:strRef>
              <c:f>PUR!$X$2</c:f>
              <c:strCache>
                <c:ptCount val="1"/>
                <c:pt idx="0">
                  <c:v>BISCUIT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PUR!$X$3:$X$33</c:f>
              <c:numCache>
                <c:formatCode>[$₹]#,##0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BC-4885-BC5F-0A3485A86E02}"/>
            </c:ext>
          </c:extLst>
        </c:ser>
        <c:ser>
          <c:idx val="7"/>
          <c:order val="7"/>
          <c:tx>
            <c:strRef>
              <c:f>PUR!$Y$2</c:f>
              <c:strCache>
                <c:ptCount val="1"/>
                <c:pt idx="0">
                  <c:v>EGG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PUR!$Y$3:$Y$33</c:f>
              <c:numCache>
                <c:formatCode>[$₹]#,##0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BC-4885-BC5F-0A3485A86E02}"/>
            </c:ext>
          </c:extLst>
        </c:ser>
        <c:ser>
          <c:idx val="8"/>
          <c:order val="8"/>
          <c:tx>
            <c:strRef>
              <c:f>PUR!$Z$2</c:f>
              <c:strCache>
                <c:ptCount val="1"/>
                <c:pt idx="0">
                  <c:v>SUGAR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PUR!$Z$3:$Z$33</c:f>
              <c:numCache>
                <c:formatCode>[$₹]#,##0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BC-4885-BC5F-0A3485A86E02}"/>
            </c:ext>
          </c:extLst>
        </c:ser>
        <c:ser>
          <c:idx val="9"/>
          <c:order val="9"/>
          <c:tx>
            <c:strRef>
              <c:f>PUR!$AA$2</c:f>
              <c:strCache>
                <c:ptCount val="1"/>
                <c:pt idx="0">
                  <c:v>COOKING OIL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PUR!$AA$3:$AA$33</c:f>
              <c:numCache>
                <c:formatCode>[$₹]#,##0</c:formatCode>
                <c:ptCount val="31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BC-4885-BC5F-0A3485A86E02}"/>
            </c:ext>
          </c:extLst>
        </c:ser>
        <c:ser>
          <c:idx val="10"/>
          <c:order val="10"/>
          <c:tx>
            <c:strRef>
              <c:f>PUR!$AB$2</c:f>
              <c:strCache>
                <c:ptCount val="1"/>
                <c:pt idx="0">
                  <c:v>GHEE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PUR!$AB$3:$AB$33</c:f>
              <c:numCache>
                <c:formatCode>[$₹]#,##0</c:formatCode>
                <c:ptCount val="31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534</c:v>
                </c:pt>
                <c:pt idx="12">
                  <c:v>534</c:v>
                </c:pt>
                <c:pt idx="13">
                  <c:v>534</c:v>
                </c:pt>
                <c:pt idx="14">
                  <c:v>534</c:v>
                </c:pt>
                <c:pt idx="15">
                  <c:v>534</c:v>
                </c:pt>
                <c:pt idx="16">
                  <c:v>534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534</c:v>
                </c:pt>
                <c:pt idx="23">
                  <c:v>534</c:v>
                </c:pt>
                <c:pt idx="24">
                  <c:v>533</c:v>
                </c:pt>
                <c:pt idx="25">
                  <c:v>533</c:v>
                </c:pt>
                <c:pt idx="26">
                  <c:v>533</c:v>
                </c:pt>
                <c:pt idx="27">
                  <c:v>533</c:v>
                </c:pt>
                <c:pt idx="28">
                  <c:v>533</c:v>
                </c:pt>
                <c:pt idx="29">
                  <c:v>533</c:v>
                </c:pt>
                <c:pt idx="30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BC-4885-BC5F-0A3485A86E02}"/>
            </c:ext>
          </c:extLst>
        </c:ser>
        <c:ser>
          <c:idx val="11"/>
          <c:order val="11"/>
          <c:tx>
            <c:strRef>
              <c:f>PUR!$AC$2</c:f>
              <c:strCache>
                <c:ptCount val="1"/>
                <c:pt idx="0">
                  <c:v>MILK &amp; DAIRY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PUR!$AC$3:$AC$33</c:f>
              <c:numCache>
                <c:formatCode>[$₹]#,##0</c:formatCode>
                <c:ptCount val="31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BC-4885-BC5F-0A3485A86E02}"/>
            </c:ext>
          </c:extLst>
        </c:ser>
        <c:ser>
          <c:idx val="12"/>
          <c:order val="12"/>
          <c:tx>
            <c:strRef>
              <c:f>PUR!$AD$2</c:f>
              <c:strCache>
                <c:ptCount val="1"/>
                <c:pt idx="0">
                  <c:v>DRY FRUITS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PUR!$AD$3:$AD$33</c:f>
              <c:numCache>
                <c:formatCode>[$₹]#,##0</c:formatCode>
                <c:ptCount val="31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755</c:v>
                </c:pt>
                <c:pt idx="15">
                  <c:v>755</c:v>
                </c:pt>
                <c:pt idx="16">
                  <c:v>755</c:v>
                </c:pt>
                <c:pt idx="17">
                  <c:v>755</c:v>
                </c:pt>
                <c:pt idx="18">
                  <c:v>755</c:v>
                </c:pt>
                <c:pt idx="19">
                  <c:v>755</c:v>
                </c:pt>
                <c:pt idx="20">
                  <c:v>755</c:v>
                </c:pt>
                <c:pt idx="21">
                  <c:v>755</c:v>
                </c:pt>
                <c:pt idx="22">
                  <c:v>755</c:v>
                </c:pt>
                <c:pt idx="23">
                  <c:v>755</c:v>
                </c:pt>
                <c:pt idx="24">
                  <c:v>755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BC-4885-BC5F-0A3485A86E02}"/>
            </c:ext>
          </c:extLst>
        </c:ser>
        <c:ser>
          <c:idx val="13"/>
          <c:order val="13"/>
          <c:tx>
            <c:strRef>
              <c:f>PUR!$AE$2</c:f>
              <c:strCache>
                <c:ptCount val="1"/>
                <c:pt idx="0">
                  <c:v>BREADS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PUR!$AE$3:$AE$33</c:f>
              <c:numCache>
                <c:formatCode>[$₹]#,##0</c:formatCode>
                <c:ptCount val="3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BC-4885-BC5F-0A3485A86E02}"/>
            </c:ext>
          </c:extLst>
        </c:ser>
        <c:ser>
          <c:idx val="14"/>
          <c:order val="14"/>
          <c:tx>
            <c:strRef>
              <c:f>PUR!$AF$2</c:f>
              <c:strCache>
                <c:ptCount val="1"/>
                <c:pt idx="0">
                  <c:v>SALT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PUR!$AF$3:$AF$33</c:f>
              <c:numCache>
                <c:formatCode>[$₹]#,##0</c:formatCode>
                <c:ptCount val="3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BC-4885-BC5F-0A3485A8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73279"/>
        <c:axId val="1015976639"/>
      </c:lineChart>
      <c:dateAx>
        <c:axId val="10159732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976639"/>
        <c:crosses val="autoZero"/>
        <c:auto val="1"/>
        <c:lblOffset val="100"/>
        <c:baseTimeUnit val="days"/>
      </c:dateAx>
      <c:valAx>
        <c:axId val="10159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97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1">
                <a:solidFill>
                  <a:srgbClr val="0000FF"/>
                </a:solidFill>
                <a:latin typeface="Tahoma"/>
              </a:defRPr>
            </a:pPr>
            <a:r>
              <a:rPr lang="en-IN" sz="1800" b="1" i="1">
                <a:solidFill>
                  <a:srgbClr val="0000FF"/>
                </a:solidFill>
                <a:latin typeface="Tahoma"/>
              </a:rPr>
              <a:t>Average Daily Inventory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B0F0"/>
            </a:solidFill>
            <a:ln cmpd="sng">
              <a:solidFill>
                <a:srgbClr val="202124">
                  <a:alpha val="30196"/>
                </a:srgbClr>
              </a:solidFill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solidFill>
                      <a:srgbClr val="202124"/>
                    </a:solidFill>
                    <a:latin typeface="Tahom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INV!$A$3:$A$33</c:f>
              <c:numCache>
                <c:formatCode>m/d/yyyy</c:formatCode>
                <c:ptCount val="31"/>
                <c:pt idx="0">
                  <c:v>45323</c:v>
                </c:pt>
                <c:pt idx="1">
                  <c:v>45324</c:v>
                </c:pt>
                <c:pt idx="2">
                  <c:v>45325</c:v>
                </c:pt>
                <c:pt idx="3">
                  <c:v>45326</c:v>
                </c:pt>
                <c:pt idx="4">
                  <c:v>45327</c:v>
                </c:pt>
                <c:pt idx="5">
                  <c:v>45328</c:v>
                </c:pt>
                <c:pt idx="6">
                  <c:v>45329</c:v>
                </c:pt>
                <c:pt idx="7">
                  <c:v>45330</c:v>
                </c:pt>
                <c:pt idx="8">
                  <c:v>45331</c:v>
                </c:pt>
                <c:pt idx="9">
                  <c:v>45332</c:v>
                </c:pt>
                <c:pt idx="10">
                  <c:v>45333</c:v>
                </c:pt>
                <c:pt idx="11">
                  <c:v>45334</c:v>
                </c:pt>
                <c:pt idx="12">
                  <c:v>45335</c:v>
                </c:pt>
                <c:pt idx="13">
                  <c:v>45336</c:v>
                </c:pt>
                <c:pt idx="14">
                  <c:v>45337</c:v>
                </c:pt>
                <c:pt idx="15">
                  <c:v>45338</c:v>
                </c:pt>
                <c:pt idx="16">
                  <c:v>45339</c:v>
                </c:pt>
                <c:pt idx="17">
                  <c:v>45340</c:v>
                </c:pt>
                <c:pt idx="18">
                  <c:v>45341</c:v>
                </c:pt>
                <c:pt idx="19">
                  <c:v>45342</c:v>
                </c:pt>
                <c:pt idx="20">
                  <c:v>45343</c:v>
                </c:pt>
                <c:pt idx="21">
                  <c:v>45344</c:v>
                </c:pt>
                <c:pt idx="22">
                  <c:v>45345</c:v>
                </c:pt>
                <c:pt idx="23">
                  <c:v>45346</c:v>
                </c:pt>
                <c:pt idx="24">
                  <c:v>45347</c:v>
                </c:pt>
                <c:pt idx="25">
                  <c:v>45348</c:v>
                </c:pt>
                <c:pt idx="26">
                  <c:v>45349</c:v>
                </c:pt>
                <c:pt idx="27">
                  <c:v>45350</c:v>
                </c:pt>
                <c:pt idx="28">
                  <c:v>45351</c:v>
                </c:pt>
                <c:pt idx="29">
                  <c:v>45352</c:v>
                </c:pt>
                <c:pt idx="30">
                  <c:v>45353</c:v>
                </c:pt>
              </c:numCache>
            </c:numRef>
          </c:cat>
          <c:val>
            <c:numRef>
              <c:f>INV!$R$3:$R$33</c:f>
              <c:numCache>
                <c:formatCode>0</c:formatCode>
                <c:ptCount val="31"/>
                <c:pt idx="0">
                  <c:v>87.2</c:v>
                </c:pt>
                <c:pt idx="1">
                  <c:v>106.53333333333333</c:v>
                </c:pt>
                <c:pt idx="2">
                  <c:v>121.6</c:v>
                </c:pt>
                <c:pt idx="3">
                  <c:v>107</c:v>
                </c:pt>
                <c:pt idx="4">
                  <c:v>108.53333333333333</c:v>
                </c:pt>
                <c:pt idx="5">
                  <c:v>98</c:v>
                </c:pt>
                <c:pt idx="6">
                  <c:v>125.06666666666666</c:v>
                </c:pt>
                <c:pt idx="7">
                  <c:v>113.33333333333333</c:v>
                </c:pt>
                <c:pt idx="8">
                  <c:v>103.13333333333334</c:v>
                </c:pt>
                <c:pt idx="9">
                  <c:v>104.06666666666666</c:v>
                </c:pt>
                <c:pt idx="10">
                  <c:v>103.26666666666667</c:v>
                </c:pt>
                <c:pt idx="11">
                  <c:v>117.86666666666666</c:v>
                </c:pt>
                <c:pt idx="12">
                  <c:v>139.93333333333334</c:v>
                </c:pt>
                <c:pt idx="13">
                  <c:v>127.86666666666666</c:v>
                </c:pt>
                <c:pt idx="14">
                  <c:v>100.46666666666667</c:v>
                </c:pt>
                <c:pt idx="15">
                  <c:v>81.933333333333337</c:v>
                </c:pt>
                <c:pt idx="16">
                  <c:v>91.13333333333334</c:v>
                </c:pt>
                <c:pt idx="17">
                  <c:v>77.666666666666671</c:v>
                </c:pt>
                <c:pt idx="18">
                  <c:v>117.8</c:v>
                </c:pt>
                <c:pt idx="19">
                  <c:v>94.066666666666663</c:v>
                </c:pt>
                <c:pt idx="20">
                  <c:v>84.8</c:v>
                </c:pt>
                <c:pt idx="21">
                  <c:v>81.86666666666666</c:v>
                </c:pt>
                <c:pt idx="22">
                  <c:v>94.2</c:v>
                </c:pt>
                <c:pt idx="23">
                  <c:v>82</c:v>
                </c:pt>
                <c:pt idx="24">
                  <c:v>66.733333333333334</c:v>
                </c:pt>
                <c:pt idx="25">
                  <c:v>65.066666666666663</c:v>
                </c:pt>
                <c:pt idx="26">
                  <c:v>103.86666666666666</c:v>
                </c:pt>
                <c:pt idx="27">
                  <c:v>84.4</c:v>
                </c:pt>
                <c:pt idx="28">
                  <c:v>86.733333333333334</c:v>
                </c:pt>
                <c:pt idx="29">
                  <c:v>78</c:v>
                </c:pt>
                <c:pt idx="30">
                  <c:v>55.266666666666666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202124">
                        <a:alpha val="30196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D5-4666-8A97-387C72920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39229507"/>
        <c:axId val="243716489"/>
      </c:barChart>
      <c:dateAx>
        <c:axId val="183922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en-IN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243716489"/>
        <c:crosses val="autoZero"/>
        <c:auto val="1"/>
        <c:lblOffset val="100"/>
        <c:baseTimeUnit val="days"/>
      </c:dateAx>
      <c:valAx>
        <c:axId val="24371648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  <a:endParaRPr lang="en-US"/>
          </a:p>
        </c:txPr>
        <c:crossAx val="1839229507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i="1">
                <a:solidFill>
                  <a:srgbClr val="0000FF"/>
                </a:solidFill>
              </a:defRPr>
            </a:pPr>
            <a:r>
              <a:rPr lang="en-IN" i="1">
                <a:solidFill>
                  <a:srgbClr val="0000FF"/>
                </a:solidFill>
              </a:rPr>
              <a:t>AVG STOCK IN STORE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613056346680074E-2"/>
          <c:y val="0.17388925620938603"/>
          <c:w val="0.88026995029876587"/>
          <c:h val="0.56186144670847427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B0F0"/>
            </a:solidFill>
            <a:ln cmpd="sng"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INV!$B$37:$P$37</c:f>
              <c:strCache>
                <c:ptCount val="15"/>
                <c:pt idx="0">
                  <c:v>RICE</c:v>
                </c:pt>
                <c:pt idx="1">
                  <c:v>FLOUR</c:v>
                </c:pt>
                <c:pt idx="2">
                  <c:v>MAIDA</c:v>
                </c:pt>
                <c:pt idx="3">
                  <c:v>SUZI</c:v>
                </c:pt>
                <c:pt idx="4">
                  <c:v>TOOR DAL</c:v>
                </c:pt>
                <c:pt idx="5">
                  <c:v>NAMKEEN</c:v>
                </c:pt>
                <c:pt idx="6">
                  <c:v>BISCUIT</c:v>
                </c:pt>
                <c:pt idx="7">
                  <c:v>EGG</c:v>
                </c:pt>
                <c:pt idx="8">
                  <c:v>SUGAR</c:v>
                </c:pt>
                <c:pt idx="9">
                  <c:v>COOKING OIL</c:v>
                </c:pt>
                <c:pt idx="10">
                  <c:v>GHEE</c:v>
                </c:pt>
                <c:pt idx="11">
                  <c:v>MILK &amp; DAIRY</c:v>
                </c:pt>
                <c:pt idx="12">
                  <c:v>DRY FRUITS</c:v>
                </c:pt>
                <c:pt idx="13">
                  <c:v>BREADS</c:v>
                </c:pt>
                <c:pt idx="14">
                  <c:v>SALT</c:v>
                </c:pt>
              </c:strCache>
            </c:strRef>
          </c:cat>
          <c:val>
            <c:numRef>
              <c:f>INV!$B$38:$P$38</c:f>
              <c:numCache>
                <c:formatCode>0</c:formatCode>
                <c:ptCount val="15"/>
                <c:pt idx="0">
                  <c:v>443.45161290322579</c:v>
                </c:pt>
                <c:pt idx="1">
                  <c:v>233.51612903225808</c:v>
                </c:pt>
                <c:pt idx="2">
                  <c:v>43.838709677419352</c:v>
                </c:pt>
                <c:pt idx="3">
                  <c:v>41.677419354838712</c:v>
                </c:pt>
                <c:pt idx="4">
                  <c:v>59.967741935483872</c:v>
                </c:pt>
                <c:pt idx="5">
                  <c:v>69.322580645161295</c:v>
                </c:pt>
                <c:pt idx="6">
                  <c:v>53.741935483870968</c:v>
                </c:pt>
                <c:pt idx="7">
                  <c:v>123.03225806451613</c:v>
                </c:pt>
                <c:pt idx="8">
                  <c:v>120.35483870967742</c:v>
                </c:pt>
                <c:pt idx="9">
                  <c:v>106.83870967741936</c:v>
                </c:pt>
                <c:pt idx="10">
                  <c:v>10.129032258064516</c:v>
                </c:pt>
                <c:pt idx="11">
                  <c:v>105.12903225806451</c:v>
                </c:pt>
                <c:pt idx="12">
                  <c:v>7.193548387096774</c:v>
                </c:pt>
                <c:pt idx="13">
                  <c:v>5.064516129032258</c:v>
                </c:pt>
                <c:pt idx="14">
                  <c:v>32.903225806451616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06-4BAE-AADF-2EB98375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16753392"/>
        <c:axId val="2017558268"/>
      </c:barChart>
      <c:catAx>
        <c:axId val="19167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17558268"/>
        <c:crosses val="autoZero"/>
        <c:auto val="1"/>
        <c:lblAlgn val="ctr"/>
        <c:lblOffset val="100"/>
        <c:noMultiLvlLbl val="1"/>
      </c:catAx>
      <c:valAx>
        <c:axId val="20175582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0" sourceLinked="1"/>
        <c:majorTickMark val="cross"/>
        <c:minorTickMark val="none"/>
        <c:tickLblPos val="nextTo"/>
        <c:spPr>
          <a:ln/>
        </c:spPr>
        <c:crossAx val="1916753392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Pareto(Total profit)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Pareto(Total profit)</a:t>
          </a:r>
        </a:p>
      </cx:txPr>
    </cx:title>
    <cx:plotArea>
      <cx:plotAreaRegion>
        <cx:series layoutId="clusteredColumn" uniqueId="{4F140C77-AE35-4B60-96F8-CB07D36CDCC9}">
          <cx:dataLabels/>
          <cx:dataId val="0"/>
          <cx:layoutPr>
            <cx:aggregation/>
          </cx:layoutPr>
          <cx:axisId val="1"/>
        </cx:series>
        <cx:series layoutId="paretoLine" ownerIdx="0" uniqueId="{0EB5EF81-C06B-4B25-8E38-7EDDDA5DCD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(Total revenue)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(Total revenue)</a:t>
          </a:r>
        </a:p>
      </cx:txPr>
    </cx:title>
    <cx:plotArea>
      <cx:plotAreaRegion>
        <cx:series layoutId="clusteredColumn" uniqueId="{C353E290-E336-40B2-9EE6-68BE161864E2}">
          <cx:dataLabels/>
          <cx:dataId val="0"/>
          <cx:layoutPr>
            <cx:aggregation/>
          </cx:layoutPr>
          <cx:axisId val="1"/>
        </cx:series>
        <cx:series layoutId="paretoLine" ownerIdx="0" uniqueId="{FDD819AF-597D-459A-8A82-17322460A58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3.xml"/><Relationship Id="rId7" Type="http://schemas.openxmlformats.org/officeDocument/2006/relationships/chart" Target="../charts/chart15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14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393123</xdr:colOff>
      <xdr:row>36</xdr:row>
      <xdr:rowOff>435552</xdr:rowOff>
    </xdr:from>
    <xdr:ext cx="6724650" cy="3829050"/>
    <xdr:graphicFrame macro="">
      <xdr:nvGraphicFramePr>
        <xdr:cNvPr id="667303004" name="Chart 1" title="Chart">
          <a:extLst>
            <a:ext uri="{FF2B5EF4-FFF2-40B4-BE49-F238E27FC236}">
              <a16:creationId xmlns:a16="http://schemas.microsoft.com/office/drawing/2014/main" id="{00000000-0008-0000-0000-00005C3C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509154</xdr:colOff>
      <xdr:row>60</xdr:row>
      <xdr:rowOff>161925</xdr:rowOff>
    </xdr:from>
    <xdr:ext cx="7581900" cy="4819650"/>
    <xdr:graphicFrame macro="">
      <xdr:nvGraphicFramePr>
        <xdr:cNvPr id="57770365" name="Chart 2" title="Chart">
          <a:extLst>
            <a:ext uri="{FF2B5EF4-FFF2-40B4-BE49-F238E27FC236}">
              <a16:creationId xmlns:a16="http://schemas.microsoft.com/office/drawing/2014/main" id="{00000000-0008-0000-0000-00007D81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19050</xdr:colOff>
      <xdr:row>37</xdr:row>
      <xdr:rowOff>57150</xdr:rowOff>
    </xdr:from>
    <xdr:ext cx="8505825" cy="3486150"/>
    <xdr:graphicFrame macro="">
      <xdr:nvGraphicFramePr>
        <xdr:cNvPr id="1029042689" name="Chart 3" title="Chart">
          <a:extLst>
            <a:ext uri="{FF2B5EF4-FFF2-40B4-BE49-F238E27FC236}">
              <a16:creationId xmlns:a16="http://schemas.microsoft.com/office/drawing/2014/main" id="{00000000-0008-0000-0000-000001F25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571500</xdr:colOff>
      <xdr:row>37</xdr:row>
      <xdr:rowOff>76200</xdr:rowOff>
    </xdr:from>
    <xdr:ext cx="10044545" cy="3524250"/>
    <xdr:graphicFrame macro="">
      <xdr:nvGraphicFramePr>
        <xdr:cNvPr id="1558915479" name="Chart 4" title="Chart">
          <a:extLst>
            <a:ext uri="{FF2B5EF4-FFF2-40B4-BE49-F238E27FC236}">
              <a16:creationId xmlns:a16="http://schemas.microsoft.com/office/drawing/2014/main" id="{00000000-0008-0000-0000-00009729E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28575</xdr:colOff>
      <xdr:row>63</xdr:row>
      <xdr:rowOff>123825</xdr:rowOff>
    </xdr:from>
    <xdr:ext cx="10220325" cy="4086225"/>
    <xdr:graphicFrame macro="">
      <xdr:nvGraphicFramePr>
        <xdr:cNvPr id="87918571" name="Chart 5" title="Chart">
          <a:extLst>
            <a:ext uri="{FF2B5EF4-FFF2-40B4-BE49-F238E27FC236}">
              <a16:creationId xmlns:a16="http://schemas.microsoft.com/office/drawing/2014/main" id="{00000000-0008-0000-0000-0000EB87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247650</xdr:colOff>
      <xdr:row>63</xdr:row>
      <xdr:rowOff>161925</xdr:rowOff>
    </xdr:from>
    <xdr:ext cx="12573000" cy="4010025"/>
    <xdr:graphicFrame macro="">
      <xdr:nvGraphicFramePr>
        <xdr:cNvPr id="1895374351" name="Chart 6" title="Chart">
          <a:extLst>
            <a:ext uri="{FF2B5EF4-FFF2-40B4-BE49-F238E27FC236}">
              <a16:creationId xmlns:a16="http://schemas.microsoft.com/office/drawing/2014/main" id="{00000000-0008-0000-0000-00000F1E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119063</xdr:rowOff>
    </xdr:from>
    <xdr:to>
      <xdr:col>25</xdr:col>
      <xdr:colOff>333375</xdr:colOff>
      <xdr:row>83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0318-52B6-92D2-9C34-97BFC0B9C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1034143</xdr:colOff>
      <xdr:row>39</xdr:row>
      <xdr:rowOff>180975</xdr:rowOff>
    </xdr:from>
    <xdr:ext cx="14205858" cy="4505325"/>
    <xdr:graphicFrame macro="">
      <xdr:nvGraphicFramePr>
        <xdr:cNvPr id="276550342" name="Chart 8" title="Chart">
          <a:extLst>
            <a:ext uri="{FF2B5EF4-FFF2-40B4-BE49-F238E27FC236}">
              <a16:creationId xmlns:a16="http://schemas.microsoft.com/office/drawing/2014/main" id="{00000000-0008-0000-0200-0000C6D2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721185</xdr:colOff>
      <xdr:row>40</xdr:row>
      <xdr:rowOff>0</xdr:rowOff>
    </xdr:from>
    <xdr:ext cx="8953500" cy="4476750"/>
    <xdr:graphicFrame macro="">
      <xdr:nvGraphicFramePr>
        <xdr:cNvPr id="3" name="Chart 12" title="Chart">
          <a:extLst>
            <a:ext uri="{FF2B5EF4-FFF2-40B4-BE49-F238E27FC236}">
              <a16:creationId xmlns:a16="http://schemas.microsoft.com/office/drawing/2014/main" id="{75EDF2B6-9E76-4533-9009-52290AFD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0</xdr:colOff>
      <xdr:row>67</xdr:row>
      <xdr:rowOff>0</xdr:rowOff>
    </xdr:from>
    <xdr:ext cx="14178643" cy="4391025"/>
    <xdr:graphicFrame macro="">
      <xdr:nvGraphicFramePr>
        <xdr:cNvPr id="4" name="Chart 15" title="Chart">
          <a:extLst>
            <a:ext uri="{FF2B5EF4-FFF2-40B4-BE49-F238E27FC236}">
              <a16:creationId xmlns:a16="http://schemas.microsoft.com/office/drawing/2014/main" id="{962565A4-B94F-425C-ABD7-3AC964E24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161924</xdr:rowOff>
    </xdr:from>
    <xdr:to>
      <xdr:col>16</xdr:col>
      <xdr:colOff>1</xdr:colOff>
      <xdr:row>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FD4A6-C3B3-31F3-2E64-7F25C426E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1260662</xdr:colOff>
      <xdr:row>23</xdr:row>
      <xdr:rowOff>152399</xdr:rowOff>
    </xdr:from>
    <xdr:to>
      <xdr:col>9</xdr:col>
      <xdr:colOff>0</xdr:colOff>
      <xdr:row>42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8D334-D6BE-31F7-7279-804DAF93C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375395</xdr:colOff>
      <xdr:row>23</xdr:row>
      <xdr:rowOff>152400</xdr:rowOff>
    </xdr:from>
    <xdr:to>
      <xdr:col>15</xdr:col>
      <xdr:colOff>761999</xdr:colOff>
      <xdr:row>41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31894-1B71-C8F6-18DE-576B68030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3023</xdr:colOff>
      <xdr:row>6</xdr:row>
      <xdr:rowOff>9524</xdr:rowOff>
    </xdr:from>
    <xdr:to>
      <xdr:col>24</xdr:col>
      <xdr:colOff>521605</xdr:colOff>
      <xdr:row>21</xdr:row>
      <xdr:rowOff>149678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174A9-8BEB-B25A-0206-B960EF236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598714</xdr:colOff>
      <xdr:row>24</xdr:row>
      <xdr:rowOff>9524</xdr:rowOff>
    </xdr:from>
    <xdr:to>
      <xdr:col>24</xdr:col>
      <xdr:colOff>598713</xdr:colOff>
      <xdr:row>42</xdr:row>
      <xdr:rowOff>13607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4BF0AEA-90DF-80E0-636E-08ADB5D39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8414" y="4505324"/>
              <a:ext cx="4876799" cy="2918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13608</xdr:colOff>
      <xdr:row>44</xdr:row>
      <xdr:rowOff>16565</xdr:rowOff>
    </xdr:from>
    <xdr:to>
      <xdr:col>9</xdr:col>
      <xdr:colOff>0</xdr:colOff>
      <xdr:row>62</xdr:row>
      <xdr:rowOff>157370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55F5E9C-9F48-630F-1E6D-05018943D6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433" y="7750865"/>
              <a:ext cx="6158592" cy="3055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285749</xdr:colOff>
      <xdr:row>65</xdr:row>
      <xdr:rowOff>6724</xdr:rowOff>
    </xdr:from>
    <xdr:to>
      <xdr:col>16</xdr:col>
      <xdr:colOff>593911</xdr:colOff>
      <xdr:row>97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D4F36-A638-FF3C-CDBB-B10910D1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272143</xdr:colOff>
      <xdr:row>98</xdr:row>
      <xdr:rowOff>9524</xdr:rowOff>
    </xdr:from>
    <xdr:to>
      <xdr:col>17</xdr:col>
      <xdr:colOff>0</xdr:colOff>
      <xdr:row>122</xdr:row>
      <xdr:rowOff>149677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D9FC72-EA5D-3D2A-5C1B-DDF55E17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258535</xdr:colOff>
      <xdr:row>124</xdr:row>
      <xdr:rowOff>77560</xdr:rowOff>
    </xdr:from>
    <xdr:to>
      <xdr:col>16</xdr:col>
      <xdr:colOff>612321</xdr:colOff>
      <xdr:row>150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4EC0D4-131B-38F8-820A-C8D46750B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9525</xdr:rowOff>
    </xdr:from>
    <xdr:to>
      <xdr:col>12</xdr:col>
      <xdr:colOff>19050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BE5BD-CA15-A7A9-FBC2-AC14341C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gpa\OneDrive\Desktop\IIT\Diploma%20Notes\BDM\BDM%20Project\21f1000089%20BDM%20capstone.xlsx" TargetMode="External"/><Relationship Id="rId1" Type="http://schemas.openxmlformats.org/officeDocument/2006/relationships/externalLinkPath" Target="file:///C:\Users\digpa\OneDrive\Desktop\IIT\Diploma%20Notes\BDM\BDM%20Project\21f1000089%20BDM%20capst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PURCHASE"/>
      <sheetName val="INVENTORY"/>
      <sheetName val="Profit  Loss"/>
      <sheetName val="PL &amp; INSIGHTS"/>
    </sheetNames>
    <sheetDataSet>
      <sheetData sheetId="0"/>
      <sheetData sheetId="1">
        <row r="1">
          <cell r="P1" t="str">
            <v>PURCHASE PRICE</v>
          </cell>
        </row>
        <row r="2">
          <cell r="L2" t="str">
            <v>RICE</v>
          </cell>
          <cell r="M2" t="str">
            <v>ATTA</v>
          </cell>
          <cell r="N2" t="str">
            <v>TOOR DAL</v>
          </cell>
          <cell r="O2" t="str">
            <v>MOONG DAL</v>
          </cell>
          <cell r="P2" t="str">
            <v>URAD DAL</v>
          </cell>
          <cell r="Q2" t="str">
            <v>SUGAR</v>
          </cell>
          <cell r="R2" t="str">
            <v>COOKING OIL</v>
          </cell>
          <cell r="S2" t="str">
            <v>GHEE</v>
          </cell>
          <cell r="T2" t="str">
            <v>MILK &amp; DAIRY</v>
          </cell>
          <cell r="U2" t="str">
            <v>DRY FRUITS</v>
          </cell>
        </row>
        <row r="3">
          <cell r="A3">
            <v>45017</v>
          </cell>
          <cell r="L3">
            <v>40.5</v>
          </cell>
          <cell r="M3">
            <v>37.72</v>
          </cell>
          <cell r="N3">
            <v>93.84</v>
          </cell>
          <cell r="O3">
            <v>99</v>
          </cell>
          <cell r="P3">
            <v>103.04</v>
          </cell>
          <cell r="Q3">
            <v>42.3</v>
          </cell>
          <cell r="R3">
            <v>155.1</v>
          </cell>
          <cell r="S3">
            <v>374.40000000000003</v>
          </cell>
          <cell r="T3">
            <v>57</v>
          </cell>
          <cell r="U3">
            <v>701.09999999999991</v>
          </cell>
        </row>
        <row r="4">
          <cell r="A4">
            <v>45018</v>
          </cell>
          <cell r="L4">
            <v>40.5</v>
          </cell>
          <cell r="M4">
            <v>37.72</v>
          </cell>
          <cell r="N4">
            <v>93.84</v>
          </cell>
          <cell r="O4">
            <v>99</v>
          </cell>
          <cell r="P4">
            <v>103.04</v>
          </cell>
          <cell r="Q4">
            <v>42.3</v>
          </cell>
          <cell r="R4">
            <v>155.1</v>
          </cell>
          <cell r="S4">
            <v>378</v>
          </cell>
          <cell r="T4">
            <v>57</v>
          </cell>
          <cell r="U4">
            <v>701.09999999999991</v>
          </cell>
        </row>
        <row r="5">
          <cell r="A5">
            <v>45019</v>
          </cell>
          <cell r="L5">
            <v>40.5</v>
          </cell>
          <cell r="M5">
            <v>37.72</v>
          </cell>
          <cell r="N5">
            <v>93.84</v>
          </cell>
          <cell r="O5">
            <v>99</v>
          </cell>
          <cell r="P5">
            <v>103.04</v>
          </cell>
          <cell r="Q5">
            <v>42.3</v>
          </cell>
          <cell r="R5">
            <v>155.1</v>
          </cell>
          <cell r="S5">
            <v>378</v>
          </cell>
          <cell r="T5">
            <v>57</v>
          </cell>
          <cell r="U5">
            <v>701.09999999999991</v>
          </cell>
        </row>
        <row r="6">
          <cell r="A6">
            <v>45020</v>
          </cell>
          <cell r="L6">
            <v>39.6</v>
          </cell>
          <cell r="M6">
            <v>37.72</v>
          </cell>
          <cell r="N6">
            <v>93.84</v>
          </cell>
          <cell r="O6">
            <v>99</v>
          </cell>
          <cell r="P6">
            <v>103.04</v>
          </cell>
          <cell r="Q6">
            <v>40.419999999999995</v>
          </cell>
          <cell r="R6">
            <v>155.1</v>
          </cell>
          <cell r="S6">
            <v>391.5</v>
          </cell>
          <cell r="T6">
            <v>57</v>
          </cell>
          <cell r="U6">
            <v>709.3</v>
          </cell>
        </row>
        <row r="7">
          <cell r="A7">
            <v>45021</v>
          </cell>
          <cell r="L7">
            <v>39.6</v>
          </cell>
          <cell r="M7">
            <v>37.72</v>
          </cell>
          <cell r="N7">
            <v>93.84</v>
          </cell>
          <cell r="O7">
            <v>99</v>
          </cell>
          <cell r="P7">
            <v>103.04</v>
          </cell>
          <cell r="Q7">
            <v>40.419999999999995</v>
          </cell>
          <cell r="R7">
            <v>155.1</v>
          </cell>
          <cell r="S7">
            <v>391.5</v>
          </cell>
          <cell r="T7">
            <v>57</v>
          </cell>
          <cell r="U7">
            <v>709.3</v>
          </cell>
        </row>
        <row r="8">
          <cell r="A8">
            <v>45022</v>
          </cell>
          <cell r="L8">
            <v>39.6</v>
          </cell>
          <cell r="M8">
            <v>37.72</v>
          </cell>
          <cell r="N8">
            <v>93.84</v>
          </cell>
          <cell r="O8">
            <v>99</v>
          </cell>
          <cell r="P8">
            <v>103.04</v>
          </cell>
          <cell r="Q8">
            <v>40.419999999999995</v>
          </cell>
          <cell r="R8">
            <v>155.1</v>
          </cell>
          <cell r="S8">
            <v>391.5</v>
          </cell>
          <cell r="T8">
            <v>57</v>
          </cell>
          <cell r="U8">
            <v>709.3</v>
          </cell>
        </row>
        <row r="9">
          <cell r="A9">
            <v>45023</v>
          </cell>
          <cell r="L9">
            <v>41.4</v>
          </cell>
          <cell r="M9">
            <v>37.72</v>
          </cell>
          <cell r="N9">
            <v>95.68</v>
          </cell>
          <cell r="O9">
            <v>99</v>
          </cell>
          <cell r="P9">
            <v>103.04</v>
          </cell>
          <cell r="Q9">
            <v>40.419999999999995</v>
          </cell>
          <cell r="R9">
            <v>152.28</v>
          </cell>
          <cell r="S9">
            <v>391.5</v>
          </cell>
          <cell r="T9">
            <v>57</v>
          </cell>
          <cell r="U9">
            <v>709.3</v>
          </cell>
        </row>
        <row r="10">
          <cell r="A10">
            <v>45024</v>
          </cell>
          <cell r="L10">
            <v>39.6</v>
          </cell>
          <cell r="M10">
            <v>38.64</v>
          </cell>
          <cell r="N10">
            <v>95.68</v>
          </cell>
          <cell r="O10">
            <v>99</v>
          </cell>
          <cell r="P10">
            <v>103.04</v>
          </cell>
          <cell r="Q10">
            <v>40.419999999999995</v>
          </cell>
          <cell r="R10">
            <v>152.28</v>
          </cell>
          <cell r="S10">
            <v>391.5</v>
          </cell>
          <cell r="T10">
            <v>57</v>
          </cell>
          <cell r="U10">
            <v>709.3</v>
          </cell>
        </row>
        <row r="11">
          <cell r="A11">
            <v>45025</v>
          </cell>
          <cell r="L11">
            <v>39.6</v>
          </cell>
          <cell r="M11">
            <v>38.64</v>
          </cell>
          <cell r="N11">
            <v>95.68</v>
          </cell>
          <cell r="O11">
            <v>99</v>
          </cell>
          <cell r="P11">
            <v>103.04</v>
          </cell>
          <cell r="Q11">
            <v>40.419999999999995</v>
          </cell>
          <cell r="R11">
            <v>152.28</v>
          </cell>
          <cell r="S11">
            <v>391.5</v>
          </cell>
          <cell r="T11">
            <v>57</v>
          </cell>
          <cell r="U11">
            <v>709.3</v>
          </cell>
        </row>
        <row r="12">
          <cell r="A12">
            <v>45026</v>
          </cell>
          <cell r="L12">
            <v>39.6</v>
          </cell>
          <cell r="M12">
            <v>38.64</v>
          </cell>
          <cell r="N12">
            <v>95.68</v>
          </cell>
          <cell r="O12">
            <v>99</v>
          </cell>
          <cell r="P12">
            <v>103.04</v>
          </cell>
          <cell r="Q12">
            <v>40.419999999999995</v>
          </cell>
          <cell r="R12">
            <v>152.28</v>
          </cell>
          <cell r="S12">
            <v>391.5</v>
          </cell>
          <cell r="T12">
            <v>57</v>
          </cell>
          <cell r="U12">
            <v>709.3</v>
          </cell>
        </row>
        <row r="13">
          <cell r="A13">
            <v>45027</v>
          </cell>
          <cell r="L13">
            <v>37.800000000000004</v>
          </cell>
          <cell r="M13">
            <v>38.64</v>
          </cell>
          <cell r="N13">
            <v>95.68</v>
          </cell>
          <cell r="O13">
            <v>99</v>
          </cell>
          <cell r="P13">
            <v>99.36</v>
          </cell>
          <cell r="Q13">
            <v>40.419999999999995</v>
          </cell>
          <cell r="R13">
            <v>148.51999999999998</v>
          </cell>
          <cell r="S13">
            <v>391.5</v>
          </cell>
          <cell r="T13">
            <v>57</v>
          </cell>
          <cell r="U13">
            <v>709.3</v>
          </cell>
        </row>
        <row r="14">
          <cell r="A14">
            <v>45028</v>
          </cell>
          <cell r="L14">
            <v>37.800000000000004</v>
          </cell>
          <cell r="M14">
            <v>38.64</v>
          </cell>
          <cell r="N14">
            <v>95.68</v>
          </cell>
          <cell r="O14">
            <v>99</v>
          </cell>
          <cell r="P14">
            <v>99.36</v>
          </cell>
          <cell r="Q14">
            <v>40.419999999999995</v>
          </cell>
          <cell r="R14">
            <v>148.51999999999998</v>
          </cell>
          <cell r="S14">
            <v>391.5</v>
          </cell>
          <cell r="T14">
            <v>57</v>
          </cell>
          <cell r="U14">
            <v>709.3</v>
          </cell>
        </row>
        <row r="15">
          <cell r="A15">
            <v>45029</v>
          </cell>
          <cell r="L15">
            <v>37.800000000000004</v>
          </cell>
          <cell r="M15">
            <v>38.64</v>
          </cell>
          <cell r="N15">
            <v>95.68</v>
          </cell>
          <cell r="O15">
            <v>99</v>
          </cell>
          <cell r="P15">
            <v>99.36</v>
          </cell>
          <cell r="Q15">
            <v>40.419999999999995</v>
          </cell>
          <cell r="R15">
            <v>148.51999999999998</v>
          </cell>
          <cell r="S15">
            <v>391.5</v>
          </cell>
          <cell r="T15">
            <v>57</v>
          </cell>
          <cell r="U15">
            <v>709.3</v>
          </cell>
        </row>
        <row r="16">
          <cell r="A16">
            <v>45030</v>
          </cell>
          <cell r="L16">
            <v>39.6</v>
          </cell>
          <cell r="M16">
            <v>37.72</v>
          </cell>
          <cell r="N16">
            <v>99.36</v>
          </cell>
          <cell r="O16">
            <v>99</v>
          </cell>
          <cell r="P16">
            <v>102.12</v>
          </cell>
          <cell r="Q16">
            <v>40.419999999999995</v>
          </cell>
          <cell r="R16">
            <v>148.51999999999998</v>
          </cell>
          <cell r="S16">
            <v>391.5</v>
          </cell>
          <cell r="T16">
            <v>57</v>
          </cell>
          <cell r="U16">
            <v>709.3</v>
          </cell>
        </row>
        <row r="17">
          <cell r="A17">
            <v>45031</v>
          </cell>
          <cell r="L17">
            <v>39.6</v>
          </cell>
          <cell r="M17">
            <v>37.72</v>
          </cell>
          <cell r="N17">
            <v>99.36</v>
          </cell>
          <cell r="O17">
            <v>99</v>
          </cell>
          <cell r="P17">
            <v>102.12</v>
          </cell>
          <cell r="Q17">
            <v>40.419999999999995</v>
          </cell>
          <cell r="R17">
            <v>148.51999999999998</v>
          </cell>
          <cell r="S17">
            <v>391.5</v>
          </cell>
          <cell r="T17">
            <v>57</v>
          </cell>
          <cell r="U17">
            <v>709.3</v>
          </cell>
        </row>
        <row r="18">
          <cell r="A18">
            <v>45032</v>
          </cell>
          <cell r="L18">
            <v>39.6</v>
          </cell>
          <cell r="M18">
            <v>37.72</v>
          </cell>
          <cell r="N18">
            <v>99.36</v>
          </cell>
          <cell r="O18">
            <v>99</v>
          </cell>
          <cell r="P18">
            <v>102.12</v>
          </cell>
          <cell r="Q18">
            <v>40.419999999999995</v>
          </cell>
          <cell r="R18">
            <v>148.51999999999998</v>
          </cell>
          <cell r="S18">
            <v>391.5</v>
          </cell>
          <cell r="T18">
            <v>57</v>
          </cell>
          <cell r="U18">
            <v>709.3</v>
          </cell>
        </row>
        <row r="19">
          <cell r="A19">
            <v>45033</v>
          </cell>
          <cell r="L19">
            <v>40.5</v>
          </cell>
          <cell r="M19">
            <v>37.72</v>
          </cell>
          <cell r="N19">
            <v>99.36</v>
          </cell>
          <cell r="O19">
            <v>99</v>
          </cell>
          <cell r="P19">
            <v>102.12</v>
          </cell>
          <cell r="Q19">
            <v>40.419999999999995</v>
          </cell>
          <cell r="R19">
            <v>148.51999999999998</v>
          </cell>
          <cell r="S19">
            <v>391.5</v>
          </cell>
          <cell r="T19">
            <v>56.05</v>
          </cell>
          <cell r="U19">
            <v>709.3</v>
          </cell>
        </row>
        <row r="20">
          <cell r="A20">
            <v>45034</v>
          </cell>
          <cell r="L20">
            <v>40.5</v>
          </cell>
          <cell r="M20">
            <v>37.72</v>
          </cell>
          <cell r="N20">
            <v>99.36</v>
          </cell>
          <cell r="O20">
            <v>99</v>
          </cell>
          <cell r="P20">
            <v>102.12</v>
          </cell>
          <cell r="Q20">
            <v>41.36</v>
          </cell>
          <cell r="R20">
            <v>148.51999999999998</v>
          </cell>
          <cell r="S20">
            <v>391.5</v>
          </cell>
          <cell r="T20">
            <v>56.05</v>
          </cell>
          <cell r="U20">
            <v>709.3</v>
          </cell>
        </row>
        <row r="21">
          <cell r="A21">
            <v>45035</v>
          </cell>
          <cell r="L21">
            <v>38.700000000000003</v>
          </cell>
          <cell r="M21">
            <v>37.72</v>
          </cell>
          <cell r="N21">
            <v>99.36</v>
          </cell>
          <cell r="O21">
            <v>99</v>
          </cell>
          <cell r="P21">
            <v>102.12</v>
          </cell>
          <cell r="Q21">
            <v>44.18</v>
          </cell>
          <cell r="R21">
            <v>148.51999999999998</v>
          </cell>
          <cell r="S21">
            <v>391.5</v>
          </cell>
          <cell r="T21">
            <v>56.05</v>
          </cell>
          <cell r="U21">
            <v>729.8</v>
          </cell>
        </row>
        <row r="22">
          <cell r="A22">
            <v>45036</v>
          </cell>
          <cell r="L22">
            <v>40.5</v>
          </cell>
          <cell r="M22">
            <v>37.72</v>
          </cell>
          <cell r="N22">
            <v>95.68</v>
          </cell>
          <cell r="O22">
            <v>101.7</v>
          </cell>
          <cell r="P22">
            <v>112.24000000000001</v>
          </cell>
          <cell r="Q22">
            <v>42.3</v>
          </cell>
          <cell r="R22">
            <v>148.51999999999998</v>
          </cell>
          <cell r="S22">
            <v>391.5</v>
          </cell>
          <cell r="T22">
            <v>56.05</v>
          </cell>
          <cell r="U22">
            <v>729.8</v>
          </cell>
        </row>
        <row r="23">
          <cell r="A23">
            <v>45037</v>
          </cell>
          <cell r="L23">
            <v>40.5</v>
          </cell>
          <cell r="M23">
            <v>37.72</v>
          </cell>
          <cell r="N23">
            <v>95.68</v>
          </cell>
          <cell r="O23">
            <v>101.7</v>
          </cell>
          <cell r="P23">
            <v>112.24000000000001</v>
          </cell>
          <cell r="Q23">
            <v>42.3</v>
          </cell>
          <cell r="R23">
            <v>133.47999999999999</v>
          </cell>
          <cell r="S23">
            <v>396</v>
          </cell>
          <cell r="T23">
            <v>57</v>
          </cell>
          <cell r="U23">
            <v>733.9</v>
          </cell>
        </row>
        <row r="24">
          <cell r="A24">
            <v>45038</v>
          </cell>
          <cell r="L24">
            <v>40.5</v>
          </cell>
          <cell r="M24">
            <v>37.72</v>
          </cell>
          <cell r="N24">
            <v>95.68</v>
          </cell>
          <cell r="O24">
            <v>101.7</v>
          </cell>
          <cell r="P24">
            <v>112.24000000000001</v>
          </cell>
          <cell r="Q24">
            <v>42.3</v>
          </cell>
          <cell r="R24">
            <v>133.47999999999999</v>
          </cell>
          <cell r="S24">
            <v>396</v>
          </cell>
          <cell r="T24">
            <v>57</v>
          </cell>
          <cell r="U24">
            <v>733.9</v>
          </cell>
        </row>
        <row r="25">
          <cell r="A25">
            <v>45039</v>
          </cell>
          <cell r="L25">
            <v>40.5</v>
          </cell>
          <cell r="M25">
            <v>37.72</v>
          </cell>
          <cell r="N25">
            <v>95.68</v>
          </cell>
          <cell r="O25">
            <v>101.7</v>
          </cell>
          <cell r="P25">
            <v>112.24000000000001</v>
          </cell>
          <cell r="Q25">
            <v>42.3</v>
          </cell>
          <cell r="R25">
            <v>122.19999999999999</v>
          </cell>
          <cell r="S25">
            <v>396</v>
          </cell>
          <cell r="T25">
            <v>57</v>
          </cell>
          <cell r="U25">
            <v>733.9</v>
          </cell>
        </row>
        <row r="26">
          <cell r="A26">
            <v>45040</v>
          </cell>
          <cell r="L26">
            <v>40.5</v>
          </cell>
          <cell r="M26">
            <v>37.72</v>
          </cell>
          <cell r="N26">
            <v>95.68</v>
          </cell>
          <cell r="O26">
            <v>101.7</v>
          </cell>
          <cell r="P26">
            <v>112.24000000000001</v>
          </cell>
          <cell r="Q26">
            <v>42.3</v>
          </cell>
          <cell r="R26">
            <v>122.19999999999999</v>
          </cell>
          <cell r="S26">
            <v>396</v>
          </cell>
          <cell r="T26">
            <v>57</v>
          </cell>
          <cell r="U26">
            <v>733.9</v>
          </cell>
        </row>
        <row r="27">
          <cell r="A27">
            <v>45041</v>
          </cell>
          <cell r="L27">
            <v>40.5</v>
          </cell>
          <cell r="M27">
            <v>37.72</v>
          </cell>
          <cell r="N27">
            <v>95.68</v>
          </cell>
          <cell r="O27">
            <v>101.7</v>
          </cell>
          <cell r="P27">
            <v>112.24000000000001</v>
          </cell>
          <cell r="Q27">
            <v>42.3</v>
          </cell>
          <cell r="R27">
            <v>122.19999999999999</v>
          </cell>
          <cell r="S27">
            <v>396</v>
          </cell>
          <cell r="T27">
            <v>57</v>
          </cell>
          <cell r="U27">
            <v>733.9</v>
          </cell>
        </row>
        <row r="28">
          <cell r="A28">
            <v>45042</v>
          </cell>
          <cell r="L28">
            <v>40.5</v>
          </cell>
          <cell r="M28">
            <v>37.72</v>
          </cell>
          <cell r="N28">
            <v>95.68</v>
          </cell>
          <cell r="O28">
            <v>101.7</v>
          </cell>
          <cell r="P28">
            <v>112.24000000000001</v>
          </cell>
          <cell r="Q28">
            <v>42.3</v>
          </cell>
          <cell r="R28">
            <v>122.19999999999999</v>
          </cell>
          <cell r="S28">
            <v>396</v>
          </cell>
          <cell r="T28">
            <v>57</v>
          </cell>
          <cell r="U28">
            <v>733.9</v>
          </cell>
        </row>
        <row r="29">
          <cell r="A29">
            <v>45043</v>
          </cell>
          <cell r="L29">
            <v>40.5</v>
          </cell>
          <cell r="M29">
            <v>37.72</v>
          </cell>
          <cell r="N29">
            <v>95.68</v>
          </cell>
          <cell r="O29">
            <v>101.7</v>
          </cell>
          <cell r="P29">
            <v>112.24000000000001</v>
          </cell>
          <cell r="Q29">
            <v>42.3</v>
          </cell>
          <cell r="R29">
            <v>122.19999999999999</v>
          </cell>
          <cell r="S29">
            <v>396</v>
          </cell>
          <cell r="T29">
            <v>57</v>
          </cell>
          <cell r="U29">
            <v>733.9</v>
          </cell>
        </row>
        <row r="30">
          <cell r="A30">
            <v>45044</v>
          </cell>
          <cell r="L30">
            <v>40.5</v>
          </cell>
          <cell r="M30">
            <v>37.72</v>
          </cell>
          <cell r="N30">
            <v>95.68</v>
          </cell>
          <cell r="O30">
            <v>101.7</v>
          </cell>
          <cell r="P30">
            <v>112.24000000000001</v>
          </cell>
          <cell r="Q30">
            <v>42.3</v>
          </cell>
          <cell r="R30">
            <v>122.19999999999999</v>
          </cell>
          <cell r="S30">
            <v>396</v>
          </cell>
          <cell r="T30">
            <v>57</v>
          </cell>
          <cell r="U30">
            <v>721.59999999999991</v>
          </cell>
        </row>
        <row r="31">
          <cell r="A31">
            <v>45045</v>
          </cell>
          <cell r="L31">
            <v>42.300000000000004</v>
          </cell>
          <cell r="M31">
            <v>37.72</v>
          </cell>
          <cell r="N31">
            <v>95.68</v>
          </cell>
          <cell r="O31">
            <v>101.7</v>
          </cell>
          <cell r="P31">
            <v>112.24000000000001</v>
          </cell>
          <cell r="Q31">
            <v>42.3</v>
          </cell>
          <cell r="R31">
            <v>122.19999999999999</v>
          </cell>
          <cell r="S31">
            <v>396</v>
          </cell>
          <cell r="T31">
            <v>57</v>
          </cell>
          <cell r="U31">
            <v>721.59999999999991</v>
          </cell>
        </row>
        <row r="32">
          <cell r="A32">
            <v>45046</v>
          </cell>
          <cell r="L32">
            <v>42.300000000000004</v>
          </cell>
          <cell r="M32">
            <v>37.72</v>
          </cell>
          <cell r="N32">
            <v>95.68</v>
          </cell>
          <cell r="O32">
            <v>101.7</v>
          </cell>
          <cell r="P32">
            <v>112.24000000000001</v>
          </cell>
          <cell r="Q32">
            <v>42.3</v>
          </cell>
          <cell r="R32">
            <v>132.54</v>
          </cell>
          <cell r="S32">
            <v>396</v>
          </cell>
          <cell r="T32">
            <v>57</v>
          </cell>
          <cell r="U32">
            <v>721.59999999999991</v>
          </cell>
        </row>
        <row r="33">
          <cell r="A33">
            <v>45047</v>
          </cell>
          <cell r="L33">
            <v>42.300000000000004</v>
          </cell>
          <cell r="M33">
            <v>37.72</v>
          </cell>
          <cell r="N33">
            <v>96.600000000000009</v>
          </cell>
          <cell r="O33">
            <v>101.7</v>
          </cell>
          <cell r="P33">
            <v>108.56</v>
          </cell>
          <cell r="Q33">
            <v>42.3</v>
          </cell>
          <cell r="R33">
            <v>132.54</v>
          </cell>
          <cell r="S33">
            <v>396</v>
          </cell>
          <cell r="T33">
            <v>57</v>
          </cell>
          <cell r="U33">
            <v>721.59999999999991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V1000"/>
  <sheetViews>
    <sheetView topLeftCell="A28" zoomScale="40" zoomScaleNormal="40" workbookViewId="0">
      <pane xSplit="1" topLeftCell="B1" activePane="topRight" state="frozen"/>
      <selection pane="topRight" activeCell="A2" sqref="A2:A33"/>
    </sheetView>
  </sheetViews>
  <sheetFormatPr defaultColWidth="12.5703125" defaultRowHeight="15" customHeight="1" x14ac:dyDescent="0.2"/>
  <cols>
    <col min="1" max="1" width="14.42578125" customWidth="1"/>
    <col min="2" max="46" width="14.5703125" customWidth="1"/>
    <col min="47" max="47" width="20.5703125" customWidth="1"/>
    <col min="48" max="48" width="13.140625" customWidth="1"/>
  </cols>
  <sheetData>
    <row r="1" spans="1:48" ht="15.75" customHeight="1" x14ac:dyDescent="0.2">
      <c r="A1" s="1"/>
      <c r="B1" s="2"/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3"/>
      <c r="W1" s="3"/>
      <c r="X1" s="3" t="s">
        <v>1</v>
      </c>
      <c r="Y1" s="3"/>
      <c r="Z1" s="3"/>
      <c r="AA1" s="3"/>
      <c r="AB1" s="3"/>
      <c r="AC1" s="3"/>
      <c r="AD1" s="3"/>
      <c r="AE1" s="3"/>
      <c r="AF1" s="4"/>
      <c r="AG1" s="4"/>
      <c r="AH1" s="4"/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/>
      <c r="AU1" s="4"/>
      <c r="AV1" s="4"/>
    </row>
    <row r="2" spans="1:48" ht="15.75" customHeight="1" x14ac:dyDescent="0.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D2" s="5" t="s">
        <v>17</v>
      </c>
      <c r="AE2" s="5" t="s">
        <v>18</v>
      </c>
      <c r="AF2" s="5" t="s">
        <v>4</v>
      </c>
      <c r="AG2" s="5" t="s">
        <v>5</v>
      </c>
      <c r="AH2" s="5" t="s">
        <v>6</v>
      </c>
      <c r="AI2" s="5" t="s">
        <v>7</v>
      </c>
      <c r="AJ2" s="5" t="s">
        <v>8</v>
      </c>
      <c r="AK2" s="5" t="s">
        <v>9</v>
      </c>
      <c r="AL2" s="5" t="s">
        <v>10</v>
      </c>
      <c r="AM2" s="5" t="s">
        <v>11</v>
      </c>
      <c r="AN2" s="5" t="s">
        <v>12</v>
      </c>
      <c r="AO2" s="5" t="s">
        <v>13</v>
      </c>
      <c r="AP2" s="5" t="s">
        <v>14</v>
      </c>
      <c r="AQ2" s="5" t="s">
        <v>15</v>
      </c>
      <c r="AR2" s="5" t="s">
        <v>16</v>
      </c>
      <c r="AS2" s="5" t="s">
        <v>17</v>
      </c>
      <c r="AT2" s="5" t="s">
        <v>18</v>
      </c>
      <c r="AU2" s="5" t="s">
        <v>19</v>
      </c>
      <c r="AV2" s="5" t="s">
        <v>3</v>
      </c>
    </row>
    <row r="3" spans="1:48" ht="15.75" customHeight="1" x14ac:dyDescent="0.2">
      <c r="A3" s="6">
        <v>45323</v>
      </c>
      <c r="B3" s="7">
        <v>70</v>
      </c>
      <c r="C3" s="7">
        <v>55</v>
      </c>
      <c r="D3" s="7">
        <v>8</v>
      </c>
      <c r="E3" s="7">
        <v>8</v>
      </c>
      <c r="F3" s="7">
        <v>10</v>
      </c>
      <c r="G3" s="7">
        <v>32</v>
      </c>
      <c r="H3" s="7">
        <v>8</v>
      </c>
      <c r="I3" s="7">
        <v>68</v>
      </c>
      <c r="J3" s="7">
        <v>42</v>
      </c>
      <c r="K3" s="7">
        <v>29</v>
      </c>
      <c r="L3" s="7">
        <v>5</v>
      </c>
      <c r="M3" s="7">
        <v>32</v>
      </c>
      <c r="N3" s="7">
        <v>2</v>
      </c>
      <c r="O3" s="7">
        <v>10</v>
      </c>
      <c r="P3" s="7">
        <v>6</v>
      </c>
      <c r="Q3" s="8">
        <v>51</v>
      </c>
      <c r="R3" s="8">
        <v>38</v>
      </c>
      <c r="S3" s="8">
        <v>40</v>
      </c>
      <c r="T3" s="8">
        <v>54</v>
      </c>
      <c r="U3" s="8">
        <v>201</v>
      </c>
      <c r="V3" s="8">
        <v>110</v>
      </c>
      <c r="W3" s="8">
        <v>102</v>
      </c>
      <c r="X3" s="8">
        <v>7</v>
      </c>
      <c r="Y3" s="8">
        <v>41</v>
      </c>
      <c r="Z3" s="8">
        <v>129</v>
      </c>
      <c r="AA3" s="8">
        <v>601</v>
      </c>
      <c r="AB3" s="8">
        <v>60</v>
      </c>
      <c r="AC3" s="8">
        <v>900</v>
      </c>
      <c r="AD3" s="8">
        <v>45</v>
      </c>
      <c r="AE3" s="8">
        <v>25</v>
      </c>
      <c r="AF3" s="9">
        <f t="shared" ref="AF3:AT3" si="0">Q3*B3</f>
        <v>3570</v>
      </c>
      <c r="AG3" s="9">
        <f t="shared" si="0"/>
        <v>2090</v>
      </c>
      <c r="AH3" s="9">
        <f t="shared" si="0"/>
        <v>320</v>
      </c>
      <c r="AI3" s="9">
        <f t="shared" si="0"/>
        <v>432</v>
      </c>
      <c r="AJ3" s="9">
        <f t="shared" si="0"/>
        <v>2010</v>
      </c>
      <c r="AK3" s="9">
        <f t="shared" si="0"/>
        <v>3520</v>
      </c>
      <c r="AL3" s="9">
        <f t="shared" si="0"/>
        <v>816</v>
      </c>
      <c r="AM3" s="9">
        <f t="shared" si="0"/>
        <v>476</v>
      </c>
      <c r="AN3" s="9">
        <f t="shared" si="0"/>
        <v>1722</v>
      </c>
      <c r="AO3" s="9">
        <f t="shared" si="0"/>
        <v>3741</v>
      </c>
      <c r="AP3" s="9">
        <f t="shared" si="0"/>
        <v>3005</v>
      </c>
      <c r="AQ3" s="9">
        <f t="shared" si="0"/>
        <v>1920</v>
      </c>
      <c r="AR3" s="9">
        <f t="shared" si="0"/>
        <v>1800</v>
      </c>
      <c r="AS3" s="9">
        <f t="shared" si="0"/>
        <v>450</v>
      </c>
      <c r="AT3" s="9">
        <f t="shared" si="0"/>
        <v>150</v>
      </c>
      <c r="AU3" s="10">
        <f t="shared" ref="AU3:AU33" si="1">SUM(AF3:AT3)</f>
        <v>26022</v>
      </c>
      <c r="AV3" s="6">
        <v>45323</v>
      </c>
    </row>
    <row r="4" spans="1:48" ht="15.75" customHeight="1" x14ac:dyDescent="0.2">
      <c r="A4" s="6">
        <v>45324</v>
      </c>
      <c r="B4" s="7">
        <v>61</v>
      </c>
      <c r="C4" s="7">
        <v>70</v>
      </c>
      <c r="D4" s="7">
        <v>6</v>
      </c>
      <c r="E4" s="7">
        <v>6</v>
      </c>
      <c r="F4" s="7">
        <v>16</v>
      </c>
      <c r="G4" s="7">
        <v>21</v>
      </c>
      <c r="H4" s="7">
        <v>10</v>
      </c>
      <c r="I4" s="7">
        <v>102</v>
      </c>
      <c r="J4" s="7">
        <v>60</v>
      </c>
      <c r="K4" s="7">
        <v>35</v>
      </c>
      <c r="L4" s="7">
        <v>6</v>
      </c>
      <c r="M4" s="7">
        <v>41</v>
      </c>
      <c r="N4" s="7">
        <v>1</v>
      </c>
      <c r="O4" s="7">
        <v>5</v>
      </c>
      <c r="P4" s="7">
        <v>14</v>
      </c>
      <c r="Q4" s="8">
        <v>51</v>
      </c>
      <c r="R4" s="8">
        <v>38</v>
      </c>
      <c r="S4" s="8">
        <v>40</v>
      </c>
      <c r="T4" s="8">
        <v>54</v>
      </c>
      <c r="U4" s="8">
        <v>202</v>
      </c>
      <c r="V4" s="8">
        <v>110</v>
      </c>
      <c r="W4" s="8">
        <v>102</v>
      </c>
      <c r="X4" s="8">
        <v>7</v>
      </c>
      <c r="Y4" s="8">
        <v>41</v>
      </c>
      <c r="Z4" s="8">
        <v>129</v>
      </c>
      <c r="AA4" s="8">
        <v>601</v>
      </c>
      <c r="AB4" s="8">
        <v>60</v>
      </c>
      <c r="AC4" s="8">
        <v>900</v>
      </c>
      <c r="AD4" s="8">
        <v>45</v>
      </c>
      <c r="AE4" s="8">
        <v>25</v>
      </c>
      <c r="AF4" s="9">
        <f t="shared" ref="AF4:AT4" si="2">Q4*B4</f>
        <v>3111</v>
      </c>
      <c r="AG4" s="9">
        <f t="shared" si="2"/>
        <v>2660</v>
      </c>
      <c r="AH4" s="9">
        <f t="shared" si="2"/>
        <v>240</v>
      </c>
      <c r="AI4" s="9">
        <f t="shared" si="2"/>
        <v>324</v>
      </c>
      <c r="AJ4" s="9">
        <f t="shared" si="2"/>
        <v>3232</v>
      </c>
      <c r="AK4" s="9">
        <f t="shared" si="2"/>
        <v>2310</v>
      </c>
      <c r="AL4" s="9">
        <f t="shared" si="2"/>
        <v>1020</v>
      </c>
      <c r="AM4" s="9">
        <f t="shared" si="2"/>
        <v>714</v>
      </c>
      <c r="AN4" s="9">
        <f t="shared" si="2"/>
        <v>2460</v>
      </c>
      <c r="AO4" s="9">
        <f t="shared" si="2"/>
        <v>4515</v>
      </c>
      <c r="AP4" s="9">
        <f t="shared" si="2"/>
        <v>3606</v>
      </c>
      <c r="AQ4" s="9">
        <f t="shared" si="2"/>
        <v>2460</v>
      </c>
      <c r="AR4" s="9">
        <f t="shared" si="2"/>
        <v>900</v>
      </c>
      <c r="AS4" s="9">
        <f t="shared" si="2"/>
        <v>225</v>
      </c>
      <c r="AT4" s="9">
        <f t="shared" si="2"/>
        <v>350</v>
      </c>
      <c r="AU4" s="10">
        <f t="shared" si="1"/>
        <v>28127</v>
      </c>
      <c r="AV4" s="6">
        <v>45324</v>
      </c>
    </row>
    <row r="5" spans="1:48" ht="15.75" customHeight="1" x14ac:dyDescent="0.2">
      <c r="A5" s="6">
        <v>45325</v>
      </c>
      <c r="B5" s="7">
        <v>110</v>
      </c>
      <c r="C5" s="7">
        <v>140</v>
      </c>
      <c r="D5" s="7">
        <v>9</v>
      </c>
      <c r="E5" s="7">
        <v>9</v>
      </c>
      <c r="F5" s="7">
        <v>10</v>
      </c>
      <c r="G5" s="7">
        <v>20</v>
      </c>
      <c r="H5" s="7">
        <v>11</v>
      </c>
      <c r="I5" s="7">
        <v>65</v>
      </c>
      <c r="J5" s="7">
        <v>29</v>
      </c>
      <c r="K5" s="7">
        <v>32</v>
      </c>
      <c r="L5" s="7">
        <v>8</v>
      </c>
      <c r="M5" s="7">
        <v>48</v>
      </c>
      <c r="N5" s="7">
        <v>6</v>
      </c>
      <c r="O5" s="7">
        <v>6</v>
      </c>
      <c r="P5" s="7">
        <v>8</v>
      </c>
      <c r="Q5" s="8">
        <v>51</v>
      </c>
      <c r="R5" s="8">
        <v>38</v>
      </c>
      <c r="S5" s="8">
        <v>40</v>
      </c>
      <c r="T5" s="8">
        <v>53</v>
      </c>
      <c r="U5" s="8">
        <v>202</v>
      </c>
      <c r="V5" s="8">
        <v>110</v>
      </c>
      <c r="W5" s="8">
        <v>102</v>
      </c>
      <c r="X5" s="8">
        <v>7</v>
      </c>
      <c r="Y5" s="8">
        <v>41</v>
      </c>
      <c r="Z5" s="8">
        <v>129</v>
      </c>
      <c r="AA5" s="8">
        <v>601</v>
      </c>
      <c r="AB5" s="8">
        <v>60</v>
      </c>
      <c r="AC5" s="8">
        <v>900</v>
      </c>
      <c r="AD5" s="8">
        <v>45</v>
      </c>
      <c r="AE5" s="8">
        <v>25</v>
      </c>
      <c r="AF5" s="9">
        <f t="shared" ref="AF5:AT5" si="3">Q5*B5</f>
        <v>5610</v>
      </c>
      <c r="AG5" s="9">
        <f t="shared" si="3"/>
        <v>5320</v>
      </c>
      <c r="AH5" s="9">
        <f t="shared" si="3"/>
        <v>360</v>
      </c>
      <c r="AI5" s="9">
        <f t="shared" si="3"/>
        <v>477</v>
      </c>
      <c r="AJ5" s="9">
        <f t="shared" si="3"/>
        <v>2020</v>
      </c>
      <c r="AK5" s="9">
        <f t="shared" si="3"/>
        <v>2200</v>
      </c>
      <c r="AL5" s="9">
        <f t="shared" si="3"/>
        <v>1122</v>
      </c>
      <c r="AM5" s="9">
        <f t="shared" si="3"/>
        <v>455</v>
      </c>
      <c r="AN5" s="9">
        <f t="shared" si="3"/>
        <v>1189</v>
      </c>
      <c r="AO5" s="9">
        <f t="shared" si="3"/>
        <v>4128</v>
      </c>
      <c r="AP5" s="9">
        <f t="shared" si="3"/>
        <v>4808</v>
      </c>
      <c r="AQ5" s="9">
        <f t="shared" si="3"/>
        <v>2880</v>
      </c>
      <c r="AR5" s="9">
        <f t="shared" si="3"/>
        <v>5400</v>
      </c>
      <c r="AS5" s="9">
        <f t="shared" si="3"/>
        <v>270</v>
      </c>
      <c r="AT5" s="9">
        <f t="shared" si="3"/>
        <v>200</v>
      </c>
      <c r="AU5" s="10">
        <f t="shared" si="1"/>
        <v>36439</v>
      </c>
      <c r="AV5" s="6">
        <v>45325</v>
      </c>
    </row>
    <row r="6" spans="1:48" ht="15.75" customHeight="1" x14ac:dyDescent="0.2">
      <c r="A6" s="6">
        <v>45326</v>
      </c>
      <c r="B6" s="7">
        <v>60</v>
      </c>
      <c r="C6" s="7">
        <v>41</v>
      </c>
      <c r="D6" s="7">
        <v>5</v>
      </c>
      <c r="E6" s="7">
        <v>5</v>
      </c>
      <c r="F6" s="7">
        <v>12</v>
      </c>
      <c r="G6" s="7">
        <v>15</v>
      </c>
      <c r="H6" s="7">
        <v>14</v>
      </c>
      <c r="I6" s="7">
        <v>69</v>
      </c>
      <c r="J6" s="7">
        <v>38</v>
      </c>
      <c r="K6" s="7">
        <v>21</v>
      </c>
      <c r="L6" s="7">
        <v>3</v>
      </c>
      <c r="M6" s="7">
        <v>36</v>
      </c>
      <c r="N6" s="7">
        <v>2</v>
      </c>
      <c r="O6" s="7">
        <v>8</v>
      </c>
      <c r="P6" s="7">
        <v>9</v>
      </c>
      <c r="Q6" s="8">
        <v>51</v>
      </c>
      <c r="R6" s="8">
        <v>38</v>
      </c>
      <c r="S6" s="8">
        <v>41</v>
      </c>
      <c r="T6" s="8">
        <v>56</v>
      </c>
      <c r="U6" s="8">
        <v>202</v>
      </c>
      <c r="V6" s="8">
        <v>110</v>
      </c>
      <c r="W6" s="8">
        <v>102</v>
      </c>
      <c r="X6" s="8">
        <v>7</v>
      </c>
      <c r="Y6" s="8">
        <v>41</v>
      </c>
      <c r="Z6" s="8">
        <v>130</v>
      </c>
      <c r="AA6" s="8">
        <v>601</v>
      </c>
      <c r="AB6" s="8">
        <v>60</v>
      </c>
      <c r="AC6" s="8">
        <v>900</v>
      </c>
      <c r="AD6" s="8">
        <v>45</v>
      </c>
      <c r="AE6" s="8">
        <v>25</v>
      </c>
      <c r="AF6" s="9">
        <f t="shared" ref="AF6:AT6" si="4">Q6*B6</f>
        <v>3060</v>
      </c>
      <c r="AG6" s="9">
        <f t="shared" si="4"/>
        <v>1558</v>
      </c>
      <c r="AH6" s="9">
        <f t="shared" si="4"/>
        <v>205</v>
      </c>
      <c r="AI6" s="9">
        <f t="shared" si="4"/>
        <v>280</v>
      </c>
      <c r="AJ6" s="9">
        <f t="shared" si="4"/>
        <v>2424</v>
      </c>
      <c r="AK6" s="9">
        <f t="shared" si="4"/>
        <v>1650</v>
      </c>
      <c r="AL6" s="9">
        <f t="shared" si="4"/>
        <v>1428</v>
      </c>
      <c r="AM6" s="9">
        <f t="shared" si="4"/>
        <v>483</v>
      </c>
      <c r="AN6" s="9">
        <f t="shared" si="4"/>
        <v>1558</v>
      </c>
      <c r="AO6" s="9">
        <f t="shared" si="4"/>
        <v>2730</v>
      </c>
      <c r="AP6" s="9">
        <f t="shared" si="4"/>
        <v>1803</v>
      </c>
      <c r="AQ6" s="9">
        <f t="shared" si="4"/>
        <v>2160</v>
      </c>
      <c r="AR6" s="9">
        <f t="shared" si="4"/>
        <v>1800</v>
      </c>
      <c r="AS6" s="9">
        <f t="shared" si="4"/>
        <v>360</v>
      </c>
      <c r="AT6" s="9">
        <f t="shared" si="4"/>
        <v>225</v>
      </c>
      <c r="AU6" s="10">
        <f t="shared" si="1"/>
        <v>21724</v>
      </c>
      <c r="AV6" s="6">
        <v>45326</v>
      </c>
    </row>
    <row r="7" spans="1:48" ht="15.75" customHeight="1" x14ac:dyDescent="0.2">
      <c r="A7" s="6">
        <v>45327</v>
      </c>
      <c r="B7" s="7">
        <v>66</v>
      </c>
      <c r="C7" s="7">
        <v>43</v>
      </c>
      <c r="D7" s="7">
        <v>10</v>
      </c>
      <c r="E7" s="7">
        <v>10</v>
      </c>
      <c r="F7" s="7">
        <v>9</v>
      </c>
      <c r="G7" s="7">
        <v>10</v>
      </c>
      <c r="H7" s="7">
        <v>9</v>
      </c>
      <c r="I7" s="7">
        <v>84</v>
      </c>
      <c r="J7" s="7">
        <v>12</v>
      </c>
      <c r="K7" s="7">
        <v>28</v>
      </c>
      <c r="L7" s="7">
        <v>6</v>
      </c>
      <c r="M7" s="7">
        <v>39</v>
      </c>
      <c r="N7" s="7">
        <v>3</v>
      </c>
      <c r="O7" s="7">
        <v>5</v>
      </c>
      <c r="P7" s="7">
        <v>10</v>
      </c>
      <c r="Q7" s="8">
        <v>52</v>
      </c>
      <c r="R7" s="8">
        <v>38</v>
      </c>
      <c r="S7" s="8">
        <v>41</v>
      </c>
      <c r="T7" s="8">
        <v>56</v>
      </c>
      <c r="U7" s="8">
        <v>205</v>
      </c>
      <c r="V7" s="8">
        <v>110</v>
      </c>
      <c r="W7" s="8">
        <v>102</v>
      </c>
      <c r="X7" s="8">
        <v>7</v>
      </c>
      <c r="Y7" s="8">
        <v>41</v>
      </c>
      <c r="Z7" s="8">
        <v>130</v>
      </c>
      <c r="AA7" s="8">
        <v>601</v>
      </c>
      <c r="AB7" s="8">
        <v>60</v>
      </c>
      <c r="AC7" s="8">
        <v>900</v>
      </c>
      <c r="AD7" s="8">
        <v>45</v>
      </c>
      <c r="AE7" s="8">
        <v>25</v>
      </c>
      <c r="AF7" s="9">
        <f t="shared" ref="AF7:AT7" si="5">Q7*B7</f>
        <v>3432</v>
      </c>
      <c r="AG7" s="9">
        <f t="shared" si="5"/>
        <v>1634</v>
      </c>
      <c r="AH7" s="9">
        <f t="shared" si="5"/>
        <v>410</v>
      </c>
      <c r="AI7" s="9">
        <f t="shared" si="5"/>
        <v>560</v>
      </c>
      <c r="AJ7" s="9">
        <f t="shared" si="5"/>
        <v>1845</v>
      </c>
      <c r="AK7" s="9">
        <f t="shared" si="5"/>
        <v>1100</v>
      </c>
      <c r="AL7" s="9">
        <f t="shared" si="5"/>
        <v>918</v>
      </c>
      <c r="AM7" s="9">
        <f t="shared" si="5"/>
        <v>588</v>
      </c>
      <c r="AN7" s="9">
        <f t="shared" si="5"/>
        <v>492</v>
      </c>
      <c r="AO7" s="9">
        <f t="shared" si="5"/>
        <v>3640</v>
      </c>
      <c r="AP7" s="9">
        <f t="shared" si="5"/>
        <v>3606</v>
      </c>
      <c r="AQ7" s="9">
        <f t="shared" si="5"/>
        <v>2340</v>
      </c>
      <c r="AR7" s="9">
        <f t="shared" si="5"/>
        <v>2700</v>
      </c>
      <c r="AS7" s="9">
        <f t="shared" si="5"/>
        <v>225</v>
      </c>
      <c r="AT7" s="9">
        <f t="shared" si="5"/>
        <v>250</v>
      </c>
      <c r="AU7" s="10">
        <f t="shared" si="1"/>
        <v>23740</v>
      </c>
      <c r="AV7" s="6">
        <v>45327</v>
      </c>
    </row>
    <row r="8" spans="1:48" ht="15.75" customHeight="1" x14ac:dyDescent="0.2">
      <c r="A8" s="6">
        <v>45328</v>
      </c>
      <c r="B8" s="7">
        <v>35</v>
      </c>
      <c r="C8" s="7">
        <v>40</v>
      </c>
      <c r="D8" s="7">
        <v>5</v>
      </c>
      <c r="E8" s="7">
        <v>5</v>
      </c>
      <c r="F8" s="7">
        <v>8</v>
      </c>
      <c r="G8" s="7">
        <v>12</v>
      </c>
      <c r="H8" s="7">
        <v>5</v>
      </c>
      <c r="I8" s="7">
        <v>12</v>
      </c>
      <c r="J8" s="7">
        <v>26</v>
      </c>
      <c r="K8" s="7">
        <v>26</v>
      </c>
      <c r="L8" s="7">
        <v>9</v>
      </c>
      <c r="M8" s="7">
        <v>42</v>
      </c>
      <c r="N8" s="7">
        <v>4</v>
      </c>
      <c r="O8" s="7">
        <v>11</v>
      </c>
      <c r="P8" s="7">
        <v>17</v>
      </c>
      <c r="Q8" s="8">
        <v>53</v>
      </c>
      <c r="R8" s="8">
        <v>40</v>
      </c>
      <c r="S8" s="8">
        <v>42</v>
      </c>
      <c r="T8" s="8">
        <v>56</v>
      </c>
      <c r="U8" s="8">
        <v>205</v>
      </c>
      <c r="V8" s="8">
        <v>110</v>
      </c>
      <c r="W8" s="8">
        <v>102</v>
      </c>
      <c r="X8" s="8">
        <v>7</v>
      </c>
      <c r="Y8" s="8">
        <v>42</v>
      </c>
      <c r="Z8" s="8">
        <v>130</v>
      </c>
      <c r="AA8" s="8">
        <v>601</v>
      </c>
      <c r="AB8" s="8">
        <v>60</v>
      </c>
      <c r="AC8" s="8">
        <v>900</v>
      </c>
      <c r="AD8" s="8">
        <v>45</v>
      </c>
      <c r="AE8" s="8">
        <v>25</v>
      </c>
      <c r="AF8" s="9">
        <f t="shared" ref="AF8:AT8" si="6">Q8*B8</f>
        <v>1855</v>
      </c>
      <c r="AG8" s="9">
        <f t="shared" si="6"/>
        <v>1600</v>
      </c>
      <c r="AH8" s="9">
        <f t="shared" si="6"/>
        <v>210</v>
      </c>
      <c r="AI8" s="9">
        <f t="shared" si="6"/>
        <v>280</v>
      </c>
      <c r="AJ8" s="9">
        <f t="shared" si="6"/>
        <v>1640</v>
      </c>
      <c r="AK8" s="9">
        <f t="shared" si="6"/>
        <v>1320</v>
      </c>
      <c r="AL8" s="9">
        <f t="shared" si="6"/>
        <v>510</v>
      </c>
      <c r="AM8" s="9">
        <f t="shared" si="6"/>
        <v>84</v>
      </c>
      <c r="AN8" s="9">
        <f t="shared" si="6"/>
        <v>1092</v>
      </c>
      <c r="AO8" s="9">
        <f t="shared" si="6"/>
        <v>3380</v>
      </c>
      <c r="AP8" s="9">
        <f t="shared" si="6"/>
        <v>5409</v>
      </c>
      <c r="AQ8" s="9">
        <f t="shared" si="6"/>
        <v>2520</v>
      </c>
      <c r="AR8" s="9">
        <f t="shared" si="6"/>
        <v>3600</v>
      </c>
      <c r="AS8" s="9">
        <f t="shared" si="6"/>
        <v>495</v>
      </c>
      <c r="AT8" s="9">
        <f t="shared" si="6"/>
        <v>425</v>
      </c>
      <c r="AU8" s="10">
        <f t="shared" si="1"/>
        <v>24420</v>
      </c>
      <c r="AV8" s="6">
        <v>45328</v>
      </c>
    </row>
    <row r="9" spans="1:48" ht="15.75" customHeight="1" x14ac:dyDescent="0.2">
      <c r="A9" s="6">
        <v>45329</v>
      </c>
      <c r="B9" s="7">
        <v>60</v>
      </c>
      <c r="C9" s="7">
        <v>62</v>
      </c>
      <c r="D9" s="7">
        <v>6</v>
      </c>
      <c r="E9" s="7">
        <v>6</v>
      </c>
      <c r="F9" s="7">
        <v>8</v>
      </c>
      <c r="G9" s="7">
        <v>15</v>
      </c>
      <c r="H9" s="7">
        <v>5</v>
      </c>
      <c r="I9" s="7">
        <v>66</v>
      </c>
      <c r="J9" s="7">
        <v>23</v>
      </c>
      <c r="K9" s="7">
        <v>31</v>
      </c>
      <c r="L9" s="7">
        <v>3</v>
      </c>
      <c r="M9" s="7">
        <v>44</v>
      </c>
      <c r="N9" s="7">
        <v>8</v>
      </c>
      <c r="O9" s="7">
        <v>8</v>
      </c>
      <c r="P9" s="7">
        <v>15</v>
      </c>
      <c r="Q9" s="8">
        <v>53</v>
      </c>
      <c r="R9" s="8">
        <v>40</v>
      </c>
      <c r="S9" s="8">
        <v>41</v>
      </c>
      <c r="T9" s="8">
        <v>58</v>
      </c>
      <c r="U9" s="8">
        <v>205</v>
      </c>
      <c r="V9" s="8">
        <v>110</v>
      </c>
      <c r="W9" s="8">
        <v>102</v>
      </c>
      <c r="X9" s="8">
        <v>7</v>
      </c>
      <c r="Y9" s="8">
        <v>42</v>
      </c>
      <c r="Z9" s="8">
        <v>130</v>
      </c>
      <c r="AA9" s="8">
        <v>601</v>
      </c>
      <c r="AB9" s="8">
        <v>60</v>
      </c>
      <c r="AC9" s="8">
        <v>900</v>
      </c>
      <c r="AD9" s="8">
        <v>45</v>
      </c>
      <c r="AE9" s="8">
        <v>25</v>
      </c>
      <c r="AF9" s="9">
        <f t="shared" ref="AF9:AT9" si="7">Q9*B9</f>
        <v>3180</v>
      </c>
      <c r="AG9" s="9">
        <f t="shared" si="7"/>
        <v>2480</v>
      </c>
      <c r="AH9" s="9">
        <f t="shared" si="7"/>
        <v>246</v>
      </c>
      <c r="AI9" s="9">
        <f t="shared" si="7"/>
        <v>348</v>
      </c>
      <c r="AJ9" s="9">
        <f t="shared" si="7"/>
        <v>1640</v>
      </c>
      <c r="AK9" s="9">
        <f t="shared" si="7"/>
        <v>1650</v>
      </c>
      <c r="AL9" s="9">
        <f t="shared" si="7"/>
        <v>510</v>
      </c>
      <c r="AM9" s="9">
        <f t="shared" si="7"/>
        <v>462</v>
      </c>
      <c r="AN9" s="9">
        <f t="shared" si="7"/>
        <v>966</v>
      </c>
      <c r="AO9" s="9">
        <f t="shared" si="7"/>
        <v>4030</v>
      </c>
      <c r="AP9" s="9">
        <f t="shared" si="7"/>
        <v>1803</v>
      </c>
      <c r="AQ9" s="9">
        <f t="shared" si="7"/>
        <v>2640</v>
      </c>
      <c r="AR9" s="9">
        <f t="shared" si="7"/>
        <v>7200</v>
      </c>
      <c r="AS9" s="9">
        <f t="shared" si="7"/>
        <v>360</v>
      </c>
      <c r="AT9" s="9">
        <f t="shared" si="7"/>
        <v>375</v>
      </c>
      <c r="AU9" s="10">
        <f t="shared" si="1"/>
        <v>27890</v>
      </c>
      <c r="AV9" s="6">
        <v>45329</v>
      </c>
    </row>
    <row r="10" spans="1:48" ht="15.75" customHeight="1" x14ac:dyDescent="0.2">
      <c r="A10" s="6">
        <v>45330</v>
      </c>
      <c r="B10" s="7">
        <v>40</v>
      </c>
      <c r="C10" s="7">
        <v>80</v>
      </c>
      <c r="D10" s="7">
        <v>8</v>
      </c>
      <c r="E10" s="7">
        <v>8</v>
      </c>
      <c r="F10" s="7">
        <v>8</v>
      </c>
      <c r="G10" s="7">
        <v>12</v>
      </c>
      <c r="H10" s="7">
        <v>6</v>
      </c>
      <c r="I10" s="7">
        <v>58</v>
      </c>
      <c r="J10" s="7">
        <v>45</v>
      </c>
      <c r="K10" s="7">
        <v>21</v>
      </c>
      <c r="L10" s="7">
        <v>3</v>
      </c>
      <c r="M10" s="7">
        <v>60</v>
      </c>
      <c r="N10" s="7">
        <v>2</v>
      </c>
      <c r="O10" s="7">
        <v>6</v>
      </c>
      <c r="P10" s="7">
        <v>6</v>
      </c>
      <c r="Q10" s="8">
        <v>53</v>
      </c>
      <c r="R10" s="8">
        <v>40</v>
      </c>
      <c r="S10" s="8">
        <v>41</v>
      </c>
      <c r="T10" s="8">
        <v>58</v>
      </c>
      <c r="U10" s="8">
        <v>205</v>
      </c>
      <c r="V10" s="8">
        <v>110</v>
      </c>
      <c r="W10" s="8">
        <v>102</v>
      </c>
      <c r="X10" s="8">
        <v>7</v>
      </c>
      <c r="Y10" s="8">
        <v>42</v>
      </c>
      <c r="Z10" s="8">
        <v>130</v>
      </c>
      <c r="AA10" s="8">
        <v>601</v>
      </c>
      <c r="AB10" s="8">
        <v>60</v>
      </c>
      <c r="AC10" s="8">
        <v>900</v>
      </c>
      <c r="AD10" s="8">
        <v>45</v>
      </c>
      <c r="AE10" s="8">
        <v>25</v>
      </c>
      <c r="AF10" s="9">
        <f t="shared" ref="AF10:AT10" si="8">Q10*B10</f>
        <v>2120</v>
      </c>
      <c r="AG10" s="9">
        <f t="shared" si="8"/>
        <v>3200</v>
      </c>
      <c r="AH10" s="9">
        <f t="shared" si="8"/>
        <v>328</v>
      </c>
      <c r="AI10" s="9">
        <f t="shared" si="8"/>
        <v>464</v>
      </c>
      <c r="AJ10" s="9">
        <f t="shared" si="8"/>
        <v>1640</v>
      </c>
      <c r="AK10" s="9">
        <f t="shared" si="8"/>
        <v>1320</v>
      </c>
      <c r="AL10" s="9">
        <f t="shared" si="8"/>
        <v>612</v>
      </c>
      <c r="AM10" s="9">
        <f t="shared" si="8"/>
        <v>406</v>
      </c>
      <c r="AN10" s="9">
        <f t="shared" si="8"/>
        <v>1890</v>
      </c>
      <c r="AO10" s="9">
        <f t="shared" si="8"/>
        <v>2730</v>
      </c>
      <c r="AP10" s="9">
        <f t="shared" si="8"/>
        <v>1803</v>
      </c>
      <c r="AQ10" s="9">
        <f t="shared" si="8"/>
        <v>3600</v>
      </c>
      <c r="AR10" s="9">
        <f t="shared" si="8"/>
        <v>1800</v>
      </c>
      <c r="AS10" s="9">
        <f t="shared" si="8"/>
        <v>270</v>
      </c>
      <c r="AT10" s="9">
        <f t="shared" si="8"/>
        <v>150</v>
      </c>
      <c r="AU10" s="10">
        <f t="shared" si="1"/>
        <v>22333</v>
      </c>
      <c r="AV10" s="6">
        <v>45330</v>
      </c>
    </row>
    <row r="11" spans="1:48" ht="15.75" customHeight="1" x14ac:dyDescent="0.2">
      <c r="A11" s="6">
        <v>45331</v>
      </c>
      <c r="B11" s="7">
        <v>60</v>
      </c>
      <c r="C11" s="7">
        <v>46</v>
      </c>
      <c r="D11" s="7">
        <v>10</v>
      </c>
      <c r="E11" s="7">
        <v>10</v>
      </c>
      <c r="F11" s="7">
        <v>6</v>
      </c>
      <c r="G11" s="7">
        <v>20</v>
      </c>
      <c r="H11" s="7">
        <v>5</v>
      </c>
      <c r="I11" s="7">
        <v>102</v>
      </c>
      <c r="J11" s="7">
        <v>62</v>
      </c>
      <c r="K11" s="7">
        <v>32</v>
      </c>
      <c r="L11" s="7">
        <v>5</v>
      </c>
      <c r="M11" s="7">
        <v>35</v>
      </c>
      <c r="N11" s="7">
        <v>6</v>
      </c>
      <c r="O11" s="7">
        <v>8</v>
      </c>
      <c r="P11" s="7">
        <v>7</v>
      </c>
      <c r="Q11" s="8">
        <v>52</v>
      </c>
      <c r="R11" s="8">
        <v>40</v>
      </c>
      <c r="S11" s="8">
        <v>46</v>
      </c>
      <c r="T11" s="8">
        <v>58</v>
      </c>
      <c r="U11" s="8">
        <v>210</v>
      </c>
      <c r="V11" s="8">
        <v>110</v>
      </c>
      <c r="W11" s="8">
        <v>102</v>
      </c>
      <c r="X11" s="8">
        <v>7</v>
      </c>
      <c r="Y11" s="8">
        <v>42</v>
      </c>
      <c r="Z11" s="8">
        <v>130</v>
      </c>
      <c r="AA11" s="8">
        <v>601</v>
      </c>
      <c r="AB11" s="8">
        <v>60</v>
      </c>
      <c r="AC11" s="8">
        <v>900</v>
      </c>
      <c r="AD11" s="8">
        <v>45</v>
      </c>
      <c r="AE11" s="8">
        <v>25</v>
      </c>
      <c r="AF11" s="9">
        <f t="shared" ref="AF11:AT11" si="9">Q11*B11</f>
        <v>3120</v>
      </c>
      <c r="AG11" s="9">
        <f t="shared" si="9"/>
        <v>1840</v>
      </c>
      <c r="AH11" s="9">
        <f t="shared" si="9"/>
        <v>460</v>
      </c>
      <c r="AI11" s="9">
        <f t="shared" si="9"/>
        <v>580</v>
      </c>
      <c r="AJ11" s="9">
        <f t="shared" si="9"/>
        <v>1260</v>
      </c>
      <c r="AK11" s="9">
        <f t="shared" si="9"/>
        <v>2200</v>
      </c>
      <c r="AL11" s="9">
        <f t="shared" si="9"/>
        <v>510</v>
      </c>
      <c r="AM11" s="9">
        <f t="shared" si="9"/>
        <v>714</v>
      </c>
      <c r="AN11" s="9">
        <f t="shared" si="9"/>
        <v>2604</v>
      </c>
      <c r="AO11" s="9">
        <f t="shared" si="9"/>
        <v>4160</v>
      </c>
      <c r="AP11" s="9">
        <f t="shared" si="9"/>
        <v>3005</v>
      </c>
      <c r="AQ11" s="9">
        <f t="shared" si="9"/>
        <v>2100</v>
      </c>
      <c r="AR11" s="9">
        <f t="shared" si="9"/>
        <v>5400</v>
      </c>
      <c r="AS11" s="9">
        <f t="shared" si="9"/>
        <v>360</v>
      </c>
      <c r="AT11" s="9">
        <f t="shared" si="9"/>
        <v>175</v>
      </c>
      <c r="AU11" s="10">
        <f t="shared" si="1"/>
        <v>28488</v>
      </c>
      <c r="AV11" s="6">
        <v>45331</v>
      </c>
    </row>
    <row r="12" spans="1:48" ht="15.75" customHeight="1" x14ac:dyDescent="0.2">
      <c r="A12" s="6">
        <v>45332</v>
      </c>
      <c r="B12" s="7">
        <v>95</v>
      </c>
      <c r="C12" s="7">
        <v>115</v>
      </c>
      <c r="D12" s="7">
        <v>11</v>
      </c>
      <c r="E12" s="7">
        <v>11</v>
      </c>
      <c r="F12" s="7">
        <v>8</v>
      </c>
      <c r="G12" s="7">
        <v>20</v>
      </c>
      <c r="H12" s="7">
        <v>10</v>
      </c>
      <c r="I12" s="7">
        <v>65</v>
      </c>
      <c r="J12" s="7">
        <v>53</v>
      </c>
      <c r="K12" s="7">
        <v>22</v>
      </c>
      <c r="L12" s="7">
        <v>6</v>
      </c>
      <c r="M12" s="7">
        <v>43</v>
      </c>
      <c r="N12" s="7">
        <v>5</v>
      </c>
      <c r="O12" s="7">
        <v>12</v>
      </c>
      <c r="P12" s="7">
        <v>6</v>
      </c>
      <c r="Q12" s="8">
        <v>52</v>
      </c>
      <c r="R12" s="8">
        <v>40</v>
      </c>
      <c r="S12" s="8">
        <v>46</v>
      </c>
      <c r="T12" s="8">
        <v>58</v>
      </c>
      <c r="U12" s="8">
        <v>210</v>
      </c>
      <c r="V12" s="8">
        <v>110</v>
      </c>
      <c r="W12" s="8">
        <v>102</v>
      </c>
      <c r="X12" s="8">
        <v>7</v>
      </c>
      <c r="Y12" s="8">
        <v>42</v>
      </c>
      <c r="Z12" s="8">
        <v>130</v>
      </c>
      <c r="AA12" s="8">
        <v>601</v>
      </c>
      <c r="AB12" s="8">
        <v>60</v>
      </c>
      <c r="AC12" s="8">
        <v>900</v>
      </c>
      <c r="AD12" s="8">
        <v>45</v>
      </c>
      <c r="AE12" s="8">
        <v>25</v>
      </c>
      <c r="AF12" s="9">
        <f t="shared" ref="AF12:AT12" si="10">Q12*B12</f>
        <v>4940</v>
      </c>
      <c r="AG12" s="9">
        <f t="shared" si="10"/>
        <v>4600</v>
      </c>
      <c r="AH12" s="9">
        <f t="shared" si="10"/>
        <v>506</v>
      </c>
      <c r="AI12" s="9">
        <f t="shared" si="10"/>
        <v>638</v>
      </c>
      <c r="AJ12" s="9">
        <f t="shared" si="10"/>
        <v>1680</v>
      </c>
      <c r="AK12" s="9">
        <f t="shared" si="10"/>
        <v>2200</v>
      </c>
      <c r="AL12" s="9">
        <f t="shared" si="10"/>
        <v>1020</v>
      </c>
      <c r="AM12" s="9">
        <f t="shared" si="10"/>
        <v>455</v>
      </c>
      <c r="AN12" s="9">
        <f t="shared" si="10"/>
        <v>2226</v>
      </c>
      <c r="AO12" s="9">
        <f t="shared" si="10"/>
        <v>2860</v>
      </c>
      <c r="AP12" s="9">
        <f t="shared" si="10"/>
        <v>3606</v>
      </c>
      <c r="AQ12" s="9">
        <f t="shared" si="10"/>
        <v>2580</v>
      </c>
      <c r="AR12" s="9">
        <f t="shared" si="10"/>
        <v>4500</v>
      </c>
      <c r="AS12" s="9">
        <f t="shared" si="10"/>
        <v>540</v>
      </c>
      <c r="AT12" s="9">
        <f t="shared" si="10"/>
        <v>150</v>
      </c>
      <c r="AU12" s="10">
        <f t="shared" si="1"/>
        <v>32501</v>
      </c>
      <c r="AV12" s="6">
        <v>45332</v>
      </c>
    </row>
    <row r="13" spans="1:48" ht="15.75" customHeight="1" x14ac:dyDescent="0.2">
      <c r="A13" s="6">
        <v>45333</v>
      </c>
      <c r="B13" s="7">
        <v>48</v>
      </c>
      <c r="C13" s="7">
        <v>61</v>
      </c>
      <c r="D13" s="7">
        <v>19</v>
      </c>
      <c r="E13" s="7">
        <v>12</v>
      </c>
      <c r="F13" s="7">
        <v>6</v>
      </c>
      <c r="G13" s="7">
        <v>18</v>
      </c>
      <c r="H13" s="7">
        <v>5</v>
      </c>
      <c r="I13" s="7">
        <v>75</v>
      </c>
      <c r="J13" s="7">
        <v>43</v>
      </c>
      <c r="K13" s="7">
        <v>18</v>
      </c>
      <c r="L13" s="7">
        <v>6</v>
      </c>
      <c r="M13" s="7">
        <v>55</v>
      </c>
      <c r="N13" s="7">
        <v>2</v>
      </c>
      <c r="O13" s="7">
        <v>10</v>
      </c>
      <c r="P13" s="7">
        <v>11</v>
      </c>
      <c r="Q13" s="8">
        <v>52</v>
      </c>
      <c r="R13" s="8">
        <v>39</v>
      </c>
      <c r="S13" s="8">
        <v>46</v>
      </c>
      <c r="T13" s="8">
        <v>58</v>
      </c>
      <c r="U13" s="8">
        <v>210</v>
      </c>
      <c r="V13" s="8">
        <v>110</v>
      </c>
      <c r="W13" s="8">
        <v>102</v>
      </c>
      <c r="X13" s="8">
        <v>7</v>
      </c>
      <c r="Y13" s="8">
        <v>42</v>
      </c>
      <c r="Z13" s="8">
        <v>130</v>
      </c>
      <c r="AA13" s="8">
        <v>601</v>
      </c>
      <c r="AB13" s="8">
        <v>60</v>
      </c>
      <c r="AC13" s="8">
        <v>900</v>
      </c>
      <c r="AD13" s="8">
        <v>45</v>
      </c>
      <c r="AE13" s="8">
        <v>25</v>
      </c>
      <c r="AF13" s="9">
        <f t="shared" ref="AF13:AT13" si="11">Q13*B13</f>
        <v>2496</v>
      </c>
      <c r="AG13" s="9">
        <f t="shared" si="11"/>
        <v>2379</v>
      </c>
      <c r="AH13" s="9">
        <f t="shared" si="11"/>
        <v>874</v>
      </c>
      <c r="AI13" s="9">
        <f t="shared" si="11"/>
        <v>696</v>
      </c>
      <c r="AJ13" s="9">
        <f t="shared" si="11"/>
        <v>1260</v>
      </c>
      <c r="AK13" s="9">
        <f t="shared" si="11"/>
        <v>1980</v>
      </c>
      <c r="AL13" s="9">
        <f t="shared" si="11"/>
        <v>510</v>
      </c>
      <c r="AM13" s="9">
        <f t="shared" si="11"/>
        <v>525</v>
      </c>
      <c r="AN13" s="9">
        <f t="shared" si="11"/>
        <v>1806</v>
      </c>
      <c r="AO13" s="9">
        <f t="shared" si="11"/>
        <v>2340</v>
      </c>
      <c r="AP13" s="9">
        <f t="shared" si="11"/>
        <v>3606</v>
      </c>
      <c r="AQ13" s="9">
        <f t="shared" si="11"/>
        <v>3300</v>
      </c>
      <c r="AR13" s="9">
        <f t="shared" si="11"/>
        <v>1800</v>
      </c>
      <c r="AS13" s="9">
        <f t="shared" si="11"/>
        <v>450</v>
      </c>
      <c r="AT13" s="9">
        <f t="shared" si="11"/>
        <v>275</v>
      </c>
      <c r="AU13" s="10">
        <f t="shared" si="1"/>
        <v>24297</v>
      </c>
      <c r="AV13" s="6">
        <v>45333</v>
      </c>
    </row>
    <row r="14" spans="1:48" ht="15.75" customHeight="1" x14ac:dyDescent="0.2">
      <c r="A14" s="6">
        <v>45334</v>
      </c>
      <c r="B14" s="7">
        <v>48</v>
      </c>
      <c r="C14" s="7">
        <v>78</v>
      </c>
      <c r="D14" s="7">
        <v>10</v>
      </c>
      <c r="E14" s="7">
        <v>10</v>
      </c>
      <c r="F14" s="7">
        <v>8</v>
      </c>
      <c r="G14" s="7">
        <v>12</v>
      </c>
      <c r="H14" s="7">
        <v>10</v>
      </c>
      <c r="I14" s="7">
        <v>102</v>
      </c>
      <c r="J14" s="7">
        <v>19</v>
      </c>
      <c r="K14" s="7">
        <v>20</v>
      </c>
      <c r="L14" s="7">
        <v>3</v>
      </c>
      <c r="M14" s="7">
        <v>48</v>
      </c>
      <c r="N14" s="7">
        <v>1</v>
      </c>
      <c r="O14" s="7">
        <v>5</v>
      </c>
      <c r="P14" s="7">
        <v>14</v>
      </c>
      <c r="Q14" s="8">
        <v>50</v>
      </c>
      <c r="R14" s="8">
        <v>39</v>
      </c>
      <c r="S14" s="8">
        <v>46</v>
      </c>
      <c r="T14" s="8">
        <v>60</v>
      </c>
      <c r="U14" s="8">
        <v>210</v>
      </c>
      <c r="V14" s="8">
        <v>110</v>
      </c>
      <c r="W14" s="8">
        <v>102</v>
      </c>
      <c r="X14" s="8">
        <v>7</v>
      </c>
      <c r="Y14" s="8">
        <v>42</v>
      </c>
      <c r="Z14" s="8">
        <v>130</v>
      </c>
      <c r="AA14" s="8">
        <v>605</v>
      </c>
      <c r="AB14" s="8">
        <v>60</v>
      </c>
      <c r="AC14" s="8">
        <v>900</v>
      </c>
      <c r="AD14" s="8">
        <v>45</v>
      </c>
      <c r="AE14" s="8">
        <v>25</v>
      </c>
      <c r="AF14" s="9">
        <f t="shared" ref="AF14:AT14" si="12">Q14*B14</f>
        <v>2400</v>
      </c>
      <c r="AG14" s="9">
        <f t="shared" si="12"/>
        <v>3042</v>
      </c>
      <c r="AH14" s="9">
        <f t="shared" si="12"/>
        <v>460</v>
      </c>
      <c r="AI14" s="9">
        <f t="shared" si="12"/>
        <v>600</v>
      </c>
      <c r="AJ14" s="9">
        <f t="shared" si="12"/>
        <v>1680</v>
      </c>
      <c r="AK14" s="9">
        <f t="shared" si="12"/>
        <v>1320</v>
      </c>
      <c r="AL14" s="9">
        <f t="shared" si="12"/>
        <v>1020</v>
      </c>
      <c r="AM14" s="9">
        <f t="shared" si="12"/>
        <v>714</v>
      </c>
      <c r="AN14" s="9">
        <f t="shared" si="12"/>
        <v>798</v>
      </c>
      <c r="AO14" s="9">
        <f t="shared" si="12"/>
        <v>2600</v>
      </c>
      <c r="AP14" s="9">
        <f t="shared" si="12"/>
        <v>1815</v>
      </c>
      <c r="AQ14" s="9">
        <f t="shared" si="12"/>
        <v>2880</v>
      </c>
      <c r="AR14" s="9">
        <f t="shared" si="12"/>
        <v>900</v>
      </c>
      <c r="AS14" s="9">
        <f t="shared" si="12"/>
        <v>225</v>
      </c>
      <c r="AT14" s="9">
        <f t="shared" si="12"/>
        <v>350</v>
      </c>
      <c r="AU14" s="10">
        <f t="shared" si="1"/>
        <v>20804</v>
      </c>
      <c r="AV14" s="6">
        <v>45334</v>
      </c>
    </row>
    <row r="15" spans="1:48" ht="15.75" customHeight="1" x14ac:dyDescent="0.2">
      <c r="A15" s="6">
        <v>45335</v>
      </c>
      <c r="B15" s="7">
        <v>50</v>
      </c>
      <c r="C15" s="7">
        <v>59</v>
      </c>
      <c r="D15" s="7">
        <v>15</v>
      </c>
      <c r="E15" s="7">
        <v>8</v>
      </c>
      <c r="F15" s="7">
        <v>6</v>
      </c>
      <c r="G15" s="7">
        <v>13</v>
      </c>
      <c r="H15" s="7">
        <v>6</v>
      </c>
      <c r="I15" s="7">
        <v>22</v>
      </c>
      <c r="J15" s="7">
        <v>21</v>
      </c>
      <c r="K15" s="7">
        <v>14</v>
      </c>
      <c r="L15" s="7">
        <v>2</v>
      </c>
      <c r="M15" s="7">
        <v>43</v>
      </c>
      <c r="N15" s="7">
        <v>2</v>
      </c>
      <c r="O15" s="7">
        <v>8</v>
      </c>
      <c r="P15" s="7">
        <v>10</v>
      </c>
      <c r="Q15" s="8">
        <v>50</v>
      </c>
      <c r="R15" s="8">
        <v>40</v>
      </c>
      <c r="S15" s="8">
        <v>45</v>
      </c>
      <c r="T15" s="8">
        <v>60</v>
      </c>
      <c r="U15" s="8">
        <v>209</v>
      </c>
      <c r="V15" s="8">
        <v>110</v>
      </c>
      <c r="W15" s="8">
        <v>102</v>
      </c>
      <c r="X15" s="8">
        <v>7</v>
      </c>
      <c r="Y15" s="8">
        <v>42</v>
      </c>
      <c r="Z15" s="8">
        <v>130</v>
      </c>
      <c r="AA15" s="8">
        <v>605</v>
      </c>
      <c r="AB15" s="8">
        <v>60</v>
      </c>
      <c r="AC15" s="8">
        <v>900</v>
      </c>
      <c r="AD15" s="8">
        <v>45</v>
      </c>
      <c r="AE15" s="8">
        <v>25</v>
      </c>
      <c r="AF15" s="9">
        <f t="shared" ref="AF15:AT15" si="13">Q15*B15</f>
        <v>2500</v>
      </c>
      <c r="AG15" s="9">
        <f t="shared" si="13"/>
        <v>2360</v>
      </c>
      <c r="AH15" s="9">
        <f t="shared" si="13"/>
        <v>675</v>
      </c>
      <c r="AI15" s="9">
        <f t="shared" si="13"/>
        <v>480</v>
      </c>
      <c r="AJ15" s="9">
        <f t="shared" si="13"/>
        <v>1254</v>
      </c>
      <c r="AK15" s="9">
        <f t="shared" si="13"/>
        <v>1430</v>
      </c>
      <c r="AL15" s="9">
        <f t="shared" si="13"/>
        <v>612</v>
      </c>
      <c r="AM15" s="9">
        <f t="shared" si="13"/>
        <v>154</v>
      </c>
      <c r="AN15" s="9">
        <f t="shared" si="13"/>
        <v>882</v>
      </c>
      <c r="AO15" s="9">
        <f t="shared" si="13"/>
        <v>1820</v>
      </c>
      <c r="AP15" s="9">
        <f t="shared" si="13"/>
        <v>1210</v>
      </c>
      <c r="AQ15" s="9">
        <f t="shared" si="13"/>
        <v>2580</v>
      </c>
      <c r="AR15" s="9">
        <f t="shared" si="13"/>
        <v>1800</v>
      </c>
      <c r="AS15" s="9">
        <f t="shared" si="13"/>
        <v>360</v>
      </c>
      <c r="AT15" s="9">
        <f t="shared" si="13"/>
        <v>250</v>
      </c>
      <c r="AU15" s="10">
        <f t="shared" si="1"/>
        <v>18367</v>
      </c>
      <c r="AV15" s="6">
        <v>45335</v>
      </c>
    </row>
    <row r="16" spans="1:48" ht="15.75" customHeight="1" x14ac:dyDescent="0.2">
      <c r="A16" s="6">
        <v>45336</v>
      </c>
      <c r="B16" s="7">
        <v>106</v>
      </c>
      <c r="C16" s="7">
        <v>113</v>
      </c>
      <c r="D16" s="7">
        <v>9</v>
      </c>
      <c r="E16" s="7">
        <v>9</v>
      </c>
      <c r="F16" s="7">
        <v>5</v>
      </c>
      <c r="G16" s="7">
        <v>14</v>
      </c>
      <c r="H16" s="7">
        <v>8</v>
      </c>
      <c r="I16" s="7">
        <v>85</v>
      </c>
      <c r="J16" s="7">
        <v>22</v>
      </c>
      <c r="K16" s="7">
        <v>19</v>
      </c>
      <c r="L16" s="7">
        <v>6</v>
      </c>
      <c r="M16" s="7">
        <v>56</v>
      </c>
      <c r="N16" s="7">
        <v>1</v>
      </c>
      <c r="O16" s="7">
        <v>3</v>
      </c>
      <c r="P16" s="7">
        <v>8</v>
      </c>
      <c r="Q16" s="8">
        <v>50</v>
      </c>
      <c r="R16" s="8">
        <v>40</v>
      </c>
      <c r="S16" s="8">
        <v>43</v>
      </c>
      <c r="T16" s="8">
        <v>60</v>
      </c>
      <c r="U16" s="8">
        <v>209</v>
      </c>
      <c r="V16" s="8">
        <v>110</v>
      </c>
      <c r="W16" s="8">
        <v>102</v>
      </c>
      <c r="X16" s="8">
        <v>7</v>
      </c>
      <c r="Y16" s="8">
        <v>42</v>
      </c>
      <c r="Z16" s="8">
        <v>130</v>
      </c>
      <c r="AA16" s="8">
        <v>605</v>
      </c>
      <c r="AB16" s="8">
        <v>60</v>
      </c>
      <c r="AC16" s="8">
        <v>900</v>
      </c>
      <c r="AD16" s="8">
        <v>45</v>
      </c>
      <c r="AE16" s="8">
        <v>25</v>
      </c>
      <c r="AF16" s="9">
        <f t="shared" ref="AF16:AT16" si="14">Q16*B16</f>
        <v>5300</v>
      </c>
      <c r="AG16" s="9">
        <f t="shared" si="14"/>
        <v>4520</v>
      </c>
      <c r="AH16" s="9">
        <f t="shared" si="14"/>
        <v>387</v>
      </c>
      <c r="AI16" s="9">
        <f t="shared" si="14"/>
        <v>540</v>
      </c>
      <c r="AJ16" s="9">
        <f t="shared" si="14"/>
        <v>1045</v>
      </c>
      <c r="AK16" s="9">
        <f t="shared" si="14"/>
        <v>1540</v>
      </c>
      <c r="AL16" s="9">
        <f t="shared" si="14"/>
        <v>816</v>
      </c>
      <c r="AM16" s="9">
        <f t="shared" si="14"/>
        <v>595</v>
      </c>
      <c r="AN16" s="9">
        <f t="shared" si="14"/>
        <v>924</v>
      </c>
      <c r="AO16" s="9">
        <f t="shared" si="14"/>
        <v>2470</v>
      </c>
      <c r="AP16" s="9">
        <f t="shared" si="14"/>
        <v>3630</v>
      </c>
      <c r="AQ16" s="9">
        <f t="shared" si="14"/>
        <v>3360</v>
      </c>
      <c r="AR16" s="9">
        <f t="shared" si="14"/>
        <v>900</v>
      </c>
      <c r="AS16" s="9">
        <f t="shared" si="14"/>
        <v>135</v>
      </c>
      <c r="AT16" s="9">
        <f t="shared" si="14"/>
        <v>200</v>
      </c>
      <c r="AU16" s="10">
        <f t="shared" si="1"/>
        <v>26362</v>
      </c>
      <c r="AV16" s="6">
        <v>45336</v>
      </c>
    </row>
    <row r="17" spans="1:48" ht="15.75" customHeight="1" x14ac:dyDescent="0.2">
      <c r="A17" s="6">
        <v>45337</v>
      </c>
      <c r="B17" s="7">
        <v>42</v>
      </c>
      <c r="C17" s="7">
        <v>35</v>
      </c>
      <c r="D17" s="7">
        <v>8</v>
      </c>
      <c r="E17" s="7">
        <v>8</v>
      </c>
      <c r="F17" s="7">
        <v>6</v>
      </c>
      <c r="G17" s="7">
        <v>12</v>
      </c>
      <c r="H17" s="7">
        <v>6</v>
      </c>
      <c r="I17" s="7">
        <v>69</v>
      </c>
      <c r="J17" s="7">
        <v>60</v>
      </c>
      <c r="K17" s="7">
        <v>22</v>
      </c>
      <c r="L17" s="7">
        <v>2</v>
      </c>
      <c r="M17" s="7">
        <v>49</v>
      </c>
      <c r="N17" s="7">
        <v>5</v>
      </c>
      <c r="O17" s="7">
        <v>7</v>
      </c>
      <c r="P17" s="7">
        <v>16</v>
      </c>
      <c r="Q17" s="8">
        <v>51</v>
      </c>
      <c r="R17" s="8">
        <v>41</v>
      </c>
      <c r="S17" s="8">
        <v>43</v>
      </c>
      <c r="T17" s="8">
        <v>60</v>
      </c>
      <c r="U17" s="8">
        <v>209</v>
      </c>
      <c r="V17" s="8">
        <v>110</v>
      </c>
      <c r="W17" s="8">
        <v>102</v>
      </c>
      <c r="X17" s="8">
        <v>7</v>
      </c>
      <c r="Y17" s="8">
        <v>42</v>
      </c>
      <c r="Z17" s="8">
        <v>130</v>
      </c>
      <c r="AA17" s="8">
        <v>605</v>
      </c>
      <c r="AB17" s="8">
        <v>60</v>
      </c>
      <c r="AC17" s="8">
        <v>905</v>
      </c>
      <c r="AD17" s="8">
        <v>45</v>
      </c>
      <c r="AE17" s="8">
        <v>25</v>
      </c>
      <c r="AF17" s="9">
        <f t="shared" ref="AF17:AT17" si="15">Q17*B17</f>
        <v>2142</v>
      </c>
      <c r="AG17" s="9">
        <f t="shared" si="15"/>
        <v>1435</v>
      </c>
      <c r="AH17" s="9">
        <f t="shared" si="15"/>
        <v>344</v>
      </c>
      <c r="AI17" s="9">
        <f t="shared" si="15"/>
        <v>480</v>
      </c>
      <c r="AJ17" s="9">
        <f t="shared" si="15"/>
        <v>1254</v>
      </c>
      <c r="AK17" s="9">
        <f t="shared" si="15"/>
        <v>1320</v>
      </c>
      <c r="AL17" s="9">
        <f t="shared" si="15"/>
        <v>612</v>
      </c>
      <c r="AM17" s="9">
        <f t="shared" si="15"/>
        <v>483</v>
      </c>
      <c r="AN17" s="9">
        <f t="shared" si="15"/>
        <v>2520</v>
      </c>
      <c r="AO17" s="9">
        <f t="shared" si="15"/>
        <v>2860</v>
      </c>
      <c r="AP17" s="9">
        <f t="shared" si="15"/>
        <v>1210</v>
      </c>
      <c r="AQ17" s="9">
        <f t="shared" si="15"/>
        <v>2940</v>
      </c>
      <c r="AR17" s="9">
        <f t="shared" si="15"/>
        <v>4525</v>
      </c>
      <c r="AS17" s="9">
        <f t="shared" si="15"/>
        <v>315</v>
      </c>
      <c r="AT17" s="9">
        <f t="shared" si="15"/>
        <v>400</v>
      </c>
      <c r="AU17" s="10">
        <f t="shared" si="1"/>
        <v>22840</v>
      </c>
      <c r="AV17" s="6">
        <v>45337</v>
      </c>
    </row>
    <row r="18" spans="1:48" ht="15.75" customHeight="1" x14ac:dyDescent="0.2">
      <c r="A18" s="6">
        <v>45338</v>
      </c>
      <c r="B18" s="7">
        <v>40</v>
      </c>
      <c r="C18" s="7">
        <v>42</v>
      </c>
      <c r="D18" s="7">
        <v>6</v>
      </c>
      <c r="E18" s="7">
        <v>6</v>
      </c>
      <c r="F18" s="7">
        <v>6</v>
      </c>
      <c r="G18" s="7">
        <v>20</v>
      </c>
      <c r="H18" s="7">
        <v>9</v>
      </c>
      <c r="I18" s="7">
        <v>86</v>
      </c>
      <c r="J18" s="7">
        <v>39</v>
      </c>
      <c r="K18" s="7">
        <v>21</v>
      </c>
      <c r="L18" s="7">
        <v>1</v>
      </c>
      <c r="M18" s="7">
        <v>50</v>
      </c>
      <c r="N18" s="7">
        <v>3</v>
      </c>
      <c r="O18" s="7">
        <v>11</v>
      </c>
      <c r="P18" s="7">
        <v>10</v>
      </c>
      <c r="Q18" s="8">
        <v>51</v>
      </c>
      <c r="R18" s="8">
        <v>41</v>
      </c>
      <c r="S18" s="8">
        <v>43</v>
      </c>
      <c r="T18" s="8">
        <v>61</v>
      </c>
      <c r="U18" s="8">
        <v>209</v>
      </c>
      <c r="V18" s="8">
        <v>110</v>
      </c>
      <c r="W18" s="8">
        <v>102</v>
      </c>
      <c r="X18" s="8">
        <v>7</v>
      </c>
      <c r="Y18" s="8">
        <v>42</v>
      </c>
      <c r="Z18" s="8">
        <v>130</v>
      </c>
      <c r="AA18" s="8">
        <v>605</v>
      </c>
      <c r="AB18" s="8">
        <v>60</v>
      </c>
      <c r="AC18" s="8">
        <v>905</v>
      </c>
      <c r="AD18" s="8">
        <v>45</v>
      </c>
      <c r="AE18" s="8">
        <v>25</v>
      </c>
      <c r="AF18" s="9">
        <f t="shared" ref="AF18:AT18" si="16">Q18*B18</f>
        <v>2040</v>
      </c>
      <c r="AG18" s="9">
        <f t="shared" si="16"/>
        <v>1722</v>
      </c>
      <c r="AH18" s="9">
        <f t="shared" si="16"/>
        <v>258</v>
      </c>
      <c r="AI18" s="9">
        <f t="shared" si="16"/>
        <v>366</v>
      </c>
      <c r="AJ18" s="9">
        <f t="shared" si="16"/>
        <v>1254</v>
      </c>
      <c r="AK18" s="9">
        <f t="shared" si="16"/>
        <v>2200</v>
      </c>
      <c r="AL18" s="9">
        <f t="shared" si="16"/>
        <v>918</v>
      </c>
      <c r="AM18" s="9">
        <f t="shared" si="16"/>
        <v>602</v>
      </c>
      <c r="AN18" s="9">
        <f t="shared" si="16"/>
        <v>1638</v>
      </c>
      <c r="AO18" s="9">
        <f t="shared" si="16"/>
        <v>2730</v>
      </c>
      <c r="AP18" s="9">
        <f t="shared" si="16"/>
        <v>605</v>
      </c>
      <c r="AQ18" s="9">
        <f t="shared" si="16"/>
        <v>3000</v>
      </c>
      <c r="AR18" s="9">
        <f t="shared" si="16"/>
        <v>2715</v>
      </c>
      <c r="AS18" s="9">
        <f t="shared" si="16"/>
        <v>495</v>
      </c>
      <c r="AT18" s="9">
        <f t="shared" si="16"/>
        <v>250</v>
      </c>
      <c r="AU18" s="10">
        <f t="shared" si="1"/>
        <v>20793</v>
      </c>
      <c r="AV18" s="6">
        <v>45338</v>
      </c>
    </row>
    <row r="19" spans="1:48" ht="15.75" customHeight="1" x14ac:dyDescent="0.2">
      <c r="A19" s="6">
        <v>45339</v>
      </c>
      <c r="B19" s="7">
        <v>105</v>
      </c>
      <c r="C19" s="7">
        <v>68</v>
      </c>
      <c r="D19" s="7">
        <v>10</v>
      </c>
      <c r="E19" s="7">
        <v>10</v>
      </c>
      <c r="F19" s="7">
        <v>4</v>
      </c>
      <c r="G19" s="7">
        <v>24</v>
      </c>
      <c r="H19" s="7">
        <v>6</v>
      </c>
      <c r="I19" s="7">
        <v>91</v>
      </c>
      <c r="J19" s="7">
        <v>48</v>
      </c>
      <c r="K19" s="7">
        <v>10</v>
      </c>
      <c r="L19" s="7">
        <v>3</v>
      </c>
      <c r="M19" s="7">
        <v>56</v>
      </c>
      <c r="N19" s="7">
        <v>2</v>
      </c>
      <c r="O19" s="7">
        <v>15</v>
      </c>
      <c r="P19" s="7">
        <v>8</v>
      </c>
      <c r="Q19" s="8">
        <v>51</v>
      </c>
      <c r="R19" s="8">
        <v>41</v>
      </c>
      <c r="S19" s="8">
        <v>41</v>
      </c>
      <c r="T19" s="8">
        <v>60</v>
      </c>
      <c r="U19" s="8">
        <v>210</v>
      </c>
      <c r="V19" s="8">
        <v>110</v>
      </c>
      <c r="W19" s="8">
        <v>102</v>
      </c>
      <c r="X19" s="8">
        <v>7</v>
      </c>
      <c r="Y19" s="8">
        <v>42</v>
      </c>
      <c r="Z19" s="8">
        <v>132</v>
      </c>
      <c r="AA19" s="8">
        <v>605</v>
      </c>
      <c r="AB19" s="8">
        <v>60</v>
      </c>
      <c r="AC19" s="8">
        <v>905</v>
      </c>
      <c r="AD19" s="8">
        <v>45</v>
      </c>
      <c r="AE19" s="8">
        <v>25</v>
      </c>
      <c r="AF19" s="9">
        <f t="shared" ref="AF19:AT19" si="17">Q19*B19</f>
        <v>5355</v>
      </c>
      <c r="AG19" s="9">
        <f t="shared" si="17"/>
        <v>2788</v>
      </c>
      <c r="AH19" s="9">
        <f t="shared" si="17"/>
        <v>410</v>
      </c>
      <c r="AI19" s="9">
        <f t="shared" si="17"/>
        <v>600</v>
      </c>
      <c r="AJ19" s="9">
        <f t="shared" si="17"/>
        <v>840</v>
      </c>
      <c r="AK19" s="9">
        <f t="shared" si="17"/>
        <v>2640</v>
      </c>
      <c r="AL19" s="9">
        <f t="shared" si="17"/>
        <v>612</v>
      </c>
      <c r="AM19" s="9">
        <f t="shared" si="17"/>
        <v>637</v>
      </c>
      <c r="AN19" s="9">
        <f t="shared" si="17"/>
        <v>2016</v>
      </c>
      <c r="AO19" s="9">
        <f t="shared" si="17"/>
        <v>1320</v>
      </c>
      <c r="AP19" s="9">
        <f t="shared" si="17"/>
        <v>1815</v>
      </c>
      <c r="AQ19" s="9">
        <f t="shared" si="17"/>
        <v>3360</v>
      </c>
      <c r="AR19" s="9">
        <f t="shared" si="17"/>
        <v>1810</v>
      </c>
      <c r="AS19" s="9">
        <f t="shared" si="17"/>
        <v>675</v>
      </c>
      <c r="AT19" s="9">
        <f t="shared" si="17"/>
        <v>200</v>
      </c>
      <c r="AU19" s="10">
        <f t="shared" si="1"/>
        <v>25078</v>
      </c>
      <c r="AV19" s="6">
        <v>45339</v>
      </c>
    </row>
    <row r="20" spans="1:48" ht="15.75" customHeight="1" x14ac:dyDescent="0.2">
      <c r="A20" s="6">
        <v>45340</v>
      </c>
      <c r="B20" s="7">
        <v>40</v>
      </c>
      <c r="C20" s="7">
        <v>45</v>
      </c>
      <c r="D20" s="7">
        <v>8</v>
      </c>
      <c r="E20" s="7">
        <v>8</v>
      </c>
      <c r="F20" s="7">
        <v>4</v>
      </c>
      <c r="G20" s="7">
        <v>22</v>
      </c>
      <c r="H20" s="7">
        <v>3</v>
      </c>
      <c r="I20" s="7">
        <v>89</v>
      </c>
      <c r="J20" s="7">
        <v>29</v>
      </c>
      <c r="K20" s="7">
        <v>16</v>
      </c>
      <c r="L20" s="7">
        <v>2</v>
      </c>
      <c r="M20" s="7">
        <v>48</v>
      </c>
      <c r="N20" s="7">
        <v>1</v>
      </c>
      <c r="O20" s="7">
        <v>5</v>
      </c>
      <c r="P20" s="7">
        <v>6</v>
      </c>
      <c r="Q20" s="8">
        <v>52</v>
      </c>
      <c r="R20" s="8">
        <v>41</v>
      </c>
      <c r="S20" s="8">
        <v>41</v>
      </c>
      <c r="T20" s="8">
        <v>61</v>
      </c>
      <c r="U20" s="8">
        <v>210</v>
      </c>
      <c r="V20" s="8">
        <v>110</v>
      </c>
      <c r="W20" s="8">
        <v>103</v>
      </c>
      <c r="X20" s="8">
        <v>7</v>
      </c>
      <c r="Y20" s="8">
        <v>42</v>
      </c>
      <c r="Z20" s="8">
        <v>132</v>
      </c>
      <c r="AA20" s="8">
        <v>605</v>
      </c>
      <c r="AB20" s="8">
        <v>61</v>
      </c>
      <c r="AC20" s="8">
        <v>905</v>
      </c>
      <c r="AD20" s="8">
        <v>45</v>
      </c>
      <c r="AE20" s="8">
        <v>25</v>
      </c>
      <c r="AF20" s="9">
        <f t="shared" ref="AF20:AT20" si="18">Q20*B20</f>
        <v>2080</v>
      </c>
      <c r="AG20" s="9">
        <f t="shared" si="18"/>
        <v>1845</v>
      </c>
      <c r="AH20" s="9">
        <f t="shared" si="18"/>
        <v>328</v>
      </c>
      <c r="AI20" s="9">
        <f t="shared" si="18"/>
        <v>488</v>
      </c>
      <c r="AJ20" s="9">
        <f t="shared" si="18"/>
        <v>840</v>
      </c>
      <c r="AK20" s="9">
        <f t="shared" si="18"/>
        <v>2420</v>
      </c>
      <c r="AL20" s="9">
        <f t="shared" si="18"/>
        <v>309</v>
      </c>
      <c r="AM20" s="9">
        <f t="shared" si="18"/>
        <v>623</v>
      </c>
      <c r="AN20" s="9">
        <f t="shared" si="18"/>
        <v>1218</v>
      </c>
      <c r="AO20" s="9">
        <f t="shared" si="18"/>
        <v>2112</v>
      </c>
      <c r="AP20" s="9">
        <f t="shared" si="18"/>
        <v>1210</v>
      </c>
      <c r="AQ20" s="9">
        <f t="shared" si="18"/>
        <v>2928</v>
      </c>
      <c r="AR20" s="9">
        <f t="shared" si="18"/>
        <v>905</v>
      </c>
      <c r="AS20" s="9">
        <f t="shared" si="18"/>
        <v>225</v>
      </c>
      <c r="AT20" s="9">
        <f t="shared" si="18"/>
        <v>150</v>
      </c>
      <c r="AU20" s="10">
        <f t="shared" si="1"/>
        <v>17681</v>
      </c>
      <c r="AV20" s="6">
        <v>45340</v>
      </c>
    </row>
    <row r="21" spans="1:48" ht="15.75" customHeight="1" x14ac:dyDescent="0.2">
      <c r="A21" s="6">
        <v>45341</v>
      </c>
      <c r="B21" s="7">
        <v>36</v>
      </c>
      <c r="C21" s="7">
        <v>69</v>
      </c>
      <c r="D21" s="7">
        <v>9</v>
      </c>
      <c r="E21" s="7">
        <v>9</v>
      </c>
      <c r="F21" s="7">
        <v>6</v>
      </c>
      <c r="G21" s="7">
        <v>15</v>
      </c>
      <c r="H21" s="7">
        <v>8</v>
      </c>
      <c r="I21" s="7">
        <v>100</v>
      </c>
      <c r="J21" s="7">
        <v>66</v>
      </c>
      <c r="K21" s="7">
        <v>21</v>
      </c>
      <c r="L21" s="7">
        <v>5</v>
      </c>
      <c r="M21" s="7">
        <v>42</v>
      </c>
      <c r="N21" s="7">
        <v>4</v>
      </c>
      <c r="O21" s="7">
        <v>8</v>
      </c>
      <c r="P21" s="7">
        <v>4</v>
      </c>
      <c r="Q21" s="8">
        <v>52</v>
      </c>
      <c r="R21" s="8">
        <v>40</v>
      </c>
      <c r="S21" s="8">
        <v>41</v>
      </c>
      <c r="T21" s="8">
        <v>61</v>
      </c>
      <c r="U21" s="8">
        <v>210</v>
      </c>
      <c r="V21" s="8">
        <v>110</v>
      </c>
      <c r="W21" s="8">
        <v>103</v>
      </c>
      <c r="X21" s="8">
        <v>7</v>
      </c>
      <c r="Y21" s="8">
        <v>41</v>
      </c>
      <c r="Z21" s="8">
        <v>132</v>
      </c>
      <c r="AA21" s="8">
        <v>605</v>
      </c>
      <c r="AB21" s="8">
        <v>61</v>
      </c>
      <c r="AC21" s="8">
        <v>905</v>
      </c>
      <c r="AD21" s="8">
        <v>45</v>
      </c>
      <c r="AE21" s="8">
        <v>25</v>
      </c>
      <c r="AF21" s="9">
        <f t="shared" ref="AF21:AT21" si="19">Q21*B21</f>
        <v>1872</v>
      </c>
      <c r="AG21" s="9">
        <f t="shared" si="19"/>
        <v>2760</v>
      </c>
      <c r="AH21" s="9">
        <f t="shared" si="19"/>
        <v>369</v>
      </c>
      <c r="AI21" s="9">
        <f t="shared" si="19"/>
        <v>549</v>
      </c>
      <c r="AJ21" s="9">
        <f t="shared" si="19"/>
        <v>1260</v>
      </c>
      <c r="AK21" s="9">
        <f t="shared" si="19"/>
        <v>1650</v>
      </c>
      <c r="AL21" s="9">
        <f t="shared" si="19"/>
        <v>824</v>
      </c>
      <c r="AM21" s="9">
        <f t="shared" si="19"/>
        <v>700</v>
      </c>
      <c r="AN21" s="9">
        <f t="shared" si="19"/>
        <v>2706</v>
      </c>
      <c r="AO21" s="9">
        <f t="shared" si="19"/>
        <v>2772</v>
      </c>
      <c r="AP21" s="9">
        <f t="shared" si="19"/>
        <v>3025</v>
      </c>
      <c r="AQ21" s="9">
        <f t="shared" si="19"/>
        <v>2562</v>
      </c>
      <c r="AR21" s="9">
        <f t="shared" si="19"/>
        <v>3620</v>
      </c>
      <c r="AS21" s="9">
        <f t="shared" si="19"/>
        <v>360</v>
      </c>
      <c r="AT21" s="9">
        <f t="shared" si="19"/>
        <v>100</v>
      </c>
      <c r="AU21" s="10">
        <f t="shared" si="1"/>
        <v>25129</v>
      </c>
      <c r="AV21" s="6">
        <v>45341</v>
      </c>
    </row>
    <row r="22" spans="1:48" ht="15.75" customHeight="1" x14ac:dyDescent="0.2">
      <c r="A22" s="6">
        <v>45342</v>
      </c>
      <c r="B22" s="7">
        <v>38</v>
      </c>
      <c r="C22" s="7">
        <v>85</v>
      </c>
      <c r="D22" s="7">
        <v>10</v>
      </c>
      <c r="E22" s="7">
        <v>10</v>
      </c>
      <c r="F22" s="7">
        <v>4</v>
      </c>
      <c r="G22" s="7">
        <v>25</v>
      </c>
      <c r="H22" s="7">
        <v>6</v>
      </c>
      <c r="I22" s="7">
        <v>28</v>
      </c>
      <c r="J22" s="7">
        <v>35</v>
      </c>
      <c r="K22" s="7">
        <v>27</v>
      </c>
      <c r="L22" s="7">
        <v>2</v>
      </c>
      <c r="M22" s="7">
        <v>39</v>
      </c>
      <c r="N22" s="7">
        <v>1</v>
      </c>
      <c r="O22" s="7">
        <v>4</v>
      </c>
      <c r="P22" s="7">
        <v>3</v>
      </c>
      <c r="Q22" s="8">
        <v>52</v>
      </c>
      <c r="R22" s="8">
        <v>40</v>
      </c>
      <c r="S22" s="8">
        <v>45</v>
      </c>
      <c r="T22" s="8">
        <v>61</v>
      </c>
      <c r="U22" s="8">
        <v>210</v>
      </c>
      <c r="V22" s="8">
        <v>113</v>
      </c>
      <c r="W22" s="8">
        <v>103</v>
      </c>
      <c r="X22" s="8">
        <v>7</v>
      </c>
      <c r="Y22" s="8">
        <v>41</v>
      </c>
      <c r="Z22" s="8">
        <v>132</v>
      </c>
      <c r="AA22" s="8">
        <v>605</v>
      </c>
      <c r="AB22" s="8">
        <v>61</v>
      </c>
      <c r="AC22" s="8">
        <v>905</v>
      </c>
      <c r="AD22" s="8">
        <v>45</v>
      </c>
      <c r="AE22" s="8">
        <v>26</v>
      </c>
      <c r="AF22" s="9">
        <f t="shared" ref="AF22:AT22" si="20">Q22*B22</f>
        <v>1976</v>
      </c>
      <c r="AG22" s="9">
        <f t="shared" si="20"/>
        <v>3400</v>
      </c>
      <c r="AH22" s="9">
        <f t="shared" si="20"/>
        <v>450</v>
      </c>
      <c r="AI22" s="9">
        <f t="shared" si="20"/>
        <v>610</v>
      </c>
      <c r="AJ22" s="9">
        <f t="shared" si="20"/>
        <v>840</v>
      </c>
      <c r="AK22" s="9">
        <f t="shared" si="20"/>
        <v>2825</v>
      </c>
      <c r="AL22" s="9">
        <f t="shared" si="20"/>
        <v>618</v>
      </c>
      <c r="AM22" s="9">
        <f t="shared" si="20"/>
        <v>196</v>
      </c>
      <c r="AN22" s="9">
        <f t="shared" si="20"/>
        <v>1435</v>
      </c>
      <c r="AO22" s="9">
        <f t="shared" si="20"/>
        <v>3564</v>
      </c>
      <c r="AP22" s="9">
        <f t="shared" si="20"/>
        <v>1210</v>
      </c>
      <c r="AQ22" s="9">
        <f t="shared" si="20"/>
        <v>2379</v>
      </c>
      <c r="AR22" s="9">
        <f t="shared" si="20"/>
        <v>905</v>
      </c>
      <c r="AS22" s="9">
        <f t="shared" si="20"/>
        <v>180</v>
      </c>
      <c r="AT22" s="9">
        <f t="shared" si="20"/>
        <v>78</v>
      </c>
      <c r="AU22" s="10">
        <f t="shared" si="1"/>
        <v>20666</v>
      </c>
      <c r="AV22" s="6">
        <v>45342</v>
      </c>
    </row>
    <row r="23" spans="1:48" ht="15.75" customHeight="1" x14ac:dyDescent="0.2">
      <c r="A23" s="6">
        <v>45343</v>
      </c>
      <c r="B23" s="7">
        <v>48</v>
      </c>
      <c r="C23" s="7">
        <v>91</v>
      </c>
      <c r="D23" s="7">
        <v>8</v>
      </c>
      <c r="E23" s="7">
        <v>8</v>
      </c>
      <c r="F23" s="7">
        <v>8</v>
      </c>
      <c r="G23" s="7">
        <v>20</v>
      </c>
      <c r="H23" s="7">
        <v>9</v>
      </c>
      <c r="I23" s="7">
        <v>81</v>
      </c>
      <c r="J23" s="7">
        <v>26</v>
      </c>
      <c r="K23" s="7">
        <v>21</v>
      </c>
      <c r="L23" s="7">
        <v>1</v>
      </c>
      <c r="M23" s="7">
        <v>61</v>
      </c>
      <c r="N23" s="7">
        <v>1</v>
      </c>
      <c r="O23" s="7">
        <v>6</v>
      </c>
      <c r="P23" s="7">
        <v>8</v>
      </c>
      <c r="Q23" s="8">
        <v>52</v>
      </c>
      <c r="R23" s="8">
        <v>40</v>
      </c>
      <c r="S23" s="8">
        <v>45</v>
      </c>
      <c r="T23" s="8">
        <v>59</v>
      </c>
      <c r="U23" s="8">
        <v>208</v>
      </c>
      <c r="V23" s="8">
        <v>113</v>
      </c>
      <c r="W23" s="8">
        <v>103</v>
      </c>
      <c r="X23" s="8">
        <v>7</v>
      </c>
      <c r="Y23" s="8">
        <v>41</v>
      </c>
      <c r="Z23" s="8">
        <v>132</v>
      </c>
      <c r="AA23" s="8">
        <v>605</v>
      </c>
      <c r="AB23" s="8">
        <v>61</v>
      </c>
      <c r="AC23" s="8">
        <v>905</v>
      </c>
      <c r="AD23" s="8">
        <v>45</v>
      </c>
      <c r="AE23" s="8">
        <v>26</v>
      </c>
      <c r="AF23" s="9">
        <f t="shared" ref="AF23:AT23" si="21">Q23*B23</f>
        <v>2496</v>
      </c>
      <c r="AG23" s="9">
        <f t="shared" si="21"/>
        <v>3640</v>
      </c>
      <c r="AH23" s="9">
        <f t="shared" si="21"/>
        <v>360</v>
      </c>
      <c r="AI23" s="9">
        <f t="shared" si="21"/>
        <v>472</v>
      </c>
      <c r="AJ23" s="9">
        <f t="shared" si="21"/>
        <v>1664</v>
      </c>
      <c r="AK23" s="9">
        <f t="shared" si="21"/>
        <v>2260</v>
      </c>
      <c r="AL23" s="9">
        <f t="shared" si="21"/>
        <v>927</v>
      </c>
      <c r="AM23" s="9">
        <f t="shared" si="21"/>
        <v>567</v>
      </c>
      <c r="AN23" s="9">
        <f t="shared" si="21"/>
        <v>1066</v>
      </c>
      <c r="AO23" s="9">
        <f t="shared" si="21"/>
        <v>2772</v>
      </c>
      <c r="AP23" s="9">
        <f t="shared" si="21"/>
        <v>605</v>
      </c>
      <c r="AQ23" s="9">
        <f t="shared" si="21"/>
        <v>3721</v>
      </c>
      <c r="AR23" s="9">
        <f t="shared" si="21"/>
        <v>905</v>
      </c>
      <c r="AS23" s="9">
        <f t="shared" si="21"/>
        <v>270</v>
      </c>
      <c r="AT23" s="9">
        <f t="shared" si="21"/>
        <v>208</v>
      </c>
      <c r="AU23" s="10">
        <f t="shared" si="1"/>
        <v>21933</v>
      </c>
      <c r="AV23" s="6">
        <v>45343</v>
      </c>
    </row>
    <row r="24" spans="1:48" ht="15.75" customHeight="1" x14ac:dyDescent="0.2">
      <c r="A24" s="6">
        <v>45344</v>
      </c>
      <c r="B24" s="7">
        <v>73</v>
      </c>
      <c r="C24" s="7">
        <v>68</v>
      </c>
      <c r="D24" s="7">
        <v>10</v>
      </c>
      <c r="E24" s="7">
        <v>10</v>
      </c>
      <c r="F24" s="7">
        <v>16</v>
      </c>
      <c r="G24" s="7">
        <v>15</v>
      </c>
      <c r="H24" s="7">
        <v>3</v>
      </c>
      <c r="I24" s="7">
        <v>92</v>
      </c>
      <c r="J24" s="7">
        <v>45</v>
      </c>
      <c r="K24" s="7">
        <v>25</v>
      </c>
      <c r="L24" s="7">
        <v>9</v>
      </c>
      <c r="M24" s="7">
        <v>49</v>
      </c>
      <c r="N24" s="7">
        <v>5</v>
      </c>
      <c r="O24" s="7">
        <v>12</v>
      </c>
      <c r="P24" s="7">
        <v>6</v>
      </c>
      <c r="Q24" s="8">
        <v>52</v>
      </c>
      <c r="R24" s="8">
        <v>38</v>
      </c>
      <c r="S24" s="8">
        <v>42</v>
      </c>
      <c r="T24" s="8">
        <v>59</v>
      </c>
      <c r="U24" s="8">
        <v>208</v>
      </c>
      <c r="V24" s="8">
        <v>113</v>
      </c>
      <c r="W24" s="8">
        <v>103</v>
      </c>
      <c r="X24" s="8">
        <v>6</v>
      </c>
      <c r="Y24" s="8">
        <v>41</v>
      </c>
      <c r="Z24" s="8">
        <v>132</v>
      </c>
      <c r="AA24" s="8">
        <v>605</v>
      </c>
      <c r="AB24" s="8">
        <v>61</v>
      </c>
      <c r="AC24" s="8">
        <v>905</v>
      </c>
      <c r="AD24" s="8">
        <v>45</v>
      </c>
      <c r="AE24" s="8">
        <v>26</v>
      </c>
      <c r="AF24" s="9">
        <f t="shared" ref="AF24:AT24" si="22">Q24*B24</f>
        <v>3796</v>
      </c>
      <c r="AG24" s="9">
        <f t="shared" si="22"/>
        <v>2584</v>
      </c>
      <c r="AH24" s="9">
        <f t="shared" si="22"/>
        <v>420</v>
      </c>
      <c r="AI24" s="9">
        <f t="shared" si="22"/>
        <v>590</v>
      </c>
      <c r="AJ24" s="9">
        <f t="shared" si="22"/>
        <v>3328</v>
      </c>
      <c r="AK24" s="9">
        <f t="shared" si="22"/>
        <v>1695</v>
      </c>
      <c r="AL24" s="9">
        <f t="shared" si="22"/>
        <v>309</v>
      </c>
      <c r="AM24" s="9">
        <f t="shared" si="22"/>
        <v>552</v>
      </c>
      <c r="AN24" s="9">
        <f t="shared" si="22"/>
        <v>1845</v>
      </c>
      <c r="AO24" s="9">
        <f t="shared" si="22"/>
        <v>3300</v>
      </c>
      <c r="AP24" s="9">
        <f t="shared" si="22"/>
        <v>5445</v>
      </c>
      <c r="AQ24" s="9">
        <f t="shared" si="22"/>
        <v>2989</v>
      </c>
      <c r="AR24" s="9">
        <f t="shared" si="22"/>
        <v>4525</v>
      </c>
      <c r="AS24" s="9">
        <f t="shared" si="22"/>
        <v>540</v>
      </c>
      <c r="AT24" s="9">
        <f t="shared" si="22"/>
        <v>156</v>
      </c>
      <c r="AU24" s="10">
        <f t="shared" si="1"/>
        <v>32074</v>
      </c>
      <c r="AV24" s="6">
        <v>45344</v>
      </c>
    </row>
    <row r="25" spans="1:48" ht="15.75" customHeight="1" x14ac:dyDescent="0.2">
      <c r="A25" s="6">
        <v>45345</v>
      </c>
      <c r="B25" s="7">
        <v>69</v>
      </c>
      <c r="C25" s="7">
        <v>56</v>
      </c>
      <c r="D25" s="7">
        <v>17</v>
      </c>
      <c r="E25" s="7">
        <v>11</v>
      </c>
      <c r="F25" s="7">
        <v>12</v>
      </c>
      <c r="G25" s="7">
        <v>10</v>
      </c>
      <c r="H25" s="7">
        <v>6</v>
      </c>
      <c r="I25" s="7">
        <v>105</v>
      </c>
      <c r="J25" s="7">
        <v>43</v>
      </c>
      <c r="K25" s="7">
        <v>23</v>
      </c>
      <c r="L25" s="7">
        <v>5</v>
      </c>
      <c r="M25" s="7">
        <v>55</v>
      </c>
      <c r="N25" s="7">
        <v>8</v>
      </c>
      <c r="O25" s="7">
        <v>10</v>
      </c>
      <c r="P25" s="7">
        <v>10</v>
      </c>
      <c r="Q25" s="8">
        <v>50</v>
      </c>
      <c r="R25" s="8">
        <v>38</v>
      </c>
      <c r="S25" s="8">
        <v>43</v>
      </c>
      <c r="T25" s="8">
        <v>59</v>
      </c>
      <c r="U25" s="8">
        <v>208</v>
      </c>
      <c r="V25" s="8">
        <v>113</v>
      </c>
      <c r="W25" s="8">
        <v>103</v>
      </c>
      <c r="X25" s="8">
        <v>6</v>
      </c>
      <c r="Y25" s="8">
        <v>41</v>
      </c>
      <c r="Z25" s="8">
        <v>132</v>
      </c>
      <c r="AA25" s="8">
        <v>605</v>
      </c>
      <c r="AB25" s="8">
        <v>61</v>
      </c>
      <c r="AC25" s="8">
        <v>905</v>
      </c>
      <c r="AD25" s="8">
        <v>45</v>
      </c>
      <c r="AE25" s="8">
        <v>26</v>
      </c>
      <c r="AF25" s="9">
        <f t="shared" ref="AF25:AT25" si="23">Q25*B25</f>
        <v>3450</v>
      </c>
      <c r="AG25" s="9">
        <f t="shared" si="23"/>
        <v>2128</v>
      </c>
      <c r="AH25" s="9">
        <f t="shared" si="23"/>
        <v>731</v>
      </c>
      <c r="AI25" s="9">
        <f t="shared" si="23"/>
        <v>649</v>
      </c>
      <c r="AJ25" s="9">
        <f t="shared" si="23"/>
        <v>2496</v>
      </c>
      <c r="AK25" s="9">
        <f t="shared" si="23"/>
        <v>1130</v>
      </c>
      <c r="AL25" s="9">
        <f t="shared" si="23"/>
        <v>618</v>
      </c>
      <c r="AM25" s="9">
        <f t="shared" si="23"/>
        <v>630</v>
      </c>
      <c r="AN25" s="9">
        <f t="shared" si="23"/>
        <v>1763</v>
      </c>
      <c r="AO25" s="9">
        <f t="shared" si="23"/>
        <v>3036</v>
      </c>
      <c r="AP25" s="9">
        <f t="shared" si="23"/>
        <v>3025</v>
      </c>
      <c r="AQ25" s="9">
        <f t="shared" si="23"/>
        <v>3355</v>
      </c>
      <c r="AR25" s="9">
        <f t="shared" si="23"/>
        <v>7240</v>
      </c>
      <c r="AS25" s="9">
        <f t="shared" si="23"/>
        <v>450</v>
      </c>
      <c r="AT25" s="9">
        <f t="shared" si="23"/>
        <v>260</v>
      </c>
      <c r="AU25" s="10">
        <f t="shared" si="1"/>
        <v>30961</v>
      </c>
      <c r="AV25" s="6">
        <v>45345</v>
      </c>
    </row>
    <row r="26" spans="1:48" ht="15.75" customHeight="1" x14ac:dyDescent="0.2">
      <c r="A26" s="6">
        <v>45346</v>
      </c>
      <c r="B26" s="7">
        <v>125</v>
      </c>
      <c r="C26" s="7">
        <v>140</v>
      </c>
      <c r="D26" s="7">
        <v>10</v>
      </c>
      <c r="E26" s="7">
        <v>10</v>
      </c>
      <c r="F26" s="7">
        <v>10</v>
      </c>
      <c r="G26" s="7">
        <v>15</v>
      </c>
      <c r="H26" s="7">
        <v>9</v>
      </c>
      <c r="I26" s="7">
        <v>66</v>
      </c>
      <c r="J26" s="7">
        <v>28</v>
      </c>
      <c r="K26" s="7">
        <v>35</v>
      </c>
      <c r="L26" s="7">
        <v>3</v>
      </c>
      <c r="M26" s="7">
        <v>42</v>
      </c>
      <c r="N26" s="7">
        <v>6</v>
      </c>
      <c r="O26" s="7">
        <v>7</v>
      </c>
      <c r="P26" s="7">
        <v>4</v>
      </c>
      <c r="Q26" s="8">
        <v>50</v>
      </c>
      <c r="R26" s="8">
        <v>40</v>
      </c>
      <c r="S26" s="8">
        <v>43</v>
      </c>
      <c r="T26" s="8">
        <v>59</v>
      </c>
      <c r="U26" s="8">
        <v>208</v>
      </c>
      <c r="V26" s="8">
        <v>113</v>
      </c>
      <c r="W26" s="8">
        <v>103</v>
      </c>
      <c r="X26" s="8">
        <v>6</v>
      </c>
      <c r="Y26" s="8">
        <v>41</v>
      </c>
      <c r="Z26" s="8">
        <v>132</v>
      </c>
      <c r="AA26" s="8">
        <v>605</v>
      </c>
      <c r="AB26" s="8">
        <v>60</v>
      </c>
      <c r="AC26" s="8">
        <v>905</v>
      </c>
      <c r="AD26" s="8">
        <v>45</v>
      </c>
      <c r="AE26" s="8">
        <v>26</v>
      </c>
      <c r="AF26" s="9">
        <f t="shared" ref="AF26:AT26" si="24">Q26*B26</f>
        <v>6250</v>
      </c>
      <c r="AG26" s="9">
        <f t="shared" si="24"/>
        <v>5600</v>
      </c>
      <c r="AH26" s="9">
        <f t="shared" si="24"/>
        <v>430</v>
      </c>
      <c r="AI26" s="9">
        <f t="shared" si="24"/>
        <v>590</v>
      </c>
      <c r="AJ26" s="9">
        <f t="shared" si="24"/>
        <v>2080</v>
      </c>
      <c r="AK26" s="9">
        <f t="shared" si="24"/>
        <v>1695</v>
      </c>
      <c r="AL26" s="9">
        <f t="shared" si="24"/>
        <v>927</v>
      </c>
      <c r="AM26" s="9">
        <f t="shared" si="24"/>
        <v>396</v>
      </c>
      <c r="AN26" s="9">
        <f t="shared" si="24"/>
        <v>1148</v>
      </c>
      <c r="AO26" s="9">
        <f t="shared" si="24"/>
        <v>4620</v>
      </c>
      <c r="AP26" s="9">
        <f t="shared" si="24"/>
        <v>1815</v>
      </c>
      <c r="AQ26" s="9">
        <f t="shared" si="24"/>
        <v>2520</v>
      </c>
      <c r="AR26" s="9">
        <f t="shared" si="24"/>
        <v>5430</v>
      </c>
      <c r="AS26" s="9">
        <f t="shared" si="24"/>
        <v>315</v>
      </c>
      <c r="AT26" s="9">
        <f t="shared" si="24"/>
        <v>104</v>
      </c>
      <c r="AU26" s="10">
        <f t="shared" si="1"/>
        <v>33920</v>
      </c>
      <c r="AV26" s="6">
        <v>45346</v>
      </c>
    </row>
    <row r="27" spans="1:48" ht="15.75" customHeight="1" x14ac:dyDescent="0.2">
      <c r="A27" s="6">
        <v>45347</v>
      </c>
      <c r="B27" s="7">
        <v>90</v>
      </c>
      <c r="C27" s="7">
        <v>59</v>
      </c>
      <c r="D27" s="7">
        <v>18</v>
      </c>
      <c r="E27" s="7">
        <v>10</v>
      </c>
      <c r="F27" s="7">
        <v>18</v>
      </c>
      <c r="G27" s="7">
        <v>12</v>
      </c>
      <c r="H27" s="7">
        <v>5</v>
      </c>
      <c r="I27" s="7">
        <v>79</v>
      </c>
      <c r="J27" s="7">
        <v>46</v>
      </c>
      <c r="K27" s="7">
        <v>19</v>
      </c>
      <c r="L27" s="7">
        <v>6</v>
      </c>
      <c r="M27" s="7">
        <v>51</v>
      </c>
      <c r="N27" s="7">
        <v>10</v>
      </c>
      <c r="O27" s="7">
        <v>3</v>
      </c>
      <c r="P27" s="7">
        <v>5</v>
      </c>
      <c r="Q27" s="8">
        <v>50</v>
      </c>
      <c r="R27" s="8">
        <v>40</v>
      </c>
      <c r="S27" s="8">
        <v>43</v>
      </c>
      <c r="T27" s="8">
        <v>60</v>
      </c>
      <c r="U27" s="8">
        <v>205</v>
      </c>
      <c r="V27" s="8">
        <v>113</v>
      </c>
      <c r="W27" s="8">
        <v>103</v>
      </c>
      <c r="X27" s="8">
        <v>6</v>
      </c>
      <c r="Y27" s="8">
        <v>41</v>
      </c>
      <c r="Z27" s="8">
        <v>132</v>
      </c>
      <c r="AA27" s="8">
        <v>604</v>
      </c>
      <c r="AB27" s="8">
        <v>60</v>
      </c>
      <c r="AC27" s="8">
        <v>905</v>
      </c>
      <c r="AD27" s="8">
        <v>46</v>
      </c>
      <c r="AE27" s="8">
        <v>26</v>
      </c>
      <c r="AF27" s="9">
        <f t="shared" ref="AF27:AT27" si="25">Q27*B27</f>
        <v>4500</v>
      </c>
      <c r="AG27" s="9">
        <f t="shared" si="25"/>
        <v>2360</v>
      </c>
      <c r="AH27" s="9">
        <f t="shared" si="25"/>
        <v>774</v>
      </c>
      <c r="AI27" s="9">
        <f t="shared" si="25"/>
        <v>600</v>
      </c>
      <c r="AJ27" s="9">
        <f t="shared" si="25"/>
        <v>3690</v>
      </c>
      <c r="AK27" s="9">
        <f t="shared" si="25"/>
        <v>1356</v>
      </c>
      <c r="AL27" s="9">
        <f t="shared" si="25"/>
        <v>515</v>
      </c>
      <c r="AM27" s="9">
        <f t="shared" si="25"/>
        <v>474</v>
      </c>
      <c r="AN27" s="9">
        <f t="shared" si="25"/>
        <v>1886</v>
      </c>
      <c r="AO27" s="9">
        <f t="shared" si="25"/>
        <v>2508</v>
      </c>
      <c r="AP27" s="9">
        <f t="shared" si="25"/>
        <v>3624</v>
      </c>
      <c r="AQ27" s="9">
        <f t="shared" si="25"/>
        <v>3060</v>
      </c>
      <c r="AR27" s="9">
        <f t="shared" si="25"/>
        <v>9050</v>
      </c>
      <c r="AS27" s="9">
        <f t="shared" si="25"/>
        <v>138</v>
      </c>
      <c r="AT27" s="9">
        <f t="shared" si="25"/>
        <v>130</v>
      </c>
      <c r="AU27" s="10">
        <f t="shared" si="1"/>
        <v>34665</v>
      </c>
      <c r="AV27" s="6">
        <v>45347</v>
      </c>
    </row>
    <row r="28" spans="1:48" ht="15.75" customHeight="1" x14ac:dyDescent="0.2">
      <c r="A28" s="6">
        <v>45348</v>
      </c>
      <c r="B28" s="7">
        <v>70</v>
      </c>
      <c r="C28" s="7">
        <v>67</v>
      </c>
      <c r="D28" s="7">
        <v>18</v>
      </c>
      <c r="E28" s="7">
        <v>6</v>
      </c>
      <c r="F28" s="7">
        <v>9</v>
      </c>
      <c r="G28" s="7">
        <v>16</v>
      </c>
      <c r="H28" s="7">
        <v>9</v>
      </c>
      <c r="I28" s="7">
        <v>89</v>
      </c>
      <c r="J28" s="7">
        <v>33</v>
      </c>
      <c r="K28" s="7">
        <v>35</v>
      </c>
      <c r="L28" s="7">
        <v>3</v>
      </c>
      <c r="M28" s="7">
        <v>48</v>
      </c>
      <c r="N28" s="7">
        <v>1</v>
      </c>
      <c r="O28" s="7">
        <v>5</v>
      </c>
      <c r="P28" s="7">
        <v>17</v>
      </c>
      <c r="Q28" s="8">
        <v>52</v>
      </c>
      <c r="R28" s="8">
        <v>40</v>
      </c>
      <c r="S28" s="8">
        <v>42</v>
      </c>
      <c r="T28" s="8">
        <v>60</v>
      </c>
      <c r="U28" s="8">
        <v>205</v>
      </c>
      <c r="V28" s="8">
        <v>113</v>
      </c>
      <c r="W28" s="8">
        <v>103</v>
      </c>
      <c r="X28" s="8">
        <v>6</v>
      </c>
      <c r="Y28" s="8">
        <v>41</v>
      </c>
      <c r="Z28" s="8">
        <v>130</v>
      </c>
      <c r="AA28" s="8">
        <v>604</v>
      </c>
      <c r="AB28" s="8">
        <v>60</v>
      </c>
      <c r="AC28" s="8">
        <v>901</v>
      </c>
      <c r="AD28" s="8">
        <v>46</v>
      </c>
      <c r="AE28" s="8">
        <v>26</v>
      </c>
      <c r="AF28" s="9">
        <f t="shared" ref="AF28:AT28" si="26">Q28*B28</f>
        <v>3640</v>
      </c>
      <c r="AG28" s="9">
        <f t="shared" si="26"/>
        <v>2680</v>
      </c>
      <c r="AH28" s="9">
        <f t="shared" si="26"/>
        <v>756</v>
      </c>
      <c r="AI28" s="9">
        <f t="shared" si="26"/>
        <v>360</v>
      </c>
      <c r="AJ28" s="9">
        <f t="shared" si="26"/>
        <v>1845</v>
      </c>
      <c r="AK28" s="9">
        <f t="shared" si="26"/>
        <v>1808</v>
      </c>
      <c r="AL28" s="9">
        <f t="shared" si="26"/>
        <v>927</v>
      </c>
      <c r="AM28" s="9">
        <f t="shared" si="26"/>
        <v>534</v>
      </c>
      <c r="AN28" s="9">
        <f t="shared" si="26"/>
        <v>1353</v>
      </c>
      <c r="AO28" s="9">
        <f t="shared" si="26"/>
        <v>4550</v>
      </c>
      <c r="AP28" s="9">
        <f t="shared" si="26"/>
        <v>1812</v>
      </c>
      <c r="AQ28" s="9">
        <f t="shared" si="26"/>
        <v>2880</v>
      </c>
      <c r="AR28" s="9">
        <f t="shared" si="26"/>
        <v>901</v>
      </c>
      <c r="AS28" s="9">
        <f t="shared" si="26"/>
        <v>230</v>
      </c>
      <c r="AT28" s="9">
        <f t="shared" si="26"/>
        <v>442</v>
      </c>
      <c r="AU28" s="10">
        <f t="shared" si="1"/>
        <v>24718</v>
      </c>
      <c r="AV28" s="6">
        <v>45348</v>
      </c>
    </row>
    <row r="29" spans="1:48" ht="15.75" customHeight="1" x14ac:dyDescent="0.2">
      <c r="A29" s="6">
        <v>45349</v>
      </c>
      <c r="B29" s="7">
        <v>75</v>
      </c>
      <c r="C29" s="7">
        <v>54</v>
      </c>
      <c r="D29" s="7">
        <v>11</v>
      </c>
      <c r="E29" s="7">
        <v>17</v>
      </c>
      <c r="F29" s="7">
        <v>4</v>
      </c>
      <c r="G29" s="7">
        <v>19</v>
      </c>
      <c r="H29" s="7">
        <v>3</v>
      </c>
      <c r="I29" s="7">
        <v>15</v>
      </c>
      <c r="J29" s="7">
        <v>41</v>
      </c>
      <c r="K29" s="7">
        <v>22</v>
      </c>
      <c r="L29" s="7">
        <v>2</v>
      </c>
      <c r="M29" s="7">
        <v>56</v>
      </c>
      <c r="N29" s="7">
        <v>6</v>
      </c>
      <c r="O29" s="7">
        <v>8</v>
      </c>
      <c r="P29" s="7">
        <v>10</v>
      </c>
      <c r="Q29" s="8">
        <v>52</v>
      </c>
      <c r="R29" s="8">
        <v>39</v>
      </c>
      <c r="S29" s="8">
        <v>42</v>
      </c>
      <c r="T29" s="8">
        <v>60</v>
      </c>
      <c r="U29" s="8">
        <v>210</v>
      </c>
      <c r="V29" s="8">
        <v>113</v>
      </c>
      <c r="W29" s="8">
        <v>103</v>
      </c>
      <c r="X29" s="8">
        <v>6</v>
      </c>
      <c r="Y29" s="8">
        <v>41</v>
      </c>
      <c r="Z29" s="8">
        <v>130</v>
      </c>
      <c r="AA29" s="8">
        <v>604</v>
      </c>
      <c r="AB29" s="8">
        <v>60</v>
      </c>
      <c r="AC29" s="8">
        <v>901</v>
      </c>
      <c r="AD29" s="8">
        <v>46</v>
      </c>
      <c r="AE29" s="8">
        <v>26</v>
      </c>
      <c r="AF29" s="9">
        <f t="shared" ref="AF29:AT29" si="27">Q29*B29</f>
        <v>3900</v>
      </c>
      <c r="AG29" s="9">
        <f t="shared" si="27"/>
        <v>2106</v>
      </c>
      <c r="AH29" s="9">
        <f t="shared" si="27"/>
        <v>462</v>
      </c>
      <c r="AI29" s="9">
        <f t="shared" si="27"/>
        <v>1020</v>
      </c>
      <c r="AJ29" s="9">
        <f t="shared" si="27"/>
        <v>840</v>
      </c>
      <c r="AK29" s="9">
        <f t="shared" si="27"/>
        <v>2147</v>
      </c>
      <c r="AL29" s="9">
        <f t="shared" si="27"/>
        <v>309</v>
      </c>
      <c r="AM29" s="9">
        <f t="shared" si="27"/>
        <v>90</v>
      </c>
      <c r="AN29" s="9">
        <f t="shared" si="27"/>
        <v>1681</v>
      </c>
      <c r="AO29" s="9">
        <f t="shared" si="27"/>
        <v>2860</v>
      </c>
      <c r="AP29" s="9">
        <f t="shared" si="27"/>
        <v>1208</v>
      </c>
      <c r="AQ29" s="9">
        <f t="shared" si="27"/>
        <v>3360</v>
      </c>
      <c r="AR29" s="9">
        <f t="shared" si="27"/>
        <v>5406</v>
      </c>
      <c r="AS29" s="9">
        <f t="shared" si="27"/>
        <v>368</v>
      </c>
      <c r="AT29" s="9">
        <f t="shared" si="27"/>
        <v>260</v>
      </c>
      <c r="AU29" s="10">
        <f t="shared" si="1"/>
        <v>26017</v>
      </c>
      <c r="AV29" s="6">
        <v>45349</v>
      </c>
    </row>
    <row r="30" spans="1:48" ht="15.75" customHeight="1" x14ac:dyDescent="0.2">
      <c r="A30" s="6">
        <v>45350</v>
      </c>
      <c r="B30" s="7">
        <v>71</v>
      </c>
      <c r="C30" s="7">
        <v>59</v>
      </c>
      <c r="D30" s="7">
        <v>12</v>
      </c>
      <c r="E30" s="7">
        <v>10</v>
      </c>
      <c r="F30" s="7">
        <v>3</v>
      </c>
      <c r="G30" s="7">
        <v>20</v>
      </c>
      <c r="H30" s="7">
        <v>7</v>
      </c>
      <c r="I30" s="7">
        <v>77</v>
      </c>
      <c r="J30" s="7">
        <v>50</v>
      </c>
      <c r="K30" s="7">
        <v>32</v>
      </c>
      <c r="L30" s="7">
        <v>5</v>
      </c>
      <c r="M30" s="7">
        <v>39</v>
      </c>
      <c r="N30" s="7">
        <v>2</v>
      </c>
      <c r="O30" s="7">
        <v>4</v>
      </c>
      <c r="P30" s="7">
        <v>2</v>
      </c>
      <c r="Q30" s="8">
        <v>52</v>
      </c>
      <c r="R30" s="8">
        <v>39</v>
      </c>
      <c r="S30" s="8">
        <v>46</v>
      </c>
      <c r="T30" s="8">
        <v>60</v>
      </c>
      <c r="U30" s="8">
        <v>210</v>
      </c>
      <c r="V30" s="8">
        <v>115</v>
      </c>
      <c r="W30" s="8">
        <v>100</v>
      </c>
      <c r="X30" s="8">
        <v>6</v>
      </c>
      <c r="Y30" s="8">
        <v>41</v>
      </c>
      <c r="Z30" s="8">
        <v>130</v>
      </c>
      <c r="AA30" s="8">
        <v>604</v>
      </c>
      <c r="AB30" s="8">
        <v>60</v>
      </c>
      <c r="AC30" s="8">
        <v>901</v>
      </c>
      <c r="AD30" s="8">
        <v>46</v>
      </c>
      <c r="AE30" s="8">
        <v>26</v>
      </c>
      <c r="AF30" s="9">
        <f t="shared" ref="AF30:AT30" si="28">Q30*B30</f>
        <v>3692</v>
      </c>
      <c r="AG30" s="9">
        <f t="shared" si="28"/>
        <v>2301</v>
      </c>
      <c r="AH30" s="9">
        <f t="shared" si="28"/>
        <v>552</v>
      </c>
      <c r="AI30" s="9">
        <f t="shared" si="28"/>
        <v>600</v>
      </c>
      <c r="AJ30" s="9">
        <f t="shared" si="28"/>
        <v>630</v>
      </c>
      <c r="AK30" s="9">
        <f t="shared" si="28"/>
        <v>2300</v>
      </c>
      <c r="AL30" s="9">
        <f t="shared" si="28"/>
        <v>700</v>
      </c>
      <c r="AM30" s="9">
        <f t="shared" si="28"/>
        <v>462</v>
      </c>
      <c r="AN30" s="9">
        <f t="shared" si="28"/>
        <v>2050</v>
      </c>
      <c r="AO30" s="9">
        <f t="shared" si="28"/>
        <v>4160</v>
      </c>
      <c r="AP30" s="9">
        <f t="shared" si="28"/>
        <v>3020</v>
      </c>
      <c r="AQ30" s="9">
        <f t="shared" si="28"/>
        <v>2340</v>
      </c>
      <c r="AR30" s="9">
        <f t="shared" si="28"/>
        <v>1802</v>
      </c>
      <c r="AS30" s="9">
        <f t="shared" si="28"/>
        <v>184</v>
      </c>
      <c r="AT30" s="9">
        <f t="shared" si="28"/>
        <v>52</v>
      </c>
      <c r="AU30" s="10">
        <f t="shared" si="1"/>
        <v>24845</v>
      </c>
      <c r="AV30" s="6">
        <v>45350</v>
      </c>
    </row>
    <row r="31" spans="1:48" ht="15.75" customHeight="1" x14ac:dyDescent="0.2">
      <c r="A31" s="6">
        <v>45351</v>
      </c>
      <c r="B31" s="7">
        <v>60</v>
      </c>
      <c r="C31" s="7">
        <v>88</v>
      </c>
      <c r="D31" s="7">
        <v>10</v>
      </c>
      <c r="E31" s="7">
        <v>7</v>
      </c>
      <c r="F31" s="7">
        <v>5</v>
      </c>
      <c r="G31" s="7">
        <v>17</v>
      </c>
      <c r="H31" s="7">
        <v>6</v>
      </c>
      <c r="I31" s="7">
        <v>90</v>
      </c>
      <c r="J31" s="7">
        <v>26</v>
      </c>
      <c r="K31" s="7">
        <v>29</v>
      </c>
      <c r="L31" s="7">
        <v>9</v>
      </c>
      <c r="M31" s="7">
        <v>46</v>
      </c>
      <c r="N31" s="7">
        <v>3</v>
      </c>
      <c r="O31" s="7">
        <v>6</v>
      </c>
      <c r="P31" s="7">
        <v>5</v>
      </c>
      <c r="Q31" s="8">
        <v>52</v>
      </c>
      <c r="R31" s="8">
        <v>40</v>
      </c>
      <c r="S31" s="8">
        <v>46</v>
      </c>
      <c r="T31" s="8">
        <v>58</v>
      </c>
      <c r="U31" s="8">
        <v>210</v>
      </c>
      <c r="V31" s="8">
        <v>115</v>
      </c>
      <c r="W31" s="8">
        <v>100</v>
      </c>
      <c r="X31" s="8">
        <v>6</v>
      </c>
      <c r="Y31" s="8">
        <v>42</v>
      </c>
      <c r="Z31" s="8">
        <v>130</v>
      </c>
      <c r="AA31" s="8">
        <v>604</v>
      </c>
      <c r="AB31" s="8">
        <v>60</v>
      </c>
      <c r="AC31" s="8">
        <v>901</v>
      </c>
      <c r="AD31" s="8">
        <v>46</v>
      </c>
      <c r="AE31" s="8">
        <v>26</v>
      </c>
      <c r="AF31" s="9">
        <f t="shared" ref="AF31:AT31" si="29">Q31*B31</f>
        <v>3120</v>
      </c>
      <c r="AG31" s="9">
        <f t="shared" si="29"/>
        <v>3520</v>
      </c>
      <c r="AH31" s="9">
        <f t="shared" si="29"/>
        <v>460</v>
      </c>
      <c r="AI31" s="9">
        <f t="shared" si="29"/>
        <v>406</v>
      </c>
      <c r="AJ31" s="9">
        <f t="shared" si="29"/>
        <v>1050</v>
      </c>
      <c r="AK31" s="9">
        <f t="shared" si="29"/>
        <v>1955</v>
      </c>
      <c r="AL31" s="9">
        <f t="shared" si="29"/>
        <v>600</v>
      </c>
      <c r="AM31" s="9">
        <f t="shared" si="29"/>
        <v>540</v>
      </c>
      <c r="AN31" s="9">
        <f t="shared" si="29"/>
        <v>1092</v>
      </c>
      <c r="AO31" s="9">
        <f t="shared" si="29"/>
        <v>3770</v>
      </c>
      <c r="AP31" s="9">
        <f t="shared" si="29"/>
        <v>5436</v>
      </c>
      <c r="AQ31" s="9">
        <f t="shared" si="29"/>
        <v>2760</v>
      </c>
      <c r="AR31" s="9">
        <f t="shared" si="29"/>
        <v>2703</v>
      </c>
      <c r="AS31" s="9">
        <f t="shared" si="29"/>
        <v>276</v>
      </c>
      <c r="AT31" s="9">
        <f t="shared" si="29"/>
        <v>130</v>
      </c>
      <c r="AU31" s="10">
        <f t="shared" si="1"/>
        <v>27818</v>
      </c>
      <c r="AV31" s="6">
        <v>45351</v>
      </c>
    </row>
    <row r="32" spans="1:48" ht="15.75" customHeight="1" x14ac:dyDescent="0.2">
      <c r="A32" s="6">
        <v>45352</v>
      </c>
      <c r="B32" s="7">
        <v>45</v>
      </c>
      <c r="C32" s="7">
        <v>78</v>
      </c>
      <c r="D32" s="7">
        <v>9</v>
      </c>
      <c r="E32" s="7">
        <v>6</v>
      </c>
      <c r="F32" s="7">
        <v>10</v>
      </c>
      <c r="G32" s="7">
        <v>20</v>
      </c>
      <c r="H32" s="7">
        <v>3</v>
      </c>
      <c r="I32" s="7">
        <v>102</v>
      </c>
      <c r="J32" s="7">
        <v>19</v>
      </c>
      <c r="K32" s="7">
        <v>25</v>
      </c>
      <c r="L32" s="7">
        <v>3</v>
      </c>
      <c r="M32" s="7">
        <v>51</v>
      </c>
      <c r="N32" s="7">
        <v>4</v>
      </c>
      <c r="O32" s="7">
        <v>7</v>
      </c>
      <c r="P32" s="7">
        <v>7</v>
      </c>
      <c r="Q32" s="8">
        <v>52</v>
      </c>
      <c r="R32" s="8">
        <v>40</v>
      </c>
      <c r="S32" s="8">
        <v>46</v>
      </c>
      <c r="T32" s="8">
        <v>58</v>
      </c>
      <c r="U32" s="8">
        <v>210</v>
      </c>
      <c r="V32" s="8">
        <v>115</v>
      </c>
      <c r="W32" s="8">
        <v>100</v>
      </c>
      <c r="X32" s="8">
        <v>6</v>
      </c>
      <c r="Y32" s="8">
        <v>42</v>
      </c>
      <c r="Z32" s="8">
        <v>130</v>
      </c>
      <c r="AA32" s="8">
        <v>604</v>
      </c>
      <c r="AB32" s="8">
        <v>60</v>
      </c>
      <c r="AC32" s="8">
        <v>901</v>
      </c>
      <c r="AD32" s="8">
        <v>46</v>
      </c>
      <c r="AE32" s="8">
        <v>26</v>
      </c>
      <c r="AF32" s="9">
        <f t="shared" ref="AF32:AT32" si="30">Q32*B32</f>
        <v>2340</v>
      </c>
      <c r="AG32" s="9">
        <f t="shared" si="30"/>
        <v>3120</v>
      </c>
      <c r="AH32" s="9">
        <f t="shared" si="30"/>
        <v>414</v>
      </c>
      <c r="AI32" s="9">
        <f t="shared" si="30"/>
        <v>348</v>
      </c>
      <c r="AJ32" s="9">
        <f t="shared" si="30"/>
        <v>2100</v>
      </c>
      <c r="AK32" s="9">
        <f t="shared" si="30"/>
        <v>2300</v>
      </c>
      <c r="AL32" s="9">
        <f t="shared" si="30"/>
        <v>300</v>
      </c>
      <c r="AM32" s="9">
        <f t="shared" si="30"/>
        <v>612</v>
      </c>
      <c r="AN32" s="9">
        <f t="shared" si="30"/>
        <v>798</v>
      </c>
      <c r="AO32" s="9">
        <f t="shared" si="30"/>
        <v>3250</v>
      </c>
      <c r="AP32" s="9">
        <f t="shared" si="30"/>
        <v>1812</v>
      </c>
      <c r="AQ32" s="9">
        <f t="shared" si="30"/>
        <v>3060</v>
      </c>
      <c r="AR32" s="9">
        <f t="shared" si="30"/>
        <v>3604</v>
      </c>
      <c r="AS32" s="9">
        <f t="shared" si="30"/>
        <v>322</v>
      </c>
      <c r="AT32" s="9">
        <f t="shared" si="30"/>
        <v>182</v>
      </c>
      <c r="AU32" s="10">
        <f t="shared" si="1"/>
        <v>24562</v>
      </c>
      <c r="AV32" s="6">
        <v>45352</v>
      </c>
    </row>
    <row r="33" spans="1:48" ht="15.75" customHeight="1" x14ac:dyDescent="0.2">
      <c r="A33" s="6">
        <v>45353</v>
      </c>
      <c r="B33" s="7">
        <v>130</v>
      </c>
      <c r="C33" s="7">
        <v>132</v>
      </c>
      <c r="D33" s="7">
        <v>12</v>
      </c>
      <c r="E33" s="7">
        <v>9</v>
      </c>
      <c r="F33" s="7">
        <v>5</v>
      </c>
      <c r="G33" s="7">
        <v>15</v>
      </c>
      <c r="H33" s="7">
        <v>5</v>
      </c>
      <c r="I33" s="7">
        <v>90</v>
      </c>
      <c r="J33" s="7">
        <v>22</v>
      </c>
      <c r="K33" s="7">
        <v>29</v>
      </c>
      <c r="L33" s="7">
        <v>8</v>
      </c>
      <c r="M33" s="7">
        <v>61</v>
      </c>
      <c r="N33" s="7">
        <v>1</v>
      </c>
      <c r="O33" s="7">
        <v>10</v>
      </c>
      <c r="P33" s="7">
        <v>6</v>
      </c>
      <c r="Q33" s="8">
        <v>52</v>
      </c>
      <c r="R33" s="8">
        <v>40</v>
      </c>
      <c r="S33" s="8">
        <v>46</v>
      </c>
      <c r="T33" s="8">
        <v>58</v>
      </c>
      <c r="U33" s="8">
        <v>210</v>
      </c>
      <c r="V33" s="8">
        <v>115</v>
      </c>
      <c r="W33" s="8">
        <v>100</v>
      </c>
      <c r="X33" s="8">
        <v>6</v>
      </c>
      <c r="Y33" s="8">
        <v>42</v>
      </c>
      <c r="Z33" s="8">
        <v>130</v>
      </c>
      <c r="AA33" s="8">
        <v>604</v>
      </c>
      <c r="AB33" s="8">
        <v>60</v>
      </c>
      <c r="AC33" s="8">
        <v>901</v>
      </c>
      <c r="AD33" s="8">
        <v>46</v>
      </c>
      <c r="AE33" s="8">
        <v>26</v>
      </c>
      <c r="AF33" s="9">
        <f t="shared" ref="AF33:AT33" si="31">Q33*B33</f>
        <v>6760</v>
      </c>
      <c r="AG33" s="9">
        <f t="shared" si="31"/>
        <v>5280</v>
      </c>
      <c r="AH33" s="9">
        <f t="shared" si="31"/>
        <v>552</v>
      </c>
      <c r="AI33" s="9">
        <f t="shared" si="31"/>
        <v>522</v>
      </c>
      <c r="AJ33" s="9">
        <f t="shared" si="31"/>
        <v>1050</v>
      </c>
      <c r="AK33" s="9">
        <f t="shared" si="31"/>
        <v>1725</v>
      </c>
      <c r="AL33" s="9">
        <f t="shared" si="31"/>
        <v>500</v>
      </c>
      <c r="AM33" s="9">
        <f t="shared" si="31"/>
        <v>540</v>
      </c>
      <c r="AN33" s="9">
        <f t="shared" si="31"/>
        <v>924</v>
      </c>
      <c r="AO33" s="9">
        <f t="shared" si="31"/>
        <v>3770</v>
      </c>
      <c r="AP33" s="9">
        <f t="shared" si="31"/>
        <v>4832</v>
      </c>
      <c r="AQ33" s="9">
        <f t="shared" si="31"/>
        <v>3660</v>
      </c>
      <c r="AR33" s="9">
        <f t="shared" si="31"/>
        <v>901</v>
      </c>
      <c r="AS33" s="9">
        <f t="shared" si="31"/>
        <v>460</v>
      </c>
      <c r="AT33" s="9">
        <f t="shared" si="31"/>
        <v>156</v>
      </c>
      <c r="AU33" s="10">
        <f t="shared" si="1"/>
        <v>31632</v>
      </c>
      <c r="AV33" s="6">
        <v>45353</v>
      </c>
    </row>
    <row r="34" spans="1:48" ht="15.75" customHeight="1" x14ac:dyDescent="0.2">
      <c r="A34" s="11"/>
      <c r="B34" s="12">
        <f t="shared" ref="B34:AE34" si="32">AVERAGE(B3:B33)</f>
        <v>66.645161290322577</v>
      </c>
      <c r="C34" s="12">
        <f t="shared" si="32"/>
        <v>72.225806451612897</v>
      </c>
      <c r="D34" s="12">
        <f t="shared" si="32"/>
        <v>10.225806451612904</v>
      </c>
      <c r="E34" s="12">
        <f t="shared" si="32"/>
        <v>8.7741935483870961</v>
      </c>
      <c r="F34" s="12">
        <f t="shared" si="32"/>
        <v>8.064516129032258</v>
      </c>
      <c r="G34" s="12">
        <f t="shared" si="32"/>
        <v>17.129032258064516</v>
      </c>
      <c r="H34" s="12">
        <f t="shared" si="32"/>
        <v>6.935483870967742</v>
      </c>
      <c r="I34" s="12">
        <f t="shared" si="32"/>
        <v>74.967741935483872</v>
      </c>
      <c r="J34" s="12">
        <f t="shared" si="32"/>
        <v>37.12903225806452</v>
      </c>
      <c r="K34" s="12">
        <f t="shared" si="32"/>
        <v>24.516129032258064</v>
      </c>
      <c r="L34" s="12">
        <f t="shared" si="32"/>
        <v>4.5161290322580649</v>
      </c>
      <c r="M34" s="12">
        <f t="shared" si="32"/>
        <v>47.258064516129032</v>
      </c>
      <c r="N34" s="12">
        <f t="shared" si="32"/>
        <v>3.4838709677419355</v>
      </c>
      <c r="O34" s="12">
        <f t="shared" si="32"/>
        <v>7.5161290322580649</v>
      </c>
      <c r="P34" s="12">
        <f t="shared" si="32"/>
        <v>8.6451612903225801</v>
      </c>
      <c r="Q34" s="13">
        <f t="shared" si="32"/>
        <v>51.483870967741936</v>
      </c>
      <c r="R34" s="13">
        <f t="shared" si="32"/>
        <v>39.548387096774192</v>
      </c>
      <c r="S34" s="13">
        <f t="shared" si="32"/>
        <v>43.096774193548384</v>
      </c>
      <c r="T34" s="13">
        <f t="shared" si="32"/>
        <v>58.483870967741936</v>
      </c>
      <c r="U34" s="13">
        <f t="shared" si="32"/>
        <v>207.58064516129033</v>
      </c>
      <c r="V34" s="13">
        <f t="shared" si="32"/>
        <v>111.41935483870968</v>
      </c>
      <c r="W34" s="13">
        <f t="shared" si="32"/>
        <v>102.06451612903226</v>
      </c>
      <c r="X34" s="13">
        <f t="shared" si="32"/>
        <v>6.67741935483871</v>
      </c>
      <c r="Y34" s="13">
        <f t="shared" si="32"/>
        <v>41.516129032258064</v>
      </c>
      <c r="Z34" s="13">
        <f t="shared" si="32"/>
        <v>130.48387096774192</v>
      </c>
      <c r="AA34" s="13">
        <f t="shared" si="32"/>
        <v>603.35483870967744</v>
      </c>
      <c r="AB34" s="13">
        <f t="shared" si="32"/>
        <v>60.193548387096776</v>
      </c>
      <c r="AC34" s="13">
        <f t="shared" si="32"/>
        <v>901.9677419354839</v>
      </c>
      <c r="AD34" s="13">
        <f t="shared" si="32"/>
        <v>45.225806451612904</v>
      </c>
      <c r="AE34" s="13">
        <f t="shared" si="32"/>
        <v>25.387096774193548</v>
      </c>
      <c r="AF34" s="14">
        <f t="shared" ref="AF34:AU34" si="33">SUM(AF3:AF33)</f>
        <v>106103</v>
      </c>
      <c r="AG34" s="14">
        <f t="shared" si="33"/>
        <v>88552</v>
      </c>
      <c r="AH34" s="14">
        <f t="shared" si="33"/>
        <v>13751</v>
      </c>
      <c r="AI34" s="14">
        <f t="shared" si="33"/>
        <v>15949</v>
      </c>
      <c r="AJ34" s="14">
        <f t="shared" si="33"/>
        <v>51691</v>
      </c>
      <c r="AK34" s="14">
        <f t="shared" si="33"/>
        <v>59166</v>
      </c>
      <c r="AL34" s="14">
        <f t="shared" si="33"/>
        <v>21949</v>
      </c>
      <c r="AM34" s="14">
        <f t="shared" si="33"/>
        <v>15463</v>
      </c>
      <c r="AN34" s="14">
        <f t="shared" si="33"/>
        <v>47748</v>
      </c>
      <c r="AO34" s="14">
        <f t="shared" si="33"/>
        <v>99098</v>
      </c>
      <c r="AP34" s="14">
        <f t="shared" si="33"/>
        <v>84424</v>
      </c>
      <c r="AQ34" s="14">
        <f t="shared" si="33"/>
        <v>88194</v>
      </c>
      <c r="AR34" s="14">
        <f t="shared" si="33"/>
        <v>97447</v>
      </c>
      <c r="AS34" s="14">
        <f t="shared" si="33"/>
        <v>10528</v>
      </c>
      <c r="AT34" s="14">
        <f t="shared" si="33"/>
        <v>6783</v>
      </c>
      <c r="AU34" s="15">
        <f t="shared" si="33"/>
        <v>806846</v>
      </c>
      <c r="AV34" s="16"/>
    </row>
    <row r="35" spans="1:48" ht="15.75" customHeight="1" x14ac:dyDescent="0.2">
      <c r="A35" s="7"/>
      <c r="B35" s="5" t="s">
        <v>4</v>
      </c>
      <c r="C35" s="5" t="s">
        <v>5</v>
      </c>
      <c r="D35" s="5" t="s">
        <v>6</v>
      </c>
      <c r="E35" s="5" t="s">
        <v>7</v>
      </c>
      <c r="F35" s="5" t="s">
        <v>8</v>
      </c>
      <c r="G35" s="5" t="s">
        <v>9</v>
      </c>
      <c r="H35" s="5" t="s">
        <v>10</v>
      </c>
      <c r="I35" s="5" t="s">
        <v>11</v>
      </c>
      <c r="J35" s="5" t="s">
        <v>12</v>
      </c>
      <c r="K35" s="5" t="s">
        <v>13</v>
      </c>
      <c r="L35" s="5" t="s">
        <v>14</v>
      </c>
      <c r="M35" s="5" t="s">
        <v>15</v>
      </c>
      <c r="N35" s="5" t="s">
        <v>16</v>
      </c>
      <c r="O35" s="5" t="s">
        <v>17</v>
      </c>
      <c r="P35" s="5" t="s">
        <v>18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5" t="s">
        <v>4</v>
      </c>
      <c r="AG35" s="5" t="s">
        <v>5</v>
      </c>
      <c r="AH35" s="5" t="s">
        <v>6</v>
      </c>
      <c r="AI35" s="5" t="s">
        <v>7</v>
      </c>
      <c r="AJ35" s="5" t="s">
        <v>8</v>
      </c>
      <c r="AK35" s="5" t="s">
        <v>9</v>
      </c>
      <c r="AL35" s="5" t="s">
        <v>10</v>
      </c>
      <c r="AM35" s="5" t="s">
        <v>11</v>
      </c>
      <c r="AN35" s="5" t="s">
        <v>12</v>
      </c>
      <c r="AO35" s="5" t="s">
        <v>13</v>
      </c>
      <c r="AP35" s="5" t="s">
        <v>14</v>
      </c>
      <c r="AQ35" s="5" t="s">
        <v>15</v>
      </c>
      <c r="AR35" s="5" t="s">
        <v>16</v>
      </c>
      <c r="AS35" s="5" t="s">
        <v>17</v>
      </c>
      <c r="AT35" s="5" t="s">
        <v>18</v>
      </c>
      <c r="AU35" s="17" t="s">
        <v>20</v>
      </c>
      <c r="AV35" s="18">
        <f>AU34/31</f>
        <v>26027.290322580644</v>
      </c>
    </row>
    <row r="36" spans="1:48" ht="15.75" customHeight="1" x14ac:dyDescent="0.2">
      <c r="A36" s="7"/>
      <c r="B36" s="19">
        <f t="shared" ref="B36:P36" si="34">SUM(B3:B33)</f>
        <v>2066</v>
      </c>
      <c r="C36" s="19">
        <f t="shared" si="34"/>
        <v>2239</v>
      </c>
      <c r="D36" s="19">
        <f t="shared" si="34"/>
        <v>317</v>
      </c>
      <c r="E36" s="19">
        <f t="shared" si="34"/>
        <v>272</v>
      </c>
      <c r="F36" s="19">
        <f t="shared" si="34"/>
        <v>250</v>
      </c>
      <c r="G36" s="19">
        <f t="shared" si="34"/>
        <v>531</v>
      </c>
      <c r="H36" s="19">
        <f t="shared" si="34"/>
        <v>215</v>
      </c>
      <c r="I36" s="19">
        <f t="shared" si="34"/>
        <v>2324</v>
      </c>
      <c r="J36" s="19">
        <f t="shared" si="34"/>
        <v>1151</v>
      </c>
      <c r="K36" s="19">
        <f t="shared" si="34"/>
        <v>760</v>
      </c>
      <c r="L36" s="19">
        <f t="shared" si="34"/>
        <v>140</v>
      </c>
      <c r="M36" s="19">
        <f t="shared" si="34"/>
        <v>1465</v>
      </c>
      <c r="N36" s="19">
        <f t="shared" si="34"/>
        <v>108</v>
      </c>
      <c r="O36" s="19">
        <f t="shared" si="34"/>
        <v>233</v>
      </c>
      <c r="P36" s="19">
        <f t="shared" si="34"/>
        <v>268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7" t="s">
        <v>21</v>
      </c>
      <c r="AV36" s="20">
        <f>STDEV(AU3:AU33)</f>
        <v>4779.8735910311007</v>
      </c>
    </row>
    <row r="37" spans="1:48" ht="39" customHeight="1" x14ac:dyDescent="0.35">
      <c r="A37" s="7"/>
      <c r="B37" s="7"/>
      <c r="C37" s="21"/>
      <c r="D37" s="21"/>
      <c r="E37" s="21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17" t="s">
        <v>22</v>
      </c>
      <c r="AV37" s="18">
        <f>MIN(AU3:AU33)</f>
        <v>17681</v>
      </c>
    </row>
    <row r="38" spans="1:48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7" t="s">
        <v>23</v>
      </c>
      <c r="AV38" s="18">
        <f>MAX(AU3:AU33)</f>
        <v>36439</v>
      </c>
    </row>
    <row r="39" spans="1:48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ht="15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ht="15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ht="15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ht="15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9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ht="15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9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ht="15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9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ht="15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9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ht="15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9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ht="15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9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ht="15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9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ht="15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9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15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9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ht="15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9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15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9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ht="15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9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15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9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ht="15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9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ht="15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9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ht="15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9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ht="15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9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ht="15.75" customHeight="1" x14ac:dyDescent="0.2">
      <c r="K60" s="2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9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ht="15.75" customHeight="1" x14ac:dyDescent="0.2"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9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ht="15.75" customHeight="1" x14ac:dyDescent="0.2"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9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ht="15.75" customHeight="1" x14ac:dyDescent="0.2"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9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ht="15.75" customHeight="1" x14ac:dyDescent="0.2"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9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1:48" ht="15.75" customHeight="1" x14ac:dyDescent="0.2"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9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1:48" ht="15.75" customHeight="1" x14ac:dyDescent="0.2"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9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1:48" ht="15.75" customHeight="1" x14ac:dyDescent="0.2"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9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1:48" ht="15.75" customHeight="1" x14ac:dyDescent="0.2"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9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1:48" ht="15.75" customHeight="1" x14ac:dyDescent="0.2"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9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1:48" ht="15.75" customHeight="1" x14ac:dyDescent="0.2"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9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1:48" ht="15.75" customHeight="1" x14ac:dyDescent="0.2"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9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1:48" ht="15.75" customHeight="1" x14ac:dyDescent="0.2"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9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1:48" ht="15.75" customHeight="1" x14ac:dyDescent="0.2"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9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1:48" ht="15.75" customHeight="1" x14ac:dyDescent="0.2"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9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1:48" ht="15.75" customHeight="1" x14ac:dyDescent="0.2"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1:48" ht="15.75" customHeight="1" x14ac:dyDescent="0.2"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1:48" ht="15.75" customHeight="1" x14ac:dyDescent="0.2"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1:48" ht="15.75" customHeight="1" x14ac:dyDescent="0.2"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1:48" ht="15.75" customHeight="1" x14ac:dyDescent="0.2">
      <c r="K79" s="7"/>
      <c r="L79" s="7"/>
      <c r="M79" s="7"/>
      <c r="N79" s="24"/>
      <c r="O79" s="24"/>
      <c r="P79" s="24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1:48" ht="15.75" customHeight="1" x14ac:dyDescent="0.2"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ht="15.75" customHeight="1" x14ac:dyDescent="0.2"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ht="15.75" customHeight="1" x14ac:dyDescent="0.2"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ht="15.75" customHeight="1" x14ac:dyDescent="0.2"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ht="15.75" customHeight="1" x14ac:dyDescent="0.2"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ht="15.75" customHeight="1" x14ac:dyDescent="0.2"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ht="15.75" customHeight="1" x14ac:dyDescent="0.2"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ht="15.75" customHeight="1" x14ac:dyDescent="0.2"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ht="15.75" customHeight="1" x14ac:dyDescent="0.2"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ht="15.75" customHeight="1" x14ac:dyDescent="0.2"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ht="15.75" customHeight="1" x14ac:dyDescent="0.2"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ht="15.75" customHeight="1" x14ac:dyDescent="0.2"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 ht="15.75" customHeight="1" x14ac:dyDescent="0.2"/>
    <row r="240" spans="1:4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000"/>
  <sheetViews>
    <sheetView topLeftCell="A7" zoomScale="40" zoomScaleNormal="40" workbookViewId="0">
      <pane xSplit="1" topLeftCell="B1" activePane="topRight" state="frozen"/>
      <selection pane="topRight" activeCell="AA66" sqref="AA66"/>
    </sheetView>
  </sheetViews>
  <sheetFormatPr defaultColWidth="12.5703125" defaultRowHeight="15" customHeight="1" x14ac:dyDescent="0.2"/>
  <cols>
    <col min="1" max="32" width="14.42578125" customWidth="1"/>
    <col min="33" max="33" width="20.28515625" bestFit="1" customWidth="1"/>
    <col min="34" max="34" width="20.85546875" customWidth="1"/>
  </cols>
  <sheetData>
    <row r="1" spans="1:49" ht="15.75" customHeight="1" x14ac:dyDescent="0.2">
      <c r="A1" s="25"/>
      <c r="B1" s="88" t="s">
        <v>24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  <c r="Q1" s="26"/>
      <c r="R1" s="91" t="s">
        <v>25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90"/>
      <c r="AG1" s="23"/>
      <c r="AH1" s="92" t="s">
        <v>26</v>
      </c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4"/>
    </row>
    <row r="2" spans="1:49" ht="15.75" customHeight="1" x14ac:dyDescent="0.2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5"/>
      <c r="R2" s="28" t="s">
        <v>4</v>
      </c>
      <c r="S2" s="28" t="s">
        <v>5</v>
      </c>
      <c r="T2" s="28" t="s">
        <v>6</v>
      </c>
      <c r="U2" s="28" t="s">
        <v>7</v>
      </c>
      <c r="V2" s="28" t="s">
        <v>8</v>
      </c>
      <c r="W2" s="28" t="s">
        <v>9</v>
      </c>
      <c r="X2" s="28" t="s">
        <v>10</v>
      </c>
      <c r="Y2" s="28" t="s">
        <v>11</v>
      </c>
      <c r="Z2" s="28" t="s">
        <v>12</v>
      </c>
      <c r="AA2" s="28" t="s">
        <v>13</v>
      </c>
      <c r="AB2" s="28" t="s">
        <v>14</v>
      </c>
      <c r="AC2" s="28" t="s">
        <v>15</v>
      </c>
      <c r="AD2" s="28" t="s">
        <v>16</v>
      </c>
      <c r="AE2" s="28" t="s">
        <v>17</v>
      </c>
      <c r="AF2" s="28" t="s">
        <v>18</v>
      </c>
      <c r="AG2" s="23"/>
      <c r="AH2" s="28" t="s">
        <v>4</v>
      </c>
      <c r="AI2" s="28" t="s">
        <v>5</v>
      </c>
      <c r="AJ2" s="28" t="s">
        <v>6</v>
      </c>
      <c r="AK2" s="28" t="s">
        <v>7</v>
      </c>
      <c r="AL2" s="28" t="s">
        <v>8</v>
      </c>
      <c r="AM2" s="28" t="s">
        <v>9</v>
      </c>
      <c r="AN2" s="28" t="s">
        <v>10</v>
      </c>
      <c r="AO2" s="28" t="s">
        <v>11</v>
      </c>
      <c r="AP2" s="28" t="s">
        <v>12</v>
      </c>
      <c r="AQ2" s="28" t="s">
        <v>13</v>
      </c>
      <c r="AR2" s="28" t="s">
        <v>14</v>
      </c>
      <c r="AS2" s="28" t="s">
        <v>15</v>
      </c>
      <c r="AT2" s="28" t="s">
        <v>16</v>
      </c>
      <c r="AU2" s="28" t="s">
        <v>17</v>
      </c>
      <c r="AV2" s="28" t="s">
        <v>18</v>
      </c>
      <c r="AW2" s="29" t="s">
        <v>27</v>
      </c>
    </row>
    <row r="3" spans="1:49" ht="15.75" customHeight="1" x14ac:dyDescent="0.2">
      <c r="A3" s="30">
        <v>45323</v>
      </c>
      <c r="B3" s="31">
        <v>200</v>
      </c>
      <c r="C3" s="31">
        <v>0</v>
      </c>
      <c r="D3" s="31">
        <v>0</v>
      </c>
      <c r="E3" s="31">
        <v>0</v>
      </c>
      <c r="F3" s="31">
        <v>100</v>
      </c>
      <c r="G3" s="31">
        <v>100</v>
      </c>
      <c r="H3" s="31">
        <v>0</v>
      </c>
      <c r="I3" s="31">
        <v>0</v>
      </c>
      <c r="J3" s="31">
        <v>100</v>
      </c>
      <c r="K3" s="31">
        <v>100</v>
      </c>
      <c r="L3" s="31">
        <v>10</v>
      </c>
      <c r="M3" s="31">
        <v>60</v>
      </c>
      <c r="N3" s="31">
        <v>0</v>
      </c>
      <c r="O3" s="31">
        <v>5</v>
      </c>
      <c r="P3" s="31">
        <v>0</v>
      </c>
      <c r="Q3" s="7"/>
      <c r="R3" s="32">
        <v>48</v>
      </c>
      <c r="S3" s="32">
        <v>34</v>
      </c>
      <c r="T3" s="32">
        <v>37</v>
      </c>
      <c r="U3" s="32">
        <v>50</v>
      </c>
      <c r="V3" s="32">
        <v>190</v>
      </c>
      <c r="W3" s="32">
        <v>100</v>
      </c>
      <c r="X3" s="32">
        <v>90</v>
      </c>
      <c r="Y3" s="32">
        <v>6</v>
      </c>
      <c r="Z3" s="32">
        <v>38</v>
      </c>
      <c r="AA3" s="32">
        <v>119</v>
      </c>
      <c r="AB3" s="32">
        <v>530</v>
      </c>
      <c r="AC3" s="32">
        <v>57</v>
      </c>
      <c r="AD3" s="32">
        <v>750</v>
      </c>
      <c r="AE3" s="32">
        <v>42</v>
      </c>
      <c r="AF3" s="32">
        <v>23</v>
      </c>
      <c r="AG3" s="9"/>
      <c r="AH3" s="33">
        <f t="shared" ref="AH3:AV3" si="0">B3*R3</f>
        <v>9600</v>
      </c>
      <c r="AI3" s="33">
        <f t="shared" si="0"/>
        <v>0</v>
      </c>
      <c r="AJ3" s="33">
        <f t="shared" si="0"/>
        <v>0</v>
      </c>
      <c r="AK3" s="33">
        <f t="shared" si="0"/>
        <v>0</v>
      </c>
      <c r="AL3" s="33">
        <f t="shared" si="0"/>
        <v>19000</v>
      </c>
      <c r="AM3" s="33">
        <f t="shared" si="0"/>
        <v>10000</v>
      </c>
      <c r="AN3" s="33">
        <f t="shared" si="0"/>
        <v>0</v>
      </c>
      <c r="AO3" s="33">
        <f t="shared" si="0"/>
        <v>0</v>
      </c>
      <c r="AP3" s="33">
        <f t="shared" si="0"/>
        <v>3800</v>
      </c>
      <c r="AQ3" s="33">
        <f t="shared" si="0"/>
        <v>11900</v>
      </c>
      <c r="AR3" s="33">
        <f t="shared" si="0"/>
        <v>5300</v>
      </c>
      <c r="AS3" s="33">
        <f t="shared" si="0"/>
        <v>3420</v>
      </c>
      <c r="AT3" s="33">
        <f t="shared" si="0"/>
        <v>0</v>
      </c>
      <c r="AU3" s="33">
        <f t="shared" si="0"/>
        <v>210</v>
      </c>
      <c r="AV3" s="33">
        <f t="shared" si="0"/>
        <v>0</v>
      </c>
      <c r="AW3" s="34">
        <f t="shared" ref="AW3:AW33" si="1">SUM(AH3:AV3)</f>
        <v>63230</v>
      </c>
    </row>
    <row r="4" spans="1:49" ht="15.75" customHeight="1" x14ac:dyDescent="0.2">
      <c r="A4" s="30">
        <v>45324</v>
      </c>
      <c r="B4" s="31">
        <v>0</v>
      </c>
      <c r="C4" s="31">
        <v>300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150</v>
      </c>
      <c r="J4" s="31">
        <v>150</v>
      </c>
      <c r="K4" s="31">
        <v>0</v>
      </c>
      <c r="L4" s="31">
        <v>0</v>
      </c>
      <c r="M4" s="31">
        <v>50</v>
      </c>
      <c r="N4" s="31">
        <v>0</v>
      </c>
      <c r="O4" s="31">
        <v>5</v>
      </c>
      <c r="P4" s="31">
        <v>25</v>
      </c>
      <c r="Q4" s="7"/>
      <c r="R4" s="32">
        <v>48</v>
      </c>
      <c r="S4" s="32">
        <v>35</v>
      </c>
      <c r="T4" s="32">
        <v>37</v>
      </c>
      <c r="U4" s="32">
        <v>50</v>
      </c>
      <c r="V4" s="32">
        <v>191</v>
      </c>
      <c r="W4" s="32">
        <v>100</v>
      </c>
      <c r="X4" s="32">
        <v>90</v>
      </c>
      <c r="Y4" s="32">
        <v>6</v>
      </c>
      <c r="Z4" s="32">
        <v>38</v>
      </c>
      <c r="AA4" s="32">
        <v>119</v>
      </c>
      <c r="AB4" s="32">
        <v>530</v>
      </c>
      <c r="AC4" s="32">
        <v>57</v>
      </c>
      <c r="AD4" s="32">
        <v>750</v>
      </c>
      <c r="AE4" s="32">
        <v>42</v>
      </c>
      <c r="AF4" s="32">
        <v>23</v>
      </c>
      <c r="AG4" s="9"/>
      <c r="AH4" s="33">
        <f t="shared" ref="AH4:AV4" si="2">B4*R4</f>
        <v>0</v>
      </c>
      <c r="AI4" s="33">
        <f t="shared" si="2"/>
        <v>10500</v>
      </c>
      <c r="AJ4" s="33">
        <f t="shared" si="2"/>
        <v>0</v>
      </c>
      <c r="AK4" s="33">
        <f t="shared" si="2"/>
        <v>0</v>
      </c>
      <c r="AL4" s="33">
        <f t="shared" si="2"/>
        <v>0</v>
      </c>
      <c r="AM4" s="33">
        <f t="shared" si="2"/>
        <v>0</v>
      </c>
      <c r="AN4" s="33">
        <f t="shared" si="2"/>
        <v>0</v>
      </c>
      <c r="AO4" s="33">
        <f t="shared" si="2"/>
        <v>900</v>
      </c>
      <c r="AP4" s="33">
        <f t="shared" si="2"/>
        <v>5700</v>
      </c>
      <c r="AQ4" s="33">
        <f t="shared" si="2"/>
        <v>0</v>
      </c>
      <c r="AR4" s="33">
        <f t="shared" si="2"/>
        <v>0</v>
      </c>
      <c r="AS4" s="33">
        <f t="shared" si="2"/>
        <v>2850</v>
      </c>
      <c r="AT4" s="33">
        <f t="shared" si="2"/>
        <v>0</v>
      </c>
      <c r="AU4" s="33">
        <f t="shared" si="2"/>
        <v>210</v>
      </c>
      <c r="AV4" s="33">
        <f t="shared" si="2"/>
        <v>575</v>
      </c>
      <c r="AW4" s="34">
        <f t="shared" si="1"/>
        <v>20735</v>
      </c>
    </row>
    <row r="5" spans="1:49" ht="15.75" customHeight="1" x14ac:dyDescent="0.2">
      <c r="A5" s="30">
        <v>45325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100</v>
      </c>
      <c r="J5" s="31">
        <v>0</v>
      </c>
      <c r="K5" s="31">
        <v>50</v>
      </c>
      <c r="L5" s="31">
        <v>0</v>
      </c>
      <c r="M5" s="31">
        <v>50</v>
      </c>
      <c r="N5" s="31">
        <v>10</v>
      </c>
      <c r="O5" s="31">
        <v>7</v>
      </c>
      <c r="P5" s="31">
        <v>75</v>
      </c>
      <c r="Q5" s="7"/>
      <c r="R5" s="32">
        <v>48</v>
      </c>
      <c r="S5" s="32">
        <v>35</v>
      </c>
      <c r="T5" s="32">
        <v>37</v>
      </c>
      <c r="U5" s="32">
        <v>50</v>
      </c>
      <c r="V5" s="32">
        <v>191</v>
      </c>
      <c r="W5" s="32">
        <v>100</v>
      </c>
      <c r="X5" s="32">
        <v>90</v>
      </c>
      <c r="Y5" s="32">
        <v>6</v>
      </c>
      <c r="Z5" s="32">
        <v>38</v>
      </c>
      <c r="AA5" s="32">
        <v>119</v>
      </c>
      <c r="AB5" s="32">
        <v>530</v>
      </c>
      <c r="AC5" s="32">
        <v>57</v>
      </c>
      <c r="AD5" s="32">
        <v>750</v>
      </c>
      <c r="AE5" s="32">
        <v>42</v>
      </c>
      <c r="AF5" s="32">
        <v>23</v>
      </c>
      <c r="AG5" s="9"/>
      <c r="AH5" s="33">
        <f t="shared" ref="AH5:AV5" si="3">B5*R5</f>
        <v>0</v>
      </c>
      <c r="AI5" s="33">
        <f t="shared" si="3"/>
        <v>0</v>
      </c>
      <c r="AJ5" s="33">
        <f t="shared" si="3"/>
        <v>0</v>
      </c>
      <c r="AK5" s="33">
        <f t="shared" si="3"/>
        <v>0</v>
      </c>
      <c r="AL5" s="33">
        <f t="shared" si="3"/>
        <v>0</v>
      </c>
      <c r="AM5" s="33">
        <f t="shared" si="3"/>
        <v>0</v>
      </c>
      <c r="AN5" s="33">
        <f t="shared" si="3"/>
        <v>0</v>
      </c>
      <c r="AO5" s="33">
        <f t="shared" si="3"/>
        <v>600</v>
      </c>
      <c r="AP5" s="33">
        <f t="shared" si="3"/>
        <v>0</v>
      </c>
      <c r="AQ5" s="33">
        <f t="shared" si="3"/>
        <v>5950</v>
      </c>
      <c r="AR5" s="33">
        <f t="shared" si="3"/>
        <v>0</v>
      </c>
      <c r="AS5" s="33">
        <f t="shared" si="3"/>
        <v>2850</v>
      </c>
      <c r="AT5" s="33">
        <f t="shared" si="3"/>
        <v>7500</v>
      </c>
      <c r="AU5" s="33">
        <f t="shared" si="3"/>
        <v>294</v>
      </c>
      <c r="AV5" s="33">
        <f t="shared" si="3"/>
        <v>1725</v>
      </c>
      <c r="AW5" s="34">
        <f t="shared" si="1"/>
        <v>18919</v>
      </c>
    </row>
    <row r="6" spans="1:49" ht="15.75" customHeight="1" x14ac:dyDescent="0.2">
      <c r="A6" s="30">
        <v>45326</v>
      </c>
      <c r="B6" s="31">
        <v>200</v>
      </c>
      <c r="C6" s="31">
        <v>0</v>
      </c>
      <c r="D6" s="31">
        <v>50</v>
      </c>
      <c r="E6" s="31">
        <v>50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10</v>
      </c>
      <c r="M6" s="31">
        <v>45</v>
      </c>
      <c r="N6" s="31">
        <v>0</v>
      </c>
      <c r="O6" s="31">
        <v>6</v>
      </c>
      <c r="P6" s="31">
        <v>0</v>
      </c>
      <c r="Q6" s="7"/>
      <c r="R6" s="32">
        <v>48</v>
      </c>
      <c r="S6" s="32">
        <v>35</v>
      </c>
      <c r="T6" s="32">
        <v>38</v>
      </c>
      <c r="U6" s="32">
        <v>52</v>
      </c>
      <c r="V6" s="32">
        <v>191</v>
      </c>
      <c r="W6" s="32">
        <v>100</v>
      </c>
      <c r="X6" s="32">
        <v>90</v>
      </c>
      <c r="Y6" s="32">
        <v>6</v>
      </c>
      <c r="Z6" s="32">
        <v>38</v>
      </c>
      <c r="AA6" s="32">
        <v>120</v>
      </c>
      <c r="AB6" s="32">
        <v>530</v>
      </c>
      <c r="AC6" s="32">
        <v>57</v>
      </c>
      <c r="AD6" s="32">
        <v>750</v>
      </c>
      <c r="AE6" s="32">
        <v>42</v>
      </c>
      <c r="AF6" s="32">
        <v>23</v>
      </c>
      <c r="AG6" s="9"/>
      <c r="AH6" s="33">
        <f t="shared" ref="AH6:AV6" si="4">B6*R6</f>
        <v>9600</v>
      </c>
      <c r="AI6" s="33">
        <f t="shared" si="4"/>
        <v>0</v>
      </c>
      <c r="AJ6" s="33">
        <f t="shared" si="4"/>
        <v>1900</v>
      </c>
      <c r="AK6" s="33">
        <f t="shared" si="4"/>
        <v>2600</v>
      </c>
      <c r="AL6" s="33">
        <f t="shared" si="4"/>
        <v>0</v>
      </c>
      <c r="AM6" s="33">
        <f t="shared" si="4"/>
        <v>0</v>
      </c>
      <c r="AN6" s="33">
        <f t="shared" si="4"/>
        <v>0</v>
      </c>
      <c r="AO6" s="33">
        <f t="shared" si="4"/>
        <v>0</v>
      </c>
      <c r="AP6" s="33">
        <f t="shared" si="4"/>
        <v>0</v>
      </c>
      <c r="AQ6" s="33">
        <f t="shared" si="4"/>
        <v>0</v>
      </c>
      <c r="AR6" s="33">
        <f t="shared" si="4"/>
        <v>5300</v>
      </c>
      <c r="AS6" s="33">
        <f t="shared" si="4"/>
        <v>2565</v>
      </c>
      <c r="AT6" s="33">
        <f t="shared" si="4"/>
        <v>0</v>
      </c>
      <c r="AU6" s="33">
        <f t="shared" si="4"/>
        <v>252</v>
      </c>
      <c r="AV6" s="33">
        <f t="shared" si="4"/>
        <v>0</v>
      </c>
      <c r="AW6" s="34">
        <f t="shared" si="1"/>
        <v>22217</v>
      </c>
    </row>
    <row r="7" spans="1:49" ht="15.75" customHeight="1" x14ac:dyDescent="0.2">
      <c r="A7" s="30">
        <v>45327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120</v>
      </c>
      <c r="J7" s="31">
        <v>0</v>
      </c>
      <c r="K7" s="31">
        <v>0</v>
      </c>
      <c r="L7" s="31">
        <v>0</v>
      </c>
      <c r="M7" s="31">
        <v>60</v>
      </c>
      <c r="N7" s="31">
        <v>0</v>
      </c>
      <c r="O7" s="31">
        <v>6</v>
      </c>
      <c r="P7" s="31">
        <v>0</v>
      </c>
      <c r="Q7" s="7"/>
      <c r="R7" s="32">
        <v>49</v>
      </c>
      <c r="S7" s="32">
        <v>35</v>
      </c>
      <c r="T7" s="32">
        <v>38</v>
      </c>
      <c r="U7" s="32">
        <v>52</v>
      </c>
      <c r="V7" s="32">
        <v>193</v>
      </c>
      <c r="W7" s="32">
        <v>100</v>
      </c>
      <c r="X7" s="32">
        <v>90</v>
      </c>
      <c r="Y7" s="32">
        <v>6</v>
      </c>
      <c r="Z7" s="32">
        <v>38</v>
      </c>
      <c r="AA7" s="32">
        <v>120</v>
      </c>
      <c r="AB7" s="32">
        <v>530</v>
      </c>
      <c r="AC7" s="32">
        <v>57</v>
      </c>
      <c r="AD7" s="32">
        <v>750</v>
      </c>
      <c r="AE7" s="32">
        <v>42</v>
      </c>
      <c r="AF7" s="32">
        <v>23</v>
      </c>
      <c r="AG7" s="9"/>
      <c r="AH7" s="33">
        <f t="shared" ref="AH7:AV7" si="5">B7*R7</f>
        <v>0</v>
      </c>
      <c r="AI7" s="33">
        <f t="shared" si="5"/>
        <v>0</v>
      </c>
      <c r="AJ7" s="33">
        <f t="shared" si="5"/>
        <v>0</v>
      </c>
      <c r="AK7" s="33">
        <f t="shared" si="5"/>
        <v>0</v>
      </c>
      <c r="AL7" s="33">
        <f t="shared" si="5"/>
        <v>0</v>
      </c>
      <c r="AM7" s="33">
        <f t="shared" si="5"/>
        <v>0</v>
      </c>
      <c r="AN7" s="33">
        <f t="shared" si="5"/>
        <v>0</v>
      </c>
      <c r="AO7" s="33">
        <f t="shared" si="5"/>
        <v>720</v>
      </c>
      <c r="AP7" s="33">
        <f t="shared" si="5"/>
        <v>0</v>
      </c>
      <c r="AQ7" s="33">
        <f t="shared" si="5"/>
        <v>0</v>
      </c>
      <c r="AR7" s="33">
        <f t="shared" si="5"/>
        <v>0</v>
      </c>
      <c r="AS7" s="33">
        <f t="shared" si="5"/>
        <v>3420</v>
      </c>
      <c r="AT7" s="33">
        <f t="shared" si="5"/>
        <v>0</v>
      </c>
      <c r="AU7" s="33">
        <f t="shared" si="5"/>
        <v>252</v>
      </c>
      <c r="AV7" s="33">
        <f t="shared" si="5"/>
        <v>0</v>
      </c>
      <c r="AW7" s="34">
        <f t="shared" si="1"/>
        <v>4392</v>
      </c>
    </row>
    <row r="8" spans="1:49" ht="15.75" customHeight="1" x14ac:dyDescent="0.2">
      <c r="A8" s="30">
        <v>45328</v>
      </c>
      <c r="B8" s="31">
        <v>0</v>
      </c>
      <c r="C8" s="31">
        <v>200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180</v>
      </c>
      <c r="J8" s="31">
        <v>100</v>
      </c>
      <c r="K8" s="31">
        <v>100</v>
      </c>
      <c r="L8" s="31">
        <v>10</v>
      </c>
      <c r="M8" s="31">
        <v>65</v>
      </c>
      <c r="N8" s="31">
        <v>0</v>
      </c>
      <c r="O8" s="31">
        <v>8</v>
      </c>
      <c r="P8" s="31">
        <v>0</v>
      </c>
      <c r="Q8" s="7"/>
      <c r="R8" s="32">
        <v>49</v>
      </c>
      <c r="S8" s="32">
        <v>35</v>
      </c>
      <c r="T8" s="32">
        <v>39</v>
      </c>
      <c r="U8" s="32">
        <v>52</v>
      </c>
      <c r="V8" s="32">
        <v>193</v>
      </c>
      <c r="W8" s="32">
        <v>100</v>
      </c>
      <c r="X8" s="32">
        <v>90</v>
      </c>
      <c r="Y8" s="32">
        <v>6</v>
      </c>
      <c r="Z8" s="32">
        <v>39</v>
      </c>
      <c r="AA8" s="32">
        <v>120</v>
      </c>
      <c r="AB8" s="32">
        <v>530</v>
      </c>
      <c r="AC8" s="32">
        <v>57</v>
      </c>
      <c r="AD8" s="32">
        <v>750</v>
      </c>
      <c r="AE8" s="32">
        <v>42</v>
      </c>
      <c r="AF8" s="32">
        <v>23</v>
      </c>
      <c r="AG8" s="9"/>
      <c r="AH8" s="33">
        <f t="shared" ref="AH8:AV8" si="6">B8*R8</f>
        <v>0</v>
      </c>
      <c r="AI8" s="33">
        <f t="shared" si="6"/>
        <v>7000</v>
      </c>
      <c r="AJ8" s="33">
        <f t="shared" si="6"/>
        <v>0</v>
      </c>
      <c r="AK8" s="33">
        <f t="shared" si="6"/>
        <v>0</v>
      </c>
      <c r="AL8" s="33">
        <f t="shared" si="6"/>
        <v>0</v>
      </c>
      <c r="AM8" s="33">
        <f t="shared" si="6"/>
        <v>0</v>
      </c>
      <c r="AN8" s="33">
        <f t="shared" si="6"/>
        <v>0</v>
      </c>
      <c r="AO8" s="33">
        <f t="shared" si="6"/>
        <v>1080</v>
      </c>
      <c r="AP8" s="33">
        <f t="shared" si="6"/>
        <v>3900</v>
      </c>
      <c r="AQ8" s="33">
        <f t="shared" si="6"/>
        <v>12000</v>
      </c>
      <c r="AR8" s="33">
        <f t="shared" si="6"/>
        <v>5300</v>
      </c>
      <c r="AS8" s="33">
        <f t="shared" si="6"/>
        <v>3705</v>
      </c>
      <c r="AT8" s="33">
        <f t="shared" si="6"/>
        <v>0</v>
      </c>
      <c r="AU8" s="33">
        <f t="shared" si="6"/>
        <v>336</v>
      </c>
      <c r="AV8" s="33">
        <f t="shared" si="6"/>
        <v>0</v>
      </c>
      <c r="AW8" s="34">
        <f t="shared" si="1"/>
        <v>33321</v>
      </c>
    </row>
    <row r="9" spans="1:49" ht="15.75" customHeight="1" x14ac:dyDescent="0.2">
      <c r="A9" s="30">
        <v>45329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50</v>
      </c>
      <c r="H9" s="31">
        <v>50</v>
      </c>
      <c r="I9" s="31">
        <v>0</v>
      </c>
      <c r="J9" s="31">
        <v>0</v>
      </c>
      <c r="K9" s="31">
        <v>0</v>
      </c>
      <c r="L9" s="31">
        <v>10</v>
      </c>
      <c r="M9" s="31">
        <v>55</v>
      </c>
      <c r="N9" s="31">
        <v>10</v>
      </c>
      <c r="O9" s="31">
        <v>9</v>
      </c>
      <c r="P9" s="31">
        <v>0</v>
      </c>
      <c r="Q9" s="7"/>
      <c r="R9" s="32">
        <v>49</v>
      </c>
      <c r="S9" s="32">
        <v>36</v>
      </c>
      <c r="T9" s="32">
        <v>38</v>
      </c>
      <c r="U9" s="32">
        <v>54</v>
      </c>
      <c r="V9" s="32">
        <v>194</v>
      </c>
      <c r="W9" s="32">
        <v>100</v>
      </c>
      <c r="X9" s="32">
        <v>90</v>
      </c>
      <c r="Y9" s="32">
        <v>6</v>
      </c>
      <c r="Z9" s="32">
        <v>39</v>
      </c>
      <c r="AA9" s="32">
        <v>120</v>
      </c>
      <c r="AB9" s="32">
        <v>530</v>
      </c>
      <c r="AC9" s="32">
        <v>57</v>
      </c>
      <c r="AD9" s="32">
        <v>750</v>
      </c>
      <c r="AE9" s="32">
        <v>42</v>
      </c>
      <c r="AF9" s="32">
        <v>23</v>
      </c>
      <c r="AG9" s="9"/>
      <c r="AH9" s="33">
        <f t="shared" ref="AH9:AV9" si="7">B9*R9</f>
        <v>0</v>
      </c>
      <c r="AI9" s="33">
        <f t="shared" si="7"/>
        <v>0</v>
      </c>
      <c r="AJ9" s="33">
        <f t="shared" si="7"/>
        <v>0</v>
      </c>
      <c r="AK9" s="33">
        <f t="shared" si="7"/>
        <v>0</v>
      </c>
      <c r="AL9" s="33">
        <f t="shared" si="7"/>
        <v>0</v>
      </c>
      <c r="AM9" s="33">
        <f t="shared" si="7"/>
        <v>5000</v>
      </c>
      <c r="AN9" s="33">
        <f t="shared" si="7"/>
        <v>4500</v>
      </c>
      <c r="AO9" s="33">
        <f t="shared" si="7"/>
        <v>0</v>
      </c>
      <c r="AP9" s="33">
        <f t="shared" si="7"/>
        <v>0</v>
      </c>
      <c r="AQ9" s="33">
        <f t="shared" si="7"/>
        <v>0</v>
      </c>
      <c r="AR9" s="33">
        <f t="shared" si="7"/>
        <v>5300</v>
      </c>
      <c r="AS9" s="33">
        <f t="shared" si="7"/>
        <v>3135</v>
      </c>
      <c r="AT9" s="33">
        <f t="shared" si="7"/>
        <v>7500</v>
      </c>
      <c r="AU9" s="33">
        <f t="shared" si="7"/>
        <v>378</v>
      </c>
      <c r="AV9" s="33">
        <f t="shared" si="7"/>
        <v>0</v>
      </c>
      <c r="AW9" s="34">
        <f t="shared" si="1"/>
        <v>25813</v>
      </c>
    </row>
    <row r="10" spans="1:49" ht="15.75" customHeight="1" x14ac:dyDescent="0.2">
      <c r="A10" s="30">
        <v>45330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50</v>
      </c>
      <c r="I10" s="31">
        <v>0</v>
      </c>
      <c r="J10" s="31">
        <v>0</v>
      </c>
      <c r="K10" s="31">
        <v>100</v>
      </c>
      <c r="L10" s="31">
        <v>0</v>
      </c>
      <c r="M10" s="31">
        <v>50</v>
      </c>
      <c r="N10" s="31">
        <v>0</v>
      </c>
      <c r="O10" s="31">
        <v>10</v>
      </c>
      <c r="P10" s="31">
        <v>0</v>
      </c>
      <c r="Q10" s="7"/>
      <c r="R10" s="32">
        <v>49</v>
      </c>
      <c r="S10" s="32">
        <v>36</v>
      </c>
      <c r="T10" s="32">
        <v>38</v>
      </c>
      <c r="U10" s="32">
        <v>54</v>
      </c>
      <c r="V10" s="32">
        <v>194</v>
      </c>
      <c r="W10" s="32">
        <v>100</v>
      </c>
      <c r="X10" s="32">
        <v>90</v>
      </c>
      <c r="Y10" s="32">
        <v>6</v>
      </c>
      <c r="Z10" s="32">
        <v>39</v>
      </c>
      <c r="AA10" s="32">
        <v>120</v>
      </c>
      <c r="AB10" s="32">
        <v>530</v>
      </c>
      <c r="AC10" s="32">
        <v>57</v>
      </c>
      <c r="AD10" s="32">
        <v>750</v>
      </c>
      <c r="AE10" s="32">
        <v>42</v>
      </c>
      <c r="AF10" s="32">
        <v>23</v>
      </c>
      <c r="AG10" s="9"/>
      <c r="AH10" s="33">
        <f t="shared" ref="AH10:AV10" si="8">B10*R10</f>
        <v>0</v>
      </c>
      <c r="AI10" s="33">
        <f t="shared" si="8"/>
        <v>0</v>
      </c>
      <c r="AJ10" s="33">
        <f t="shared" si="8"/>
        <v>0</v>
      </c>
      <c r="AK10" s="33">
        <f t="shared" si="8"/>
        <v>0</v>
      </c>
      <c r="AL10" s="33">
        <f t="shared" si="8"/>
        <v>0</v>
      </c>
      <c r="AM10" s="33">
        <f t="shared" si="8"/>
        <v>0</v>
      </c>
      <c r="AN10" s="33">
        <f t="shared" si="8"/>
        <v>4500</v>
      </c>
      <c r="AO10" s="33">
        <f t="shared" si="8"/>
        <v>0</v>
      </c>
      <c r="AP10" s="33">
        <f t="shared" si="8"/>
        <v>0</v>
      </c>
      <c r="AQ10" s="33">
        <f t="shared" si="8"/>
        <v>12000</v>
      </c>
      <c r="AR10" s="33">
        <f t="shared" si="8"/>
        <v>0</v>
      </c>
      <c r="AS10" s="33">
        <f t="shared" si="8"/>
        <v>2850</v>
      </c>
      <c r="AT10" s="33">
        <f t="shared" si="8"/>
        <v>0</v>
      </c>
      <c r="AU10" s="33">
        <f t="shared" si="8"/>
        <v>420</v>
      </c>
      <c r="AV10" s="33">
        <f t="shared" si="8"/>
        <v>0</v>
      </c>
      <c r="AW10" s="34">
        <f t="shared" si="1"/>
        <v>19770</v>
      </c>
    </row>
    <row r="11" spans="1:49" ht="15.75" customHeight="1" x14ac:dyDescent="0.2">
      <c r="A11" s="30">
        <v>45331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150</v>
      </c>
      <c r="H11" s="31">
        <v>0</v>
      </c>
      <c r="I11" s="31">
        <v>120</v>
      </c>
      <c r="J11" s="31">
        <v>100</v>
      </c>
      <c r="K11" s="31">
        <v>0</v>
      </c>
      <c r="L11" s="31">
        <v>10</v>
      </c>
      <c r="M11" s="31">
        <v>40</v>
      </c>
      <c r="N11" s="31">
        <v>0</v>
      </c>
      <c r="O11" s="31">
        <v>8</v>
      </c>
      <c r="P11" s="31">
        <v>0</v>
      </c>
      <c r="Q11" s="7"/>
      <c r="R11" s="32">
        <v>48</v>
      </c>
      <c r="S11" s="32">
        <v>36</v>
      </c>
      <c r="T11" s="32">
        <v>43</v>
      </c>
      <c r="U11" s="32">
        <v>54</v>
      </c>
      <c r="V11" s="32">
        <v>196</v>
      </c>
      <c r="W11" s="32">
        <v>100</v>
      </c>
      <c r="X11" s="32">
        <v>90</v>
      </c>
      <c r="Y11" s="32">
        <v>6</v>
      </c>
      <c r="Z11" s="32">
        <v>39</v>
      </c>
      <c r="AA11" s="32">
        <v>120</v>
      </c>
      <c r="AB11" s="32">
        <v>530</v>
      </c>
      <c r="AC11" s="32">
        <v>57</v>
      </c>
      <c r="AD11" s="32">
        <v>750</v>
      </c>
      <c r="AE11" s="32">
        <v>42</v>
      </c>
      <c r="AF11" s="32">
        <v>23</v>
      </c>
      <c r="AG11" s="9"/>
      <c r="AH11" s="33">
        <f t="shared" ref="AH11:AV11" si="9">B11*R11</f>
        <v>0</v>
      </c>
      <c r="AI11" s="33">
        <f t="shared" si="9"/>
        <v>0</v>
      </c>
      <c r="AJ11" s="33">
        <f t="shared" si="9"/>
        <v>0</v>
      </c>
      <c r="AK11" s="33">
        <f t="shared" si="9"/>
        <v>0</v>
      </c>
      <c r="AL11" s="33">
        <f t="shared" si="9"/>
        <v>0</v>
      </c>
      <c r="AM11" s="33">
        <f t="shared" si="9"/>
        <v>15000</v>
      </c>
      <c r="AN11" s="33">
        <f t="shared" si="9"/>
        <v>0</v>
      </c>
      <c r="AO11" s="33">
        <f t="shared" si="9"/>
        <v>720</v>
      </c>
      <c r="AP11" s="33">
        <f t="shared" si="9"/>
        <v>3900</v>
      </c>
      <c r="AQ11" s="33">
        <f t="shared" si="9"/>
        <v>0</v>
      </c>
      <c r="AR11" s="33">
        <f t="shared" si="9"/>
        <v>5300</v>
      </c>
      <c r="AS11" s="33">
        <f t="shared" si="9"/>
        <v>2280</v>
      </c>
      <c r="AT11" s="33">
        <f t="shared" si="9"/>
        <v>0</v>
      </c>
      <c r="AU11" s="33">
        <f t="shared" si="9"/>
        <v>336</v>
      </c>
      <c r="AV11" s="33">
        <f t="shared" si="9"/>
        <v>0</v>
      </c>
      <c r="AW11" s="34">
        <f t="shared" si="1"/>
        <v>27536</v>
      </c>
    </row>
    <row r="12" spans="1:49" ht="15.75" customHeight="1" x14ac:dyDescent="0.2">
      <c r="A12" s="30">
        <v>45332</v>
      </c>
      <c r="B12" s="31">
        <v>300</v>
      </c>
      <c r="C12" s="31">
        <v>0</v>
      </c>
      <c r="D12" s="31">
        <v>50</v>
      </c>
      <c r="E12" s="31">
        <v>50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50</v>
      </c>
      <c r="N12" s="31">
        <v>10</v>
      </c>
      <c r="O12" s="31">
        <v>10</v>
      </c>
      <c r="P12" s="31">
        <v>0</v>
      </c>
      <c r="Q12" s="7"/>
      <c r="R12" s="32">
        <v>48</v>
      </c>
      <c r="S12" s="32">
        <v>36</v>
      </c>
      <c r="T12" s="32">
        <v>43</v>
      </c>
      <c r="U12" s="32">
        <v>54</v>
      </c>
      <c r="V12" s="32">
        <v>196</v>
      </c>
      <c r="W12" s="32">
        <v>100</v>
      </c>
      <c r="X12" s="32">
        <v>90</v>
      </c>
      <c r="Y12" s="32">
        <v>6</v>
      </c>
      <c r="Z12" s="32">
        <v>39</v>
      </c>
      <c r="AA12" s="32">
        <v>120</v>
      </c>
      <c r="AB12" s="32">
        <v>530</v>
      </c>
      <c r="AC12" s="32">
        <v>57</v>
      </c>
      <c r="AD12" s="32">
        <v>750</v>
      </c>
      <c r="AE12" s="32">
        <v>42</v>
      </c>
      <c r="AF12" s="32">
        <v>23</v>
      </c>
      <c r="AG12" s="9"/>
      <c r="AH12" s="33">
        <f t="shared" ref="AH12:AV12" si="10">B12*R12</f>
        <v>14400</v>
      </c>
      <c r="AI12" s="33">
        <f t="shared" si="10"/>
        <v>0</v>
      </c>
      <c r="AJ12" s="33">
        <f t="shared" si="10"/>
        <v>2150</v>
      </c>
      <c r="AK12" s="33">
        <f t="shared" si="10"/>
        <v>2700</v>
      </c>
      <c r="AL12" s="33">
        <f t="shared" si="10"/>
        <v>0</v>
      </c>
      <c r="AM12" s="33">
        <f t="shared" si="10"/>
        <v>0</v>
      </c>
      <c r="AN12" s="33">
        <f t="shared" si="10"/>
        <v>0</v>
      </c>
      <c r="AO12" s="33">
        <f t="shared" si="10"/>
        <v>0</v>
      </c>
      <c r="AP12" s="33">
        <f t="shared" si="10"/>
        <v>0</v>
      </c>
      <c r="AQ12" s="33">
        <f t="shared" si="10"/>
        <v>0</v>
      </c>
      <c r="AR12" s="33">
        <f t="shared" si="10"/>
        <v>0</v>
      </c>
      <c r="AS12" s="33">
        <f t="shared" si="10"/>
        <v>2850</v>
      </c>
      <c r="AT12" s="33">
        <f t="shared" si="10"/>
        <v>7500</v>
      </c>
      <c r="AU12" s="33">
        <f t="shared" si="10"/>
        <v>420</v>
      </c>
      <c r="AV12" s="33">
        <f t="shared" si="10"/>
        <v>0</v>
      </c>
      <c r="AW12" s="34">
        <f t="shared" si="1"/>
        <v>30020</v>
      </c>
    </row>
    <row r="13" spans="1:49" ht="15.75" customHeight="1" x14ac:dyDescent="0.2">
      <c r="A13" s="30">
        <v>45333</v>
      </c>
      <c r="B13" s="31">
        <v>0</v>
      </c>
      <c r="C13" s="31">
        <v>200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150</v>
      </c>
      <c r="J13" s="31">
        <v>150</v>
      </c>
      <c r="K13" s="31">
        <v>0</v>
      </c>
      <c r="L13" s="31">
        <v>10</v>
      </c>
      <c r="M13" s="31">
        <v>40</v>
      </c>
      <c r="N13" s="31">
        <v>0</v>
      </c>
      <c r="O13" s="31">
        <v>8</v>
      </c>
      <c r="P13" s="31">
        <v>50</v>
      </c>
      <c r="Q13" s="7"/>
      <c r="R13" s="32">
        <v>48</v>
      </c>
      <c r="S13" s="32">
        <v>36</v>
      </c>
      <c r="T13" s="32">
        <v>43</v>
      </c>
      <c r="U13" s="32">
        <v>54</v>
      </c>
      <c r="V13" s="32">
        <v>196</v>
      </c>
      <c r="W13" s="32">
        <v>100</v>
      </c>
      <c r="X13" s="32">
        <v>90</v>
      </c>
      <c r="Y13" s="32">
        <v>6</v>
      </c>
      <c r="Z13" s="32">
        <v>39</v>
      </c>
      <c r="AA13" s="32">
        <v>120</v>
      </c>
      <c r="AB13" s="32">
        <v>530</v>
      </c>
      <c r="AC13" s="32">
        <v>57</v>
      </c>
      <c r="AD13" s="32">
        <v>750</v>
      </c>
      <c r="AE13" s="32">
        <v>42</v>
      </c>
      <c r="AF13" s="32">
        <v>23</v>
      </c>
      <c r="AG13" s="9"/>
      <c r="AH13" s="33">
        <f t="shared" ref="AH13:AV13" si="11">B13*R13</f>
        <v>0</v>
      </c>
      <c r="AI13" s="33">
        <f t="shared" si="11"/>
        <v>7200</v>
      </c>
      <c r="AJ13" s="33">
        <f t="shared" si="11"/>
        <v>0</v>
      </c>
      <c r="AK13" s="33">
        <f t="shared" si="11"/>
        <v>0</v>
      </c>
      <c r="AL13" s="33">
        <f t="shared" si="11"/>
        <v>0</v>
      </c>
      <c r="AM13" s="33">
        <f t="shared" si="11"/>
        <v>0</v>
      </c>
      <c r="AN13" s="33">
        <f t="shared" si="11"/>
        <v>0</v>
      </c>
      <c r="AO13" s="33">
        <f t="shared" si="11"/>
        <v>900</v>
      </c>
      <c r="AP13" s="33">
        <f t="shared" si="11"/>
        <v>5850</v>
      </c>
      <c r="AQ13" s="33">
        <f t="shared" si="11"/>
        <v>0</v>
      </c>
      <c r="AR13" s="33">
        <f t="shared" si="11"/>
        <v>5300</v>
      </c>
      <c r="AS13" s="33">
        <f t="shared" si="11"/>
        <v>2280</v>
      </c>
      <c r="AT13" s="33">
        <f t="shared" si="11"/>
        <v>0</v>
      </c>
      <c r="AU13" s="33">
        <f t="shared" si="11"/>
        <v>336</v>
      </c>
      <c r="AV13" s="33">
        <f t="shared" si="11"/>
        <v>1150</v>
      </c>
      <c r="AW13" s="34">
        <f t="shared" si="1"/>
        <v>23016</v>
      </c>
    </row>
    <row r="14" spans="1:49" ht="15.75" customHeight="1" x14ac:dyDescent="0.2">
      <c r="A14" s="30">
        <v>45334</v>
      </c>
      <c r="B14" s="31">
        <v>200</v>
      </c>
      <c r="C14" s="31">
        <v>100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150</v>
      </c>
      <c r="J14" s="31">
        <v>100</v>
      </c>
      <c r="K14" s="31">
        <v>100</v>
      </c>
      <c r="L14" s="31">
        <v>10</v>
      </c>
      <c r="M14" s="31">
        <v>50</v>
      </c>
      <c r="N14" s="31">
        <v>0</v>
      </c>
      <c r="O14" s="31">
        <v>9</v>
      </c>
      <c r="P14" s="31">
        <v>0</v>
      </c>
      <c r="Q14" s="7"/>
      <c r="R14" s="32">
        <v>46</v>
      </c>
      <c r="S14" s="32">
        <v>36</v>
      </c>
      <c r="T14" s="32">
        <v>43</v>
      </c>
      <c r="U14" s="32">
        <v>56</v>
      </c>
      <c r="V14" s="32">
        <v>196</v>
      </c>
      <c r="W14" s="32">
        <v>100</v>
      </c>
      <c r="X14" s="32">
        <v>90</v>
      </c>
      <c r="Y14" s="32">
        <v>6</v>
      </c>
      <c r="Z14" s="32">
        <v>39</v>
      </c>
      <c r="AA14" s="32">
        <v>120</v>
      </c>
      <c r="AB14" s="32">
        <v>534</v>
      </c>
      <c r="AC14" s="32">
        <v>57</v>
      </c>
      <c r="AD14" s="32">
        <v>750</v>
      </c>
      <c r="AE14" s="32">
        <v>42</v>
      </c>
      <c r="AF14" s="32">
        <v>23</v>
      </c>
      <c r="AG14" s="9"/>
      <c r="AH14" s="33">
        <f t="shared" ref="AH14:AV14" si="12">B14*R14</f>
        <v>9200</v>
      </c>
      <c r="AI14" s="33">
        <f t="shared" si="12"/>
        <v>3600</v>
      </c>
      <c r="AJ14" s="33">
        <f t="shared" si="12"/>
        <v>0</v>
      </c>
      <c r="AK14" s="33">
        <f t="shared" si="12"/>
        <v>0</v>
      </c>
      <c r="AL14" s="33">
        <f t="shared" si="12"/>
        <v>0</v>
      </c>
      <c r="AM14" s="33">
        <f t="shared" si="12"/>
        <v>0</v>
      </c>
      <c r="AN14" s="33">
        <f t="shared" si="12"/>
        <v>0</v>
      </c>
      <c r="AO14" s="33">
        <f t="shared" si="12"/>
        <v>900</v>
      </c>
      <c r="AP14" s="33">
        <f t="shared" si="12"/>
        <v>3900</v>
      </c>
      <c r="AQ14" s="33">
        <f t="shared" si="12"/>
        <v>12000</v>
      </c>
      <c r="AR14" s="33">
        <f t="shared" si="12"/>
        <v>5340</v>
      </c>
      <c r="AS14" s="33">
        <f t="shared" si="12"/>
        <v>2850</v>
      </c>
      <c r="AT14" s="33">
        <f t="shared" si="12"/>
        <v>0</v>
      </c>
      <c r="AU14" s="33">
        <f t="shared" si="12"/>
        <v>378</v>
      </c>
      <c r="AV14" s="33">
        <f t="shared" si="12"/>
        <v>0</v>
      </c>
      <c r="AW14" s="34">
        <f t="shared" si="1"/>
        <v>38168</v>
      </c>
    </row>
    <row r="15" spans="1:49" ht="15.75" customHeight="1" x14ac:dyDescent="0.2">
      <c r="A15" s="30">
        <v>45335</v>
      </c>
      <c r="B15" s="31">
        <v>0</v>
      </c>
      <c r="C15" s="31">
        <v>60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30</v>
      </c>
      <c r="N15" s="31">
        <v>0</v>
      </c>
      <c r="O15" s="31">
        <v>8</v>
      </c>
      <c r="P15" s="31">
        <v>0</v>
      </c>
      <c r="Q15" s="7"/>
      <c r="R15" s="32">
        <v>46</v>
      </c>
      <c r="S15" s="32">
        <v>35</v>
      </c>
      <c r="T15" s="32">
        <v>42</v>
      </c>
      <c r="U15" s="32">
        <v>56</v>
      </c>
      <c r="V15" s="32">
        <v>195</v>
      </c>
      <c r="W15" s="32">
        <v>100</v>
      </c>
      <c r="X15" s="32">
        <v>90</v>
      </c>
      <c r="Y15" s="32">
        <v>6</v>
      </c>
      <c r="Z15" s="32">
        <v>39</v>
      </c>
      <c r="AA15" s="32">
        <v>120</v>
      </c>
      <c r="AB15" s="32">
        <v>534</v>
      </c>
      <c r="AC15" s="32">
        <v>57</v>
      </c>
      <c r="AD15" s="32">
        <v>750</v>
      </c>
      <c r="AE15" s="32">
        <v>42</v>
      </c>
      <c r="AF15" s="32">
        <v>23</v>
      </c>
      <c r="AG15" s="9"/>
      <c r="AH15" s="33">
        <f t="shared" ref="AH15:AV15" si="13">B15*R15</f>
        <v>0</v>
      </c>
      <c r="AI15" s="33">
        <f t="shared" si="13"/>
        <v>2100</v>
      </c>
      <c r="AJ15" s="33">
        <f t="shared" si="13"/>
        <v>0</v>
      </c>
      <c r="AK15" s="33">
        <f t="shared" si="13"/>
        <v>0</v>
      </c>
      <c r="AL15" s="33">
        <f t="shared" si="13"/>
        <v>0</v>
      </c>
      <c r="AM15" s="33">
        <f t="shared" si="13"/>
        <v>0</v>
      </c>
      <c r="AN15" s="33">
        <f t="shared" si="13"/>
        <v>0</v>
      </c>
      <c r="AO15" s="33">
        <f t="shared" si="13"/>
        <v>0</v>
      </c>
      <c r="AP15" s="33">
        <f t="shared" si="13"/>
        <v>0</v>
      </c>
      <c r="AQ15" s="33">
        <f t="shared" si="13"/>
        <v>0</v>
      </c>
      <c r="AR15" s="33">
        <f t="shared" si="13"/>
        <v>0</v>
      </c>
      <c r="AS15" s="33">
        <f t="shared" si="13"/>
        <v>1710</v>
      </c>
      <c r="AT15" s="33">
        <f t="shared" si="13"/>
        <v>0</v>
      </c>
      <c r="AU15" s="33">
        <f t="shared" si="13"/>
        <v>336</v>
      </c>
      <c r="AV15" s="33">
        <f t="shared" si="13"/>
        <v>0</v>
      </c>
      <c r="AW15" s="34">
        <f t="shared" si="1"/>
        <v>4146</v>
      </c>
    </row>
    <row r="16" spans="1:49" ht="15.75" customHeight="1" x14ac:dyDescent="0.2">
      <c r="A16" s="30">
        <v>45336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40</v>
      </c>
      <c r="N16" s="31">
        <v>5</v>
      </c>
      <c r="O16" s="31">
        <v>8</v>
      </c>
      <c r="P16" s="31">
        <v>0</v>
      </c>
      <c r="Q16" s="7"/>
      <c r="R16" s="32">
        <v>46</v>
      </c>
      <c r="S16" s="32">
        <v>35</v>
      </c>
      <c r="T16" s="32">
        <v>40</v>
      </c>
      <c r="U16" s="32">
        <v>56</v>
      </c>
      <c r="V16" s="32">
        <v>195</v>
      </c>
      <c r="W16" s="32">
        <v>100</v>
      </c>
      <c r="X16" s="32">
        <v>90</v>
      </c>
      <c r="Y16" s="32">
        <v>6</v>
      </c>
      <c r="Z16" s="32">
        <v>39</v>
      </c>
      <c r="AA16" s="32">
        <v>120</v>
      </c>
      <c r="AB16" s="32">
        <v>534</v>
      </c>
      <c r="AC16" s="32">
        <v>57</v>
      </c>
      <c r="AD16" s="32">
        <v>750</v>
      </c>
      <c r="AE16" s="32">
        <v>42</v>
      </c>
      <c r="AF16" s="32">
        <v>23</v>
      </c>
      <c r="AG16" s="9"/>
      <c r="AH16" s="33">
        <f t="shared" ref="AH16:AV16" si="14">B16*R16</f>
        <v>0</v>
      </c>
      <c r="AI16" s="33">
        <f t="shared" si="14"/>
        <v>0</v>
      </c>
      <c r="AJ16" s="33">
        <f t="shared" si="14"/>
        <v>0</v>
      </c>
      <c r="AK16" s="33">
        <f t="shared" si="14"/>
        <v>0</v>
      </c>
      <c r="AL16" s="33">
        <f t="shared" si="14"/>
        <v>0</v>
      </c>
      <c r="AM16" s="33">
        <f t="shared" si="14"/>
        <v>0</v>
      </c>
      <c r="AN16" s="33">
        <f t="shared" si="14"/>
        <v>0</v>
      </c>
      <c r="AO16" s="33">
        <f t="shared" si="14"/>
        <v>0</v>
      </c>
      <c r="AP16" s="33">
        <f t="shared" si="14"/>
        <v>0</v>
      </c>
      <c r="AQ16" s="33">
        <f t="shared" si="14"/>
        <v>0</v>
      </c>
      <c r="AR16" s="33">
        <f t="shared" si="14"/>
        <v>0</v>
      </c>
      <c r="AS16" s="33">
        <f t="shared" si="14"/>
        <v>2280</v>
      </c>
      <c r="AT16" s="33">
        <f t="shared" si="14"/>
        <v>3750</v>
      </c>
      <c r="AU16" s="33">
        <f t="shared" si="14"/>
        <v>336</v>
      </c>
      <c r="AV16" s="33">
        <f t="shared" si="14"/>
        <v>0</v>
      </c>
      <c r="AW16" s="34">
        <f t="shared" si="1"/>
        <v>6366</v>
      </c>
    </row>
    <row r="17" spans="1:49" ht="15.75" customHeight="1" x14ac:dyDescent="0.2">
      <c r="A17" s="30">
        <v>45337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10</v>
      </c>
      <c r="M17" s="31">
        <v>50</v>
      </c>
      <c r="N17" s="31">
        <v>0</v>
      </c>
      <c r="O17" s="31">
        <v>9</v>
      </c>
      <c r="P17" s="31">
        <v>0</v>
      </c>
      <c r="Q17" s="7"/>
      <c r="R17" s="32">
        <v>47</v>
      </c>
      <c r="S17" s="32">
        <v>35</v>
      </c>
      <c r="T17" s="32">
        <v>40</v>
      </c>
      <c r="U17" s="32">
        <v>56</v>
      </c>
      <c r="V17" s="32">
        <v>195</v>
      </c>
      <c r="W17" s="32">
        <v>100</v>
      </c>
      <c r="X17" s="32">
        <v>90</v>
      </c>
      <c r="Y17" s="32">
        <v>6</v>
      </c>
      <c r="Z17" s="32">
        <v>39</v>
      </c>
      <c r="AA17" s="32">
        <v>120</v>
      </c>
      <c r="AB17" s="32">
        <v>534</v>
      </c>
      <c r="AC17" s="32">
        <v>57</v>
      </c>
      <c r="AD17" s="32">
        <v>755</v>
      </c>
      <c r="AE17" s="32">
        <v>42</v>
      </c>
      <c r="AF17" s="32">
        <v>23</v>
      </c>
      <c r="AG17" s="9"/>
      <c r="AH17" s="33">
        <f t="shared" ref="AH17:AV17" si="15">B17*R17</f>
        <v>0</v>
      </c>
      <c r="AI17" s="33">
        <f t="shared" si="15"/>
        <v>0</v>
      </c>
      <c r="AJ17" s="33">
        <f t="shared" si="15"/>
        <v>0</v>
      </c>
      <c r="AK17" s="33">
        <f t="shared" si="15"/>
        <v>0</v>
      </c>
      <c r="AL17" s="33">
        <f t="shared" si="15"/>
        <v>0</v>
      </c>
      <c r="AM17" s="33">
        <f t="shared" si="15"/>
        <v>0</v>
      </c>
      <c r="AN17" s="33">
        <f t="shared" si="15"/>
        <v>0</v>
      </c>
      <c r="AO17" s="33">
        <f t="shared" si="15"/>
        <v>0</v>
      </c>
      <c r="AP17" s="33">
        <f t="shared" si="15"/>
        <v>0</v>
      </c>
      <c r="AQ17" s="33">
        <f t="shared" si="15"/>
        <v>0</v>
      </c>
      <c r="AR17" s="33">
        <f t="shared" si="15"/>
        <v>5340</v>
      </c>
      <c r="AS17" s="33">
        <f t="shared" si="15"/>
        <v>2850</v>
      </c>
      <c r="AT17" s="33">
        <f t="shared" si="15"/>
        <v>0</v>
      </c>
      <c r="AU17" s="33">
        <f t="shared" si="15"/>
        <v>378</v>
      </c>
      <c r="AV17" s="33">
        <f t="shared" si="15"/>
        <v>0</v>
      </c>
      <c r="AW17" s="34">
        <f t="shared" si="1"/>
        <v>8568</v>
      </c>
    </row>
    <row r="18" spans="1:49" ht="15.75" customHeight="1" x14ac:dyDescent="0.2">
      <c r="A18" s="30">
        <v>45338</v>
      </c>
      <c r="B18" s="31">
        <v>200</v>
      </c>
      <c r="C18" s="31">
        <v>0</v>
      </c>
      <c r="D18" s="31">
        <v>0</v>
      </c>
      <c r="E18" s="31">
        <v>0</v>
      </c>
      <c r="F18" s="31">
        <v>50</v>
      </c>
      <c r="G18" s="31">
        <v>0</v>
      </c>
      <c r="H18" s="31">
        <v>0</v>
      </c>
      <c r="I18" s="31">
        <v>120</v>
      </c>
      <c r="J18" s="31">
        <v>0</v>
      </c>
      <c r="K18" s="31">
        <v>0</v>
      </c>
      <c r="L18" s="31">
        <v>0</v>
      </c>
      <c r="M18" s="31">
        <v>55</v>
      </c>
      <c r="N18" s="31">
        <v>5</v>
      </c>
      <c r="O18" s="31">
        <v>8</v>
      </c>
      <c r="P18" s="31">
        <v>50</v>
      </c>
      <c r="Q18" s="7"/>
      <c r="R18" s="32">
        <v>47</v>
      </c>
      <c r="S18" s="32">
        <v>36</v>
      </c>
      <c r="T18" s="32">
        <v>40</v>
      </c>
      <c r="U18" s="32">
        <v>57</v>
      </c>
      <c r="V18" s="32">
        <v>195</v>
      </c>
      <c r="W18" s="32">
        <v>100</v>
      </c>
      <c r="X18" s="32">
        <v>90</v>
      </c>
      <c r="Y18" s="32">
        <v>6</v>
      </c>
      <c r="Z18" s="32">
        <v>39</v>
      </c>
      <c r="AA18" s="32">
        <v>120</v>
      </c>
      <c r="AB18" s="32">
        <v>534</v>
      </c>
      <c r="AC18" s="32">
        <v>57</v>
      </c>
      <c r="AD18" s="32">
        <v>755</v>
      </c>
      <c r="AE18" s="32">
        <v>42</v>
      </c>
      <c r="AF18" s="32">
        <v>23</v>
      </c>
      <c r="AG18" s="9"/>
      <c r="AH18" s="33">
        <f t="shared" ref="AH18:AV18" si="16">B18*R18</f>
        <v>9400</v>
      </c>
      <c r="AI18" s="33">
        <f t="shared" si="16"/>
        <v>0</v>
      </c>
      <c r="AJ18" s="33">
        <f t="shared" si="16"/>
        <v>0</v>
      </c>
      <c r="AK18" s="33">
        <f t="shared" si="16"/>
        <v>0</v>
      </c>
      <c r="AL18" s="33">
        <f t="shared" si="16"/>
        <v>9750</v>
      </c>
      <c r="AM18" s="33">
        <f t="shared" si="16"/>
        <v>0</v>
      </c>
      <c r="AN18" s="33">
        <f t="shared" si="16"/>
        <v>0</v>
      </c>
      <c r="AO18" s="33">
        <f t="shared" si="16"/>
        <v>720</v>
      </c>
      <c r="AP18" s="33">
        <f t="shared" si="16"/>
        <v>0</v>
      </c>
      <c r="AQ18" s="33">
        <f t="shared" si="16"/>
        <v>0</v>
      </c>
      <c r="AR18" s="33">
        <f t="shared" si="16"/>
        <v>0</v>
      </c>
      <c r="AS18" s="33">
        <f t="shared" si="16"/>
        <v>3135</v>
      </c>
      <c r="AT18" s="33">
        <f t="shared" si="16"/>
        <v>3775</v>
      </c>
      <c r="AU18" s="33">
        <f t="shared" si="16"/>
        <v>336</v>
      </c>
      <c r="AV18" s="33">
        <f t="shared" si="16"/>
        <v>1150</v>
      </c>
      <c r="AW18" s="34">
        <f t="shared" si="1"/>
        <v>28266</v>
      </c>
    </row>
    <row r="19" spans="1:49" ht="15.75" customHeight="1" x14ac:dyDescent="0.2">
      <c r="A19" s="30">
        <v>45339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50</v>
      </c>
      <c r="H19" s="31">
        <v>0</v>
      </c>
      <c r="I19" s="31">
        <v>150</v>
      </c>
      <c r="J19" s="31">
        <v>0</v>
      </c>
      <c r="K19" s="31">
        <v>0</v>
      </c>
      <c r="L19" s="31">
        <v>0</v>
      </c>
      <c r="M19" s="31">
        <v>50</v>
      </c>
      <c r="N19" s="31">
        <v>0</v>
      </c>
      <c r="O19" s="31">
        <v>8</v>
      </c>
      <c r="P19" s="31">
        <v>0</v>
      </c>
      <c r="Q19" s="7"/>
      <c r="R19" s="32">
        <v>47</v>
      </c>
      <c r="S19" s="32">
        <v>36</v>
      </c>
      <c r="T19" s="32">
        <v>38</v>
      </c>
      <c r="U19" s="32">
        <v>56</v>
      </c>
      <c r="V19" s="32">
        <v>196</v>
      </c>
      <c r="W19" s="32">
        <v>100</v>
      </c>
      <c r="X19" s="32">
        <v>90</v>
      </c>
      <c r="Y19" s="32">
        <v>6</v>
      </c>
      <c r="Z19" s="32">
        <v>39</v>
      </c>
      <c r="AA19" s="32">
        <v>122</v>
      </c>
      <c r="AB19" s="32">
        <v>534</v>
      </c>
      <c r="AC19" s="32">
        <v>57</v>
      </c>
      <c r="AD19" s="32">
        <v>755</v>
      </c>
      <c r="AE19" s="32">
        <v>42</v>
      </c>
      <c r="AF19" s="32">
        <v>23</v>
      </c>
      <c r="AG19" s="9"/>
      <c r="AH19" s="33">
        <f t="shared" ref="AH19:AV19" si="17">B19*R19</f>
        <v>0</v>
      </c>
      <c r="AI19" s="33">
        <f t="shared" si="17"/>
        <v>0</v>
      </c>
      <c r="AJ19" s="33">
        <f t="shared" si="17"/>
        <v>0</v>
      </c>
      <c r="AK19" s="33">
        <f t="shared" si="17"/>
        <v>0</v>
      </c>
      <c r="AL19" s="33">
        <f t="shared" si="17"/>
        <v>0</v>
      </c>
      <c r="AM19" s="33">
        <f t="shared" si="17"/>
        <v>5000</v>
      </c>
      <c r="AN19" s="33">
        <f t="shared" si="17"/>
        <v>0</v>
      </c>
      <c r="AO19" s="33">
        <f t="shared" si="17"/>
        <v>900</v>
      </c>
      <c r="AP19" s="33">
        <f t="shared" si="17"/>
        <v>0</v>
      </c>
      <c r="AQ19" s="33">
        <f t="shared" si="17"/>
        <v>0</v>
      </c>
      <c r="AR19" s="33">
        <f t="shared" si="17"/>
        <v>0</v>
      </c>
      <c r="AS19" s="33">
        <f t="shared" si="17"/>
        <v>2850</v>
      </c>
      <c r="AT19" s="33">
        <f t="shared" si="17"/>
        <v>0</v>
      </c>
      <c r="AU19" s="33">
        <f t="shared" si="17"/>
        <v>336</v>
      </c>
      <c r="AV19" s="33">
        <f t="shared" si="17"/>
        <v>0</v>
      </c>
      <c r="AW19" s="34">
        <f t="shared" si="1"/>
        <v>9086</v>
      </c>
    </row>
    <row r="20" spans="1:49" ht="15.75" customHeight="1" x14ac:dyDescent="0.2">
      <c r="A20" s="30">
        <v>45340</v>
      </c>
      <c r="B20" s="31">
        <v>0</v>
      </c>
      <c r="C20" s="31">
        <v>300</v>
      </c>
      <c r="D20" s="31">
        <v>50</v>
      </c>
      <c r="E20" s="31">
        <v>20</v>
      </c>
      <c r="F20" s="31">
        <v>0</v>
      </c>
      <c r="G20" s="31">
        <v>0</v>
      </c>
      <c r="H20" s="31">
        <v>0</v>
      </c>
      <c r="I20" s="31">
        <v>300</v>
      </c>
      <c r="J20" s="31">
        <v>100</v>
      </c>
      <c r="K20" s="31">
        <v>100</v>
      </c>
      <c r="L20" s="31">
        <v>0</v>
      </c>
      <c r="M20" s="31">
        <v>40</v>
      </c>
      <c r="N20" s="31">
        <v>10</v>
      </c>
      <c r="O20" s="31">
        <v>8</v>
      </c>
      <c r="P20" s="31">
        <v>0</v>
      </c>
      <c r="Q20" s="7"/>
      <c r="R20" s="32">
        <v>48</v>
      </c>
      <c r="S20" s="32">
        <v>36</v>
      </c>
      <c r="T20" s="32">
        <v>38</v>
      </c>
      <c r="U20" s="32">
        <v>57</v>
      </c>
      <c r="V20" s="32">
        <v>196</v>
      </c>
      <c r="W20" s="32">
        <v>100</v>
      </c>
      <c r="X20" s="32">
        <v>91</v>
      </c>
      <c r="Y20" s="32">
        <v>6</v>
      </c>
      <c r="Z20" s="32">
        <v>39</v>
      </c>
      <c r="AA20" s="32">
        <v>122</v>
      </c>
      <c r="AB20" s="32">
        <v>534</v>
      </c>
      <c r="AC20" s="32">
        <v>58</v>
      </c>
      <c r="AD20" s="32">
        <v>755</v>
      </c>
      <c r="AE20" s="32">
        <v>42</v>
      </c>
      <c r="AF20" s="32">
        <v>23</v>
      </c>
      <c r="AG20" s="9"/>
      <c r="AH20" s="33">
        <f t="shared" ref="AH20:AV20" si="18">B20*R20</f>
        <v>0</v>
      </c>
      <c r="AI20" s="33">
        <f t="shared" si="18"/>
        <v>10800</v>
      </c>
      <c r="AJ20" s="33">
        <f t="shared" si="18"/>
        <v>1900</v>
      </c>
      <c r="AK20" s="33">
        <f t="shared" si="18"/>
        <v>1140</v>
      </c>
      <c r="AL20" s="33">
        <f t="shared" si="18"/>
        <v>0</v>
      </c>
      <c r="AM20" s="33">
        <f t="shared" si="18"/>
        <v>0</v>
      </c>
      <c r="AN20" s="33">
        <f t="shared" si="18"/>
        <v>0</v>
      </c>
      <c r="AO20" s="33">
        <f t="shared" si="18"/>
        <v>1800</v>
      </c>
      <c r="AP20" s="33">
        <f t="shared" si="18"/>
        <v>3900</v>
      </c>
      <c r="AQ20" s="33">
        <f t="shared" si="18"/>
        <v>12200</v>
      </c>
      <c r="AR20" s="33">
        <f t="shared" si="18"/>
        <v>0</v>
      </c>
      <c r="AS20" s="33">
        <f t="shared" si="18"/>
        <v>2320</v>
      </c>
      <c r="AT20" s="33">
        <f t="shared" si="18"/>
        <v>7550</v>
      </c>
      <c r="AU20" s="33">
        <f t="shared" si="18"/>
        <v>336</v>
      </c>
      <c r="AV20" s="33">
        <f t="shared" si="18"/>
        <v>0</v>
      </c>
      <c r="AW20" s="34">
        <f t="shared" si="1"/>
        <v>41946</v>
      </c>
    </row>
    <row r="21" spans="1:49" ht="15.75" customHeight="1" x14ac:dyDescent="0.2">
      <c r="A21" s="30">
        <v>45341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40</v>
      </c>
      <c r="N21" s="31">
        <v>0</v>
      </c>
      <c r="O21" s="31">
        <v>6</v>
      </c>
      <c r="P21" s="31">
        <v>0</v>
      </c>
      <c r="Q21" s="7"/>
      <c r="R21" s="32">
        <v>48</v>
      </c>
      <c r="S21" s="32">
        <v>35</v>
      </c>
      <c r="T21" s="32">
        <v>38</v>
      </c>
      <c r="U21" s="32">
        <v>57</v>
      </c>
      <c r="V21" s="32">
        <v>196</v>
      </c>
      <c r="W21" s="32">
        <v>100</v>
      </c>
      <c r="X21" s="32">
        <v>91</v>
      </c>
      <c r="Y21" s="32">
        <v>6</v>
      </c>
      <c r="Z21" s="32">
        <v>38</v>
      </c>
      <c r="AA21" s="32">
        <v>122</v>
      </c>
      <c r="AB21" s="32">
        <v>534</v>
      </c>
      <c r="AC21" s="32">
        <v>58</v>
      </c>
      <c r="AD21" s="32">
        <v>755</v>
      </c>
      <c r="AE21" s="32">
        <v>42</v>
      </c>
      <c r="AF21" s="32">
        <v>23</v>
      </c>
      <c r="AG21" s="9"/>
      <c r="AH21" s="33">
        <f t="shared" ref="AH21:AV21" si="19">B21*R21</f>
        <v>0</v>
      </c>
      <c r="AI21" s="33">
        <f t="shared" si="19"/>
        <v>0</v>
      </c>
      <c r="AJ21" s="33">
        <f t="shared" si="19"/>
        <v>0</v>
      </c>
      <c r="AK21" s="33">
        <f t="shared" si="19"/>
        <v>0</v>
      </c>
      <c r="AL21" s="33">
        <f t="shared" si="19"/>
        <v>0</v>
      </c>
      <c r="AM21" s="33">
        <f t="shared" si="19"/>
        <v>0</v>
      </c>
      <c r="AN21" s="33">
        <f t="shared" si="19"/>
        <v>0</v>
      </c>
      <c r="AO21" s="33">
        <f t="shared" si="19"/>
        <v>0</v>
      </c>
      <c r="AP21" s="33">
        <f t="shared" si="19"/>
        <v>0</v>
      </c>
      <c r="AQ21" s="33">
        <f t="shared" si="19"/>
        <v>0</v>
      </c>
      <c r="AR21" s="33">
        <f t="shared" si="19"/>
        <v>0</v>
      </c>
      <c r="AS21" s="33">
        <f t="shared" si="19"/>
        <v>2320</v>
      </c>
      <c r="AT21" s="33">
        <f t="shared" si="19"/>
        <v>0</v>
      </c>
      <c r="AU21" s="33">
        <f t="shared" si="19"/>
        <v>252</v>
      </c>
      <c r="AV21" s="33">
        <f t="shared" si="19"/>
        <v>0</v>
      </c>
      <c r="AW21" s="34">
        <f t="shared" si="1"/>
        <v>2572</v>
      </c>
    </row>
    <row r="22" spans="1:49" ht="15.75" customHeight="1" x14ac:dyDescent="0.2">
      <c r="A22" s="30">
        <v>45342</v>
      </c>
      <c r="B22" s="31">
        <v>0</v>
      </c>
      <c r="C22" s="31">
        <v>0</v>
      </c>
      <c r="D22" s="31">
        <v>0</v>
      </c>
      <c r="E22" s="31">
        <v>50</v>
      </c>
      <c r="F22" s="31">
        <v>0</v>
      </c>
      <c r="G22" s="31">
        <v>0</v>
      </c>
      <c r="H22" s="31">
        <v>50</v>
      </c>
      <c r="I22" s="31">
        <v>0</v>
      </c>
      <c r="J22" s="31">
        <v>0</v>
      </c>
      <c r="K22" s="31">
        <v>0</v>
      </c>
      <c r="L22" s="31">
        <v>10</v>
      </c>
      <c r="M22" s="31">
        <v>60</v>
      </c>
      <c r="N22" s="31">
        <v>0</v>
      </c>
      <c r="O22" s="31">
        <v>8</v>
      </c>
      <c r="P22" s="31">
        <v>0</v>
      </c>
      <c r="Q22" s="7"/>
      <c r="R22" s="32">
        <v>48</v>
      </c>
      <c r="S22" s="32">
        <v>36</v>
      </c>
      <c r="T22" s="32">
        <v>39</v>
      </c>
      <c r="U22" s="32">
        <v>57</v>
      </c>
      <c r="V22" s="32">
        <v>196</v>
      </c>
      <c r="W22" s="32">
        <v>102</v>
      </c>
      <c r="X22" s="32">
        <v>91</v>
      </c>
      <c r="Y22" s="32">
        <v>6</v>
      </c>
      <c r="Z22" s="32">
        <v>38</v>
      </c>
      <c r="AA22" s="32">
        <v>122</v>
      </c>
      <c r="AB22" s="32">
        <v>534</v>
      </c>
      <c r="AC22" s="32">
        <v>58</v>
      </c>
      <c r="AD22" s="32">
        <v>755</v>
      </c>
      <c r="AE22" s="32">
        <v>42</v>
      </c>
      <c r="AF22" s="32">
        <v>23</v>
      </c>
      <c r="AG22" s="9"/>
      <c r="AH22" s="33">
        <f t="shared" ref="AH22:AV22" si="20">B22*R22</f>
        <v>0</v>
      </c>
      <c r="AI22" s="33">
        <f t="shared" si="20"/>
        <v>0</v>
      </c>
      <c r="AJ22" s="33">
        <f t="shared" si="20"/>
        <v>0</v>
      </c>
      <c r="AK22" s="33">
        <f t="shared" si="20"/>
        <v>2850</v>
      </c>
      <c r="AL22" s="33">
        <f t="shared" si="20"/>
        <v>0</v>
      </c>
      <c r="AM22" s="33">
        <f t="shared" si="20"/>
        <v>0</v>
      </c>
      <c r="AN22" s="33">
        <f t="shared" si="20"/>
        <v>4550</v>
      </c>
      <c r="AO22" s="33">
        <f t="shared" si="20"/>
        <v>0</v>
      </c>
      <c r="AP22" s="33">
        <f t="shared" si="20"/>
        <v>0</v>
      </c>
      <c r="AQ22" s="33">
        <f t="shared" si="20"/>
        <v>0</v>
      </c>
      <c r="AR22" s="33">
        <f t="shared" si="20"/>
        <v>5340</v>
      </c>
      <c r="AS22" s="33">
        <f t="shared" si="20"/>
        <v>3480</v>
      </c>
      <c r="AT22" s="33">
        <f t="shared" si="20"/>
        <v>0</v>
      </c>
      <c r="AU22" s="33">
        <f t="shared" si="20"/>
        <v>336</v>
      </c>
      <c r="AV22" s="33">
        <f t="shared" si="20"/>
        <v>0</v>
      </c>
      <c r="AW22" s="34">
        <f t="shared" si="1"/>
        <v>16556</v>
      </c>
    </row>
    <row r="23" spans="1:49" ht="15.75" customHeight="1" x14ac:dyDescent="0.2">
      <c r="A23" s="30">
        <v>45343</v>
      </c>
      <c r="B23" s="31">
        <v>200</v>
      </c>
      <c r="C23" s="31">
        <v>50</v>
      </c>
      <c r="D23" s="31">
        <v>0</v>
      </c>
      <c r="E23" s="31">
        <v>0</v>
      </c>
      <c r="F23" s="31">
        <v>0</v>
      </c>
      <c r="G23" s="31">
        <v>50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40</v>
      </c>
      <c r="N23" s="31">
        <v>5</v>
      </c>
      <c r="O23" s="31">
        <v>8</v>
      </c>
      <c r="P23" s="31">
        <v>0</v>
      </c>
      <c r="Q23" s="7"/>
      <c r="R23" s="32">
        <v>48</v>
      </c>
      <c r="S23" s="32">
        <v>36</v>
      </c>
      <c r="T23" s="32">
        <v>39</v>
      </c>
      <c r="U23" s="32">
        <v>55</v>
      </c>
      <c r="V23" s="32">
        <v>195</v>
      </c>
      <c r="W23" s="32">
        <v>102</v>
      </c>
      <c r="X23" s="32">
        <v>91</v>
      </c>
      <c r="Y23" s="32">
        <v>6</v>
      </c>
      <c r="Z23" s="32">
        <v>38</v>
      </c>
      <c r="AA23" s="32">
        <v>122</v>
      </c>
      <c r="AB23" s="32">
        <v>534</v>
      </c>
      <c r="AC23" s="32">
        <v>58</v>
      </c>
      <c r="AD23" s="32">
        <v>755</v>
      </c>
      <c r="AE23" s="32">
        <v>42</v>
      </c>
      <c r="AF23" s="32">
        <v>23</v>
      </c>
      <c r="AG23" s="9"/>
      <c r="AH23" s="33">
        <f t="shared" ref="AH23:AV23" si="21">B23*R23</f>
        <v>9600</v>
      </c>
      <c r="AI23" s="33">
        <f t="shared" si="21"/>
        <v>1800</v>
      </c>
      <c r="AJ23" s="33">
        <f t="shared" si="21"/>
        <v>0</v>
      </c>
      <c r="AK23" s="33">
        <f t="shared" si="21"/>
        <v>0</v>
      </c>
      <c r="AL23" s="33">
        <f t="shared" si="21"/>
        <v>0</v>
      </c>
      <c r="AM23" s="33">
        <f t="shared" si="21"/>
        <v>5100</v>
      </c>
      <c r="AN23" s="33">
        <f t="shared" si="21"/>
        <v>0</v>
      </c>
      <c r="AO23" s="33">
        <f t="shared" si="21"/>
        <v>0</v>
      </c>
      <c r="AP23" s="33">
        <f t="shared" si="21"/>
        <v>0</v>
      </c>
      <c r="AQ23" s="33">
        <f t="shared" si="21"/>
        <v>0</v>
      </c>
      <c r="AR23" s="33">
        <f t="shared" si="21"/>
        <v>0</v>
      </c>
      <c r="AS23" s="33">
        <f t="shared" si="21"/>
        <v>2320</v>
      </c>
      <c r="AT23" s="33">
        <f t="shared" si="21"/>
        <v>3775</v>
      </c>
      <c r="AU23" s="33">
        <f t="shared" si="21"/>
        <v>336</v>
      </c>
      <c r="AV23" s="33">
        <f t="shared" si="21"/>
        <v>0</v>
      </c>
      <c r="AW23" s="34">
        <f t="shared" si="1"/>
        <v>22931</v>
      </c>
    </row>
    <row r="24" spans="1:49" ht="15.75" customHeight="1" x14ac:dyDescent="0.2">
      <c r="A24" s="30">
        <v>45344</v>
      </c>
      <c r="B24" s="31">
        <v>0</v>
      </c>
      <c r="C24" s="31">
        <v>200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150</v>
      </c>
      <c r="J24" s="31">
        <v>100</v>
      </c>
      <c r="K24" s="31">
        <v>100</v>
      </c>
      <c r="L24" s="31">
        <v>0</v>
      </c>
      <c r="M24" s="31">
        <v>40</v>
      </c>
      <c r="N24" s="31">
        <v>0</v>
      </c>
      <c r="O24" s="31">
        <v>8</v>
      </c>
      <c r="P24" s="31">
        <v>25</v>
      </c>
      <c r="Q24" s="7"/>
      <c r="R24" s="32">
        <v>48</v>
      </c>
      <c r="S24" s="32">
        <v>38</v>
      </c>
      <c r="T24" s="32">
        <v>39</v>
      </c>
      <c r="U24" s="32">
        <v>55</v>
      </c>
      <c r="V24" s="32">
        <v>195</v>
      </c>
      <c r="W24" s="32">
        <v>102</v>
      </c>
      <c r="X24" s="32">
        <v>91</v>
      </c>
      <c r="Y24" s="32">
        <v>5</v>
      </c>
      <c r="Z24" s="32">
        <v>38</v>
      </c>
      <c r="AA24" s="32">
        <v>122</v>
      </c>
      <c r="AB24" s="32">
        <v>534</v>
      </c>
      <c r="AC24" s="32">
        <v>58</v>
      </c>
      <c r="AD24" s="32">
        <v>755</v>
      </c>
      <c r="AE24" s="32">
        <v>42</v>
      </c>
      <c r="AF24" s="32">
        <v>23</v>
      </c>
      <c r="AG24" s="9"/>
      <c r="AH24" s="33">
        <f t="shared" ref="AH24:AV24" si="22">B24*R24</f>
        <v>0</v>
      </c>
      <c r="AI24" s="33">
        <f t="shared" si="22"/>
        <v>7600</v>
      </c>
      <c r="AJ24" s="33">
        <f t="shared" si="22"/>
        <v>0</v>
      </c>
      <c r="AK24" s="33">
        <f t="shared" si="22"/>
        <v>0</v>
      </c>
      <c r="AL24" s="33">
        <f t="shared" si="22"/>
        <v>0</v>
      </c>
      <c r="AM24" s="33">
        <f t="shared" si="22"/>
        <v>0</v>
      </c>
      <c r="AN24" s="33">
        <f t="shared" si="22"/>
        <v>0</v>
      </c>
      <c r="AO24" s="33">
        <f t="shared" si="22"/>
        <v>750</v>
      </c>
      <c r="AP24" s="33">
        <f t="shared" si="22"/>
        <v>3800</v>
      </c>
      <c r="AQ24" s="33">
        <f t="shared" si="22"/>
        <v>12200</v>
      </c>
      <c r="AR24" s="33">
        <f t="shared" si="22"/>
        <v>0</v>
      </c>
      <c r="AS24" s="33">
        <f t="shared" si="22"/>
        <v>2320</v>
      </c>
      <c r="AT24" s="33">
        <f t="shared" si="22"/>
        <v>0</v>
      </c>
      <c r="AU24" s="33">
        <f t="shared" si="22"/>
        <v>336</v>
      </c>
      <c r="AV24" s="33">
        <f t="shared" si="22"/>
        <v>575</v>
      </c>
      <c r="AW24" s="34">
        <f t="shared" si="1"/>
        <v>27581</v>
      </c>
    </row>
    <row r="25" spans="1:49" ht="15.75" customHeight="1" x14ac:dyDescent="0.2">
      <c r="A25" s="30">
        <v>45345</v>
      </c>
      <c r="B25" s="31">
        <v>0</v>
      </c>
      <c r="C25" s="31">
        <v>0</v>
      </c>
      <c r="D25" s="31">
        <v>50</v>
      </c>
      <c r="E25" s="31">
        <v>40</v>
      </c>
      <c r="F25" s="31">
        <v>0</v>
      </c>
      <c r="G25" s="31">
        <v>0</v>
      </c>
      <c r="H25" s="31">
        <v>0</v>
      </c>
      <c r="I25" s="31">
        <v>0</v>
      </c>
      <c r="J25" s="31">
        <v>100</v>
      </c>
      <c r="K25" s="31">
        <v>0</v>
      </c>
      <c r="L25" s="31">
        <v>10</v>
      </c>
      <c r="M25" s="31">
        <v>40</v>
      </c>
      <c r="N25" s="31">
        <v>10</v>
      </c>
      <c r="O25" s="31">
        <v>7</v>
      </c>
      <c r="P25" s="31">
        <v>0</v>
      </c>
      <c r="Q25" s="7"/>
      <c r="R25" s="32">
        <v>46</v>
      </c>
      <c r="S25" s="32">
        <v>38</v>
      </c>
      <c r="T25" s="32">
        <v>40</v>
      </c>
      <c r="U25" s="32">
        <v>55</v>
      </c>
      <c r="V25" s="32">
        <v>195</v>
      </c>
      <c r="W25" s="32">
        <v>102</v>
      </c>
      <c r="X25" s="32">
        <v>91</v>
      </c>
      <c r="Y25" s="32">
        <v>5</v>
      </c>
      <c r="Z25" s="32">
        <v>38</v>
      </c>
      <c r="AA25" s="32">
        <v>122</v>
      </c>
      <c r="AB25" s="32">
        <v>534</v>
      </c>
      <c r="AC25" s="32">
        <v>58</v>
      </c>
      <c r="AD25" s="32">
        <v>755</v>
      </c>
      <c r="AE25" s="32">
        <v>42</v>
      </c>
      <c r="AF25" s="32">
        <v>23</v>
      </c>
      <c r="AG25" s="9"/>
      <c r="AH25" s="33">
        <f t="shared" ref="AH25:AV25" si="23">B25*R25</f>
        <v>0</v>
      </c>
      <c r="AI25" s="33">
        <f t="shared" si="23"/>
        <v>0</v>
      </c>
      <c r="AJ25" s="33">
        <f t="shared" si="23"/>
        <v>2000</v>
      </c>
      <c r="AK25" s="33">
        <f t="shared" si="23"/>
        <v>2200</v>
      </c>
      <c r="AL25" s="33">
        <f t="shared" si="23"/>
        <v>0</v>
      </c>
      <c r="AM25" s="33">
        <f t="shared" si="23"/>
        <v>0</v>
      </c>
      <c r="AN25" s="33">
        <f t="shared" si="23"/>
        <v>0</v>
      </c>
      <c r="AO25" s="33">
        <f t="shared" si="23"/>
        <v>0</v>
      </c>
      <c r="AP25" s="33">
        <f t="shared" si="23"/>
        <v>3800</v>
      </c>
      <c r="AQ25" s="33">
        <f t="shared" si="23"/>
        <v>0</v>
      </c>
      <c r="AR25" s="33">
        <f t="shared" si="23"/>
        <v>5340</v>
      </c>
      <c r="AS25" s="33">
        <f t="shared" si="23"/>
        <v>2320</v>
      </c>
      <c r="AT25" s="33">
        <f t="shared" si="23"/>
        <v>7550</v>
      </c>
      <c r="AU25" s="33">
        <f t="shared" si="23"/>
        <v>294</v>
      </c>
      <c r="AV25" s="33">
        <f t="shared" si="23"/>
        <v>0</v>
      </c>
      <c r="AW25" s="34">
        <f t="shared" si="1"/>
        <v>23504</v>
      </c>
    </row>
    <row r="26" spans="1:49" ht="15.75" customHeight="1" x14ac:dyDescent="0.2">
      <c r="A26" s="30">
        <v>45346</v>
      </c>
      <c r="B26" s="31">
        <v>0</v>
      </c>
      <c r="C26" s="31">
        <v>0</v>
      </c>
      <c r="D26" s="31">
        <v>0</v>
      </c>
      <c r="E26" s="31">
        <v>0</v>
      </c>
      <c r="F26" s="31">
        <v>50</v>
      </c>
      <c r="G26" s="31">
        <v>50</v>
      </c>
      <c r="H26" s="31">
        <v>0</v>
      </c>
      <c r="I26" s="31">
        <v>120</v>
      </c>
      <c r="J26" s="31">
        <v>0</v>
      </c>
      <c r="K26" s="31">
        <v>0</v>
      </c>
      <c r="L26" s="31">
        <v>0</v>
      </c>
      <c r="M26" s="31">
        <v>50</v>
      </c>
      <c r="N26" s="31">
        <v>5</v>
      </c>
      <c r="O26" s="31">
        <v>6</v>
      </c>
      <c r="P26" s="31">
        <v>0</v>
      </c>
      <c r="Q26" s="7"/>
      <c r="R26" s="32">
        <v>46</v>
      </c>
      <c r="S26" s="32">
        <v>38</v>
      </c>
      <c r="T26" s="32">
        <v>40</v>
      </c>
      <c r="U26" s="32">
        <v>55</v>
      </c>
      <c r="V26" s="32">
        <v>195</v>
      </c>
      <c r="W26" s="32">
        <v>102</v>
      </c>
      <c r="X26" s="32">
        <v>91</v>
      </c>
      <c r="Y26" s="32">
        <v>5</v>
      </c>
      <c r="Z26" s="32">
        <v>38</v>
      </c>
      <c r="AA26" s="32">
        <v>122</v>
      </c>
      <c r="AB26" s="32">
        <v>534</v>
      </c>
      <c r="AC26" s="32">
        <v>57</v>
      </c>
      <c r="AD26" s="32">
        <v>755</v>
      </c>
      <c r="AE26" s="32">
        <v>42</v>
      </c>
      <c r="AF26" s="32">
        <v>23</v>
      </c>
      <c r="AG26" s="9"/>
      <c r="AH26" s="33">
        <f t="shared" ref="AH26:AV26" si="24">B26*R26</f>
        <v>0</v>
      </c>
      <c r="AI26" s="33">
        <f t="shared" si="24"/>
        <v>0</v>
      </c>
      <c r="AJ26" s="33">
        <f t="shared" si="24"/>
        <v>0</v>
      </c>
      <c r="AK26" s="33">
        <f t="shared" si="24"/>
        <v>0</v>
      </c>
      <c r="AL26" s="33">
        <f t="shared" si="24"/>
        <v>9750</v>
      </c>
      <c r="AM26" s="33">
        <f t="shared" si="24"/>
        <v>5100</v>
      </c>
      <c r="AN26" s="33">
        <f t="shared" si="24"/>
        <v>0</v>
      </c>
      <c r="AO26" s="33">
        <f t="shared" si="24"/>
        <v>600</v>
      </c>
      <c r="AP26" s="33">
        <f t="shared" si="24"/>
        <v>0</v>
      </c>
      <c r="AQ26" s="33">
        <f t="shared" si="24"/>
        <v>0</v>
      </c>
      <c r="AR26" s="33">
        <f t="shared" si="24"/>
        <v>0</v>
      </c>
      <c r="AS26" s="33">
        <f t="shared" si="24"/>
        <v>2850</v>
      </c>
      <c r="AT26" s="33">
        <f t="shared" si="24"/>
        <v>3775</v>
      </c>
      <c r="AU26" s="33">
        <f t="shared" si="24"/>
        <v>252</v>
      </c>
      <c r="AV26" s="33">
        <f t="shared" si="24"/>
        <v>0</v>
      </c>
      <c r="AW26" s="34">
        <f t="shared" si="1"/>
        <v>22327</v>
      </c>
    </row>
    <row r="27" spans="1:49" ht="15.75" customHeight="1" x14ac:dyDescent="0.2">
      <c r="A27" s="30">
        <v>45347</v>
      </c>
      <c r="B27" s="31">
        <v>200</v>
      </c>
      <c r="C27" s="31">
        <v>100</v>
      </c>
      <c r="D27" s="31">
        <v>20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45</v>
      </c>
      <c r="N27" s="31">
        <v>10</v>
      </c>
      <c r="O27" s="31">
        <v>6</v>
      </c>
      <c r="P27" s="31">
        <v>25</v>
      </c>
      <c r="Q27" s="7"/>
      <c r="R27" s="32">
        <v>46</v>
      </c>
      <c r="S27" s="32">
        <v>37</v>
      </c>
      <c r="T27" s="32">
        <v>40</v>
      </c>
      <c r="U27" s="32">
        <v>56</v>
      </c>
      <c r="V27" s="32">
        <v>195</v>
      </c>
      <c r="W27" s="32">
        <v>102</v>
      </c>
      <c r="X27" s="32">
        <v>91</v>
      </c>
      <c r="Y27" s="32">
        <v>5</v>
      </c>
      <c r="Z27" s="32">
        <v>38</v>
      </c>
      <c r="AA27" s="32">
        <v>122</v>
      </c>
      <c r="AB27" s="32">
        <v>533</v>
      </c>
      <c r="AC27" s="32">
        <v>57</v>
      </c>
      <c r="AD27" s="32">
        <v>755</v>
      </c>
      <c r="AE27" s="32">
        <v>43</v>
      </c>
      <c r="AF27" s="32">
        <v>23</v>
      </c>
      <c r="AG27" s="9"/>
      <c r="AH27" s="33">
        <f t="shared" ref="AH27:AV27" si="25">B27*R27</f>
        <v>9200</v>
      </c>
      <c r="AI27" s="33">
        <f t="shared" si="25"/>
        <v>3700</v>
      </c>
      <c r="AJ27" s="33">
        <f t="shared" si="25"/>
        <v>800</v>
      </c>
      <c r="AK27" s="33">
        <f t="shared" si="25"/>
        <v>0</v>
      </c>
      <c r="AL27" s="33">
        <f t="shared" si="25"/>
        <v>0</v>
      </c>
      <c r="AM27" s="33">
        <f t="shared" si="25"/>
        <v>0</v>
      </c>
      <c r="AN27" s="33">
        <f t="shared" si="25"/>
        <v>0</v>
      </c>
      <c r="AO27" s="33">
        <f t="shared" si="25"/>
        <v>0</v>
      </c>
      <c r="AP27" s="33">
        <f t="shared" si="25"/>
        <v>0</v>
      </c>
      <c r="AQ27" s="33">
        <f t="shared" si="25"/>
        <v>0</v>
      </c>
      <c r="AR27" s="33">
        <f t="shared" si="25"/>
        <v>0</v>
      </c>
      <c r="AS27" s="33">
        <f t="shared" si="25"/>
        <v>2565</v>
      </c>
      <c r="AT27" s="33">
        <f t="shared" si="25"/>
        <v>7550</v>
      </c>
      <c r="AU27" s="33">
        <f t="shared" si="25"/>
        <v>258</v>
      </c>
      <c r="AV27" s="33">
        <f t="shared" si="25"/>
        <v>575</v>
      </c>
      <c r="AW27" s="34">
        <f t="shared" si="1"/>
        <v>24648</v>
      </c>
    </row>
    <row r="28" spans="1:49" ht="15.75" customHeight="1" x14ac:dyDescent="0.2">
      <c r="A28" s="30">
        <v>45348</v>
      </c>
      <c r="B28" s="31">
        <v>0</v>
      </c>
      <c r="C28" s="31">
        <v>500</v>
      </c>
      <c r="D28" s="31">
        <v>50</v>
      </c>
      <c r="E28" s="31">
        <v>0</v>
      </c>
      <c r="F28" s="31">
        <v>0</v>
      </c>
      <c r="G28" s="31">
        <v>50</v>
      </c>
      <c r="H28" s="31">
        <v>0</v>
      </c>
      <c r="I28" s="31">
        <v>120</v>
      </c>
      <c r="J28" s="31">
        <v>100</v>
      </c>
      <c r="K28" s="31">
        <v>100</v>
      </c>
      <c r="L28" s="31">
        <v>20</v>
      </c>
      <c r="M28" s="31">
        <v>50</v>
      </c>
      <c r="N28" s="31">
        <v>10</v>
      </c>
      <c r="O28" s="31">
        <v>8</v>
      </c>
      <c r="P28" s="31">
        <v>0</v>
      </c>
      <c r="Q28" s="7"/>
      <c r="R28" s="32">
        <v>48</v>
      </c>
      <c r="S28" s="32">
        <v>37</v>
      </c>
      <c r="T28" s="32">
        <v>39</v>
      </c>
      <c r="U28" s="32">
        <v>56</v>
      </c>
      <c r="V28" s="32">
        <v>195</v>
      </c>
      <c r="W28" s="32">
        <v>102</v>
      </c>
      <c r="X28" s="32">
        <v>91</v>
      </c>
      <c r="Y28" s="32">
        <v>5</v>
      </c>
      <c r="Z28" s="32">
        <v>38</v>
      </c>
      <c r="AA28" s="32">
        <v>120</v>
      </c>
      <c r="AB28" s="32">
        <v>533</v>
      </c>
      <c r="AC28" s="32">
        <v>57</v>
      </c>
      <c r="AD28" s="32">
        <v>750</v>
      </c>
      <c r="AE28" s="32">
        <v>43</v>
      </c>
      <c r="AF28" s="32">
        <v>23</v>
      </c>
      <c r="AG28" s="9"/>
      <c r="AH28" s="33">
        <f t="shared" ref="AH28:AV28" si="26">B28*R28</f>
        <v>0</v>
      </c>
      <c r="AI28" s="33">
        <f t="shared" si="26"/>
        <v>18500</v>
      </c>
      <c r="AJ28" s="33">
        <f t="shared" si="26"/>
        <v>1950</v>
      </c>
      <c r="AK28" s="33">
        <f t="shared" si="26"/>
        <v>0</v>
      </c>
      <c r="AL28" s="33">
        <f t="shared" si="26"/>
        <v>0</v>
      </c>
      <c r="AM28" s="33">
        <f t="shared" si="26"/>
        <v>5100</v>
      </c>
      <c r="AN28" s="33">
        <f t="shared" si="26"/>
        <v>0</v>
      </c>
      <c r="AO28" s="33">
        <f t="shared" si="26"/>
        <v>600</v>
      </c>
      <c r="AP28" s="33">
        <f t="shared" si="26"/>
        <v>3800</v>
      </c>
      <c r="AQ28" s="33">
        <f t="shared" si="26"/>
        <v>12000</v>
      </c>
      <c r="AR28" s="33">
        <f t="shared" si="26"/>
        <v>10660</v>
      </c>
      <c r="AS28" s="33">
        <f t="shared" si="26"/>
        <v>2850</v>
      </c>
      <c r="AT28" s="33">
        <f t="shared" si="26"/>
        <v>7500</v>
      </c>
      <c r="AU28" s="33">
        <f t="shared" si="26"/>
        <v>344</v>
      </c>
      <c r="AV28" s="33">
        <f t="shared" si="26"/>
        <v>0</v>
      </c>
      <c r="AW28" s="34">
        <f t="shared" si="1"/>
        <v>63304</v>
      </c>
    </row>
    <row r="29" spans="1:49" ht="15.75" customHeight="1" x14ac:dyDescent="0.2">
      <c r="A29" s="30">
        <v>45349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45</v>
      </c>
      <c r="N29" s="31">
        <v>0</v>
      </c>
      <c r="O29" s="31">
        <v>6</v>
      </c>
      <c r="P29" s="31">
        <v>0</v>
      </c>
      <c r="Q29" s="7"/>
      <c r="R29" s="32">
        <v>48</v>
      </c>
      <c r="S29" s="32">
        <v>37</v>
      </c>
      <c r="T29" s="32">
        <v>39</v>
      </c>
      <c r="U29" s="32">
        <v>56</v>
      </c>
      <c r="V29" s="32">
        <v>197</v>
      </c>
      <c r="W29" s="32">
        <v>102</v>
      </c>
      <c r="X29" s="32">
        <v>91</v>
      </c>
      <c r="Y29" s="32">
        <v>5</v>
      </c>
      <c r="Z29" s="32">
        <v>38</v>
      </c>
      <c r="AA29" s="32">
        <v>120</v>
      </c>
      <c r="AB29" s="32">
        <v>533</v>
      </c>
      <c r="AC29" s="32">
        <v>57</v>
      </c>
      <c r="AD29" s="32">
        <v>750</v>
      </c>
      <c r="AE29" s="32">
        <v>43</v>
      </c>
      <c r="AF29" s="32">
        <v>23</v>
      </c>
      <c r="AG29" s="9"/>
      <c r="AH29" s="33">
        <f t="shared" ref="AH29:AV29" si="27">B29*R29</f>
        <v>0</v>
      </c>
      <c r="AI29" s="33">
        <f t="shared" si="27"/>
        <v>0</v>
      </c>
      <c r="AJ29" s="33">
        <f t="shared" si="27"/>
        <v>0</v>
      </c>
      <c r="AK29" s="33">
        <f t="shared" si="27"/>
        <v>0</v>
      </c>
      <c r="AL29" s="33">
        <f t="shared" si="27"/>
        <v>0</v>
      </c>
      <c r="AM29" s="33">
        <f t="shared" si="27"/>
        <v>0</v>
      </c>
      <c r="AN29" s="33">
        <f t="shared" si="27"/>
        <v>0</v>
      </c>
      <c r="AO29" s="33">
        <f t="shared" si="27"/>
        <v>0</v>
      </c>
      <c r="AP29" s="33">
        <f t="shared" si="27"/>
        <v>0</v>
      </c>
      <c r="AQ29" s="33">
        <f t="shared" si="27"/>
        <v>0</v>
      </c>
      <c r="AR29" s="33">
        <f t="shared" si="27"/>
        <v>0</v>
      </c>
      <c r="AS29" s="33">
        <f t="shared" si="27"/>
        <v>2565</v>
      </c>
      <c r="AT29" s="33">
        <f t="shared" si="27"/>
        <v>0</v>
      </c>
      <c r="AU29" s="33">
        <f t="shared" si="27"/>
        <v>258</v>
      </c>
      <c r="AV29" s="33">
        <f t="shared" si="27"/>
        <v>0</v>
      </c>
      <c r="AW29" s="34">
        <f t="shared" si="1"/>
        <v>2823</v>
      </c>
    </row>
    <row r="30" spans="1:49" ht="15.75" customHeight="1" x14ac:dyDescent="0.2">
      <c r="A30" s="30">
        <v>45350</v>
      </c>
      <c r="B30" s="31">
        <v>0</v>
      </c>
      <c r="C30" s="31">
        <v>0</v>
      </c>
      <c r="D30" s="31">
        <v>0</v>
      </c>
      <c r="E30" s="31">
        <v>40</v>
      </c>
      <c r="F30" s="31">
        <v>50</v>
      </c>
      <c r="G30" s="31">
        <v>0</v>
      </c>
      <c r="H30" s="31">
        <v>50</v>
      </c>
      <c r="I30" s="31">
        <v>120</v>
      </c>
      <c r="J30" s="31">
        <v>100</v>
      </c>
      <c r="K30" s="31">
        <v>0</v>
      </c>
      <c r="L30" s="31">
        <v>10</v>
      </c>
      <c r="M30" s="31">
        <v>40</v>
      </c>
      <c r="N30" s="31">
        <v>10</v>
      </c>
      <c r="O30" s="31">
        <v>8</v>
      </c>
      <c r="P30" s="31">
        <v>0</v>
      </c>
      <c r="Q30" s="7"/>
      <c r="R30" s="32">
        <v>48</v>
      </c>
      <c r="S30" s="32">
        <v>36</v>
      </c>
      <c r="T30" s="32">
        <v>43</v>
      </c>
      <c r="U30" s="32">
        <v>56</v>
      </c>
      <c r="V30" s="32">
        <v>197</v>
      </c>
      <c r="W30" s="32">
        <v>103</v>
      </c>
      <c r="X30" s="32">
        <v>89</v>
      </c>
      <c r="Y30" s="32">
        <v>5</v>
      </c>
      <c r="Z30" s="32">
        <v>38</v>
      </c>
      <c r="AA30" s="32">
        <v>120</v>
      </c>
      <c r="AB30" s="32">
        <v>533</v>
      </c>
      <c r="AC30" s="32">
        <v>57</v>
      </c>
      <c r="AD30" s="32">
        <v>750</v>
      </c>
      <c r="AE30" s="32">
        <v>43</v>
      </c>
      <c r="AF30" s="32">
        <v>23</v>
      </c>
      <c r="AG30" s="9"/>
      <c r="AH30" s="33">
        <f t="shared" ref="AH30:AV30" si="28">B30*R30</f>
        <v>0</v>
      </c>
      <c r="AI30" s="33">
        <f t="shared" si="28"/>
        <v>0</v>
      </c>
      <c r="AJ30" s="33">
        <f t="shared" si="28"/>
        <v>0</v>
      </c>
      <c r="AK30" s="33">
        <f t="shared" si="28"/>
        <v>2240</v>
      </c>
      <c r="AL30" s="33">
        <f t="shared" si="28"/>
        <v>9850</v>
      </c>
      <c r="AM30" s="33">
        <f t="shared" si="28"/>
        <v>0</v>
      </c>
      <c r="AN30" s="33">
        <f t="shared" si="28"/>
        <v>4450</v>
      </c>
      <c r="AO30" s="33">
        <f t="shared" si="28"/>
        <v>600</v>
      </c>
      <c r="AP30" s="33">
        <f t="shared" si="28"/>
        <v>3800</v>
      </c>
      <c r="AQ30" s="33">
        <f t="shared" si="28"/>
        <v>0</v>
      </c>
      <c r="AR30" s="33">
        <f t="shared" si="28"/>
        <v>5330</v>
      </c>
      <c r="AS30" s="33">
        <f t="shared" si="28"/>
        <v>2280</v>
      </c>
      <c r="AT30" s="33">
        <f t="shared" si="28"/>
        <v>7500</v>
      </c>
      <c r="AU30" s="33">
        <f t="shared" si="28"/>
        <v>344</v>
      </c>
      <c r="AV30" s="33">
        <f t="shared" si="28"/>
        <v>0</v>
      </c>
      <c r="AW30" s="34">
        <f t="shared" si="1"/>
        <v>36394</v>
      </c>
    </row>
    <row r="31" spans="1:49" ht="15.75" customHeight="1" x14ac:dyDescent="0.2">
      <c r="A31" s="30">
        <v>45351</v>
      </c>
      <c r="B31" s="31">
        <v>100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120</v>
      </c>
      <c r="J31" s="31">
        <v>0</v>
      </c>
      <c r="K31" s="31">
        <v>0</v>
      </c>
      <c r="L31" s="31">
        <v>0</v>
      </c>
      <c r="M31" s="31">
        <v>40</v>
      </c>
      <c r="N31" s="31">
        <v>0</v>
      </c>
      <c r="O31" s="31">
        <v>6</v>
      </c>
      <c r="P31" s="31">
        <v>10</v>
      </c>
      <c r="Q31" s="7"/>
      <c r="R31" s="32">
        <v>48</v>
      </c>
      <c r="S31" s="32">
        <v>36</v>
      </c>
      <c r="T31" s="32">
        <v>43</v>
      </c>
      <c r="U31" s="32">
        <v>54</v>
      </c>
      <c r="V31" s="32">
        <v>197</v>
      </c>
      <c r="W31" s="32">
        <v>103</v>
      </c>
      <c r="X31" s="32">
        <v>89</v>
      </c>
      <c r="Y31" s="32">
        <v>5</v>
      </c>
      <c r="Z31" s="32">
        <v>39</v>
      </c>
      <c r="AA31" s="32">
        <v>120</v>
      </c>
      <c r="AB31" s="32">
        <v>533</v>
      </c>
      <c r="AC31" s="32">
        <v>57</v>
      </c>
      <c r="AD31" s="32">
        <v>750</v>
      </c>
      <c r="AE31" s="32">
        <v>43</v>
      </c>
      <c r="AF31" s="32">
        <v>23</v>
      </c>
      <c r="AG31" s="9"/>
      <c r="AH31" s="33">
        <f t="shared" ref="AH31:AV31" si="29">B31*R31</f>
        <v>4800</v>
      </c>
      <c r="AI31" s="33">
        <f t="shared" si="29"/>
        <v>0</v>
      </c>
      <c r="AJ31" s="33">
        <f t="shared" si="29"/>
        <v>0</v>
      </c>
      <c r="AK31" s="33">
        <f t="shared" si="29"/>
        <v>0</v>
      </c>
      <c r="AL31" s="33">
        <f t="shared" si="29"/>
        <v>0</v>
      </c>
      <c r="AM31" s="33">
        <f t="shared" si="29"/>
        <v>0</v>
      </c>
      <c r="AN31" s="33">
        <f t="shared" si="29"/>
        <v>0</v>
      </c>
      <c r="AO31" s="33">
        <f t="shared" si="29"/>
        <v>600</v>
      </c>
      <c r="AP31" s="33">
        <f t="shared" si="29"/>
        <v>0</v>
      </c>
      <c r="AQ31" s="33">
        <f t="shared" si="29"/>
        <v>0</v>
      </c>
      <c r="AR31" s="33">
        <f t="shared" si="29"/>
        <v>0</v>
      </c>
      <c r="AS31" s="33">
        <f t="shared" si="29"/>
        <v>2280</v>
      </c>
      <c r="AT31" s="33">
        <f t="shared" si="29"/>
        <v>0</v>
      </c>
      <c r="AU31" s="33">
        <f t="shared" si="29"/>
        <v>258</v>
      </c>
      <c r="AV31" s="33">
        <f t="shared" si="29"/>
        <v>230</v>
      </c>
      <c r="AW31" s="34">
        <f t="shared" si="1"/>
        <v>8168</v>
      </c>
    </row>
    <row r="32" spans="1:49" ht="15.75" customHeight="1" x14ac:dyDescent="0.2">
      <c r="A32" s="30">
        <v>45352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40</v>
      </c>
      <c r="N32" s="31">
        <v>0</v>
      </c>
      <c r="O32" s="31">
        <v>8</v>
      </c>
      <c r="P32" s="31">
        <v>0</v>
      </c>
      <c r="Q32" s="7"/>
      <c r="R32" s="32">
        <v>48</v>
      </c>
      <c r="S32" s="32">
        <v>36</v>
      </c>
      <c r="T32" s="32">
        <v>43</v>
      </c>
      <c r="U32" s="32">
        <v>54</v>
      </c>
      <c r="V32" s="32">
        <v>197</v>
      </c>
      <c r="W32" s="32">
        <v>103</v>
      </c>
      <c r="X32" s="32">
        <v>89</v>
      </c>
      <c r="Y32" s="32">
        <v>5</v>
      </c>
      <c r="Z32" s="32">
        <v>39</v>
      </c>
      <c r="AA32" s="32">
        <v>120</v>
      </c>
      <c r="AB32" s="32">
        <v>533</v>
      </c>
      <c r="AC32" s="32">
        <v>57</v>
      </c>
      <c r="AD32" s="32">
        <v>750</v>
      </c>
      <c r="AE32" s="32">
        <v>43</v>
      </c>
      <c r="AF32" s="32">
        <v>23</v>
      </c>
      <c r="AG32" s="9"/>
      <c r="AH32" s="33">
        <f t="shared" ref="AH32:AV32" si="30">B32*R32</f>
        <v>0</v>
      </c>
      <c r="AI32" s="33">
        <f t="shared" si="30"/>
        <v>0</v>
      </c>
      <c r="AJ32" s="33">
        <f t="shared" si="30"/>
        <v>0</v>
      </c>
      <c r="AK32" s="33">
        <f t="shared" si="30"/>
        <v>0</v>
      </c>
      <c r="AL32" s="33">
        <f t="shared" si="30"/>
        <v>0</v>
      </c>
      <c r="AM32" s="33">
        <f t="shared" si="30"/>
        <v>0</v>
      </c>
      <c r="AN32" s="33">
        <f t="shared" si="30"/>
        <v>0</v>
      </c>
      <c r="AO32" s="33">
        <f t="shared" si="30"/>
        <v>0</v>
      </c>
      <c r="AP32" s="33">
        <f t="shared" si="30"/>
        <v>0</v>
      </c>
      <c r="AQ32" s="33">
        <f t="shared" si="30"/>
        <v>0</v>
      </c>
      <c r="AR32" s="33">
        <f t="shared" si="30"/>
        <v>0</v>
      </c>
      <c r="AS32" s="33">
        <f t="shared" si="30"/>
        <v>2280</v>
      </c>
      <c r="AT32" s="33">
        <f t="shared" si="30"/>
        <v>0</v>
      </c>
      <c r="AU32" s="33">
        <f t="shared" si="30"/>
        <v>344</v>
      </c>
      <c r="AV32" s="33">
        <f t="shared" si="30"/>
        <v>0</v>
      </c>
      <c r="AW32" s="34">
        <f t="shared" si="1"/>
        <v>2624</v>
      </c>
    </row>
    <row r="33" spans="1:49" ht="15.75" customHeight="1" x14ac:dyDescent="0.2">
      <c r="A33" s="30">
        <v>45353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120</v>
      </c>
      <c r="J33" s="31">
        <v>0</v>
      </c>
      <c r="K33" s="31">
        <v>0</v>
      </c>
      <c r="L33" s="31">
        <v>0</v>
      </c>
      <c r="M33" s="31">
        <v>45</v>
      </c>
      <c r="N33" s="31">
        <v>0</v>
      </c>
      <c r="O33" s="31">
        <v>10</v>
      </c>
      <c r="P33" s="31">
        <v>0</v>
      </c>
      <c r="Q33" s="7"/>
      <c r="R33" s="32">
        <v>48</v>
      </c>
      <c r="S33" s="32">
        <v>36</v>
      </c>
      <c r="T33" s="32">
        <v>43</v>
      </c>
      <c r="U33" s="32">
        <v>54</v>
      </c>
      <c r="V33" s="32">
        <v>197</v>
      </c>
      <c r="W33" s="32">
        <v>103</v>
      </c>
      <c r="X33" s="32">
        <v>89</v>
      </c>
      <c r="Y33" s="32">
        <v>5</v>
      </c>
      <c r="Z33" s="32">
        <v>39</v>
      </c>
      <c r="AA33" s="32">
        <v>120</v>
      </c>
      <c r="AB33" s="32">
        <v>533</v>
      </c>
      <c r="AC33" s="32">
        <v>57</v>
      </c>
      <c r="AD33" s="32">
        <v>750</v>
      </c>
      <c r="AE33" s="32">
        <v>43</v>
      </c>
      <c r="AF33" s="32">
        <v>23</v>
      </c>
      <c r="AG33" s="9"/>
      <c r="AH33" s="35">
        <f t="shared" ref="AH33:AV33" si="31">B33*R33</f>
        <v>0</v>
      </c>
      <c r="AI33" s="35">
        <f t="shared" si="31"/>
        <v>0</v>
      </c>
      <c r="AJ33" s="35">
        <f t="shared" si="31"/>
        <v>0</v>
      </c>
      <c r="AK33" s="35">
        <f t="shared" si="31"/>
        <v>0</v>
      </c>
      <c r="AL33" s="35">
        <f t="shared" si="31"/>
        <v>0</v>
      </c>
      <c r="AM33" s="35">
        <f t="shared" si="31"/>
        <v>0</v>
      </c>
      <c r="AN33" s="35">
        <f t="shared" si="31"/>
        <v>0</v>
      </c>
      <c r="AO33" s="35">
        <f t="shared" si="31"/>
        <v>600</v>
      </c>
      <c r="AP33" s="35">
        <f t="shared" si="31"/>
        <v>0</v>
      </c>
      <c r="AQ33" s="35">
        <f t="shared" si="31"/>
        <v>0</v>
      </c>
      <c r="AR33" s="35">
        <f t="shared" si="31"/>
        <v>0</v>
      </c>
      <c r="AS33" s="35">
        <f t="shared" si="31"/>
        <v>2565</v>
      </c>
      <c r="AT33" s="35">
        <f t="shared" si="31"/>
        <v>0</v>
      </c>
      <c r="AU33" s="35">
        <f t="shared" si="31"/>
        <v>430</v>
      </c>
      <c r="AV33" s="35">
        <f t="shared" si="31"/>
        <v>0</v>
      </c>
      <c r="AW33" s="34">
        <f t="shared" si="1"/>
        <v>3595</v>
      </c>
    </row>
    <row r="34" spans="1:49" ht="15.75" customHeight="1" x14ac:dyDescent="0.2">
      <c r="A34" s="36" t="s">
        <v>28</v>
      </c>
      <c r="B34" s="37">
        <f t="shared" ref="B34:P34" si="32">SUM(B3:B33)</f>
        <v>1600</v>
      </c>
      <c r="C34" s="37">
        <f t="shared" si="32"/>
        <v>2010</v>
      </c>
      <c r="D34" s="37">
        <f t="shared" si="32"/>
        <v>270</v>
      </c>
      <c r="E34" s="37">
        <f t="shared" si="32"/>
        <v>250</v>
      </c>
      <c r="F34" s="37">
        <f t="shared" si="32"/>
        <v>250</v>
      </c>
      <c r="G34" s="37">
        <f t="shared" si="32"/>
        <v>500</v>
      </c>
      <c r="H34" s="37">
        <f t="shared" si="32"/>
        <v>200</v>
      </c>
      <c r="I34" s="37">
        <f t="shared" si="32"/>
        <v>2290</v>
      </c>
      <c r="J34" s="37">
        <f t="shared" si="32"/>
        <v>1200</v>
      </c>
      <c r="K34" s="37">
        <f t="shared" si="32"/>
        <v>750</v>
      </c>
      <c r="L34" s="37">
        <f t="shared" si="32"/>
        <v>130</v>
      </c>
      <c r="M34" s="37">
        <f t="shared" si="32"/>
        <v>1455</v>
      </c>
      <c r="N34" s="37">
        <f t="shared" si="32"/>
        <v>100</v>
      </c>
      <c r="O34" s="37">
        <f t="shared" si="32"/>
        <v>235</v>
      </c>
      <c r="P34" s="37">
        <f t="shared" si="32"/>
        <v>260</v>
      </c>
      <c r="Q34" s="38" t="s">
        <v>29</v>
      </c>
      <c r="R34" s="39">
        <f t="shared" ref="R34:AF34" si="33">AVERAGE(R3:R33)</f>
        <v>47.645161290322584</v>
      </c>
      <c r="S34" s="39">
        <f t="shared" si="33"/>
        <v>35.935483870967744</v>
      </c>
      <c r="T34" s="39">
        <f t="shared" si="33"/>
        <v>39.903225806451616</v>
      </c>
      <c r="U34" s="39">
        <f t="shared" si="33"/>
        <v>54.516129032258064</v>
      </c>
      <c r="V34" s="39">
        <f t="shared" si="33"/>
        <v>194.83870967741936</v>
      </c>
      <c r="W34" s="39">
        <f t="shared" si="33"/>
        <v>100.90322580645162</v>
      </c>
      <c r="X34" s="39">
        <f t="shared" si="33"/>
        <v>90.193548387096769</v>
      </c>
      <c r="Y34" s="39">
        <f t="shared" si="33"/>
        <v>5.67741935483871</v>
      </c>
      <c r="Z34" s="39">
        <f t="shared" si="33"/>
        <v>38.516129032258064</v>
      </c>
      <c r="AA34" s="39">
        <f t="shared" si="33"/>
        <v>120.48387096774194</v>
      </c>
      <c r="AB34" s="39">
        <f t="shared" si="33"/>
        <v>532.35483870967744</v>
      </c>
      <c r="AC34" s="39">
        <f t="shared" si="33"/>
        <v>57.193548387096776</v>
      </c>
      <c r="AD34" s="39">
        <f t="shared" si="33"/>
        <v>751.77419354838707</v>
      </c>
      <c r="AE34" s="39">
        <f t="shared" si="33"/>
        <v>42.225806451612904</v>
      </c>
      <c r="AF34" s="39">
        <f t="shared" si="33"/>
        <v>23</v>
      </c>
      <c r="AG34" s="40" t="s">
        <v>28</v>
      </c>
      <c r="AH34" s="40">
        <f t="shared" ref="AH34:AW34" si="34">SUM(AH3:AH33)</f>
        <v>75800</v>
      </c>
      <c r="AI34" s="40">
        <f t="shared" si="34"/>
        <v>72800</v>
      </c>
      <c r="AJ34" s="40">
        <f t="shared" si="34"/>
        <v>10700</v>
      </c>
      <c r="AK34" s="40">
        <f t="shared" si="34"/>
        <v>13730</v>
      </c>
      <c r="AL34" s="40">
        <f t="shared" si="34"/>
        <v>48350</v>
      </c>
      <c r="AM34" s="40">
        <f t="shared" si="34"/>
        <v>50300</v>
      </c>
      <c r="AN34" s="40">
        <f t="shared" si="34"/>
        <v>18000</v>
      </c>
      <c r="AO34" s="40">
        <f t="shared" si="34"/>
        <v>12990</v>
      </c>
      <c r="AP34" s="40">
        <f t="shared" si="34"/>
        <v>46150</v>
      </c>
      <c r="AQ34" s="40">
        <f t="shared" si="34"/>
        <v>90250</v>
      </c>
      <c r="AR34" s="40">
        <f t="shared" si="34"/>
        <v>69150</v>
      </c>
      <c r="AS34" s="40">
        <f t="shared" si="34"/>
        <v>83195</v>
      </c>
      <c r="AT34" s="40">
        <f t="shared" si="34"/>
        <v>75225</v>
      </c>
      <c r="AU34" s="40">
        <f t="shared" si="34"/>
        <v>9922</v>
      </c>
      <c r="AV34" s="40">
        <f t="shared" si="34"/>
        <v>5980</v>
      </c>
      <c r="AW34" s="41">
        <f t="shared" si="34"/>
        <v>682542</v>
      </c>
    </row>
    <row r="35" spans="1:49" ht="15.75" customHeight="1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58" t="s">
        <v>34</v>
      </c>
      <c r="AH35" s="59">
        <f>PUR!R3*INV!B3</f>
        <v>24000</v>
      </c>
      <c r="AI35" s="59">
        <f>PUR!S3*INV!C3</f>
        <v>10200</v>
      </c>
      <c r="AJ35" s="59">
        <f>PUR!T3*INV!D3</f>
        <v>2220</v>
      </c>
      <c r="AK35" s="59">
        <f>PUR!U3*INV!E3</f>
        <v>2500</v>
      </c>
      <c r="AL35" s="59">
        <f>PUR!V3*INV!F3</f>
        <v>9500</v>
      </c>
      <c r="AM35" s="59">
        <f>PUR!W3*INV!G3</f>
        <v>3000</v>
      </c>
      <c r="AN35" s="59">
        <f>PUR!X3*INV!H3</f>
        <v>6300</v>
      </c>
      <c r="AO35" s="59">
        <f>PUR!Y3*INV!I3</f>
        <v>600</v>
      </c>
      <c r="AP35" s="59">
        <f>PUR!Z3*INV!J3</f>
        <v>760</v>
      </c>
      <c r="AQ35" s="59">
        <f>PUR!AA3*INV!K3</f>
        <v>3570</v>
      </c>
      <c r="AR35" s="59">
        <f>PUR!AB3*INV!L3</f>
        <v>5300</v>
      </c>
      <c r="AS35" s="59">
        <f>PUR!AC3*INV!M3</f>
        <v>2850</v>
      </c>
      <c r="AT35" s="59">
        <f>PUR!AD3*INV!N3</f>
        <v>11250</v>
      </c>
      <c r="AU35" s="59">
        <f>PUR!AE3*INV!O3</f>
        <v>336</v>
      </c>
      <c r="AV35" s="59">
        <f>PUR!AF3*INV!P3</f>
        <v>345</v>
      </c>
    </row>
    <row r="36" spans="1:49" ht="15.75" customHeight="1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54" t="s">
        <v>45</v>
      </c>
      <c r="AC36" s="55">
        <f>AVERAGE(R34:AF34)</f>
        <v>142.34408602150538</v>
      </c>
      <c r="AD36" s="42"/>
      <c r="AE36" s="42"/>
      <c r="AF36" s="42"/>
      <c r="AG36" s="58" t="s">
        <v>46</v>
      </c>
      <c r="AH36" s="59">
        <f>INV!B33*PUR!R33</f>
        <v>7872</v>
      </c>
      <c r="AI36" s="59">
        <f>INV!C33*PUR!S33</f>
        <v>7308</v>
      </c>
      <c r="AJ36" s="59">
        <f>INV!D33*PUR!T33</f>
        <v>1075</v>
      </c>
      <c r="AK36" s="59">
        <f>INV!E33*PUR!U33</f>
        <v>1998</v>
      </c>
      <c r="AL36" s="59">
        <f>INV!F33*PUR!V33</f>
        <v>10835</v>
      </c>
      <c r="AM36" s="59">
        <f>INV!G33*PUR!W33</f>
        <v>1442</v>
      </c>
      <c r="AN36" s="59">
        <f>INV!H33*PUR!X33</f>
        <v>5340</v>
      </c>
      <c r="AO36" s="59">
        <f>INV!I33*PUR!Y33</f>
        <v>180</v>
      </c>
      <c r="AP36" s="59">
        <f>INV!J33*PUR!Z33</f>
        <v>3549</v>
      </c>
      <c r="AQ36" s="59">
        <f>INV!K33*PUR!AA33</f>
        <v>5880</v>
      </c>
      <c r="AR36" s="59">
        <f>INV!L33*PUR!AB33</f>
        <v>4264</v>
      </c>
      <c r="AS36" s="59">
        <f>INV!M33*PUR!AC33</f>
        <v>3192</v>
      </c>
      <c r="AT36" s="59">
        <f>INV!N33*PUR!AD33</f>
        <v>6000</v>
      </c>
      <c r="AU36" s="59">
        <f>INV!O33*PUR!AE33</f>
        <v>430</v>
      </c>
      <c r="AV36" s="59">
        <f>INV!P33*PUR!AF33</f>
        <v>299</v>
      </c>
    </row>
    <row r="37" spans="1:49" ht="15.75" customHeight="1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58" t="s">
        <v>47</v>
      </c>
      <c r="AH37" s="40">
        <f>(AH34+AH35)-AH36</f>
        <v>91928</v>
      </c>
      <c r="AI37" s="40">
        <f t="shared" ref="AI37:AV37" si="35">(AI34+AI35)-AI36</f>
        <v>75692</v>
      </c>
      <c r="AJ37" s="40">
        <f t="shared" si="35"/>
        <v>11845</v>
      </c>
      <c r="AK37" s="40">
        <f t="shared" si="35"/>
        <v>14232</v>
      </c>
      <c r="AL37" s="40">
        <f t="shared" si="35"/>
        <v>47015</v>
      </c>
      <c r="AM37" s="40">
        <f t="shared" si="35"/>
        <v>51858</v>
      </c>
      <c r="AN37" s="40">
        <f t="shared" si="35"/>
        <v>18960</v>
      </c>
      <c r="AO37" s="40">
        <f t="shared" si="35"/>
        <v>13410</v>
      </c>
      <c r="AP37" s="40">
        <f t="shared" si="35"/>
        <v>43361</v>
      </c>
      <c r="AQ37" s="40">
        <f t="shared" si="35"/>
        <v>87940</v>
      </c>
      <c r="AR37" s="40">
        <f t="shared" si="35"/>
        <v>70186</v>
      </c>
      <c r="AS37" s="40">
        <f t="shared" si="35"/>
        <v>82853</v>
      </c>
      <c r="AT37" s="40">
        <f t="shared" si="35"/>
        <v>80475</v>
      </c>
      <c r="AU37" s="40">
        <f t="shared" si="35"/>
        <v>9828</v>
      </c>
      <c r="AV37" s="40">
        <f t="shared" si="35"/>
        <v>6026</v>
      </c>
      <c r="AW37" s="60">
        <f>SUM(AH37:AV37)</f>
        <v>705609</v>
      </c>
    </row>
    <row r="38" spans="1:49" ht="15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49" ht="15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49" ht="15.75" customHeight="1" x14ac:dyDescent="0.2">
      <c r="A40" s="23"/>
      <c r="B40" s="23"/>
      <c r="C40" s="23"/>
      <c r="D40" s="7"/>
      <c r="E40" s="23"/>
      <c r="F40" s="23"/>
      <c r="G40" s="2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49" ht="15.75" customHeight="1" x14ac:dyDescent="0.2">
      <c r="A41" s="43"/>
      <c r="B41" s="7"/>
      <c r="C41" s="7"/>
      <c r="D41" s="7"/>
      <c r="E41" s="4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49" ht="15.75" customHeight="1" x14ac:dyDescent="0.2">
      <c r="A42" s="43"/>
      <c r="B42" s="7"/>
      <c r="C42" s="7"/>
      <c r="D42" s="7"/>
      <c r="E42" s="43"/>
      <c r="F42" s="7"/>
      <c r="G42" s="7"/>
      <c r="H42" s="7"/>
      <c r="I42" s="7"/>
      <c r="J42" s="7"/>
      <c r="K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49" ht="15.75" customHeight="1" x14ac:dyDescent="0.2">
      <c r="A43" s="43"/>
      <c r="B43" s="7"/>
      <c r="C43" s="7"/>
      <c r="D43" s="7"/>
      <c r="E43" s="43"/>
      <c r="F43" s="7"/>
      <c r="G43" s="7"/>
      <c r="H43" s="7"/>
      <c r="I43" s="7"/>
      <c r="J43" s="7"/>
      <c r="K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49" ht="15.75" customHeight="1" x14ac:dyDescent="0.2">
      <c r="A44" s="43"/>
      <c r="B44" s="7"/>
      <c r="C44" s="7"/>
      <c r="D44" s="7"/>
      <c r="E44" s="43"/>
      <c r="F44" s="7"/>
      <c r="G44" s="7"/>
      <c r="H44" s="7"/>
      <c r="I44" s="7"/>
      <c r="J44" s="7"/>
      <c r="K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49" ht="15.75" customHeight="1" x14ac:dyDescent="0.2">
      <c r="A45" s="43"/>
      <c r="B45" s="7"/>
      <c r="C45" s="7"/>
      <c r="D45" s="7"/>
      <c r="E45" s="43"/>
      <c r="F45" s="7"/>
      <c r="G45" s="7"/>
      <c r="H45" s="7"/>
      <c r="I45" s="7"/>
      <c r="J45" s="7"/>
      <c r="K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49" ht="15.75" customHeight="1" x14ac:dyDescent="0.2">
      <c r="A46" s="43"/>
      <c r="B46" s="7"/>
      <c r="C46" s="7"/>
      <c r="D46" s="7"/>
      <c r="E46" s="43"/>
      <c r="F46" s="7"/>
      <c r="G46" s="7"/>
      <c r="H46" s="7"/>
      <c r="I46" s="7"/>
      <c r="J46" s="7"/>
      <c r="K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49" ht="15.75" customHeight="1" x14ac:dyDescent="0.2">
      <c r="A47" s="43"/>
      <c r="B47" s="7"/>
      <c r="C47" s="7"/>
      <c r="D47" s="7"/>
      <c r="E47" s="43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49" ht="15.75" customHeight="1" x14ac:dyDescent="0.2">
      <c r="A48" s="43"/>
      <c r="B48" s="7"/>
      <c r="C48" s="7"/>
      <c r="D48" s="7"/>
      <c r="E48" s="43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5.75" customHeight="1" x14ac:dyDescent="0.2">
      <c r="A49" s="43"/>
      <c r="B49" s="7"/>
      <c r="C49" s="7"/>
      <c r="D49" s="7"/>
      <c r="E49" s="43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5.75" customHeight="1" x14ac:dyDescent="0.2">
      <c r="A50" s="43"/>
      <c r="B50" s="7"/>
      <c r="C50" s="7"/>
      <c r="D50" s="7"/>
      <c r="E50" s="43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5.75" customHeight="1" x14ac:dyDescent="0.2">
      <c r="A51" s="43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5.75" customHeight="1" x14ac:dyDescent="0.2">
      <c r="A52" s="43"/>
      <c r="B52" s="7"/>
      <c r="C52" s="7"/>
      <c r="D52" s="7"/>
      <c r="E52" s="43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.75" customHeight="1" x14ac:dyDescent="0.2">
      <c r="A53" s="43"/>
      <c r="B53" s="7"/>
      <c r="C53" s="7"/>
      <c r="D53" s="7"/>
      <c r="E53" s="43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.75" customHeight="1" x14ac:dyDescent="0.2">
      <c r="A54" s="43"/>
      <c r="B54" s="7"/>
      <c r="C54" s="7"/>
      <c r="D54" s="7"/>
      <c r="E54" s="43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5.75" customHeight="1" x14ac:dyDescent="0.2">
      <c r="A55" s="43"/>
      <c r="B55" s="7"/>
      <c r="C55" s="7"/>
      <c r="D55" s="7"/>
      <c r="E55" s="43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5.75" customHeight="1" x14ac:dyDescent="0.2">
      <c r="A56" s="43"/>
      <c r="B56" s="7"/>
      <c r="C56" s="7"/>
      <c r="D56" s="7"/>
      <c r="E56" s="43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5.75" customHeight="1" x14ac:dyDescent="0.2">
      <c r="A57" s="43"/>
      <c r="B57" s="7"/>
      <c r="C57" s="7"/>
      <c r="D57" s="7"/>
      <c r="E57" s="43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5.75" customHeight="1" x14ac:dyDescent="0.2">
      <c r="A58" s="43"/>
      <c r="B58" s="7"/>
      <c r="C58" s="7"/>
      <c r="D58" s="7"/>
      <c r="E58" s="43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5.75" customHeight="1" x14ac:dyDescent="0.2">
      <c r="A59" s="43"/>
      <c r="B59" s="7"/>
      <c r="C59" s="7"/>
      <c r="D59" s="7"/>
      <c r="E59" s="43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5.75" customHeight="1" x14ac:dyDescent="0.2">
      <c r="A60" s="43"/>
      <c r="B60" s="7"/>
      <c r="C60" s="7"/>
      <c r="D60" s="7"/>
      <c r="E60" s="43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5.75" customHeight="1" x14ac:dyDescent="0.2">
      <c r="A61" s="43"/>
      <c r="B61" s="7"/>
      <c r="C61" s="7"/>
      <c r="D61" s="7"/>
      <c r="E61" s="43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5.75" customHeight="1" x14ac:dyDescent="0.2">
      <c r="A62" s="43"/>
      <c r="B62" s="7"/>
      <c r="C62" s="7"/>
      <c r="D62" s="7"/>
      <c r="E62" s="43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5.75" customHeight="1" x14ac:dyDescent="0.2">
      <c r="A63" s="43"/>
      <c r="B63" s="7"/>
      <c r="C63" s="7"/>
      <c r="D63" s="7"/>
      <c r="E63" s="43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5.75" customHeight="1" x14ac:dyDescent="0.2">
      <c r="A64" s="43"/>
      <c r="B64" s="7"/>
      <c r="C64" s="7"/>
      <c r="D64" s="7"/>
      <c r="E64" s="43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5.75" customHeight="1" x14ac:dyDescent="0.2">
      <c r="A65" s="43"/>
      <c r="B65" s="7"/>
      <c r="C65" s="7"/>
      <c r="D65" s="7"/>
      <c r="E65" s="43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5.75" customHeight="1" x14ac:dyDescent="0.2">
      <c r="A66" s="43"/>
      <c r="B66" s="7"/>
      <c r="C66" s="7"/>
      <c r="D66" s="7"/>
      <c r="E66" s="43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5.75" customHeight="1" x14ac:dyDescent="0.2">
      <c r="A67" s="43"/>
      <c r="B67" s="7"/>
      <c r="C67" s="7"/>
      <c r="D67" s="7"/>
      <c r="E67" s="43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5.75" customHeight="1" x14ac:dyDescent="0.2">
      <c r="A68" s="43"/>
      <c r="B68" s="7"/>
      <c r="C68" s="7"/>
      <c r="D68" s="7"/>
      <c r="E68" s="43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5.75" customHeight="1" x14ac:dyDescent="0.2">
      <c r="A69" s="43"/>
      <c r="B69" s="7"/>
      <c r="C69" s="7"/>
      <c r="D69" s="7"/>
      <c r="E69" s="43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5.75" customHeight="1" x14ac:dyDescent="0.2">
      <c r="A70" s="43"/>
      <c r="B70" s="7"/>
      <c r="C70" s="7"/>
      <c r="D70" s="7"/>
      <c r="E70" s="43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5.75" customHeight="1" x14ac:dyDescent="0.2">
      <c r="A71" s="43"/>
      <c r="B71" s="7"/>
      <c r="C71" s="7"/>
      <c r="D71" s="7"/>
      <c r="E71" s="43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5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5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5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5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5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5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5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5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5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5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5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5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5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5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5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5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5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5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5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5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5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5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5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5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5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5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5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5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5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5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5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5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5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5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5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5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5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5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5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5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5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5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5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5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5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5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5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5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5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5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5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5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5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5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5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5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5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5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5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5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5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5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5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5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5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5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5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5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5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5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5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5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5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5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5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5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5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5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5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5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5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5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5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5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5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5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5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5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5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5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5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5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5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5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5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5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5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5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5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5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5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5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5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5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5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5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5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5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5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5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5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5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5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5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5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5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5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5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5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5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5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5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5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5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5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5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5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5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5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5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5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5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5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5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5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5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5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5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5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5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5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5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5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5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5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5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5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5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5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5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5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5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5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5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5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5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5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5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5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5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5.75" customHeight="1" x14ac:dyDescent="0.2"/>
    <row r="236" spans="1:34" ht="15.75" customHeight="1" x14ac:dyDescent="0.2"/>
    <row r="237" spans="1:34" ht="15.75" customHeight="1" x14ac:dyDescent="0.2"/>
    <row r="238" spans="1:34" ht="15.75" customHeight="1" x14ac:dyDescent="0.2"/>
    <row r="239" spans="1:34" ht="15.75" customHeight="1" x14ac:dyDescent="0.2"/>
    <row r="240" spans="1:3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P1"/>
    <mergeCell ref="R1:AF1"/>
    <mergeCell ref="AH1:AW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8"/>
  <sheetViews>
    <sheetView topLeftCell="F50" zoomScale="70" zoomScaleNormal="70" workbookViewId="0">
      <selection activeCell="T21" sqref="T21"/>
    </sheetView>
  </sheetViews>
  <sheetFormatPr defaultColWidth="12.5703125" defaultRowHeight="15" customHeight="1" x14ac:dyDescent="0.2"/>
  <cols>
    <col min="1" max="1" width="15.7109375" bestFit="1" customWidth="1"/>
    <col min="17" max="17" width="17.28515625" bestFit="1" customWidth="1"/>
    <col min="18" max="18" width="14.42578125" bestFit="1" customWidth="1"/>
    <col min="20" max="20" width="19.42578125" customWidth="1"/>
  </cols>
  <sheetData>
    <row r="1" spans="1:26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x14ac:dyDescent="0.2">
      <c r="A2" s="27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  <c r="I2" s="28" t="s">
        <v>11</v>
      </c>
      <c r="J2" s="28" t="s">
        <v>12</v>
      </c>
      <c r="K2" s="28" t="s">
        <v>13</v>
      </c>
      <c r="L2" s="28" t="s">
        <v>14</v>
      </c>
      <c r="M2" s="28" t="s">
        <v>15</v>
      </c>
      <c r="N2" s="28" t="s">
        <v>16</v>
      </c>
      <c r="O2" s="28" t="s">
        <v>17</v>
      </c>
      <c r="P2" s="28" t="s">
        <v>18</v>
      </c>
      <c r="Q2" s="29" t="s">
        <v>30</v>
      </c>
      <c r="R2" s="29" t="s">
        <v>31</v>
      </c>
    </row>
    <row r="3" spans="1:26" ht="12.75" x14ac:dyDescent="0.2">
      <c r="A3" s="30">
        <v>45323</v>
      </c>
      <c r="B3" s="46">
        <v>500</v>
      </c>
      <c r="C3" s="47">
        <v>300</v>
      </c>
      <c r="D3" s="47">
        <v>60</v>
      </c>
      <c r="E3" s="47">
        <v>50</v>
      </c>
      <c r="F3" s="47">
        <v>50</v>
      </c>
      <c r="G3" s="47">
        <v>30</v>
      </c>
      <c r="H3" s="47">
        <v>70</v>
      </c>
      <c r="I3" s="47">
        <v>100</v>
      </c>
      <c r="J3" s="31">
        <v>20</v>
      </c>
      <c r="K3" s="31">
        <v>30</v>
      </c>
      <c r="L3" s="31">
        <v>10</v>
      </c>
      <c r="M3" s="31">
        <v>50</v>
      </c>
      <c r="N3" s="31">
        <v>15</v>
      </c>
      <c r="O3" s="31">
        <v>8</v>
      </c>
      <c r="P3" s="31">
        <v>15</v>
      </c>
      <c r="Q3" s="48">
        <f t="shared" ref="Q3:Q33" si="0">SUM(B3:P3)</f>
        <v>1308</v>
      </c>
      <c r="R3" s="53">
        <f t="shared" ref="R3:R33" si="1">Q3/15</f>
        <v>87.2</v>
      </c>
    </row>
    <row r="4" spans="1:26" ht="12.75" x14ac:dyDescent="0.2">
      <c r="A4" s="30">
        <v>45324</v>
      </c>
      <c r="B4" s="31">
        <f>B3-SALES!B3+PUR!B3</f>
        <v>630</v>
      </c>
      <c r="C4" s="31">
        <f>C3-SALES!C3+PUR!C3</f>
        <v>245</v>
      </c>
      <c r="D4" s="31">
        <f>D3-SALES!D3+PUR!D3</f>
        <v>52</v>
      </c>
      <c r="E4" s="31">
        <f>E3-SALES!E3+PUR!E3</f>
        <v>42</v>
      </c>
      <c r="F4" s="31">
        <f>F3-SALES!F3+PUR!F3</f>
        <v>140</v>
      </c>
      <c r="G4" s="31">
        <f>G3-SALES!G3+PUR!G3</f>
        <v>98</v>
      </c>
      <c r="H4" s="31">
        <f>H3-SALES!H3+PUR!H3</f>
        <v>62</v>
      </c>
      <c r="I4" s="31">
        <f>I3-SALES!I3+PUR!I3</f>
        <v>32</v>
      </c>
      <c r="J4" s="31">
        <f>J3-SALES!J3+PUR!J3</f>
        <v>78</v>
      </c>
      <c r="K4" s="31">
        <f>K3-SALES!K3+PUR!K3</f>
        <v>101</v>
      </c>
      <c r="L4" s="31">
        <f>L3-SALES!L3+PUR!L3</f>
        <v>15</v>
      </c>
      <c r="M4" s="31">
        <f>M3-SALES!M3+PUR!M3</f>
        <v>78</v>
      </c>
      <c r="N4" s="31">
        <f>N3-SALES!N3+PUR!N3</f>
        <v>13</v>
      </c>
      <c r="O4" s="31">
        <f>O3-SALES!O3+PUR!O3</f>
        <v>3</v>
      </c>
      <c r="P4" s="31">
        <f>P3-SALES!P3+PUR!P3</f>
        <v>9</v>
      </c>
      <c r="Q4" s="48">
        <f t="shared" si="0"/>
        <v>1598</v>
      </c>
      <c r="R4" s="53">
        <f t="shared" si="1"/>
        <v>106.53333333333333</v>
      </c>
    </row>
    <row r="5" spans="1:26" ht="12.75" x14ac:dyDescent="0.2">
      <c r="A5" s="30">
        <v>45325</v>
      </c>
      <c r="B5" s="31">
        <f>B4-SALES!B4+PUR!B4</f>
        <v>569</v>
      </c>
      <c r="C5" s="31">
        <f>C4-SALES!C4+PUR!C4</f>
        <v>475</v>
      </c>
      <c r="D5" s="31">
        <f>D4-SALES!D4+PUR!D4</f>
        <v>46</v>
      </c>
      <c r="E5" s="31">
        <f>E4-SALES!E4+PUR!E4</f>
        <v>36</v>
      </c>
      <c r="F5" s="31">
        <f>F4-SALES!F4+PUR!F4</f>
        <v>124</v>
      </c>
      <c r="G5" s="31">
        <f>G4-SALES!G4+PUR!G4</f>
        <v>77</v>
      </c>
      <c r="H5" s="31">
        <f>H4-SALES!H4+PUR!H4</f>
        <v>52</v>
      </c>
      <c r="I5" s="31">
        <f>I4-SALES!I4+PUR!I4</f>
        <v>80</v>
      </c>
      <c r="J5" s="31">
        <f>J4-SALES!J4+PUR!J4</f>
        <v>168</v>
      </c>
      <c r="K5" s="31">
        <f>K4-SALES!K4+PUR!K4</f>
        <v>66</v>
      </c>
      <c r="L5" s="31">
        <f>L4-SALES!L4+PUR!L4</f>
        <v>9</v>
      </c>
      <c r="M5" s="31">
        <f>M4-SALES!M4+PUR!M4</f>
        <v>87</v>
      </c>
      <c r="N5" s="31">
        <f>N4-SALES!N4+PUR!N4</f>
        <v>12</v>
      </c>
      <c r="O5" s="31">
        <f>O4-SALES!O4+PUR!O4</f>
        <v>3</v>
      </c>
      <c r="P5" s="31">
        <f>P4-SALES!P4+PUR!P4</f>
        <v>20</v>
      </c>
      <c r="Q5" s="48">
        <f t="shared" si="0"/>
        <v>1824</v>
      </c>
      <c r="R5" s="53">
        <f t="shared" si="1"/>
        <v>121.6</v>
      </c>
    </row>
    <row r="6" spans="1:26" ht="12.75" x14ac:dyDescent="0.2">
      <c r="A6" s="30">
        <v>45326</v>
      </c>
      <c r="B6" s="31">
        <f>B5-SALES!B5+PUR!B5</f>
        <v>459</v>
      </c>
      <c r="C6" s="31">
        <f>C5-SALES!C5+PUR!C5</f>
        <v>335</v>
      </c>
      <c r="D6" s="31">
        <f>D5-SALES!D5+PUR!D5</f>
        <v>37</v>
      </c>
      <c r="E6" s="31">
        <f>E5-SALES!E5+PUR!E5</f>
        <v>27</v>
      </c>
      <c r="F6" s="31">
        <f>F5-SALES!F5+PUR!F5</f>
        <v>114</v>
      </c>
      <c r="G6" s="31">
        <f>G5-SALES!G5+PUR!G5</f>
        <v>57</v>
      </c>
      <c r="H6" s="31">
        <f>H5-SALES!H5+PUR!H5</f>
        <v>41</v>
      </c>
      <c r="I6" s="31">
        <f>I5-SALES!I5+PUR!I5</f>
        <v>115</v>
      </c>
      <c r="J6" s="31">
        <f>J5-SALES!J5+PUR!J5</f>
        <v>139</v>
      </c>
      <c r="K6" s="31">
        <f>K5-SALES!K5+PUR!K5</f>
        <v>84</v>
      </c>
      <c r="L6" s="31">
        <f>L5-SALES!L5+PUR!L5</f>
        <v>1</v>
      </c>
      <c r="M6" s="31">
        <f>M5-SALES!M5+PUR!M5</f>
        <v>89</v>
      </c>
      <c r="N6" s="31">
        <f>N5-SALES!N5+PUR!N5</f>
        <v>16</v>
      </c>
      <c r="O6" s="31">
        <f>O5-SALES!O5+PUR!O5</f>
        <v>4</v>
      </c>
      <c r="P6" s="31">
        <f>P5-SALES!P5+PUR!P5</f>
        <v>87</v>
      </c>
      <c r="Q6" s="48">
        <f t="shared" si="0"/>
        <v>1605</v>
      </c>
      <c r="R6" s="53">
        <f t="shared" si="1"/>
        <v>107</v>
      </c>
    </row>
    <row r="7" spans="1:26" ht="12.75" x14ac:dyDescent="0.2">
      <c r="A7" s="30">
        <v>45327</v>
      </c>
      <c r="B7" s="31">
        <f>B6-SALES!B6+PUR!B6</f>
        <v>599</v>
      </c>
      <c r="C7" s="31">
        <f>C6-SALES!C6+PUR!C6</f>
        <v>294</v>
      </c>
      <c r="D7" s="31">
        <f>D6-SALES!D6+PUR!D6</f>
        <v>82</v>
      </c>
      <c r="E7" s="31">
        <f>E6-SALES!E6+PUR!E6</f>
        <v>72</v>
      </c>
      <c r="F7" s="31">
        <f>F6-SALES!F6+PUR!F6</f>
        <v>102</v>
      </c>
      <c r="G7" s="31">
        <f>G6-SALES!G6+PUR!G6</f>
        <v>42</v>
      </c>
      <c r="H7" s="31">
        <f>H6-SALES!H6+PUR!H6</f>
        <v>27</v>
      </c>
      <c r="I7" s="31">
        <f>I6-SALES!I6+PUR!I6</f>
        <v>46</v>
      </c>
      <c r="J7" s="31">
        <f>J6-SALES!J6+PUR!J6</f>
        <v>101</v>
      </c>
      <c r="K7" s="31">
        <f>K6-SALES!K6+PUR!K6</f>
        <v>63</v>
      </c>
      <c r="L7" s="31">
        <f>L6-SALES!L6+PUR!L6</f>
        <v>8</v>
      </c>
      <c r="M7" s="31">
        <f>M6-SALES!M6+PUR!M6</f>
        <v>98</v>
      </c>
      <c r="N7" s="31">
        <f>N6-SALES!N6+PUR!N6</f>
        <v>14</v>
      </c>
      <c r="O7" s="31">
        <f>O6-SALES!O6+PUR!O6</f>
        <v>2</v>
      </c>
      <c r="P7" s="31">
        <f>P6-SALES!P6+PUR!P6</f>
        <v>78</v>
      </c>
      <c r="Q7" s="48">
        <f t="shared" si="0"/>
        <v>1628</v>
      </c>
      <c r="R7" s="53">
        <f t="shared" si="1"/>
        <v>108.53333333333333</v>
      </c>
    </row>
    <row r="8" spans="1:26" ht="12.75" x14ac:dyDescent="0.2">
      <c r="A8" s="30">
        <v>45328</v>
      </c>
      <c r="B8" s="31">
        <f>B7-SALES!B7+PUR!B7</f>
        <v>533</v>
      </c>
      <c r="C8" s="31">
        <f>C7-SALES!C7+PUR!C7</f>
        <v>251</v>
      </c>
      <c r="D8" s="31">
        <f>D7-SALES!D7+PUR!D7</f>
        <v>72</v>
      </c>
      <c r="E8" s="31">
        <f>E7-SALES!E7+PUR!E7</f>
        <v>62</v>
      </c>
      <c r="F8" s="31">
        <f>F7-SALES!F7+PUR!F7</f>
        <v>93</v>
      </c>
      <c r="G8" s="31">
        <f>G7-SALES!G7+PUR!G7</f>
        <v>32</v>
      </c>
      <c r="H8" s="31">
        <f>H7-SALES!H7+PUR!H7</f>
        <v>18</v>
      </c>
      <c r="I8" s="31">
        <f>I7-SALES!I7+PUR!I7</f>
        <v>82</v>
      </c>
      <c r="J8" s="31">
        <f>J7-SALES!J7+PUR!J7</f>
        <v>89</v>
      </c>
      <c r="K8" s="31">
        <f>K7-SALES!K7+PUR!K7</f>
        <v>35</v>
      </c>
      <c r="L8" s="31">
        <f>L7-SALES!L7+PUR!L7</f>
        <v>2</v>
      </c>
      <c r="M8" s="31">
        <f>M7-SALES!M7+PUR!M7</f>
        <v>119</v>
      </c>
      <c r="N8" s="31">
        <f>N7-SALES!N7+PUR!N7</f>
        <v>11</v>
      </c>
      <c r="O8" s="31">
        <f>O7-SALES!O7+PUR!O7</f>
        <v>3</v>
      </c>
      <c r="P8" s="31">
        <f>P7-SALES!P7+PUR!P7</f>
        <v>68</v>
      </c>
      <c r="Q8" s="48">
        <f t="shared" si="0"/>
        <v>1470</v>
      </c>
      <c r="R8" s="53">
        <f t="shared" si="1"/>
        <v>98</v>
      </c>
    </row>
    <row r="9" spans="1:26" ht="12.75" x14ac:dyDescent="0.2">
      <c r="A9" s="30">
        <v>45329</v>
      </c>
      <c r="B9" s="31">
        <f>B8-SALES!B8+PUR!B8</f>
        <v>498</v>
      </c>
      <c r="C9" s="31">
        <f>C8-SALES!C8+PUR!C8</f>
        <v>411</v>
      </c>
      <c r="D9" s="31">
        <f>D8-SALES!D8+PUR!D8</f>
        <v>67</v>
      </c>
      <c r="E9" s="31">
        <f>E8-SALES!E8+PUR!E8</f>
        <v>57</v>
      </c>
      <c r="F9" s="31">
        <f>F8-SALES!F8+PUR!F8</f>
        <v>85</v>
      </c>
      <c r="G9" s="31">
        <f>G8-SALES!G8+PUR!G8</f>
        <v>20</v>
      </c>
      <c r="H9" s="31">
        <f>H8-SALES!H8+PUR!H8</f>
        <v>13</v>
      </c>
      <c r="I9" s="31">
        <f>I8-SALES!I8+PUR!I8</f>
        <v>250</v>
      </c>
      <c r="J9" s="31">
        <f>J8-SALES!J8+PUR!J8</f>
        <v>163</v>
      </c>
      <c r="K9" s="31">
        <f>K8-SALES!K8+PUR!K8</f>
        <v>109</v>
      </c>
      <c r="L9" s="31">
        <f>L8-SALES!L8+PUR!L8</f>
        <v>3</v>
      </c>
      <c r="M9" s="31">
        <f>M8-SALES!M8+PUR!M8</f>
        <v>142</v>
      </c>
      <c r="N9" s="31">
        <f>N8-SALES!N8+PUR!N8</f>
        <v>7</v>
      </c>
      <c r="O9" s="31">
        <f>O8-SALES!O8+PUR!O8</f>
        <v>0</v>
      </c>
      <c r="P9" s="31">
        <f>P8-SALES!P8+PUR!P8</f>
        <v>51</v>
      </c>
      <c r="Q9" s="48">
        <f t="shared" si="0"/>
        <v>1876</v>
      </c>
      <c r="R9" s="53">
        <f t="shared" si="1"/>
        <v>125.06666666666666</v>
      </c>
    </row>
    <row r="10" spans="1:26" ht="15" customHeight="1" x14ac:dyDescent="0.25">
      <c r="A10" s="30">
        <v>45330</v>
      </c>
      <c r="B10" s="31">
        <f>B9-SALES!B9+PUR!B9</f>
        <v>438</v>
      </c>
      <c r="C10" s="31">
        <f>C9-SALES!C9+PUR!C9</f>
        <v>349</v>
      </c>
      <c r="D10" s="31">
        <f>D9-SALES!D9+PUR!D9</f>
        <v>61</v>
      </c>
      <c r="E10" s="31">
        <f>E9-SALES!E9+PUR!E9</f>
        <v>51</v>
      </c>
      <c r="F10" s="31">
        <f>F9-SALES!F9+PUR!F9</f>
        <v>77</v>
      </c>
      <c r="G10" s="31">
        <f>G9-SALES!G9+PUR!G9</f>
        <v>55</v>
      </c>
      <c r="H10" s="31">
        <f>H9-SALES!H9+PUR!H9</f>
        <v>58</v>
      </c>
      <c r="I10" s="31">
        <f>I9-SALES!I9+PUR!I9</f>
        <v>184</v>
      </c>
      <c r="J10" s="31">
        <f>J9-SALES!J9+PUR!J9</f>
        <v>140</v>
      </c>
      <c r="K10" s="31">
        <f>K9-SALES!K9+PUR!K9</f>
        <v>78</v>
      </c>
      <c r="L10" s="31">
        <f>L9-SALES!L9+PUR!L9</f>
        <v>10</v>
      </c>
      <c r="M10" s="31">
        <f>M9-SALES!M9+PUR!M9</f>
        <v>153</v>
      </c>
      <c r="N10" s="31">
        <f>N9-SALES!N9+PUR!N9</f>
        <v>9</v>
      </c>
      <c r="O10" s="31">
        <f>O9-SALES!O9+PUR!O9</f>
        <v>1</v>
      </c>
      <c r="P10" s="31">
        <f>P9-SALES!P9+PUR!P9</f>
        <v>36</v>
      </c>
      <c r="Q10" s="48">
        <f t="shared" si="0"/>
        <v>1700</v>
      </c>
      <c r="R10" s="53">
        <f t="shared" si="1"/>
        <v>113.33333333333333</v>
      </c>
      <c r="T10" s="95" t="s">
        <v>35</v>
      </c>
      <c r="U10" s="95"/>
      <c r="V10" s="56">
        <f>AVERAGE(R3:R33)</f>
        <v>97.07741935483871</v>
      </c>
    </row>
    <row r="11" spans="1:26" ht="15" customHeight="1" x14ac:dyDescent="0.25">
      <c r="A11" s="30">
        <v>45331</v>
      </c>
      <c r="B11" s="31">
        <f>B10-SALES!B10+PUR!B10</f>
        <v>398</v>
      </c>
      <c r="C11" s="31">
        <f>C10-SALES!C10+PUR!C10</f>
        <v>269</v>
      </c>
      <c r="D11" s="31">
        <f>D10-SALES!D10+PUR!D10</f>
        <v>53</v>
      </c>
      <c r="E11" s="31">
        <f>E10-SALES!E10+PUR!E10</f>
        <v>43</v>
      </c>
      <c r="F11" s="31">
        <f>F10-SALES!F10+PUR!F10</f>
        <v>69</v>
      </c>
      <c r="G11" s="31">
        <f>G10-SALES!G10+PUR!G10</f>
        <v>43</v>
      </c>
      <c r="H11" s="31">
        <f>H10-SALES!H10+PUR!H10</f>
        <v>102</v>
      </c>
      <c r="I11" s="31">
        <f>I10-SALES!I10+PUR!I10</f>
        <v>126</v>
      </c>
      <c r="J11" s="31">
        <f>J10-SALES!J10+PUR!J10</f>
        <v>95</v>
      </c>
      <c r="K11" s="31">
        <f>K10-SALES!K10+PUR!K10</f>
        <v>157</v>
      </c>
      <c r="L11" s="31">
        <f>L10-SALES!L10+PUR!L10</f>
        <v>7</v>
      </c>
      <c r="M11" s="31">
        <f>M10-SALES!M10+PUR!M10</f>
        <v>143</v>
      </c>
      <c r="N11" s="31">
        <f>N10-SALES!N10+PUR!N10</f>
        <v>7</v>
      </c>
      <c r="O11" s="31">
        <f>O10-SALES!O10+PUR!O10</f>
        <v>5</v>
      </c>
      <c r="P11" s="31">
        <f>P10-SALES!P10+PUR!P10</f>
        <v>30</v>
      </c>
      <c r="Q11" s="48">
        <f t="shared" si="0"/>
        <v>1547</v>
      </c>
      <c r="R11" s="53">
        <f t="shared" si="1"/>
        <v>103.13333333333334</v>
      </c>
      <c r="T11" s="95" t="s">
        <v>36</v>
      </c>
      <c r="U11" s="95"/>
      <c r="V11" s="57">
        <f>V10*PUR!AC36</f>
        <v>13818.396531390912</v>
      </c>
    </row>
    <row r="12" spans="1:26" ht="12.75" x14ac:dyDescent="0.2">
      <c r="A12" s="30">
        <v>45332</v>
      </c>
      <c r="B12" s="31">
        <f>B11-SALES!B11+PUR!B11</f>
        <v>338</v>
      </c>
      <c r="C12" s="31">
        <f>C11-SALES!C11+PUR!C11</f>
        <v>223</v>
      </c>
      <c r="D12" s="31">
        <f>D11-SALES!D11+PUR!D11</f>
        <v>43</v>
      </c>
      <c r="E12" s="31">
        <f>E11-SALES!E11+PUR!E11</f>
        <v>33</v>
      </c>
      <c r="F12" s="31">
        <f>F11-SALES!F11+PUR!F11</f>
        <v>63</v>
      </c>
      <c r="G12" s="31">
        <f>G11-SALES!G11+PUR!G11</f>
        <v>173</v>
      </c>
      <c r="H12" s="31">
        <f>H11-SALES!H11+PUR!H11</f>
        <v>97</v>
      </c>
      <c r="I12" s="31">
        <f>I11-SALES!I11+PUR!I11</f>
        <v>144</v>
      </c>
      <c r="J12" s="31">
        <f>J11-SALES!J11+PUR!J11</f>
        <v>133</v>
      </c>
      <c r="K12" s="31">
        <f>K11-SALES!K11+PUR!K11</f>
        <v>125</v>
      </c>
      <c r="L12" s="31">
        <f>L11-SALES!L11+PUR!L11</f>
        <v>12</v>
      </c>
      <c r="M12" s="31">
        <f>M11-SALES!M11+PUR!M11</f>
        <v>148</v>
      </c>
      <c r="N12" s="31">
        <f>N11-SALES!N11+PUR!N11</f>
        <v>1</v>
      </c>
      <c r="O12" s="31">
        <f>O11-SALES!O11+PUR!O11</f>
        <v>5</v>
      </c>
      <c r="P12" s="31">
        <f>P11-SALES!P11+PUR!P11</f>
        <v>23</v>
      </c>
      <c r="Q12" s="48">
        <f t="shared" si="0"/>
        <v>1561</v>
      </c>
      <c r="R12" s="53">
        <f t="shared" si="1"/>
        <v>104.06666666666666</v>
      </c>
    </row>
    <row r="13" spans="1:26" ht="12.75" x14ac:dyDescent="0.2">
      <c r="A13" s="30">
        <v>45333</v>
      </c>
      <c r="B13" s="31">
        <f>B12-SALES!B12+PUR!B12</f>
        <v>543</v>
      </c>
      <c r="C13" s="31">
        <f>C12-SALES!C12+PUR!C12</f>
        <v>108</v>
      </c>
      <c r="D13" s="31">
        <f>D12-SALES!D12+PUR!D12</f>
        <v>82</v>
      </c>
      <c r="E13" s="31">
        <f>E12-SALES!E12+PUR!E12</f>
        <v>72</v>
      </c>
      <c r="F13" s="31">
        <f>F12-SALES!F12+PUR!F12</f>
        <v>55</v>
      </c>
      <c r="G13" s="31">
        <f>G12-SALES!G12+PUR!G12</f>
        <v>153</v>
      </c>
      <c r="H13" s="31">
        <f>H12-SALES!H12+PUR!H12</f>
        <v>87</v>
      </c>
      <c r="I13" s="31">
        <f>I12-SALES!I12+PUR!I12</f>
        <v>79</v>
      </c>
      <c r="J13" s="31">
        <f>J12-SALES!J12+PUR!J12</f>
        <v>80</v>
      </c>
      <c r="K13" s="31">
        <f>K12-SALES!K12+PUR!K12</f>
        <v>103</v>
      </c>
      <c r="L13" s="31">
        <f>L12-SALES!L12+PUR!L12</f>
        <v>6</v>
      </c>
      <c r="M13" s="31">
        <f>M12-SALES!M12+PUR!M12</f>
        <v>155</v>
      </c>
      <c r="N13" s="31">
        <f>N12-SALES!N12+PUR!N12</f>
        <v>6</v>
      </c>
      <c r="O13" s="31">
        <f>O12-SALES!O12+PUR!O12</f>
        <v>3</v>
      </c>
      <c r="P13" s="31">
        <f>P12-SALES!P12+PUR!P12</f>
        <v>17</v>
      </c>
      <c r="Q13" s="48">
        <f t="shared" si="0"/>
        <v>1549</v>
      </c>
      <c r="R13" s="53">
        <f t="shared" si="1"/>
        <v>103.26666666666667</v>
      </c>
    </row>
    <row r="14" spans="1:26" ht="12.75" x14ac:dyDescent="0.2">
      <c r="A14" s="30">
        <v>45334</v>
      </c>
      <c r="B14" s="31">
        <f>B13-SALES!B13+PUR!B13</f>
        <v>495</v>
      </c>
      <c r="C14" s="31">
        <f>C13-SALES!C13+PUR!C13</f>
        <v>247</v>
      </c>
      <c r="D14" s="31">
        <f>D13-SALES!D13+PUR!D13</f>
        <v>63</v>
      </c>
      <c r="E14" s="31">
        <f>E13-SALES!E13+PUR!E13</f>
        <v>60</v>
      </c>
      <c r="F14" s="31">
        <f>F13-SALES!F13+PUR!F13</f>
        <v>49</v>
      </c>
      <c r="G14" s="31">
        <f>G13-SALES!G13+PUR!G13</f>
        <v>135</v>
      </c>
      <c r="H14" s="31">
        <f>H13-SALES!H13+PUR!H13</f>
        <v>82</v>
      </c>
      <c r="I14" s="31">
        <f>I13-SALES!I13+PUR!I13</f>
        <v>154</v>
      </c>
      <c r="J14" s="31">
        <f>J13-SALES!J13+PUR!J13</f>
        <v>187</v>
      </c>
      <c r="K14" s="31">
        <f>K13-SALES!K13+PUR!K13</f>
        <v>85</v>
      </c>
      <c r="L14" s="31">
        <f>L13-SALES!L13+PUR!L13</f>
        <v>10</v>
      </c>
      <c r="M14" s="31">
        <f>M13-SALES!M13+PUR!M13</f>
        <v>140</v>
      </c>
      <c r="N14" s="31">
        <f>N13-SALES!N13+PUR!N13</f>
        <v>4</v>
      </c>
      <c r="O14" s="31">
        <f>O13-SALES!O13+PUR!O13</f>
        <v>1</v>
      </c>
      <c r="P14" s="31">
        <f>P13-SALES!P13+PUR!P13</f>
        <v>56</v>
      </c>
      <c r="Q14" s="48">
        <f t="shared" si="0"/>
        <v>1768</v>
      </c>
      <c r="R14" s="53">
        <f t="shared" si="1"/>
        <v>117.86666666666666</v>
      </c>
    </row>
    <row r="15" spans="1:26" ht="12.75" x14ac:dyDescent="0.2">
      <c r="A15" s="30">
        <v>45335</v>
      </c>
      <c r="B15" s="31">
        <f>B14-SALES!B14+PUR!B14</f>
        <v>647</v>
      </c>
      <c r="C15" s="31">
        <f>C14-SALES!C14+PUR!C14</f>
        <v>269</v>
      </c>
      <c r="D15" s="31">
        <f>D14-SALES!D14+PUR!D14</f>
        <v>53</v>
      </c>
      <c r="E15" s="31">
        <f>E14-SALES!E14+PUR!E14</f>
        <v>50</v>
      </c>
      <c r="F15" s="31">
        <f>F14-SALES!F14+PUR!F14</f>
        <v>41</v>
      </c>
      <c r="G15" s="31">
        <f>G14-SALES!G14+PUR!G14</f>
        <v>123</v>
      </c>
      <c r="H15" s="31">
        <f>H14-SALES!H14+PUR!H14</f>
        <v>72</v>
      </c>
      <c r="I15" s="31">
        <f>I14-SALES!I14+PUR!I14</f>
        <v>202</v>
      </c>
      <c r="J15" s="31">
        <f>J14-SALES!J14+PUR!J14</f>
        <v>268</v>
      </c>
      <c r="K15" s="31">
        <f>K14-SALES!K14+PUR!K14</f>
        <v>165</v>
      </c>
      <c r="L15" s="31">
        <f>L14-SALES!L14+PUR!L14</f>
        <v>17</v>
      </c>
      <c r="M15" s="31">
        <f>M14-SALES!M14+PUR!M14</f>
        <v>142</v>
      </c>
      <c r="N15" s="31">
        <f>N14-SALES!N14+PUR!N14</f>
        <v>3</v>
      </c>
      <c r="O15" s="31">
        <f>O14-SALES!O14+PUR!O14</f>
        <v>5</v>
      </c>
      <c r="P15" s="31">
        <f>P14-SALES!P14+PUR!P14</f>
        <v>42</v>
      </c>
      <c r="Q15" s="48">
        <f t="shared" si="0"/>
        <v>2099</v>
      </c>
      <c r="R15" s="53">
        <f t="shared" si="1"/>
        <v>139.93333333333334</v>
      </c>
    </row>
    <row r="16" spans="1:26" ht="12.75" x14ac:dyDescent="0.2">
      <c r="A16" s="30">
        <v>45336</v>
      </c>
      <c r="B16" s="31">
        <f>B15-SALES!B15+PUR!B15</f>
        <v>597</v>
      </c>
      <c r="C16" s="31">
        <f>C15-SALES!C15+PUR!C15</f>
        <v>270</v>
      </c>
      <c r="D16" s="31">
        <f>D15-SALES!D15+PUR!D15</f>
        <v>38</v>
      </c>
      <c r="E16" s="31">
        <f>E15-SALES!E15+PUR!E15</f>
        <v>42</v>
      </c>
      <c r="F16" s="31">
        <f>F15-SALES!F15+PUR!F15</f>
        <v>35</v>
      </c>
      <c r="G16" s="31">
        <f>G15-SALES!G15+PUR!G15</f>
        <v>110</v>
      </c>
      <c r="H16" s="31">
        <f>H15-SALES!H15+PUR!H15</f>
        <v>66</v>
      </c>
      <c r="I16" s="31">
        <f>I15-SALES!I15+PUR!I15</f>
        <v>180</v>
      </c>
      <c r="J16" s="31">
        <f>J15-SALES!J15+PUR!J15</f>
        <v>247</v>
      </c>
      <c r="K16" s="31">
        <f>K15-SALES!K15+PUR!K15</f>
        <v>151</v>
      </c>
      <c r="L16" s="31">
        <f>L15-SALES!L15+PUR!L15</f>
        <v>15</v>
      </c>
      <c r="M16" s="31">
        <f>M15-SALES!M15+PUR!M15</f>
        <v>129</v>
      </c>
      <c r="N16" s="31">
        <f>N15-SALES!N15+PUR!N15</f>
        <v>1</v>
      </c>
      <c r="O16" s="31">
        <f>O15-SALES!O15+PUR!O15</f>
        <v>5</v>
      </c>
      <c r="P16" s="31">
        <f>P15-SALES!P15+PUR!P15</f>
        <v>32</v>
      </c>
      <c r="Q16" s="48">
        <f t="shared" si="0"/>
        <v>1918</v>
      </c>
      <c r="R16" s="53">
        <f t="shared" si="1"/>
        <v>127.86666666666666</v>
      </c>
    </row>
    <row r="17" spans="1:18" ht="12.75" x14ac:dyDescent="0.2">
      <c r="A17" s="30">
        <v>45337</v>
      </c>
      <c r="B17" s="31">
        <f>B16-SALES!B16+PUR!B16</f>
        <v>491</v>
      </c>
      <c r="C17" s="31">
        <f>C16-SALES!C16+PUR!C16</f>
        <v>157</v>
      </c>
      <c r="D17" s="31">
        <f>D16-SALES!D16+PUR!D16</f>
        <v>29</v>
      </c>
      <c r="E17" s="31">
        <f>E16-SALES!E16+PUR!E16</f>
        <v>33</v>
      </c>
      <c r="F17" s="31">
        <f>F16-SALES!F16+PUR!F16</f>
        <v>30</v>
      </c>
      <c r="G17" s="31">
        <f>G16-SALES!G16+PUR!G16</f>
        <v>96</v>
      </c>
      <c r="H17" s="31">
        <f>H16-SALES!H16+PUR!H16</f>
        <v>58</v>
      </c>
      <c r="I17" s="31">
        <f>I16-SALES!I16+PUR!I16</f>
        <v>95</v>
      </c>
      <c r="J17" s="31">
        <f>J16-SALES!J16+PUR!J16</f>
        <v>225</v>
      </c>
      <c r="K17" s="31">
        <f>K16-SALES!K16+PUR!K16</f>
        <v>132</v>
      </c>
      <c r="L17" s="31">
        <f>L16-SALES!L16+PUR!L16</f>
        <v>9</v>
      </c>
      <c r="M17" s="31">
        <f>M16-SALES!M16+PUR!M16</f>
        <v>113</v>
      </c>
      <c r="N17" s="31">
        <f>N16-SALES!N16+PUR!N16</f>
        <v>5</v>
      </c>
      <c r="O17" s="31">
        <f>O16-SALES!O16+PUR!O16</f>
        <v>10</v>
      </c>
      <c r="P17" s="31">
        <f>P16-SALES!P16+PUR!P16</f>
        <v>24</v>
      </c>
      <c r="Q17" s="48">
        <f t="shared" si="0"/>
        <v>1507</v>
      </c>
      <c r="R17" s="53">
        <f t="shared" si="1"/>
        <v>100.46666666666667</v>
      </c>
    </row>
    <row r="18" spans="1:18" ht="12.75" x14ac:dyDescent="0.2">
      <c r="A18" s="30">
        <v>45338</v>
      </c>
      <c r="B18" s="31">
        <f>B17-SALES!B17+PUR!B17</f>
        <v>449</v>
      </c>
      <c r="C18" s="31">
        <f>C17-SALES!C17+PUR!C17</f>
        <v>122</v>
      </c>
      <c r="D18" s="31">
        <f>D17-SALES!D17+PUR!D17</f>
        <v>21</v>
      </c>
      <c r="E18" s="31">
        <f>E17-SALES!E17+PUR!E17</f>
        <v>25</v>
      </c>
      <c r="F18" s="31">
        <f>F17-SALES!F17+PUR!F17</f>
        <v>24</v>
      </c>
      <c r="G18" s="31">
        <f>G17-SALES!G17+PUR!G17</f>
        <v>84</v>
      </c>
      <c r="H18" s="31">
        <f>H17-SALES!H17+PUR!H17</f>
        <v>52</v>
      </c>
      <c r="I18" s="31">
        <f>I17-SALES!I17+PUR!I17</f>
        <v>26</v>
      </c>
      <c r="J18" s="31">
        <f>J17-SALES!J17+PUR!J17</f>
        <v>165</v>
      </c>
      <c r="K18" s="31">
        <f>K17-SALES!K17+PUR!K17</f>
        <v>110</v>
      </c>
      <c r="L18" s="31">
        <f>L17-SALES!L17+PUR!L17</f>
        <v>17</v>
      </c>
      <c r="M18" s="31">
        <f>M17-SALES!M17+PUR!M17</f>
        <v>114</v>
      </c>
      <c r="N18" s="31">
        <f>N17-SALES!N17+PUR!N17</f>
        <v>0</v>
      </c>
      <c r="O18" s="31">
        <f>O17-SALES!O17+PUR!O17</f>
        <v>12</v>
      </c>
      <c r="P18" s="31">
        <f>P17-SALES!P17+PUR!P17</f>
        <v>8</v>
      </c>
      <c r="Q18" s="48">
        <f t="shared" si="0"/>
        <v>1229</v>
      </c>
      <c r="R18" s="53">
        <f t="shared" si="1"/>
        <v>81.933333333333337</v>
      </c>
    </row>
    <row r="19" spans="1:18" ht="12.75" x14ac:dyDescent="0.2">
      <c r="A19" s="30">
        <v>45339</v>
      </c>
      <c r="B19" s="31">
        <f>B18-SALES!B18+PUR!B18</f>
        <v>609</v>
      </c>
      <c r="C19" s="31">
        <f>C18-SALES!C18+PUR!C18</f>
        <v>80</v>
      </c>
      <c r="D19" s="31">
        <f>D18-SALES!D18+PUR!D18</f>
        <v>15</v>
      </c>
      <c r="E19" s="31">
        <f>E18-SALES!E18+PUR!E18</f>
        <v>19</v>
      </c>
      <c r="F19" s="31">
        <f>F18-SALES!F18+PUR!F18</f>
        <v>68</v>
      </c>
      <c r="G19" s="31">
        <f>G18-SALES!G18+PUR!G18</f>
        <v>64</v>
      </c>
      <c r="H19" s="31">
        <f>H18-SALES!H18+PUR!H18</f>
        <v>43</v>
      </c>
      <c r="I19" s="31">
        <f>I18-SALES!I18+PUR!I18</f>
        <v>60</v>
      </c>
      <c r="J19" s="31">
        <f>J18-SALES!J18+PUR!J18</f>
        <v>126</v>
      </c>
      <c r="K19" s="31">
        <f>K18-SALES!K18+PUR!K18</f>
        <v>89</v>
      </c>
      <c r="L19" s="31">
        <f>L18-SALES!L18+PUR!L18</f>
        <v>16</v>
      </c>
      <c r="M19" s="31">
        <f>M18-SALES!M18+PUR!M18</f>
        <v>119</v>
      </c>
      <c r="N19" s="31">
        <f>N18-SALES!N18+PUR!N18</f>
        <v>2</v>
      </c>
      <c r="O19" s="31">
        <f>O18-SALES!O18+PUR!O18</f>
        <v>9</v>
      </c>
      <c r="P19" s="31">
        <f>P18-SALES!P18+PUR!P18</f>
        <v>48</v>
      </c>
      <c r="Q19" s="48">
        <f t="shared" si="0"/>
        <v>1367</v>
      </c>
      <c r="R19" s="53">
        <f t="shared" si="1"/>
        <v>91.13333333333334</v>
      </c>
    </row>
    <row r="20" spans="1:18" ht="12.75" x14ac:dyDescent="0.2">
      <c r="A20" s="30">
        <v>45340</v>
      </c>
      <c r="B20" s="31">
        <f>B19-SALES!B19+PUR!B19</f>
        <v>504</v>
      </c>
      <c r="C20" s="31">
        <f>C19-SALES!C19+PUR!C19</f>
        <v>12</v>
      </c>
      <c r="D20" s="31">
        <f>D19-SALES!D19+PUR!D19</f>
        <v>5</v>
      </c>
      <c r="E20" s="31">
        <f>E19-SALES!E19+PUR!E19</f>
        <v>9</v>
      </c>
      <c r="F20" s="31">
        <f>F19-SALES!F19+PUR!F19</f>
        <v>64</v>
      </c>
      <c r="G20" s="31">
        <f>G19-SALES!G19+PUR!G19</f>
        <v>90</v>
      </c>
      <c r="H20" s="31">
        <f>H19-SALES!H19+PUR!H19</f>
        <v>37</v>
      </c>
      <c r="I20" s="31">
        <f>I19-SALES!I19+PUR!I19</f>
        <v>119</v>
      </c>
      <c r="J20" s="31">
        <f>J19-SALES!J19+PUR!J19</f>
        <v>78</v>
      </c>
      <c r="K20" s="31">
        <f>K19-SALES!K19+PUR!K19</f>
        <v>79</v>
      </c>
      <c r="L20" s="31">
        <f>L19-SALES!L19+PUR!L19</f>
        <v>13</v>
      </c>
      <c r="M20" s="31">
        <f>M19-SALES!M19+PUR!M19</f>
        <v>113</v>
      </c>
      <c r="N20" s="31">
        <f>N19-SALES!N19+PUR!N19</f>
        <v>0</v>
      </c>
      <c r="O20" s="31">
        <f>O19-SALES!O19+PUR!O19</f>
        <v>2</v>
      </c>
      <c r="P20" s="31">
        <f>P19-SALES!P19+PUR!P19</f>
        <v>40</v>
      </c>
      <c r="Q20" s="48">
        <f t="shared" si="0"/>
        <v>1165</v>
      </c>
      <c r="R20" s="53">
        <f t="shared" si="1"/>
        <v>77.666666666666671</v>
      </c>
    </row>
    <row r="21" spans="1:18" ht="12.75" x14ac:dyDescent="0.2">
      <c r="A21" s="30">
        <v>45341</v>
      </c>
      <c r="B21" s="31">
        <f>B20-SALES!B20+PUR!B20</f>
        <v>464</v>
      </c>
      <c r="C21" s="31">
        <f>C20-SALES!C20+PUR!C20</f>
        <v>267</v>
      </c>
      <c r="D21" s="31">
        <f>D20-SALES!D20+PUR!D20</f>
        <v>47</v>
      </c>
      <c r="E21" s="31">
        <f>E20-SALES!E20+PUR!E20</f>
        <v>21</v>
      </c>
      <c r="F21" s="31">
        <f>F20-SALES!F20+PUR!F20</f>
        <v>60</v>
      </c>
      <c r="G21" s="31">
        <f>G20-SALES!G20+PUR!G20</f>
        <v>68</v>
      </c>
      <c r="H21" s="31">
        <f>H20-SALES!H20+PUR!H20</f>
        <v>34</v>
      </c>
      <c r="I21" s="31">
        <f>I20-SALES!I20+PUR!I20</f>
        <v>330</v>
      </c>
      <c r="J21" s="31">
        <f>J20-SALES!J20+PUR!J20</f>
        <v>149</v>
      </c>
      <c r="K21" s="31">
        <f>K20-SALES!K20+PUR!K20</f>
        <v>163</v>
      </c>
      <c r="L21" s="31">
        <f>L20-SALES!L20+PUR!L20</f>
        <v>11</v>
      </c>
      <c r="M21" s="31">
        <f>M20-SALES!M20+PUR!M20</f>
        <v>105</v>
      </c>
      <c r="N21" s="31">
        <f>N20-SALES!N20+PUR!N20</f>
        <v>9</v>
      </c>
      <c r="O21" s="31">
        <f>O20-SALES!O20+PUR!O20</f>
        <v>5</v>
      </c>
      <c r="P21" s="31">
        <f>P20-SALES!P20+PUR!P20</f>
        <v>34</v>
      </c>
      <c r="Q21" s="48">
        <f t="shared" si="0"/>
        <v>1767</v>
      </c>
      <c r="R21" s="53">
        <f t="shared" si="1"/>
        <v>117.8</v>
      </c>
    </row>
    <row r="22" spans="1:18" ht="12.75" x14ac:dyDescent="0.2">
      <c r="A22" s="30">
        <v>45342</v>
      </c>
      <c r="B22" s="31">
        <f>B21-SALES!B21+PUR!B21</f>
        <v>428</v>
      </c>
      <c r="C22" s="31">
        <f>C21-SALES!C21+PUR!C21</f>
        <v>198</v>
      </c>
      <c r="D22" s="31">
        <f>D21-SALES!D21+PUR!D21</f>
        <v>38</v>
      </c>
      <c r="E22" s="31">
        <f>E21-SALES!E21+PUR!E21</f>
        <v>12</v>
      </c>
      <c r="F22" s="31">
        <f>F21-SALES!F21+PUR!F21</f>
        <v>54</v>
      </c>
      <c r="G22" s="31">
        <f>G21-SALES!G21+PUR!G21</f>
        <v>53</v>
      </c>
      <c r="H22" s="31">
        <f>H21-SALES!H21+PUR!H21</f>
        <v>26</v>
      </c>
      <c r="I22" s="31">
        <f>I21-SALES!I21+PUR!I21</f>
        <v>230</v>
      </c>
      <c r="J22" s="31">
        <f>J21-SALES!J21+PUR!J21</f>
        <v>83</v>
      </c>
      <c r="K22" s="31">
        <f>K21-SALES!K21+PUR!K21</f>
        <v>142</v>
      </c>
      <c r="L22" s="31">
        <f>L21-SALES!L21+PUR!L21</f>
        <v>6</v>
      </c>
      <c r="M22" s="31">
        <f>M21-SALES!M21+PUR!M21</f>
        <v>103</v>
      </c>
      <c r="N22" s="31">
        <f>N21-SALES!N21+PUR!N21</f>
        <v>5</v>
      </c>
      <c r="O22" s="31">
        <f>O21-SALES!O21+PUR!O21</f>
        <v>3</v>
      </c>
      <c r="P22" s="31">
        <f>P21-SALES!P21+PUR!P21</f>
        <v>30</v>
      </c>
      <c r="Q22" s="48">
        <f t="shared" si="0"/>
        <v>1411</v>
      </c>
      <c r="R22" s="53">
        <f t="shared" si="1"/>
        <v>94.066666666666663</v>
      </c>
    </row>
    <row r="23" spans="1:18" ht="12.75" x14ac:dyDescent="0.2">
      <c r="A23" s="30">
        <v>45343</v>
      </c>
      <c r="B23" s="31">
        <f>B22-SALES!B22+PUR!B22</f>
        <v>390</v>
      </c>
      <c r="C23" s="31">
        <f>C22-SALES!C22+PUR!C22</f>
        <v>113</v>
      </c>
      <c r="D23" s="31">
        <f>D22-SALES!D22+PUR!D22</f>
        <v>28</v>
      </c>
      <c r="E23" s="31">
        <f>E22-SALES!E22+PUR!E22</f>
        <v>52</v>
      </c>
      <c r="F23" s="31">
        <f>F22-SALES!F22+PUR!F22</f>
        <v>50</v>
      </c>
      <c r="G23" s="31">
        <f>G22-SALES!G22+PUR!G22</f>
        <v>28</v>
      </c>
      <c r="H23" s="31">
        <f>H22-SALES!H22+PUR!H22</f>
        <v>70</v>
      </c>
      <c r="I23" s="31">
        <f>I22-SALES!I22+PUR!I22</f>
        <v>202</v>
      </c>
      <c r="J23" s="31">
        <f>J22-SALES!J22+PUR!J22</f>
        <v>48</v>
      </c>
      <c r="K23" s="31">
        <f>K22-SALES!K22+PUR!K22</f>
        <v>115</v>
      </c>
      <c r="L23" s="31">
        <f>L22-SALES!L22+PUR!L22</f>
        <v>14</v>
      </c>
      <c r="M23" s="31">
        <f>M22-SALES!M22+PUR!M22</f>
        <v>124</v>
      </c>
      <c r="N23" s="31">
        <f>N22-SALES!N22+PUR!N22</f>
        <v>4</v>
      </c>
      <c r="O23" s="31">
        <f>O22-SALES!O22+PUR!O22</f>
        <v>7</v>
      </c>
      <c r="P23" s="31">
        <f>P22-SALES!P22+PUR!P22</f>
        <v>27</v>
      </c>
      <c r="Q23" s="48">
        <f t="shared" si="0"/>
        <v>1272</v>
      </c>
      <c r="R23" s="53">
        <f t="shared" si="1"/>
        <v>84.8</v>
      </c>
    </row>
    <row r="24" spans="1:18" ht="12.75" x14ac:dyDescent="0.2">
      <c r="A24" s="30">
        <v>45344</v>
      </c>
      <c r="B24" s="31">
        <f>B23-SALES!B23+PUR!B23</f>
        <v>542</v>
      </c>
      <c r="C24" s="31">
        <f>C23-SALES!C23+PUR!C23</f>
        <v>72</v>
      </c>
      <c r="D24" s="31">
        <f>D23-SALES!D23+PUR!D23</f>
        <v>20</v>
      </c>
      <c r="E24" s="31">
        <f>E23-SALES!E23+PUR!E23</f>
        <v>44</v>
      </c>
      <c r="F24" s="31">
        <f>F23-SALES!F23+PUR!F23</f>
        <v>42</v>
      </c>
      <c r="G24" s="31">
        <f>G23-SALES!G23+PUR!G23</f>
        <v>58</v>
      </c>
      <c r="H24" s="31">
        <f>H23-SALES!H23+PUR!H23</f>
        <v>61</v>
      </c>
      <c r="I24" s="31">
        <f>I23-SALES!I23+PUR!I23</f>
        <v>121</v>
      </c>
      <c r="J24" s="31">
        <f>J23-SALES!J23+PUR!J23</f>
        <v>22</v>
      </c>
      <c r="K24" s="31">
        <f>K23-SALES!K23+PUR!K23</f>
        <v>94</v>
      </c>
      <c r="L24" s="31">
        <f>L23-SALES!L23+PUR!L23</f>
        <v>13</v>
      </c>
      <c r="M24" s="31">
        <f>M23-SALES!M23+PUR!M23</f>
        <v>103</v>
      </c>
      <c r="N24" s="31">
        <f>N23-SALES!N23+PUR!N23</f>
        <v>8</v>
      </c>
      <c r="O24" s="31">
        <f>O23-SALES!O23+PUR!O23</f>
        <v>9</v>
      </c>
      <c r="P24" s="31">
        <f>P23-SALES!P23+PUR!P23</f>
        <v>19</v>
      </c>
      <c r="Q24" s="48">
        <f t="shared" si="0"/>
        <v>1228</v>
      </c>
      <c r="R24" s="53">
        <f t="shared" si="1"/>
        <v>81.86666666666666</v>
      </c>
    </row>
    <row r="25" spans="1:18" ht="12.75" x14ac:dyDescent="0.2">
      <c r="A25" s="30">
        <v>45345</v>
      </c>
      <c r="B25" s="31">
        <f>B24-SALES!B24+PUR!B24</f>
        <v>469</v>
      </c>
      <c r="C25" s="31">
        <f>C24-SALES!C24+PUR!C24</f>
        <v>204</v>
      </c>
      <c r="D25" s="31">
        <f>D24-SALES!D24+PUR!D24</f>
        <v>10</v>
      </c>
      <c r="E25" s="31">
        <f>E24-SALES!E24+PUR!E24</f>
        <v>34</v>
      </c>
      <c r="F25" s="31">
        <f>F24-SALES!F24+PUR!F24</f>
        <v>26</v>
      </c>
      <c r="G25" s="31">
        <f>G24-SALES!G24+PUR!G24</f>
        <v>43</v>
      </c>
      <c r="H25" s="31">
        <f>H24-SALES!H24+PUR!H24</f>
        <v>58</v>
      </c>
      <c r="I25" s="31">
        <f>I24-SALES!I24+PUR!I24</f>
        <v>179</v>
      </c>
      <c r="J25" s="31">
        <f>J24-SALES!J24+PUR!J24</f>
        <v>77</v>
      </c>
      <c r="K25" s="31">
        <f>K24-SALES!K24+PUR!K24</f>
        <v>169</v>
      </c>
      <c r="L25" s="31">
        <f>L24-SALES!L24+PUR!L24</f>
        <v>4</v>
      </c>
      <c r="M25" s="31">
        <f>M24-SALES!M24+PUR!M24</f>
        <v>94</v>
      </c>
      <c r="N25" s="31">
        <f>N24-SALES!N24+PUR!N24</f>
        <v>3</v>
      </c>
      <c r="O25" s="31">
        <f>O24-SALES!O24+PUR!O24</f>
        <v>5</v>
      </c>
      <c r="P25" s="31">
        <f>P24-SALES!P24+PUR!P24</f>
        <v>38</v>
      </c>
      <c r="Q25" s="48">
        <f t="shared" si="0"/>
        <v>1413</v>
      </c>
      <c r="R25" s="53">
        <f t="shared" si="1"/>
        <v>94.2</v>
      </c>
    </row>
    <row r="26" spans="1:18" ht="12.75" x14ac:dyDescent="0.2">
      <c r="A26" s="30">
        <v>45346</v>
      </c>
      <c r="B26" s="31">
        <f>B25-SALES!B25+PUR!B25</f>
        <v>400</v>
      </c>
      <c r="C26" s="31">
        <f>C25-SALES!C25+PUR!C25</f>
        <v>148</v>
      </c>
      <c r="D26" s="31">
        <f>D25-SALES!D25+PUR!D25</f>
        <v>43</v>
      </c>
      <c r="E26" s="31">
        <f>E25-SALES!E25+PUR!E25</f>
        <v>63</v>
      </c>
      <c r="F26" s="31">
        <f>F25-SALES!F25+PUR!F25</f>
        <v>14</v>
      </c>
      <c r="G26" s="31">
        <f>G25-SALES!G25+PUR!G25</f>
        <v>33</v>
      </c>
      <c r="H26" s="31">
        <f>H25-SALES!H25+PUR!H25</f>
        <v>52</v>
      </c>
      <c r="I26" s="31">
        <f>I25-SALES!I25+PUR!I25</f>
        <v>74</v>
      </c>
      <c r="J26" s="31">
        <f>J25-SALES!J25+PUR!J25</f>
        <v>134</v>
      </c>
      <c r="K26" s="31">
        <f>K25-SALES!K25+PUR!K25</f>
        <v>146</v>
      </c>
      <c r="L26" s="31">
        <f>L25-SALES!L25+PUR!L25</f>
        <v>9</v>
      </c>
      <c r="M26" s="31">
        <f>M25-SALES!M25+PUR!M25</f>
        <v>79</v>
      </c>
      <c r="N26" s="31">
        <f>N25-SALES!N25+PUR!N25</f>
        <v>5</v>
      </c>
      <c r="O26" s="31">
        <f>O25-SALES!O25+PUR!O25</f>
        <v>2</v>
      </c>
      <c r="P26" s="31">
        <f>P25-SALES!P25+PUR!P25</f>
        <v>28</v>
      </c>
      <c r="Q26" s="48">
        <f t="shared" si="0"/>
        <v>1230</v>
      </c>
      <c r="R26" s="53">
        <f t="shared" si="1"/>
        <v>82</v>
      </c>
    </row>
    <row r="27" spans="1:18" ht="12.75" x14ac:dyDescent="0.2">
      <c r="A27" s="30">
        <v>45347</v>
      </c>
      <c r="B27" s="31">
        <f>B26-SALES!B26+PUR!B26</f>
        <v>275</v>
      </c>
      <c r="C27" s="31">
        <f>C26-SALES!C26+PUR!C26</f>
        <v>8</v>
      </c>
      <c r="D27" s="31">
        <f>D26-SALES!D26+PUR!D26</f>
        <v>33</v>
      </c>
      <c r="E27" s="31">
        <f>E26-SALES!E26+PUR!E26</f>
        <v>53</v>
      </c>
      <c r="F27" s="31">
        <f>F26-SALES!F26+PUR!F26</f>
        <v>54</v>
      </c>
      <c r="G27" s="31">
        <f>G26-SALES!G26+PUR!G26</f>
        <v>68</v>
      </c>
      <c r="H27" s="31">
        <f>H26-SALES!H26+PUR!H26</f>
        <v>43</v>
      </c>
      <c r="I27" s="31">
        <f>I26-SALES!I26+PUR!I26</f>
        <v>128</v>
      </c>
      <c r="J27" s="31">
        <f>J26-SALES!J26+PUR!J26</f>
        <v>106</v>
      </c>
      <c r="K27" s="31">
        <f>K26-SALES!K26+PUR!K26</f>
        <v>111</v>
      </c>
      <c r="L27" s="31">
        <f>L26-SALES!L26+PUR!L26</f>
        <v>6</v>
      </c>
      <c r="M27" s="31">
        <f>M26-SALES!M26+PUR!M26</f>
        <v>87</v>
      </c>
      <c r="N27" s="31">
        <f>N26-SALES!N26+PUR!N26</f>
        <v>4</v>
      </c>
      <c r="O27" s="31">
        <f>O26-SALES!O26+PUR!O26</f>
        <v>1</v>
      </c>
      <c r="P27" s="31">
        <f>P26-SALES!P26+PUR!P26</f>
        <v>24</v>
      </c>
      <c r="Q27" s="48">
        <f t="shared" si="0"/>
        <v>1001</v>
      </c>
      <c r="R27" s="53">
        <f t="shared" si="1"/>
        <v>66.733333333333334</v>
      </c>
    </row>
    <row r="28" spans="1:18" ht="12.75" x14ac:dyDescent="0.2">
      <c r="A28" s="30">
        <v>45348</v>
      </c>
      <c r="B28" s="31">
        <f>B27-SALES!B27+PUR!B27</f>
        <v>385</v>
      </c>
      <c r="C28" s="31">
        <f>C27-SALES!C27+PUR!C27</f>
        <v>49</v>
      </c>
      <c r="D28" s="31">
        <f>D27-SALES!D27+PUR!D27</f>
        <v>35</v>
      </c>
      <c r="E28" s="31">
        <f>E27-SALES!E27+PUR!E27</f>
        <v>43</v>
      </c>
      <c r="F28" s="31">
        <f>F27-SALES!F27+PUR!F27</f>
        <v>36</v>
      </c>
      <c r="G28" s="31">
        <f>G27-SALES!G27+PUR!G27</f>
        <v>56</v>
      </c>
      <c r="H28" s="31">
        <f>H27-SALES!H27+PUR!H27</f>
        <v>38</v>
      </c>
      <c r="I28" s="31">
        <f>I27-SALES!I27+PUR!I27</f>
        <v>49</v>
      </c>
      <c r="J28" s="31">
        <f>J27-SALES!J27+PUR!J27</f>
        <v>60</v>
      </c>
      <c r="K28" s="31">
        <f>K27-SALES!K27+PUR!K27</f>
        <v>92</v>
      </c>
      <c r="L28" s="31">
        <f>L27-SALES!L27+PUR!L27</f>
        <v>0</v>
      </c>
      <c r="M28" s="31">
        <f>M27-SALES!M27+PUR!M27</f>
        <v>81</v>
      </c>
      <c r="N28" s="31">
        <f>N27-SALES!N27+PUR!N27</f>
        <v>4</v>
      </c>
      <c r="O28" s="31">
        <f>O27-SALES!O27+PUR!O27</f>
        <v>4</v>
      </c>
      <c r="P28" s="31">
        <f>P27-SALES!P27+PUR!P27</f>
        <v>44</v>
      </c>
      <c r="Q28" s="48">
        <f t="shared" si="0"/>
        <v>976</v>
      </c>
      <c r="R28" s="53">
        <f t="shared" si="1"/>
        <v>65.066666666666663</v>
      </c>
    </row>
    <row r="29" spans="1:18" ht="12.75" x14ac:dyDescent="0.2">
      <c r="A29" s="30">
        <v>45349</v>
      </c>
      <c r="B29" s="31">
        <f>B28-SALES!B28+PUR!B28</f>
        <v>315</v>
      </c>
      <c r="C29" s="31">
        <f>C28-SALES!C28+PUR!C28</f>
        <v>482</v>
      </c>
      <c r="D29" s="31">
        <f>D28-SALES!D28+PUR!D28</f>
        <v>67</v>
      </c>
      <c r="E29" s="31">
        <f>E28-SALES!E28+PUR!E28</f>
        <v>37</v>
      </c>
      <c r="F29" s="31">
        <f>F28-SALES!F28+PUR!F28</f>
        <v>27</v>
      </c>
      <c r="G29" s="31">
        <f>G28-SALES!G28+PUR!G28</f>
        <v>90</v>
      </c>
      <c r="H29" s="31">
        <f>H28-SALES!H28+PUR!H28</f>
        <v>29</v>
      </c>
      <c r="I29" s="31">
        <f>I28-SALES!I28+PUR!I28</f>
        <v>80</v>
      </c>
      <c r="J29" s="31">
        <f>J28-SALES!J28+PUR!J28</f>
        <v>127</v>
      </c>
      <c r="K29" s="31">
        <f>K28-SALES!K28+PUR!K28</f>
        <v>157</v>
      </c>
      <c r="L29" s="31">
        <f>L28-SALES!L28+PUR!L28</f>
        <v>17</v>
      </c>
      <c r="M29" s="31">
        <f>M28-SALES!M28+PUR!M28</f>
        <v>83</v>
      </c>
      <c r="N29" s="31">
        <f>N28-SALES!N28+PUR!N28</f>
        <v>13</v>
      </c>
      <c r="O29" s="31">
        <f>O28-SALES!O28+PUR!O28</f>
        <v>7</v>
      </c>
      <c r="P29" s="31">
        <f>P28-SALES!P28+PUR!P28</f>
        <v>27</v>
      </c>
      <c r="Q29" s="48">
        <f t="shared" si="0"/>
        <v>1558</v>
      </c>
      <c r="R29" s="53">
        <f t="shared" si="1"/>
        <v>103.86666666666666</v>
      </c>
    </row>
    <row r="30" spans="1:18" ht="12.75" x14ac:dyDescent="0.2">
      <c r="A30" s="30">
        <v>45350</v>
      </c>
      <c r="B30" s="31">
        <f>B29-SALES!B29+PUR!B29</f>
        <v>240</v>
      </c>
      <c r="C30" s="31">
        <f>C29-SALES!C29+PUR!C29</f>
        <v>428</v>
      </c>
      <c r="D30" s="31">
        <f>D29-SALES!D29+PUR!D29</f>
        <v>56</v>
      </c>
      <c r="E30" s="31">
        <f>E29-SALES!E29+PUR!E29</f>
        <v>20</v>
      </c>
      <c r="F30" s="31">
        <f>F29-SALES!F29+PUR!F29</f>
        <v>23</v>
      </c>
      <c r="G30" s="31">
        <f>G29-SALES!G29+PUR!G29</f>
        <v>71</v>
      </c>
      <c r="H30" s="31">
        <f>H29-SALES!H29+PUR!H29</f>
        <v>26</v>
      </c>
      <c r="I30" s="31">
        <f>I29-SALES!I29+PUR!I29</f>
        <v>65</v>
      </c>
      <c r="J30" s="31">
        <f>J29-SALES!J29+PUR!J29</f>
        <v>86</v>
      </c>
      <c r="K30" s="31">
        <f>K29-SALES!K29+PUR!K29</f>
        <v>135</v>
      </c>
      <c r="L30" s="31">
        <f>L29-SALES!L29+PUR!L29</f>
        <v>15</v>
      </c>
      <c r="M30" s="31">
        <f>M29-SALES!M29+PUR!M29</f>
        <v>72</v>
      </c>
      <c r="N30" s="31">
        <f>N29-SALES!N29+PUR!N29</f>
        <v>7</v>
      </c>
      <c r="O30" s="31">
        <f>O29-SALES!O29+PUR!O29</f>
        <v>5</v>
      </c>
      <c r="P30" s="31">
        <f>P29-SALES!P29+PUR!P29</f>
        <v>17</v>
      </c>
      <c r="Q30" s="48">
        <f t="shared" si="0"/>
        <v>1266</v>
      </c>
      <c r="R30" s="53">
        <f t="shared" si="1"/>
        <v>84.4</v>
      </c>
    </row>
    <row r="31" spans="1:18" ht="12.75" x14ac:dyDescent="0.2">
      <c r="A31" s="30">
        <v>45351</v>
      </c>
      <c r="B31" s="31">
        <f>B30-SALES!B30+PUR!B30</f>
        <v>169</v>
      </c>
      <c r="C31" s="31">
        <f>C30-SALES!C30+PUR!C30</f>
        <v>369</v>
      </c>
      <c r="D31" s="31">
        <f>D30-SALES!D30+PUR!D30</f>
        <v>44</v>
      </c>
      <c r="E31" s="31">
        <f>E30-SALES!E30+PUR!E30</f>
        <v>50</v>
      </c>
      <c r="F31" s="31">
        <f>F30-SALES!F30+PUR!F30</f>
        <v>70</v>
      </c>
      <c r="G31" s="31">
        <f>G30-SALES!G30+PUR!G30</f>
        <v>51</v>
      </c>
      <c r="H31" s="31">
        <f>H30-SALES!H30+PUR!H30</f>
        <v>69</v>
      </c>
      <c r="I31" s="31">
        <f>I30-SALES!I30+PUR!I30</f>
        <v>108</v>
      </c>
      <c r="J31" s="31">
        <f>J30-SALES!J30+PUR!J30</f>
        <v>136</v>
      </c>
      <c r="K31" s="31">
        <f>K30-SALES!K30+PUR!K30</f>
        <v>103</v>
      </c>
      <c r="L31" s="31">
        <f>L30-SALES!L30+PUR!L30</f>
        <v>20</v>
      </c>
      <c r="M31" s="31">
        <f>M30-SALES!M30+PUR!M30</f>
        <v>73</v>
      </c>
      <c r="N31" s="31">
        <f>N30-SALES!N30+PUR!N30</f>
        <v>15</v>
      </c>
      <c r="O31" s="31">
        <f>O30-SALES!O30+PUR!O30</f>
        <v>9</v>
      </c>
      <c r="P31" s="31">
        <f>P30-SALES!P30+PUR!P30</f>
        <v>15</v>
      </c>
      <c r="Q31" s="48">
        <f t="shared" si="0"/>
        <v>1301</v>
      </c>
      <c r="R31" s="53">
        <f t="shared" si="1"/>
        <v>86.733333333333334</v>
      </c>
    </row>
    <row r="32" spans="1:18" ht="12.75" x14ac:dyDescent="0.2">
      <c r="A32" s="30">
        <v>45352</v>
      </c>
      <c r="B32" s="31">
        <f>B31-SALES!B31+PUR!B31</f>
        <v>209</v>
      </c>
      <c r="C32" s="31">
        <f>C31-SALES!C31+PUR!C31</f>
        <v>281</v>
      </c>
      <c r="D32" s="31">
        <f>D31-SALES!D31+PUR!D31</f>
        <v>34</v>
      </c>
      <c r="E32" s="31">
        <f>E31-SALES!E31+PUR!E31</f>
        <v>43</v>
      </c>
      <c r="F32" s="31">
        <f>F31-SALES!F31+PUR!F31</f>
        <v>65</v>
      </c>
      <c r="G32" s="31">
        <f>G31-SALES!G31+PUR!G31</f>
        <v>34</v>
      </c>
      <c r="H32" s="31">
        <f>H31-SALES!H31+PUR!H31</f>
        <v>63</v>
      </c>
      <c r="I32" s="31">
        <f>I31-SALES!I31+PUR!I31</f>
        <v>138</v>
      </c>
      <c r="J32" s="31">
        <f>J31-SALES!J31+PUR!J31</f>
        <v>110</v>
      </c>
      <c r="K32" s="31">
        <f>K31-SALES!K31+PUR!K31</f>
        <v>74</v>
      </c>
      <c r="L32" s="31">
        <f>L31-SALES!L31+PUR!L31</f>
        <v>11</v>
      </c>
      <c r="M32" s="31">
        <f>M31-SALES!M31+PUR!M31</f>
        <v>67</v>
      </c>
      <c r="N32" s="31">
        <f>N31-SALES!N31+PUR!N31</f>
        <v>12</v>
      </c>
      <c r="O32" s="31">
        <f>O31-SALES!O31+PUR!O31</f>
        <v>9</v>
      </c>
      <c r="P32" s="31">
        <f>P31-SALES!P31+PUR!P31</f>
        <v>20</v>
      </c>
      <c r="Q32" s="48">
        <f t="shared" si="0"/>
        <v>1170</v>
      </c>
      <c r="R32" s="53">
        <f t="shared" si="1"/>
        <v>78</v>
      </c>
    </row>
    <row r="33" spans="1:18" ht="12.75" x14ac:dyDescent="0.2">
      <c r="A33" s="30">
        <v>45353</v>
      </c>
      <c r="B33" s="31">
        <f>B32-SALES!B32+PUR!B32</f>
        <v>164</v>
      </c>
      <c r="C33" s="31">
        <f>C32-SALES!C32+PUR!C32</f>
        <v>203</v>
      </c>
      <c r="D33" s="31">
        <f>D32-SALES!D32+PUR!D32</f>
        <v>25</v>
      </c>
      <c r="E33" s="31">
        <f>E32-SALES!E32+PUR!E32</f>
        <v>37</v>
      </c>
      <c r="F33" s="31">
        <f>F32-SALES!F32+PUR!F32</f>
        <v>55</v>
      </c>
      <c r="G33" s="31">
        <f>G32-SALES!G32+PUR!G32</f>
        <v>14</v>
      </c>
      <c r="H33" s="31">
        <f>H32-SALES!H32+PUR!H32</f>
        <v>60</v>
      </c>
      <c r="I33" s="31">
        <f>I32-SALES!I32+PUR!I32</f>
        <v>36</v>
      </c>
      <c r="J33" s="31">
        <f>J32-SALES!J32+PUR!J32</f>
        <v>91</v>
      </c>
      <c r="K33" s="31">
        <f>K32-SALES!K32+PUR!K32</f>
        <v>49</v>
      </c>
      <c r="L33" s="31">
        <f>L32-SALES!L32+PUR!L32</f>
        <v>8</v>
      </c>
      <c r="M33" s="31">
        <f>M32-SALES!M32+PUR!M32</f>
        <v>56</v>
      </c>
      <c r="N33" s="31">
        <f>N32-SALES!N32+PUR!N32</f>
        <v>8</v>
      </c>
      <c r="O33" s="31">
        <f>O32-SALES!O32+PUR!O32</f>
        <v>10</v>
      </c>
      <c r="P33" s="31">
        <f>P32-SALES!P32+PUR!P32</f>
        <v>13</v>
      </c>
      <c r="Q33" s="48">
        <f t="shared" si="0"/>
        <v>829</v>
      </c>
      <c r="R33" s="53">
        <f t="shared" si="1"/>
        <v>55.266666666666666</v>
      </c>
    </row>
    <row r="34" spans="1:18" ht="12.75" x14ac:dyDescent="0.2">
      <c r="A34" s="49" t="s">
        <v>32</v>
      </c>
      <c r="B34" s="50">
        <f t="shared" ref="B34:P34" si="2">AVERAGE(B3:B33)</f>
        <v>443.45161290322579</v>
      </c>
      <c r="C34" s="50">
        <f t="shared" si="2"/>
        <v>233.51612903225808</v>
      </c>
      <c r="D34" s="50">
        <f t="shared" si="2"/>
        <v>43.838709677419352</v>
      </c>
      <c r="E34" s="50">
        <f t="shared" si="2"/>
        <v>41.677419354838712</v>
      </c>
      <c r="F34" s="50">
        <f t="shared" si="2"/>
        <v>59.967741935483872</v>
      </c>
      <c r="G34" s="50">
        <f t="shared" si="2"/>
        <v>69.322580645161295</v>
      </c>
      <c r="H34" s="50">
        <f t="shared" si="2"/>
        <v>53.741935483870968</v>
      </c>
      <c r="I34" s="50">
        <f t="shared" si="2"/>
        <v>123.03225806451613</v>
      </c>
      <c r="J34" s="50">
        <f t="shared" si="2"/>
        <v>120.35483870967742</v>
      </c>
      <c r="K34" s="50">
        <f t="shared" si="2"/>
        <v>106.83870967741936</v>
      </c>
      <c r="L34" s="50">
        <f t="shared" si="2"/>
        <v>10.129032258064516</v>
      </c>
      <c r="M34" s="50">
        <f t="shared" si="2"/>
        <v>105.12903225806451</v>
      </c>
      <c r="N34" s="50">
        <f t="shared" si="2"/>
        <v>7.193548387096774</v>
      </c>
      <c r="O34" s="50">
        <f t="shared" si="2"/>
        <v>5.064516129032258</v>
      </c>
      <c r="P34" s="50">
        <f t="shared" si="2"/>
        <v>32.903225806451616</v>
      </c>
    </row>
    <row r="37" spans="1:18" ht="12.75" x14ac:dyDescent="0.2">
      <c r="B37" s="28" t="s">
        <v>4</v>
      </c>
      <c r="C37" s="28" t="s">
        <v>5</v>
      </c>
      <c r="D37" s="28" t="s">
        <v>6</v>
      </c>
      <c r="E37" s="28" t="s">
        <v>7</v>
      </c>
      <c r="F37" s="28" t="s">
        <v>8</v>
      </c>
      <c r="G37" s="28" t="s">
        <v>9</v>
      </c>
      <c r="H37" s="28" t="s">
        <v>10</v>
      </c>
      <c r="I37" s="28" t="s">
        <v>11</v>
      </c>
      <c r="J37" s="28" t="s">
        <v>12</v>
      </c>
      <c r="K37" s="28" t="s">
        <v>13</v>
      </c>
      <c r="L37" s="28" t="s">
        <v>14</v>
      </c>
      <c r="M37" s="28" t="s">
        <v>15</v>
      </c>
      <c r="N37" s="28" t="s">
        <v>16</v>
      </c>
      <c r="O37" s="28" t="s">
        <v>17</v>
      </c>
      <c r="P37" s="28" t="s">
        <v>18</v>
      </c>
    </row>
    <row r="38" spans="1:18" ht="12.75" x14ac:dyDescent="0.2">
      <c r="A38" s="51" t="s">
        <v>33</v>
      </c>
      <c r="B38" s="52">
        <f t="shared" ref="B38:P38" si="3">AVERAGE(B3:B33)</f>
        <v>443.45161290322579</v>
      </c>
      <c r="C38" s="52">
        <f t="shared" si="3"/>
        <v>233.51612903225808</v>
      </c>
      <c r="D38" s="52">
        <f t="shared" si="3"/>
        <v>43.838709677419352</v>
      </c>
      <c r="E38" s="52">
        <f t="shared" si="3"/>
        <v>41.677419354838712</v>
      </c>
      <c r="F38" s="52">
        <f t="shared" si="3"/>
        <v>59.967741935483872</v>
      </c>
      <c r="G38" s="52">
        <f t="shared" si="3"/>
        <v>69.322580645161295</v>
      </c>
      <c r="H38" s="52">
        <f t="shared" si="3"/>
        <v>53.741935483870968</v>
      </c>
      <c r="I38" s="52">
        <f t="shared" si="3"/>
        <v>123.03225806451613</v>
      </c>
      <c r="J38" s="52">
        <f t="shared" si="3"/>
        <v>120.35483870967742</v>
      </c>
      <c r="K38" s="52">
        <f t="shared" si="3"/>
        <v>106.83870967741936</v>
      </c>
      <c r="L38" s="52">
        <f t="shared" si="3"/>
        <v>10.129032258064516</v>
      </c>
      <c r="M38" s="52">
        <f t="shared" si="3"/>
        <v>105.12903225806451</v>
      </c>
      <c r="N38" s="52">
        <f t="shared" si="3"/>
        <v>7.193548387096774</v>
      </c>
      <c r="O38" s="52">
        <f t="shared" si="3"/>
        <v>5.064516129032258</v>
      </c>
      <c r="P38" s="52">
        <f t="shared" si="3"/>
        <v>32.903225806451616</v>
      </c>
    </row>
  </sheetData>
  <mergeCells count="2">
    <mergeCell ref="T11:U11"/>
    <mergeCell ref="T10:U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894A-3742-4CDA-B403-7D618E8B9B4B}">
  <dimension ref="A2:P97"/>
  <sheetViews>
    <sheetView tabSelected="1" topLeftCell="A7" zoomScale="70" zoomScaleNormal="70" workbookViewId="0">
      <selection activeCell="T89" sqref="T89"/>
    </sheetView>
  </sheetViews>
  <sheetFormatPr defaultRowHeight="12.75" x14ac:dyDescent="0.2"/>
  <cols>
    <col min="1" max="1" width="19" bestFit="1" customWidth="1"/>
    <col min="2" max="16" width="11.5703125" customWidth="1"/>
  </cols>
  <sheetData>
    <row r="2" spans="1:16" ht="33" customHeight="1" x14ac:dyDescent="0.2">
      <c r="A2" s="61"/>
      <c r="B2" s="62" t="s">
        <v>4</v>
      </c>
      <c r="C2" s="62" t="s">
        <v>5</v>
      </c>
      <c r="D2" s="62" t="s">
        <v>6</v>
      </c>
      <c r="E2" s="62" t="s">
        <v>7</v>
      </c>
      <c r="F2" s="62" t="s">
        <v>8</v>
      </c>
      <c r="G2" s="62" t="s">
        <v>9</v>
      </c>
      <c r="H2" s="62" t="s">
        <v>10</v>
      </c>
      <c r="I2" s="62" t="s">
        <v>11</v>
      </c>
      <c r="J2" s="62" t="s">
        <v>12</v>
      </c>
      <c r="K2" s="62" t="s">
        <v>13</v>
      </c>
      <c r="L2" s="62" t="s">
        <v>14</v>
      </c>
      <c r="M2" s="62" t="s">
        <v>15</v>
      </c>
      <c r="N2" s="62" t="s">
        <v>16</v>
      </c>
      <c r="O2" s="62" t="s">
        <v>17</v>
      </c>
      <c r="P2" s="62" t="s">
        <v>18</v>
      </c>
    </row>
    <row r="3" spans="1:16" x14ac:dyDescent="0.2">
      <c r="A3" s="63" t="s">
        <v>37</v>
      </c>
      <c r="B3" s="64">
        <v>47.645161290322584</v>
      </c>
      <c r="C3" s="64">
        <v>35.935483870967744</v>
      </c>
      <c r="D3" s="64">
        <v>39.903225806451616</v>
      </c>
      <c r="E3" s="64">
        <v>54.516129032258064</v>
      </c>
      <c r="F3" s="64">
        <v>194.83870967741936</v>
      </c>
      <c r="G3" s="64">
        <v>100.90322580645162</v>
      </c>
      <c r="H3" s="64">
        <v>90.193548387096769</v>
      </c>
      <c r="I3" s="64">
        <v>5.67741935483871</v>
      </c>
      <c r="J3" s="64">
        <v>38.516129032258064</v>
      </c>
      <c r="K3" s="64">
        <v>120.48387096774194</v>
      </c>
      <c r="L3" s="64">
        <v>532.35483870967744</v>
      </c>
      <c r="M3" s="64">
        <v>57.193548387096776</v>
      </c>
      <c r="N3" s="64">
        <v>751.77419354838707</v>
      </c>
      <c r="O3" s="64">
        <v>42.225806451612904</v>
      </c>
      <c r="P3" s="64">
        <v>23</v>
      </c>
    </row>
    <row r="4" spans="1:16" x14ac:dyDescent="0.2">
      <c r="A4" s="63" t="s">
        <v>38</v>
      </c>
      <c r="B4" s="64">
        <v>51.483870967741936</v>
      </c>
      <c r="C4" s="64">
        <v>39.548387096774199</v>
      </c>
      <c r="D4" s="64">
        <v>43.096774193548384</v>
      </c>
      <c r="E4" s="64">
        <v>58.483870967741936</v>
      </c>
      <c r="F4" s="64">
        <v>207.58064516129033</v>
      </c>
      <c r="G4" s="64">
        <v>111.41935483870968</v>
      </c>
      <c r="H4" s="64">
        <v>102.06451612903226</v>
      </c>
      <c r="I4" s="64">
        <v>6.67741935483871</v>
      </c>
      <c r="J4" s="64">
        <v>41.516129032258064</v>
      </c>
      <c r="K4" s="64">
        <v>130.48387096774192</v>
      </c>
      <c r="L4" s="64">
        <v>603.35483870967744</v>
      </c>
      <c r="M4" s="64">
        <v>60.193548387096776</v>
      </c>
      <c r="N4" s="64">
        <v>901.9677419354839</v>
      </c>
      <c r="O4" s="64">
        <v>45.225806451612904</v>
      </c>
      <c r="P4" s="64">
        <v>25.387096774193548</v>
      </c>
    </row>
    <row r="5" spans="1:16" ht="15" x14ac:dyDescent="0.2">
      <c r="A5" s="63" t="s">
        <v>39</v>
      </c>
      <c r="B5" s="65">
        <f>B4-B3</f>
        <v>3.8387096774193523</v>
      </c>
      <c r="C5" s="65">
        <f t="shared" ref="C5:P5" si="0">C4-C3</f>
        <v>3.6129032258064555</v>
      </c>
      <c r="D5" s="65">
        <f t="shared" si="0"/>
        <v>3.1935483870967687</v>
      </c>
      <c r="E5" s="65">
        <f t="shared" si="0"/>
        <v>3.9677419354838719</v>
      </c>
      <c r="F5" s="65">
        <f t="shared" si="0"/>
        <v>12.741935483870975</v>
      </c>
      <c r="G5" s="65">
        <f t="shared" si="0"/>
        <v>10.516129032258064</v>
      </c>
      <c r="H5" s="65">
        <f t="shared" si="0"/>
        <v>11.870967741935488</v>
      </c>
      <c r="I5" s="65">
        <f t="shared" si="0"/>
        <v>1</v>
      </c>
      <c r="J5" s="65">
        <f t="shared" si="0"/>
        <v>3</v>
      </c>
      <c r="K5" s="65">
        <f t="shared" si="0"/>
        <v>9.9999999999999858</v>
      </c>
      <c r="L5" s="65">
        <f t="shared" si="0"/>
        <v>71</v>
      </c>
      <c r="M5" s="65">
        <f t="shared" si="0"/>
        <v>3</v>
      </c>
      <c r="N5" s="65">
        <f t="shared" si="0"/>
        <v>150.19354838709683</v>
      </c>
      <c r="O5" s="65">
        <f t="shared" si="0"/>
        <v>3</v>
      </c>
      <c r="P5" s="65">
        <f t="shared" si="0"/>
        <v>2.387096774193548</v>
      </c>
    </row>
    <row r="7" spans="1:16" ht="38.25" x14ac:dyDescent="0.2">
      <c r="B7" s="66" t="s">
        <v>40</v>
      </c>
      <c r="C7" s="66" t="s">
        <v>41</v>
      </c>
      <c r="D7" s="66" t="s">
        <v>42</v>
      </c>
      <c r="E7" s="66" t="s">
        <v>43</v>
      </c>
      <c r="F7" s="66" t="s">
        <v>44</v>
      </c>
    </row>
    <row r="8" spans="1:16" x14ac:dyDescent="0.2">
      <c r="A8" s="62" t="s">
        <v>4</v>
      </c>
      <c r="B8" s="33">
        <f>SALES!AF34-PUR!AH37</f>
        <v>14175</v>
      </c>
      <c r="C8" s="70">
        <v>106103</v>
      </c>
      <c r="D8" s="72">
        <f>B8/B$23</f>
        <v>0.1400179776168792</v>
      </c>
      <c r="E8" s="72">
        <f>C8/C$23</f>
        <v>0.13150340957258264</v>
      </c>
      <c r="F8" s="72">
        <f>B5/B4</f>
        <v>7.4561403508771884E-2</v>
      </c>
    </row>
    <row r="9" spans="1:16" x14ac:dyDescent="0.2">
      <c r="A9" s="62" t="s">
        <v>5</v>
      </c>
      <c r="B9" s="33">
        <f>SALES!AG34-PUR!AI37</f>
        <v>12860</v>
      </c>
      <c r="C9" s="71">
        <v>88552</v>
      </c>
      <c r="D9" s="72">
        <f t="shared" ref="D9:D22" si="1">B9/B$23</f>
        <v>0.12702865553108053</v>
      </c>
      <c r="E9" s="72">
        <f t="shared" ref="E9:E22" si="2">C9/C$23</f>
        <v>0.10975080746511726</v>
      </c>
      <c r="F9" s="72">
        <f>C5/C4</f>
        <v>9.1353996737357349E-2</v>
      </c>
    </row>
    <row r="10" spans="1:16" x14ac:dyDescent="0.2">
      <c r="A10" s="62" t="s">
        <v>6</v>
      </c>
      <c r="B10" s="33">
        <f>SALES!AH34-PUR!AJ37</f>
        <v>1906</v>
      </c>
      <c r="C10" s="71">
        <v>13751</v>
      </c>
      <c r="D10" s="72">
        <f t="shared" si="1"/>
        <v>1.8827108665804004E-2</v>
      </c>
      <c r="E10" s="72">
        <f t="shared" si="2"/>
        <v>1.7042905337573713E-2</v>
      </c>
      <c r="F10" s="72">
        <f>D5/D4</f>
        <v>7.4101796407185505E-2</v>
      </c>
    </row>
    <row r="11" spans="1:16" x14ac:dyDescent="0.2">
      <c r="A11" s="62" t="s">
        <v>7</v>
      </c>
      <c r="B11" s="33">
        <f>SALES!AI34-PUR!AK37</f>
        <v>1717</v>
      </c>
      <c r="C11" s="71">
        <v>15949</v>
      </c>
      <c r="D11" s="72">
        <f t="shared" si="1"/>
        <v>1.6960202297578948E-2</v>
      </c>
      <c r="E11" s="72">
        <f t="shared" si="2"/>
        <v>1.976709310078999E-2</v>
      </c>
      <c r="F11" s="72">
        <f>E5/E4</f>
        <v>6.7843353557639291E-2</v>
      </c>
    </row>
    <row r="12" spans="1:16" x14ac:dyDescent="0.2">
      <c r="A12" s="62" t="s">
        <v>8</v>
      </c>
      <c r="B12" s="33">
        <f>SALES!AJ34-PUR!AL37</f>
        <v>4676</v>
      </c>
      <c r="C12" s="71">
        <v>51691</v>
      </c>
      <c r="D12" s="72">
        <f t="shared" si="1"/>
        <v>4.6188646443493978E-2</v>
      </c>
      <c r="E12" s="72">
        <f t="shared" si="2"/>
        <v>6.4065509403281415E-2</v>
      </c>
      <c r="F12" s="72">
        <f>F5/F4</f>
        <v>6.1383061383061412E-2</v>
      </c>
    </row>
    <row r="13" spans="1:16" x14ac:dyDescent="0.2">
      <c r="A13" s="62" t="s">
        <v>9</v>
      </c>
      <c r="B13" s="33">
        <f>SALES!AK34-PUR!AM37</f>
        <v>7308</v>
      </c>
      <c r="C13" s="71">
        <v>59166</v>
      </c>
      <c r="D13" s="72">
        <f t="shared" si="1"/>
        <v>7.2187046238035499E-2</v>
      </c>
      <c r="E13" s="72">
        <f t="shared" si="2"/>
        <v>7.3329978707213028E-2</v>
      </c>
      <c r="F13" s="72">
        <f>G5/G4</f>
        <v>9.4383323682686732E-2</v>
      </c>
    </row>
    <row r="14" spans="1:16" x14ac:dyDescent="0.2">
      <c r="A14" s="62" t="s">
        <v>10</v>
      </c>
      <c r="B14" s="33">
        <f>SALES!AL34-PUR!AN37</f>
        <v>2989</v>
      </c>
      <c r="C14" s="71">
        <v>21949</v>
      </c>
      <c r="D14" s="72">
        <f t="shared" si="1"/>
        <v>2.9524778490077737E-2</v>
      </c>
      <c r="E14" s="72">
        <f t="shared" si="2"/>
        <v>2.7203456421671546E-2</v>
      </c>
      <c r="F14" s="72">
        <f>H5/H4</f>
        <v>0.11630847029077121</v>
      </c>
    </row>
    <row r="15" spans="1:16" x14ac:dyDescent="0.2">
      <c r="A15" s="62" t="s">
        <v>11</v>
      </c>
      <c r="B15" s="33">
        <f>SALES!AM34-PUR!AO37</f>
        <v>2053</v>
      </c>
      <c r="C15" s="71">
        <v>15463</v>
      </c>
      <c r="D15" s="72">
        <f t="shared" si="1"/>
        <v>2.0279146952201271E-2</v>
      </c>
      <c r="E15" s="72">
        <f t="shared" si="2"/>
        <v>1.9164747671798585E-2</v>
      </c>
      <c r="F15" s="72">
        <f>I5/I4</f>
        <v>0.14975845410628019</v>
      </c>
    </row>
    <row r="16" spans="1:16" x14ac:dyDescent="0.2">
      <c r="A16" s="62" t="s">
        <v>12</v>
      </c>
      <c r="B16" s="33">
        <f>SALES!AN34-PUR!AP37</f>
        <v>4387</v>
      </c>
      <c r="C16" s="71">
        <v>47748</v>
      </c>
      <c r="D16" s="72">
        <f t="shared" si="1"/>
        <v>4.3333958928059899E-2</v>
      </c>
      <c r="E16" s="72">
        <f t="shared" si="2"/>
        <v>5.9178579307575425E-2</v>
      </c>
      <c r="F16" s="72">
        <f>J5/J4</f>
        <v>7.2261072261072257E-2</v>
      </c>
    </row>
    <row r="17" spans="1:6" x14ac:dyDescent="0.2">
      <c r="A17" s="62" t="s">
        <v>13</v>
      </c>
      <c r="B17" s="33">
        <f>SALES!AO34-PUR!AQ37</f>
        <v>11158</v>
      </c>
      <c r="C17" s="71">
        <v>99098</v>
      </c>
      <c r="D17" s="72">
        <f t="shared" si="1"/>
        <v>0.11021662040558294</v>
      </c>
      <c r="E17" s="72">
        <f t="shared" si="2"/>
        <v>0.1228214553954534</v>
      </c>
      <c r="F17" s="72">
        <f>K5/K4</f>
        <v>7.6637824474659971E-2</v>
      </c>
    </row>
    <row r="18" spans="1:6" x14ac:dyDescent="0.2">
      <c r="A18" s="62" t="s">
        <v>14</v>
      </c>
      <c r="B18" s="33">
        <f>SALES!AP34-PUR!AR37</f>
        <v>14238</v>
      </c>
      <c r="C18" s="71">
        <v>84424</v>
      </c>
      <c r="D18" s="72">
        <f t="shared" si="1"/>
        <v>0.1406402797396209</v>
      </c>
      <c r="E18" s="72">
        <f t="shared" si="2"/>
        <v>0.10463458950035075</v>
      </c>
      <c r="F18" s="72">
        <f>L5/L4</f>
        <v>0.11767536355859709</v>
      </c>
    </row>
    <row r="19" spans="1:6" x14ac:dyDescent="0.2">
      <c r="A19" s="62" t="s">
        <v>15</v>
      </c>
      <c r="B19" s="33">
        <f>SALES!AQ34-PUR!AS37</f>
        <v>5341</v>
      </c>
      <c r="C19" s="71">
        <v>88194</v>
      </c>
      <c r="D19" s="72">
        <f t="shared" si="1"/>
        <v>5.275739107243399E-2</v>
      </c>
      <c r="E19" s="72">
        <f t="shared" si="2"/>
        <v>0.10930710445363799</v>
      </c>
      <c r="F19" s="72">
        <f>M5/M4</f>
        <v>4.9839228295819937E-2</v>
      </c>
    </row>
    <row r="20" spans="1:6" x14ac:dyDescent="0.2">
      <c r="A20" s="62" t="s">
        <v>16</v>
      </c>
      <c r="B20" s="33">
        <f>SALES!AR34-PUR!AT37</f>
        <v>16972</v>
      </c>
      <c r="C20" s="71">
        <v>97447</v>
      </c>
      <c r="D20" s="72">
        <f t="shared" si="1"/>
        <v>0.16764621630431562</v>
      </c>
      <c r="E20" s="72">
        <f t="shared" si="2"/>
        <v>0.12077521608832417</v>
      </c>
      <c r="F20" s="72">
        <f>N5/N4</f>
        <v>0.16651764958334828</v>
      </c>
    </row>
    <row r="21" spans="1:6" x14ac:dyDescent="0.2">
      <c r="A21" s="62" t="s">
        <v>17</v>
      </c>
      <c r="B21" s="33">
        <f>SALES!AS34-PUR!AU37</f>
        <v>700</v>
      </c>
      <c r="C21" s="71">
        <v>10528</v>
      </c>
      <c r="D21" s="72">
        <f t="shared" si="1"/>
        <v>6.9144680304631702E-3</v>
      </c>
      <c r="E21" s="72">
        <f t="shared" si="2"/>
        <v>1.3048338840373503E-2</v>
      </c>
      <c r="F21" s="72">
        <f>O5/O4</f>
        <v>6.6333808844507847E-2</v>
      </c>
    </row>
    <row r="22" spans="1:6" x14ac:dyDescent="0.2">
      <c r="A22" s="62" t="s">
        <v>18</v>
      </c>
      <c r="B22" s="33">
        <f>SALES!AT34-PUR!AV37</f>
        <v>757</v>
      </c>
      <c r="C22" s="71">
        <v>6783</v>
      </c>
      <c r="D22" s="72">
        <f t="shared" si="1"/>
        <v>7.4775032843723147E-3</v>
      </c>
      <c r="E22" s="72">
        <f t="shared" si="2"/>
        <v>8.4068087342566E-3</v>
      </c>
      <c r="F22" s="72">
        <f>P5/P4</f>
        <v>9.402795425667089E-2</v>
      </c>
    </row>
    <row r="23" spans="1:6" x14ac:dyDescent="0.2">
      <c r="A23" s="67" t="s">
        <v>28</v>
      </c>
      <c r="B23" s="68">
        <f>SUM(B8:B22)</f>
        <v>101237</v>
      </c>
      <c r="C23" s="68">
        <f>SUM(C8:C22)</f>
        <v>806846</v>
      </c>
      <c r="D23" s="69"/>
    </row>
    <row r="66" spans="1:4" x14ac:dyDescent="0.2">
      <c r="A66" s="5" t="s">
        <v>3</v>
      </c>
      <c r="B66" s="73" t="s">
        <v>48</v>
      </c>
      <c r="C66" s="73" t="s">
        <v>49</v>
      </c>
      <c r="D66" s="73" t="s">
        <v>50</v>
      </c>
    </row>
    <row r="67" spans="1:4" x14ac:dyDescent="0.2">
      <c r="A67" s="6">
        <v>45323</v>
      </c>
      <c r="B67" s="73">
        <f>SALES!AU3-PUR!AW3</f>
        <v>-37208</v>
      </c>
      <c r="C67" s="73">
        <f>PUR!AW3</f>
        <v>63230</v>
      </c>
      <c r="D67" s="73">
        <f>SALES!AU3</f>
        <v>26022</v>
      </c>
    </row>
    <row r="68" spans="1:4" x14ac:dyDescent="0.2">
      <c r="A68" s="6">
        <v>45324</v>
      </c>
      <c r="B68" s="73">
        <f>SALES!AU4-PUR!AW4</f>
        <v>7392</v>
      </c>
      <c r="C68" s="73">
        <f>PUR!AW4</f>
        <v>20735</v>
      </c>
      <c r="D68" s="73">
        <f>SALES!AU4</f>
        <v>28127</v>
      </c>
    </row>
    <row r="69" spans="1:4" x14ac:dyDescent="0.2">
      <c r="A69" s="6">
        <v>45325</v>
      </c>
      <c r="B69" s="73">
        <f>SALES!AU5-PUR!AW5</f>
        <v>17520</v>
      </c>
      <c r="C69" s="73">
        <f>PUR!AW5</f>
        <v>18919</v>
      </c>
      <c r="D69" s="73">
        <f>SALES!AU5</f>
        <v>36439</v>
      </c>
    </row>
    <row r="70" spans="1:4" x14ac:dyDescent="0.2">
      <c r="A70" s="6">
        <v>45326</v>
      </c>
      <c r="B70" s="73">
        <f>SALES!AU6-PUR!AW6</f>
        <v>-493</v>
      </c>
      <c r="C70" s="73">
        <f>PUR!AW6</f>
        <v>22217</v>
      </c>
      <c r="D70" s="73">
        <f>SALES!AU6</f>
        <v>21724</v>
      </c>
    </row>
    <row r="71" spans="1:4" x14ac:dyDescent="0.2">
      <c r="A71" s="6">
        <v>45327</v>
      </c>
      <c r="B71" s="73">
        <f>SALES!AU7-PUR!AW7</f>
        <v>19348</v>
      </c>
      <c r="C71" s="73">
        <f>PUR!AW7</f>
        <v>4392</v>
      </c>
      <c r="D71" s="73">
        <f>SALES!AU7</f>
        <v>23740</v>
      </c>
    </row>
    <row r="72" spans="1:4" x14ac:dyDescent="0.2">
      <c r="A72" s="6">
        <v>45328</v>
      </c>
      <c r="B72" s="73">
        <f>SALES!AU8-PUR!AW8</f>
        <v>-8901</v>
      </c>
      <c r="C72" s="73">
        <f>PUR!AW8</f>
        <v>33321</v>
      </c>
      <c r="D72" s="73">
        <f>SALES!AU8</f>
        <v>24420</v>
      </c>
    </row>
    <row r="73" spans="1:4" x14ac:dyDescent="0.2">
      <c r="A73" s="6">
        <v>45329</v>
      </c>
      <c r="B73" s="73">
        <f>SALES!AU9-PUR!AW9</f>
        <v>2077</v>
      </c>
      <c r="C73" s="73">
        <f>PUR!AW9</f>
        <v>25813</v>
      </c>
      <c r="D73" s="73">
        <f>SALES!AU9</f>
        <v>27890</v>
      </c>
    </row>
    <row r="74" spans="1:4" x14ac:dyDescent="0.2">
      <c r="A74" s="6">
        <v>45330</v>
      </c>
      <c r="B74" s="73">
        <f>SALES!AU10-PUR!AW10</f>
        <v>2563</v>
      </c>
      <c r="C74" s="73">
        <f>PUR!AW10</f>
        <v>19770</v>
      </c>
      <c r="D74" s="73">
        <f>SALES!AU10</f>
        <v>22333</v>
      </c>
    </row>
    <row r="75" spans="1:4" x14ac:dyDescent="0.2">
      <c r="A75" s="6">
        <v>45331</v>
      </c>
      <c r="B75" s="73">
        <f>SALES!AU11-PUR!AW11</f>
        <v>952</v>
      </c>
      <c r="C75" s="73">
        <f>PUR!AW11</f>
        <v>27536</v>
      </c>
      <c r="D75" s="73">
        <f>SALES!AU11</f>
        <v>28488</v>
      </c>
    </row>
    <row r="76" spans="1:4" x14ac:dyDescent="0.2">
      <c r="A76" s="6">
        <v>45332</v>
      </c>
      <c r="B76" s="73">
        <f>SALES!AU12-PUR!AW12</f>
        <v>2481</v>
      </c>
      <c r="C76" s="73">
        <f>PUR!AW12</f>
        <v>30020</v>
      </c>
      <c r="D76" s="73">
        <f>SALES!AU12</f>
        <v>32501</v>
      </c>
    </row>
    <row r="77" spans="1:4" x14ac:dyDescent="0.2">
      <c r="A77" s="6">
        <v>45333</v>
      </c>
      <c r="B77" s="73">
        <f>SALES!AU13-PUR!AW13</f>
        <v>1281</v>
      </c>
      <c r="C77" s="73">
        <f>PUR!AW13</f>
        <v>23016</v>
      </c>
      <c r="D77" s="73">
        <f>SALES!AU13</f>
        <v>24297</v>
      </c>
    </row>
    <row r="78" spans="1:4" x14ac:dyDescent="0.2">
      <c r="A78" s="6">
        <v>45334</v>
      </c>
      <c r="B78" s="73">
        <f>SALES!AU14-PUR!AW14</f>
        <v>-17364</v>
      </c>
      <c r="C78" s="73">
        <f>PUR!AW14</f>
        <v>38168</v>
      </c>
      <c r="D78" s="73">
        <f>SALES!AU14</f>
        <v>20804</v>
      </c>
    </row>
    <row r="79" spans="1:4" x14ac:dyDescent="0.2">
      <c r="A79" s="6">
        <v>45335</v>
      </c>
      <c r="B79" s="73">
        <f>SALES!AU15-PUR!AW15</f>
        <v>14221</v>
      </c>
      <c r="C79" s="73">
        <f>PUR!AW15</f>
        <v>4146</v>
      </c>
      <c r="D79" s="73">
        <f>SALES!AU15</f>
        <v>18367</v>
      </c>
    </row>
    <row r="80" spans="1:4" x14ac:dyDescent="0.2">
      <c r="A80" s="6">
        <v>45336</v>
      </c>
      <c r="B80" s="73">
        <f>SALES!AU16-PUR!AW16</f>
        <v>19996</v>
      </c>
      <c r="C80" s="73">
        <f>PUR!AW16</f>
        <v>6366</v>
      </c>
      <c r="D80" s="73">
        <f>SALES!AU16</f>
        <v>26362</v>
      </c>
    </row>
    <row r="81" spans="1:4" x14ac:dyDescent="0.2">
      <c r="A81" s="6">
        <v>45337</v>
      </c>
      <c r="B81" s="73">
        <f>SALES!AU17-PUR!AW17</f>
        <v>14272</v>
      </c>
      <c r="C81" s="73">
        <f>PUR!AW17</f>
        <v>8568</v>
      </c>
      <c r="D81" s="73">
        <f>SALES!AU17</f>
        <v>22840</v>
      </c>
    </row>
    <row r="82" spans="1:4" x14ac:dyDescent="0.2">
      <c r="A82" s="6">
        <v>45338</v>
      </c>
      <c r="B82" s="73">
        <f>SALES!AU18-PUR!AW18</f>
        <v>-7473</v>
      </c>
      <c r="C82" s="73">
        <f>PUR!AW18</f>
        <v>28266</v>
      </c>
      <c r="D82" s="73">
        <f>SALES!AU18</f>
        <v>20793</v>
      </c>
    </row>
    <row r="83" spans="1:4" x14ac:dyDescent="0.2">
      <c r="A83" s="6">
        <v>45339</v>
      </c>
      <c r="B83" s="73">
        <f>SALES!AU19-PUR!AW19</f>
        <v>15992</v>
      </c>
      <c r="C83" s="73">
        <f>PUR!AW19</f>
        <v>9086</v>
      </c>
      <c r="D83" s="73">
        <f>SALES!AU19</f>
        <v>25078</v>
      </c>
    </row>
    <row r="84" spans="1:4" x14ac:dyDescent="0.2">
      <c r="A84" s="6">
        <v>45340</v>
      </c>
      <c r="B84" s="73">
        <f>SALES!AU20-PUR!AW20</f>
        <v>-24265</v>
      </c>
      <c r="C84" s="73">
        <f>PUR!AW20</f>
        <v>41946</v>
      </c>
      <c r="D84" s="73">
        <f>SALES!AU20</f>
        <v>17681</v>
      </c>
    </row>
    <row r="85" spans="1:4" x14ac:dyDescent="0.2">
      <c r="A85" s="6">
        <v>45341</v>
      </c>
      <c r="B85" s="73">
        <f>SALES!AU21-PUR!AW21</f>
        <v>22557</v>
      </c>
      <c r="C85" s="73">
        <f>PUR!AW21</f>
        <v>2572</v>
      </c>
      <c r="D85" s="73">
        <f>SALES!AU21</f>
        <v>25129</v>
      </c>
    </row>
    <row r="86" spans="1:4" x14ac:dyDescent="0.2">
      <c r="A86" s="6">
        <v>45342</v>
      </c>
      <c r="B86" s="73">
        <f>SALES!AU22-PUR!AW22</f>
        <v>4110</v>
      </c>
      <c r="C86" s="73">
        <f>PUR!AW22</f>
        <v>16556</v>
      </c>
      <c r="D86" s="73">
        <f>SALES!AU22</f>
        <v>20666</v>
      </c>
    </row>
    <row r="87" spans="1:4" x14ac:dyDescent="0.2">
      <c r="A87" s="6">
        <v>45343</v>
      </c>
      <c r="B87" s="73">
        <f>SALES!AU23-PUR!AW23</f>
        <v>-998</v>
      </c>
      <c r="C87" s="73">
        <f>PUR!AW23</f>
        <v>22931</v>
      </c>
      <c r="D87" s="73">
        <f>SALES!AU23</f>
        <v>21933</v>
      </c>
    </row>
    <row r="88" spans="1:4" x14ac:dyDescent="0.2">
      <c r="A88" s="6">
        <v>45344</v>
      </c>
      <c r="B88" s="73">
        <f>SALES!AU24-PUR!AW24</f>
        <v>4493</v>
      </c>
      <c r="C88" s="73">
        <f>PUR!AW24</f>
        <v>27581</v>
      </c>
      <c r="D88" s="73">
        <f>SALES!AU24</f>
        <v>32074</v>
      </c>
    </row>
    <row r="89" spans="1:4" x14ac:dyDescent="0.2">
      <c r="A89" s="6">
        <v>45345</v>
      </c>
      <c r="B89" s="73">
        <f>SALES!AU25-PUR!AW25</f>
        <v>7457</v>
      </c>
      <c r="C89" s="73">
        <f>PUR!AW25</f>
        <v>23504</v>
      </c>
      <c r="D89" s="73">
        <f>SALES!AU25</f>
        <v>30961</v>
      </c>
    </row>
    <row r="90" spans="1:4" x14ac:dyDescent="0.2">
      <c r="A90" s="6">
        <v>45346</v>
      </c>
      <c r="B90" s="73">
        <f>SALES!AU26-PUR!AW26</f>
        <v>11593</v>
      </c>
      <c r="C90" s="73">
        <f>PUR!AW26</f>
        <v>22327</v>
      </c>
      <c r="D90" s="73">
        <f>SALES!AU26</f>
        <v>33920</v>
      </c>
    </row>
    <row r="91" spans="1:4" x14ac:dyDescent="0.2">
      <c r="A91" s="6">
        <v>45347</v>
      </c>
      <c r="B91" s="73">
        <f>SALES!AU27-PUR!AW27</f>
        <v>10017</v>
      </c>
      <c r="C91" s="73">
        <f>PUR!AW27</f>
        <v>24648</v>
      </c>
      <c r="D91" s="73">
        <f>SALES!AU27</f>
        <v>34665</v>
      </c>
    </row>
    <row r="92" spans="1:4" x14ac:dyDescent="0.2">
      <c r="A92" s="6">
        <v>45348</v>
      </c>
      <c r="B92" s="73">
        <f>SALES!AU28-PUR!AW28</f>
        <v>-38586</v>
      </c>
      <c r="C92" s="73">
        <f>PUR!AW28</f>
        <v>63304</v>
      </c>
      <c r="D92" s="73">
        <f>SALES!AU28</f>
        <v>24718</v>
      </c>
    </row>
    <row r="93" spans="1:4" x14ac:dyDescent="0.2">
      <c r="A93" s="6">
        <v>45349</v>
      </c>
      <c r="B93" s="73">
        <f>SALES!AU29-PUR!AW29</f>
        <v>23194</v>
      </c>
      <c r="C93" s="73">
        <f>PUR!AW29</f>
        <v>2823</v>
      </c>
      <c r="D93" s="73">
        <f>SALES!AU29</f>
        <v>26017</v>
      </c>
    </row>
    <row r="94" spans="1:4" x14ac:dyDescent="0.2">
      <c r="A94" s="6">
        <v>45350</v>
      </c>
      <c r="B94" s="73">
        <f>SALES!AU30-PUR!AW30</f>
        <v>-11549</v>
      </c>
      <c r="C94" s="73">
        <f>PUR!AW30</f>
        <v>36394</v>
      </c>
      <c r="D94" s="73">
        <f>SALES!AU30</f>
        <v>24845</v>
      </c>
    </row>
    <row r="95" spans="1:4" x14ac:dyDescent="0.2">
      <c r="A95" s="6">
        <v>45351</v>
      </c>
      <c r="B95" s="73">
        <f>SALES!AU31-PUR!AW31</f>
        <v>19650</v>
      </c>
      <c r="C95" s="73">
        <f>PUR!AW31</f>
        <v>8168</v>
      </c>
      <c r="D95" s="73">
        <f>SALES!AU31</f>
        <v>27818</v>
      </c>
    </row>
    <row r="96" spans="1:4" x14ac:dyDescent="0.2">
      <c r="A96" s="6">
        <v>45352</v>
      </c>
      <c r="B96" s="73">
        <f>SALES!AU32-PUR!AW32</f>
        <v>21938</v>
      </c>
      <c r="C96" s="73">
        <f>PUR!AW32</f>
        <v>2624</v>
      </c>
      <c r="D96" s="73">
        <f>SALES!AU32</f>
        <v>24562</v>
      </c>
    </row>
    <row r="97" spans="1:4" x14ac:dyDescent="0.2">
      <c r="A97" s="6">
        <v>45353</v>
      </c>
      <c r="B97" s="73">
        <f>SALES!AU33-PUR!AW33</f>
        <v>28037</v>
      </c>
      <c r="C97" s="73">
        <f>PUR!AW33</f>
        <v>3595</v>
      </c>
      <c r="D97" s="73">
        <f>SALES!AU33</f>
        <v>31632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7583-5D15-428E-BC02-191E2B417D77}">
  <dimension ref="A1:F33"/>
  <sheetViews>
    <sheetView workbookViewId="0">
      <selection activeCell="C28" sqref="C28"/>
    </sheetView>
  </sheetViews>
  <sheetFormatPr defaultRowHeight="12.75" x14ac:dyDescent="0.2"/>
  <cols>
    <col min="1" max="1" width="30.7109375" customWidth="1"/>
    <col min="2" max="2" width="14.28515625" bestFit="1" customWidth="1"/>
    <col min="3" max="3" width="28" bestFit="1" customWidth="1"/>
    <col min="4" max="4" width="18" bestFit="1" customWidth="1"/>
  </cols>
  <sheetData>
    <row r="1" spans="1:4" ht="17.25" customHeight="1" x14ac:dyDescent="0.2">
      <c r="A1" s="101" t="s">
        <v>51</v>
      </c>
      <c r="B1" s="102"/>
      <c r="C1" s="102"/>
      <c r="D1" s="103"/>
    </row>
    <row r="2" spans="1:4" ht="14.25" x14ac:dyDescent="0.2">
      <c r="A2" s="77"/>
      <c r="B2" s="77" t="s">
        <v>52</v>
      </c>
      <c r="C2" s="77" t="s">
        <v>53</v>
      </c>
      <c r="D2" s="77" t="s">
        <v>54</v>
      </c>
    </row>
    <row r="3" spans="1:4" ht="14.25" x14ac:dyDescent="0.2">
      <c r="A3" s="77" t="s">
        <v>55</v>
      </c>
      <c r="B3" s="78">
        <v>800000</v>
      </c>
      <c r="C3" s="79">
        <v>0.01</v>
      </c>
      <c r="D3" s="80">
        <f t="shared" ref="D3:D10" si="0">B3*C3</f>
        <v>8000</v>
      </c>
    </row>
    <row r="4" spans="1:4" ht="14.25" x14ac:dyDescent="0.2">
      <c r="A4" s="77" t="s">
        <v>56</v>
      </c>
      <c r="B4" s="78">
        <v>120000</v>
      </c>
      <c r="C4" s="79">
        <v>0.02</v>
      </c>
      <c r="D4" s="80">
        <f t="shared" si="0"/>
        <v>2400</v>
      </c>
    </row>
    <row r="5" spans="1:4" ht="14.25" x14ac:dyDescent="0.2">
      <c r="A5" s="77" t="s">
        <v>57</v>
      </c>
      <c r="B5" s="78">
        <v>80000</v>
      </c>
      <c r="C5" s="79">
        <v>0.01</v>
      </c>
      <c r="D5" s="80">
        <f t="shared" si="0"/>
        <v>800</v>
      </c>
    </row>
    <row r="6" spans="1:4" ht="14.25" x14ac:dyDescent="0.2">
      <c r="A6" s="77" t="s">
        <v>58</v>
      </c>
      <c r="B6" s="78">
        <v>80000</v>
      </c>
      <c r="C6" s="79">
        <v>0.05</v>
      </c>
      <c r="D6" s="80">
        <f t="shared" si="0"/>
        <v>4000</v>
      </c>
    </row>
    <row r="7" spans="1:4" ht="14.25" x14ac:dyDescent="0.2">
      <c r="A7" s="77" t="s">
        <v>59</v>
      </c>
      <c r="B7" s="78">
        <v>5000</v>
      </c>
      <c r="C7" s="79">
        <v>1</v>
      </c>
      <c r="D7" s="80">
        <f t="shared" si="0"/>
        <v>5000</v>
      </c>
    </row>
    <row r="8" spans="1:4" ht="14.25" x14ac:dyDescent="0.2">
      <c r="A8" s="77" t="s">
        <v>60</v>
      </c>
      <c r="B8" s="78">
        <v>35000</v>
      </c>
      <c r="C8" s="79">
        <v>1</v>
      </c>
      <c r="D8" s="80">
        <f t="shared" si="0"/>
        <v>35000</v>
      </c>
    </row>
    <row r="9" spans="1:4" ht="14.25" x14ac:dyDescent="0.2">
      <c r="A9" s="77" t="s">
        <v>61</v>
      </c>
      <c r="B9" s="78">
        <v>15000</v>
      </c>
      <c r="C9" s="79">
        <v>1</v>
      </c>
      <c r="D9" s="80">
        <f t="shared" si="0"/>
        <v>15000</v>
      </c>
    </row>
    <row r="10" spans="1:4" ht="14.25" x14ac:dyDescent="0.2">
      <c r="A10" s="77" t="s">
        <v>62</v>
      </c>
      <c r="B10" s="78">
        <v>3000</v>
      </c>
      <c r="C10" s="79">
        <v>1</v>
      </c>
      <c r="D10" s="80">
        <f t="shared" si="0"/>
        <v>3000</v>
      </c>
    </row>
    <row r="11" spans="1:4" ht="28.5" x14ac:dyDescent="0.2">
      <c r="A11" s="74" t="s">
        <v>63</v>
      </c>
      <c r="B11" s="75">
        <f>SUM(B3:B10)</f>
        <v>1138000</v>
      </c>
      <c r="C11" s="74" t="s">
        <v>64</v>
      </c>
      <c r="D11" s="76">
        <f>SUM(D3:D10)</f>
        <v>73200</v>
      </c>
    </row>
    <row r="17" spans="1:6" ht="18" x14ac:dyDescent="0.2">
      <c r="A17" s="98" t="s">
        <v>65</v>
      </c>
      <c r="B17" s="98"/>
      <c r="C17" s="98"/>
      <c r="D17" s="98"/>
      <c r="E17" s="98"/>
      <c r="F17" s="98"/>
    </row>
    <row r="18" spans="1:6" x14ac:dyDescent="0.2">
      <c r="A18" s="87" t="s">
        <v>66</v>
      </c>
      <c r="B18" s="87" t="s">
        <v>67</v>
      </c>
      <c r="C18" s="87" t="s">
        <v>68</v>
      </c>
      <c r="D18" s="99" t="s">
        <v>69</v>
      </c>
      <c r="E18" s="100"/>
      <c r="F18" s="100"/>
    </row>
    <row r="19" spans="1:6" x14ac:dyDescent="0.2">
      <c r="A19" s="81" t="s">
        <v>19</v>
      </c>
      <c r="B19" s="82">
        <f>SALES!AU34</f>
        <v>806846</v>
      </c>
      <c r="C19" s="83" t="s">
        <v>94</v>
      </c>
      <c r="D19" s="96" t="s">
        <v>93</v>
      </c>
      <c r="E19" s="97"/>
      <c r="F19" s="97"/>
    </row>
    <row r="20" spans="1:6" x14ac:dyDescent="0.2">
      <c r="A20" s="81" t="s">
        <v>72</v>
      </c>
      <c r="B20" s="82">
        <f>PUR!AW37</f>
        <v>705609</v>
      </c>
      <c r="C20" s="83" t="s">
        <v>95</v>
      </c>
      <c r="D20" s="96"/>
      <c r="E20" s="97"/>
      <c r="F20" s="97"/>
    </row>
    <row r="21" spans="1:6" x14ac:dyDescent="0.2">
      <c r="A21" s="81" t="s">
        <v>73</v>
      </c>
      <c r="B21" s="82">
        <f>B19-B20</f>
        <v>101237</v>
      </c>
      <c r="C21" s="83" t="s">
        <v>94</v>
      </c>
      <c r="D21" s="96"/>
      <c r="E21" s="97"/>
      <c r="F21" s="97"/>
    </row>
    <row r="22" spans="1:6" x14ac:dyDescent="0.2">
      <c r="A22" s="81" t="s">
        <v>74</v>
      </c>
      <c r="B22" s="82">
        <f>D11</f>
        <v>73200</v>
      </c>
      <c r="C22" s="83" t="s">
        <v>70</v>
      </c>
      <c r="D22" s="96" t="s">
        <v>96</v>
      </c>
      <c r="E22" s="97"/>
      <c r="F22" s="97"/>
    </row>
    <row r="23" spans="1:6" x14ac:dyDescent="0.2">
      <c r="A23" s="81" t="s">
        <v>75</v>
      </c>
      <c r="B23" s="82">
        <f>B21-B22</f>
        <v>28037</v>
      </c>
      <c r="C23" s="83" t="s">
        <v>70</v>
      </c>
      <c r="D23" s="96"/>
      <c r="E23" s="97"/>
      <c r="F23" s="97"/>
    </row>
    <row r="24" spans="1:6" x14ac:dyDescent="0.2">
      <c r="A24" s="81" t="s">
        <v>76</v>
      </c>
      <c r="B24" s="84">
        <f>B21/B19</f>
        <v>0.12547251891934769</v>
      </c>
      <c r="C24" s="83" t="s">
        <v>97</v>
      </c>
      <c r="D24" s="96" t="s">
        <v>71</v>
      </c>
      <c r="E24" s="97"/>
      <c r="F24" s="97"/>
    </row>
    <row r="25" spans="1:6" x14ac:dyDescent="0.2">
      <c r="A25" s="81" t="s">
        <v>77</v>
      </c>
      <c r="B25" s="84">
        <f>B23/B19</f>
        <v>3.4748886404592699E-2</v>
      </c>
      <c r="C25" s="83" t="s">
        <v>78</v>
      </c>
      <c r="D25" s="96" t="s">
        <v>98</v>
      </c>
      <c r="E25" s="97"/>
      <c r="F25" s="97"/>
    </row>
    <row r="26" spans="1:6" x14ac:dyDescent="0.2">
      <c r="A26" s="81" t="s">
        <v>79</v>
      </c>
      <c r="B26" s="82">
        <f>SUM(B3+B4+B5)</f>
        <v>1000000</v>
      </c>
      <c r="C26" s="83" t="s">
        <v>70</v>
      </c>
      <c r="D26" s="96"/>
      <c r="E26" s="97"/>
      <c r="F26" s="97"/>
    </row>
    <row r="27" spans="1:6" x14ac:dyDescent="0.2">
      <c r="A27" s="81" t="s">
        <v>80</v>
      </c>
      <c r="B27" s="82">
        <f>INV!V11+25000</f>
        <v>38818.396531390914</v>
      </c>
      <c r="C27" s="83" t="s">
        <v>70</v>
      </c>
      <c r="D27" s="96" t="s">
        <v>99</v>
      </c>
      <c r="E27" s="97"/>
      <c r="F27" s="97"/>
    </row>
    <row r="28" spans="1:6" x14ac:dyDescent="0.2">
      <c r="A28" s="81" t="s">
        <v>81</v>
      </c>
      <c r="B28" s="82">
        <f>B26+B27</f>
        <v>1038818.396531391</v>
      </c>
      <c r="C28" s="83" t="s">
        <v>70</v>
      </c>
      <c r="D28" s="96"/>
      <c r="E28" s="97"/>
      <c r="F28" s="97"/>
    </row>
    <row r="29" spans="1:6" x14ac:dyDescent="0.2">
      <c r="A29" s="81" t="s">
        <v>82</v>
      </c>
      <c r="B29" s="85">
        <f>B19/B28</f>
        <v>0.77669591017453532</v>
      </c>
      <c r="C29" s="83">
        <v>2.5</v>
      </c>
      <c r="D29" s="96" t="s">
        <v>83</v>
      </c>
      <c r="E29" s="97"/>
      <c r="F29" s="97"/>
    </row>
    <row r="30" spans="1:6" x14ac:dyDescent="0.2">
      <c r="A30" s="81" t="s">
        <v>84</v>
      </c>
      <c r="B30" s="82">
        <v>1000000</v>
      </c>
      <c r="C30" s="83" t="s">
        <v>70</v>
      </c>
      <c r="D30" s="96"/>
      <c r="E30" s="97"/>
      <c r="F30" s="97"/>
    </row>
    <row r="31" spans="1:6" x14ac:dyDescent="0.2">
      <c r="A31" s="81" t="s">
        <v>85</v>
      </c>
      <c r="B31" s="85">
        <f>B27/B30</f>
        <v>3.8818396531390915E-2</v>
      </c>
      <c r="C31" s="83" t="s">
        <v>86</v>
      </c>
      <c r="D31" s="96" t="s">
        <v>87</v>
      </c>
      <c r="E31" s="97"/>
      <c r="F31" s="97"/>
    </row>
    <row r="32" spans="1:6" ht="25.5" x14ac:dyDescent="0.2">
      <c r="A32" s="81" t="s">
        <v>88</v>
      </c>
      <c r="B32" s="85">
        <f>B23/(B28-B30)</f>
        <v>0.72226064199554318</v>
      </c>
      <c r="C32" s="83" t="s">
        <v>70</v>
      </c>
      <c r="D32" s="96" t="s">
        <v>89</v>
      </c>
      <c r="E32" s="97"/>
      <c r="F32" s="97"/>
    </row>
    <row r="33" spans="1:6" x14ac:dyDescent="0.2">
      <c r="A33" s="81" t="s">
        <v>90</v>
      </c>
      <c r="B33" s="86">
        <f>B23/B28</f>
        <v>2.6989317953566662E-2</v>
      </c>
      <c r="C33" s="83" t="s">
        <v>91</v>
      </c>
      <c r="D33" s="96" t="s">
        <v>92</v>
      </c>
      <c r="E33" s="97"/>
      <c r="F33" s="97"/>
    </row>
  </sheetData>
  <mergeCells count="18">
    <mergeCell ref="D23:F23"/>
    <mergeCell ref="A1:D1"/>
    <mergeCell ref="D30:F30"/>
    <mergeCell ref="A17:F17"/>
    <mergeCell ref="D31:F31"/>
    <mergeCell ref="D32:F32"/>
    <mergeCell ref="D33:F33"/>
    <mergeCell ref="D24:F24"/>
    <mergeCell ref="D25:F25"/>
    <mergeCell ref="D26:F26"/>
    <mergeCell ref="D27:F27"/>
    <mergeCell ref="D28:F28"/>
    <mergeCell ref="D29:F29"/>
    <mergeCell ref="D18:F18"/>
    <mergeCell ref="D19:F19"/>
    <mergeCell ref="D20:F20"/>
    <mergeCell ref="D21:F21"/>
    <mergeCell ref="D22:F22"/>
  </mergeCells>
  <pageMargins left="0.7" right="0.7" top="0.75" bottom="0.75" header="0.3" footer="0.3"/>
  <pageSetup orientation="portrait" r:id="rId1"/>
  <ignoredErrors>
    <ignoredError sqref="B2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PUR</vt:lpstr>
      <vt:lpstr>INV</vt:lpstr>
      <vt:lpstr>P_L</vt:lpstr>
      <vt:lpstr>Takeaway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Digpal Singh</cp:lastModifiedBy>
  <dcterms:modified xsi:type="dcterms:W3CDTF">2024-04-08T01:02:04Z</dcterms:modified>
</cp:coreProperties>
</file>