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rnsys17\Compilers\Ivf11x\Type2701\SampleCatalogData\"/>
    </mc:Choice>
  </mc:AlternateContent>
  <xr:revisionPtr revIDLastSave="0" documentId="13_ncr:1_{02C27807-4500-42B7-A023-5743A68E81D3}" xr6:coauthVersionLast="47" xr6:coauthVersionMax="47" xr10:uidLastSave="{00000000-0000-0000-0000-000000000000}"/>
  <bookViews>
    <workbookView xWindow="-108" yWindow="-108" windowWidth="23256" windowHeight="13176" xr2:uid="{3B131C11-150B-4639-B7EA-9433FBD3B5C4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1" i="1" l="1"/>
  <c r="A12" i="1"/>
  <c r="A1" i="1"/>
  <c r="B50" i="1"/>
  <c r="A50" i="1"/>
  <c r="B49" i="1"/>
  <c r="A49" i="1"/>
  <c r="B48" i="1"/>
  <c r="A48" i="1"/>
  <c r="B47" i="1"/>
  <c r="A47" i="1"/>
  <c r="B46" i="1"/>
  <c r="A46" i="1"/>
  <c r="B45" i="1"/>
  <c r="A45" i="1"/>
  <c r="B44" i="1"/>
  <c r="A44" i="1"/>
  <c r="B43" i="1"/>
  <c r="A43" i="1"/>
  <c r="B42" i="1"/>
  <c r="A42" i="1"/>
  <c r="B41" i="1"/>
  <c r="A41" i="1"/>
  <c r="B40" i="1"/>
  <c r="A40" i="1"/>
  <c r="B39" i="1"/>
  <c r="A39" i="1"/>
  <c r="B38" i="1"/>
  <c r="A38" i="1"/>
  <c r="B37" i="1"/>
  <c r="A37" i="1"/>
  <c r="B36" i="1"/>
  <c r="A36" i="1"/>
  <c r="B35" i="1"/>
  <c r="A35" i="1"/>
  <c r="B34" i="1"/>
  <c r="A34" i="1"/>
  <c r="B33" i="1"/>
  <c r="A33" i="1"/>
  <c r="B32" i="1"/>
  <c r="A32" i="1"/>
  <c r="B31" i="1"/>
  <c r="A31" i="1"/>
  <c r="B30" i="1"/>
  <c r="A30" i="1"/>
  <c r="B29" i="1"/>
  <c r="A29" i="1"/>
  <c r="B28" i="1"/>
  <c r="A28" i="1"/>
  <c r="B27" i="1"/>
  <c r="A27" i="1"/>
  <c r="B26" i="1"/>
  <c r="A26" i="1"/>
  <c r="B25" i="1"/>
  <c r="A25" i="1"/>
  <c r="B24" i="1"/>
  <c r="A24" i="1"/>
  <c r="B23" i="1"/>
  <c r="A23" i="1"/>
  <c r="B22" i="1"/>
  <c r="A22" i="1"/>
  <c r="B21" i="1"/>
  <c r="A21" i="1"/>
  <c r="B20" i="1"/>
  <c r="A20" i="1"/>
  <c r="B19" i="1"/>
  <c r="A19" i="1"/>
  <c r="B18" i="1"/>
  <c r="A18" i="1"/>
  <c r="B17" i="1"/>
  <c r="A17" i="1"/>
  <c r="B16" i="1"/>
  <c r="A16" i="1"/>
  <c r="B15" i="1"/>
  <c r="A15" i="1"/>
  <c r="B14" i="1"/>
  <c r="A14" i="1"/>
  <c r="B13" i="1"/>
  <c r="A13" i="1"/>
  <c r="B12" i="1"/>
  <c r="B1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tc={9479E8D8-B0DB-4661-8842-A972BF289B5F}</author>
    <author>tc={34450A3D-2BE7-4B03-8BC7-FC91A88565D2}</author>
  </authors>
  <commentList>
    <comment ref="A1" authorId="0" shapeId="0" xr:uid="{9479E8D8-B0DB-4661-8842-A972BF289B5F}">
      <text>
        <t>[Commento in thread]
La versione di Excel in uso consente di leggere questo commento in thread, ma tutte le modifiche a esso apportate verranno rimosse se il file viene aperto in una versione più recente di Excel. Ulteriori informazioni: https://go.microsoft.com/fwlink/?linkid=870924
Commento:
declared capacity</t>
      </text>
    </comment>
    <comment ref="A2" authorId="1" shapeId="0" xr:uid="{34450A3D-2BE7-4B03-8BC7-FC91A88565D2}">
      <text>
        <t>[Commento in thread]
La versione di Excel in uso consente di leggere questo commento in thread, ma tutte le modifiche a esso apportate verranno rimosse se il file viene aperto in una versione più recente di Excel. Ulteriori informazioni: https://go.microsoft.com/fwlink/?linkid=870924
Commento:
declared COP</t>
      </text>
    </comment>
  </commentList>
</comments>
</file>

<file path=xl/sharedStrings.xml><?xml version="1.0" encoding="utf-8"?>
<sst xmlns="http://schemas.openxmlformats.org/spreadsheetml/2006/main" count="52" uniqueCount="52">
  <si>
    <t>kJ/hr</t>
  </si>
  <si>
    <t>-</t>
  </si>
  <si>
    <t>!SUPPLY TEMPERATURE</t>
  </si>
  <si>
    <t>!DRY BULB TEMPERATURE</t>
  </si>
  <si>
    <t>!PARTIAL LOAD</t>
  </si>
  <si>
    <t>Kw</t>
  </si>
  <si>
    <t>!Fraction capacity and COP at T_supply = 35 °C, Dry_bulb = -7 °C and part_load = 0.25</t>
  </si>
  <si>
    <t>!Fraction capacity and COP at T_supply = 35 °C, Dry_bulb = -7 °C and part_load = 0.5</t>
  </si>
  <si>
    <t>!Fraction capacity and COP at T_supply = 35 °C, Dry_bulb = -7 °C and part_load = 0.75</t>
  </si>
  <si>
    <t>!Fraction capacity and COP at T_supply = 35 °C, Dry_bulb = -7 °C and part_load = 1</t>
  </si>
  <si>
    <t>!Fraction capacity and COP at T_supply = 35 °C, Dry_bulb = -2 °C and part_load = 0.25</t>
  </si>
  <si>
    <t>!Fraction capacity and COP at T_supply = 35 °C, Dry_bulb = -2 °C and part_load = 0.5</t>
  </si>
  <si>
    <t>!Fraction capacity and COP at T_supply = 35 °C, Dry_bulb = -2 °C and part_load = 0.75</t>
  </si>
  <si>
    <t>!Fraction capacity and COP at T_supply = 35 °C, Dry_bulb = -2 °C and part_load = 1</t>
  </si>
  <si>
    <t>!Fraction capacity and COP at T_supply = 35 °C, Dry_bulb = 2 °C and part_load = 0.25</t>
  </si>
  <si>
    <t>!Fraction capacity and COP at T_supply = 35 °C, Dry_bulb = 2 °C and part_load = 0.5</t>
  </si>
  <si>
    <t>!Fraction capacity and COP at T_supply = 35 °C, Dry_bulb = 2 °C and part_load = 0.75</t>
  </si>
  <si>
    <t>!Fraction capacity and COP at T_supply = 35 °C, Dry_bulb = 2 °C and part_load = 1</t>
  </si>
  <si>
    <t>!Fraction capacity and COP at T_supply = 35 °C, Dry_bulb = 7 °C and part_load = 0.25</t>
  </si>
  <si>
    <t>!Fraction capacity and COP at T_supply = 35 °C, Dry_bulb = 7 °C and part_load = 0.5</t>
  </si>
  <si>
    <t>!Fraction capacity and COP at T_supply = 35 °C, Dry_bulb = 7 °C and part_load = 0.75</t>
  </si>
  <si>
    <t>!Fraction capacity and COP at T_supply = 35 °C, Dry_bulb = 7 °C and part_load = 1</t>
  </si>
  <si>
    <t>!Fraction capacity and COP at T_supply = 35 °C, Dry_bulb = 12 °C and part_load = 0.25</t>
  </si>
  <si>
    <t>!Fraction capacity and COP at T_supply = 35 °C, Dry_bulb = 12 °C and part_load = 0.5</t>
  </si>
  <si>
    <t>!Fraction capacity and COP at T_supply = 35 °C, Dry_bulb = 12 °C and part_load = 0.75</t>
  </si>
  <si>
    <t>!Fraction capacity and COP at T_supply = 35 °C, Dry_bulb = 12 °C and part_load = 1</t>
  </si>
  <si>
    <t>!Fraction capacity and COP at T_supply = 45 °C, Dry_bulb = -7 °C and part_load = 0.25</t>
  </si>
  <si>
    <t>!Fraction capacity and COP at T_supply = 45 °C, Dry_bulb = -7 °C and part_load = 0.5</t>
  </si>
  <si>
    <t>!Fraction capacity and COP at T_supply = 45 °C, Dry_bulb = -7 °C and part_load = 0.75</t>
  </si>
  <si>
    <t>!Fraction capacity and COP at T_supply = 45 °C, Dry_bulb = -7 °C and part_load = 1</t>
  </si>
  <si>
    <t>!Fraction capacity and COP at T_supply = 45 °C, Dry_bulb = -2 °C and part_load = 0.25</t>
  </si>
  <si>
    <t>!Fraction capacity and COP at T_supply = 45 °C, Dry_bulb = -2 °C and part_load = 0.5</t>
  </si>
  <si>
    <t>!Fraction capacity and COP at T_supply = 45 °C, Dry_bulb = -2 °C and part_load = 0.75</t>
  </si>
  <si>
    <t>!Fraction capacity and COP at T_supply = 45 °C, Dry_bulb = -2 °C and part_load = 1</t>
  </si>
  <si>
    <t>!Fraction capacity and COP at T_supply = 45 °C, Dry_bulb = 2 °C and part_load = 0.25</t>
  </si>
  <si>
    <t>!Fraction capacity and COP at T_supply = 45 °C, Dry_bulb = 2 °C and part_load = 0.5</t>
  </si>
  <si>
    <t>!Fraction capacity and COP at T_supply = 45 °C, Dry_bulb = 2 °C and part_load = 0.75</t>
  </si>
  <si>
    <t>!Fraction capacity and COP at T_supply = 45 °C, Dry_bulb = 2 °C and part_load = 1</t>
  </si>
  <si>
    <t>!Fraction capacity and COP at T_supply = 45 °C, Dry_bulb = 7 °C and part_load = 0.25</t>
  </si>
  <si>
    <t>!Fraction capacity and COP at T_supply = 45 °C, Dry_bulb = 7 °C and part_load = 0.5</t>
  </si>
  <si>
    <t>!Fraction capacity and COP at T_supply = 45 °C, Dry_bulb = 7 °C and part_load = 0.75</t>
  </si>
  <si>
    <t>!Fraction capacity and COP at T_supply = 45 °C, Dry_bulb = 7 °C and part_load = 1</t>
  </si>
  <si>
    <t>!Fraction capacity and COP at T_supply = 45 °C, Dry_bulb = 12 °C and part_load = 0.25</t>
  </si>
  <si>
    <t>!Fraction capacity and COP at T_supply = 45 °C, Dry_bulb = 12 °C and part_load = 0.5</t>
  </si>
  <si>
    <t>!Fraction capacity and COP at T_supply = 45 °C, Dry_bulb = 12 °C and part_load = 0.75</t>
  </si>
  <si>
    <t>!Fraction capacity and COP at T_supply = 45 °C, Dry_bulb = 12 °C and part_load = 1</t>
  </si>
  <si>
    <t>UC =</t>
  </si>
  <si>
    <t>!An air-water heat pump from Viessman was taken as an example of catalog data (Viessmann, 2020)</t>
  </si>
  <si>
    <t>!References:</t>
  </si>
  <si>
    <t>!Viessmann. 2020. “VITOCAL 250-S: Air-to-water heat pump for hybrid operation 1.1 - 13.4 kW” commercial datasheet.</t>
  </si>
  <si>
    <t>Rated Capacity</t>
  </si>
  <si>
    <t>Rated COP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</si>
</sst>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164" fontId="0" fillId="0" borderId="0" xfId="0" applyNumberFormat="1" applyAlignment="1"/>
    <xf numFmtId="164" fontId="0" fillId="0" borderId="0" xfId="0" applyNumberFormat="1"/>
    <xf numFmtId="0" fontId="0" fillId="0" borderId="2" xfId="0" applyBorder="1" applyAlignment="1">
      <alignment horizontal="right"/>
    </xf>
    <xf numFmtId="0" fontId="1" fillId="0" borderId="2" xfId="0" applyFont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patricia ercoli" id="{7CD87D7D-F90C-47BF-929E-089B05E0D9DC}" userId="a81e39092d72b508" providerId="Windows Live"/>
</personList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2-02-20T10:10:01.38" personId="{7CD87D7D-F90C-47BF-929E-089B05E0D9DC}" id="{9479E8D8-B0DB-4661-8842-A972BF289B5F}">
    <text>declared capacity</text>
  </threadedComment>
  <threadedComment ref="A2" dT="2022-02-20T10:09:44.49" personId="{7CD87D7D-F90C-47BF-929E-089B05E0D9DC}" id="{34450A3D-2BE7-4B03-8BC7-FC91A88565D2}">
    <text>declared COP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AEC86-C229-460E-B262-14D2ECE17BDF}">
  <dimension ref="A1:H50"/>
  <sheetViews>
    <sheetView tabSelected="1" workbookViewId="0">
      <selection activeCell="H14" sqref="H14"/>
    </sheetView>
  </sheetViews>
  <sheetFormatPr defaultRowHeight="14.4" x14ac:dyDescent="0.3"/>
  <cols>
    <col min="1" max="1" width="9.33203125" bestFit="1" customWidth="1"/>
    <col min="2" max="2" width="9.5546875" bestFit="1" customWidth="1"/>
    <col min="8" max="8" width="71.44140625" bestFit="1" customWidth="1"/>
    <col min="10" max="10" width="20.77734375" bestFit="1" customWidth="1"/>
  </cols>
  <sheetData>
    <row r="1" spans="1:8" x14ac:dyDescent="0.3">
      <c r="A1" s="1">
        <f>C1/F1</f>
        <v>16199.999999999871</v>
      </c>
      <c r="B1" s="2" t="s">
        <v>0</v>
      </c>
      <c r="C1" s="11">
        <v>4.5</v>
      </c>
      <c r="D1" s="11" t="s">
        <v>5</v>
      </c>
      <c r="E1" s="10" t="s">
        <v>46</v>
      </c>
      <c r="F1" s="2">
        <v>2.7777777777778E-4</v>
      </c>
      <c r="G1" s="3"/>
      <c r="H1" t="s">
        <v>50</v>
      </c>
    </row>
    <row r="2" spans="1:8" ht="15" thickBot="1" x14ac:dyDescent="0.35">
      <c r="A2" s="4">
        <v>4.6399999999999997</v>
      </c>
      <c r="B2" s="5" t="s">
        <v>1</v>
      </c>
      <c r="C2" s="5"/>
      <c r="D2" s="5"/>
      <c r="E2" s="5"/>
      <c r="F2" s="5"/>
      <c r="G2" s="6"/>
      <c r="H2" t="s">
        <v>51</v>
      </c>
    </row>
    <row r="3" spans="1:8" x14ac:dyDescent="0.3">
      <c r="A3" s="7" t="s">
        <v>47</v>
      </c>
      <c r="B3" s="7"/>
      <c r="C3" s="7"/>
      <c r="D3" s="7"/>
      <c r="E3" s="7"/>
      <c r="F3" s="7"/>
      <c r="G3" s="7"/>
    </row>
    <row r="4" spans="1:8" x14ac:dyDescent="0.3">
      <c r="A4" s="7" t="s">
        <v>48</v>
      </c>
      <c r="B4" s="7"/>
      <c r="C4" s="7"/>
      <c r="D4" s="7"/>
      <c r="E4" s="7"/>
      <c r="F4" s="7"/>
      <c r="G4" s="7"/>
    </row>
    <row r="5" spans="1:8" x14ac:dyDescent="0.3">
      <c r="A5" s="7" t="s">
        <v>49</v>
      </c>
      <c r="B5" s="7"/>
      <c r="C5" s="7"/>
      <c r="D5" s="7"/>
      <c r="E5" s="7"/>
      <c r="F5" s="7"/>
      <c r="G5" s="7"/>
    </row>
    <row r="6" spans="1:8" x14ac:dyDescent="0.3">
      <c r="A6" s="7"/>
      <c r="B6" s="7"/>
      <c r="C6" s="7"/>
      <c r="D6" s="7"/>
      <c r="E6" s="7"/>
      <c r="F6" s="7"/>
      <c r="G6" s="7"/>
    </row>
    <row r="7" spans="1:8" x14ac:dyDescent="0.3">
      <c r="A7">
        <v>35</v>
      </c>
      <c r="B7">
        <v>45</v>
      </c>
      <c r="H7" t="s">
        <v>2</v>
      </c>
    </row>
    <row r="8" spans="1:8" x14ac:dyDescent="0.3">
      <c r="A8">
        <v>-7</v>
      </c>
      <c r="B8">
        <v>-2</v>
      </c>
      <c r="C8">
        <v>2</v>
      </c>
      <c r="D8">
        <v>7</v>
      </c>
      <c r="E8">
        <v>12</v>
      </c>
      <c r="H8" t="s">
        <v>3</v>
      </c>
    </row>
    <row r="9" spans="1:8" x14ac:dyDescent="0.3">
      <c r="A9">
        <v>0.25</v>
      </c>
      <c r="B9">
        <v>0.5</v>
      </c>
      <c r="C9">
        <v>0.75</v>
      </c>
      <c r="D9">
        <v>1</v>
      </c>
      <c r="H9" t="s">
        <v>4</v>
      </c>
    </row>
    <row r="11" spans="1:8" x14ac:dyDescent="0.3">
      <c r="A11">
        <f>1.37/C1</f>
        <v>0.30444444444444446</v>
      </c>
      <c r="B11">
        <f>2.64/A2</f>
        <v>0.56896551724137934</v>
      </c>
      <c r="H11" t="s">
        <v>6</v>
      </c>
    </row>
    <row r="12" spans="1:8" x14ac:dyDescent="0.3">
      <c r="A12">
        <f>2.05/C1</f>
        <v>0.45555555555555549</v>
      </c>
      <c r="B12">
        <f>2.83/A2</f>
        <v>0.60991379310344829</v>
      </c>
      <c r="H12" t="s">
        <v>7</v>
      </c>
    </row>
    <row r="13" spans="1:8" x14ac:dyDescent="0.3">
      <c r="A13">
        <f>2.67/C1</f>
        <v>0.59333333333333327</v>
      </c>
      <c r="B13">
        <f>2.89/A2</f>
        <v>0.62284482758620696</v>
      </c>
      <c r="H13" t="s">
        <v>8</v>
      </c>
    </row>
    <row r="14" spans="1:8" x14ac:dyDescent="0.3">
      <c r="A14">
        <f>3.23/C1</f>
        <v>0.71777777777777774</v>
      </c>
      <c r="B14">
        <f>2.58/A2</f>
        <v>0.55603448275862077</v>
      </c>
      <c r="H14" t="s">
        <v>9</v>
      </c>
    </row>
    <row r="15" spans="1:8" x14ac:dyDescent="0.3">
      <c r="A15">
        <f>1.5/C1</f>
        <v>0.33333333333333331</v>
      </c>
      <c r="B15">
        <f>2.87/A2</f>
        <v>0.61853448275862077</v>
      </c>
      <c r="H15" t="s">
        <v>10</v>
      </c>
    </row>
    <row r="16" spans="1:8" x14ac:dyDescent="0.3">
      <c r="A16" s="8">
        <f>2.25/C1</f>
        <v>0.5</v>
      </c>
      <c r="B16">
        <f>3.07/A2</f>
        <v>0.66163793103448276</v>
      </c>
      <c r="H16" t="s">
        <v>11</v>
      </c>
    </row>
    <row r="17" spans="1:8" x14ac:dyDescent="0.3">
      <c r="A17">
        <f>2.93/C1</f>
        <v>0.6511111111111112</v>
      </c>
      <c r="B17">
        <f>3.14/A2</f>
        <v>0.67672413793103459</v>
      </c>
      <c r="H17" t="s">
        <v>12</v>
      </c>
    </row>
    <row r="18" spans="1:8" x14ac:dyDescent="0.3">
      <c r="A18">
        <f>3.61/C1</f>
        <v>0.80222222222222217</v>
      </c>
      <c r="B18">
        <f>3.15/A2</f>
        <v>0.67887931034482762</v>
      </c>
      <c r="H18" t="s">
        <v>13</v>
      </c>
    </row>
    <row r="19" spans="1:8" x14ac:dyDescent="0.3">
      <c r="A19">
        <f>1.58/C1</f>
        <v>0.35111111111111115</v>
      </c>
      <c r="B19">
        <f>3.03/A2</f>
        <v>0.65301724137931039</v>
      </c>
      <c r="H19" t="s">
        <v>14</v>
      </c>
    </row>
    <row r="20" spans="1:8" x14ac:dyDescent="0.3">
      <c r="A20">
        <f>2.37/C1</f>
        <v>0.52666666666666673</v>
      </c>
      <c r="B20">
        <f>3.24/A2</f>
        <v>0.69827586206896564</v>
      </c>
      <c r="H20" t="s">
        <v>15</v>
      </c>
    </row>
    <row r="21" spans="1:8" x14ac:dyDescent="0.3">
      <c r="A21">
        <f>3.08/C1</f>
        <v>0.68444444444444441</v>
      </c>
      <c r="B21">
        <f>3.31/A2</f>
        <v>0.71336206896551735</v>
      </c>
      <c r="H21" t="s">
        <v>16</v>
      </c>
    </row>
    <row r="22" spans="1:8" x14ac:dyDescent="0.3">
      <c r="A22">
        <f>3.8/C1</f>
        <v>0.84444444444444444</v>
      </c>
      <c r="B22">
        <f>3.32/A2</f>
        <v>0.71551724137931039</v>
      </c>
      <c r="H22" t="s">
        <v>17</v>
      </c>
    </row>
    <row r="23" spans="1:8" x14ac:dyDescent="0.3">
      <c r="A23">
        <f>2.2/C1</f>
        <v>0.48888888888888893</v>
      </c>
      <c r="B23">
        <f>4.3/A2</f>
        <v>0.92672413793103448</v>
      </c>
      <c r="H23" t="s">
        <v>18</v>
      </c>
    </row>
    <row r="24" spans="1:8" x14ac:dyDescent="0.3">
      <c r="A24">
        <f>3.3/C1</f>
        <v>0.73333333333333328</v>
      </c>
      <c r="B24">
        <f>4.6/A2</f>
        <v>0.99137931034482762</v>
      </c>
      <c r="H24" t="s">
        <v>19</v>
      </c>
    </row>
    <row r="25" spans="1:8" x14ac:dyDescent="0.3">
      <c r="A25">
        <f>4.3/C1</f>
        <v>0.95555555555555549</v>
      </c>
      <c r="B25">
        <f>4.7/A2</f>
        <v>1.0129310344827587</v>
      </c>
      <c r="H25" t="s">
        <v>20</v>
      </c>
    </row>
    <row r="26" spans="1:8" x14ac:dyDescent="0.3">
      <c r="A26">
        <f>5.3/C1</f>
        <v>1.1777777777777778</v>
      </c>
      <c r="B26">
        <f>4.5/A2</f>
        <v>0.96982758620689657</v>
      </c>
      <c r="H26" t="s">
        <v>21</v>
      </c>
    </row>
    <row r="27" spans="1:8" x14ac:dyDescent="0.3">
      <c r="A27">
        <f>2.35/C1</f>
        <v>0.52222222222222225</v>
      </c>
      <c r="B27">
        <f>4.45/A2</f>
        <v>0.95905172413793116</v>
      </c>
      <c r="H27" t="s">
        <v>22</v>
      </c>
    </row>
    <row r="28" spans="1:8" x14ac:dyDescent="0.3">
      <c r="A28">
        <f>3.52/C1</f>
        <v>0.78222222222222226</v>
      </c>
      <c r="B28">
        <f>4.76/A2</f>
        <v>1.0258620689655173</v>
      </c>
      <c r="H28" t="s">
        <v>23</v>
      </c>
    </row>
    <row r="29" spans="1:8" x14ac:dyDescent="0.3">
      <c r="A29" s="9">
        <f>4.59/C1</f>
        <v>1.02</v>
      </c>
      <c r="B29">
        <f>4.87/A2</f>
        <v>1.0495689655172415</v>
      </c>
      <c r="H29" t="s">
        <v>24</v>
      </c>
    </row>
    <row r="30" spans="1:8" x14ac:dyDescent="0.3">
      <c r="A30">
        <f>5.65/C1</f>
        <v>1.2555555555555555</v>
      </c>
      <c r="B30">
        <f>4.52/A2</f>
        <v>0.97413793103448276</v>
      </c>
      <c r="H30" t="s">
        <v>25</v>
      </c>
    </row>
    <row r="31" spans="1:8" x14ac:dyDescent="0.3">
      <c r="A31">
        <f>1.27/C1</f>
        <v>0.28222222222222221</v>
      </c>
      <c r="B31" s="9">
        <f>2.05/A2</f>
        <v>0.44181034482758619</v>
      </c>
      <c r="H31" t="s">
        <v>26</v>
      </c>
    </row>
    <row r="32" spans="1:8" x14ac:dyDescent="0.3">
      <c r="A32">
        <f>1.9/C1</f>
        <v>0.42222222222222222</v>
      </c>
      <c r="B32">
        <f>2.19/A2</f>
        <v>0.47198275862068967</v>
      </c>
      <c r="H32" t="s">
        <v>27</v>
      </c>
    </row>
    <row r="33" spans="1:8" x14ac:dyDescent="0.3">
      <c r="A33">
        <f>2.48/C1</f>
        <v>0.55111111111111111</v>
      </c>
      <c r="B33">
        <f>2.24/A2</f>
        <v>0.48275862068965525</v>
      </c>
      <c r="H33" t="s">
        <v>28</v>
      </c>
    </row>
    <row r="34" spans="1:8" x14ac:dyDescent="0.3">
      <c r="A34">
        <f>3/C1</f>
        <v>0.66666666666666663</v>
      </c>
      <c r="B34" s="9">
        <f>2.3/A2</f>
        <v>0.49568965517241381</v>
      </c>
      <c r="H34" t="s">
        <v>29</v>
      </c>
    </row>
    <row r="35" spans="1:8" x14ac:dyDescent="0.3">
      <c r="A35">
        <f>1.39/C1</f>
        <v>0.30888888888888888</v>
      </c>
      <c r="B35">
        <f>2.23/A2</f>
        <v>0.4806034482758621</v>
      </c>
      <c r="H35" t="s">
        <v>30</v>
      </c>
    </row>
    <row r="36" spans="1:8" x14ac:dyDescent="0.3">
      <c r="A36">
        <f>2.09/C1</f>
        <v>0.46444444444444444</v>
      </c>
      <c r="B36">
        <f>2.38/A2</f>
        <v>0.51293103448275867</v>
      </c>
      <c r="H36" t="s">
        <v>31</v>
      </c>
    </row>
    <row r="37" spans="1:8" x14ac:dyDescent="0.3">
      <c r="A37">
        <f>2.72/C1</f>
        <v>0.60444444444444445</v>
      </c>
      <c r="B37">
        <f>2.43/A2</f>
        <v>0.5237068965517242</v>
      </c>
      <c r="H37" t="s">
        <v>32</v>
      </c>
    </row>
    <row r="38" spans="1:8" x14ac:dyDescent="0.3">
      <c r="A38">
        <f>3.35/C1</f>
        <v>0.74444444444444446</v>
      </c>
      <c r="B38">
        <f>2.49/A2</f>
        <v>0.53663793103448287</v>
      </c>
      <c r="H38" t="s">
        <v>33</v>
      </c>
    </row>
    <row r="39" spans="1:8" x14ac:dyDescent="0.3">
      <c r="A39">
        <f>1.47/C1</f>
        <v>0.32666666666666666</v>
      </c>
      <c r="B39">
        <f>2.45/A2</f>
        <v>0.52801724137931039</v>
      </c>
      <c r="H39" t="s">
        <v>34</v>
      </c>
    </row>
    <row r="40" spans="1:8" x14ac:dyDescent="0.3">
      <c r="A40">
        <f>2.2/C1</f>
        <v>0.48888888888888893</v>
      </c>
      <c r="B40">
        <f>2.62/A2</f>
        <v>0.56465517241379315</v>
      </c>
      <c r="H40" t="s">
        <v>35</v>
      </c>
    </row>
    <row r="41" spans="1:8" x14ac:dyDescent="0.3">
      <c r="A41">
        <f>2.86/C1</f>
        <v>0.63555555555555554</v>
      </c>
      <c r="B41">
        <f>2.68/A2</f>
        <v>0.57758620689655182</v>
      </c>
      <c r="H41" t="s">
        <v>36</v>
      </c>
    </row>
    <row r="42" spans="1:8" x14ac:dyDescent="0.3">
      <c r="A42">
        <f>3.53/C1</f>
        <v>0.78444444444444439</v>
      </c>
      <c r="B42">
        <f>2.75/A2</f>
        <v>0.59267241379310354</v>
      </c>
      <c r="H42" t="s">
        <v>37</v>
      </c>
    </row>
    <row r="43" spans="1:8" x14ac:dyDescent="0.3">
      <c r="A43">
        <f>2.04/C1</f>
        <v>0.45333333333333337</v>
      </c>
      <c r="B43">
        <f>3.56/A2</f>
        <v>0.76724137931034486</v>
      </c>
      <c r="H43" t="s">
        <v>38</v>
      </c>
    </row>
    <row r="44" spans="1:8" x14ac:dyDescent="0.3">
      <c r="A44">
        <f>3.07/C1</f>
        <v>0.68222222222222217</v>
      </c>
      <c r="B44">
        <f>3.81/A2</f>
        <v>0.82112068965517249</v>
      </c>
      <c r="H44" t="s">
        <v>39</v>
      </c>
    </row>
    <row r="45" spans="1:8" x14ac:dyDescent="0.3">
      <c r="A45">
        <f>3.99/C1</f>
        <v>0.88666666666666671</v>
      </c>
      <c r="B45">
        <f>3.55/A2</f>
        <v>0.76508620689655171</v>
      </c>
      <c r="H45" t="s">
        <v>40</v>
      </c>
    </row>
    <row r="46" spans="1:8" x14ac:dyDescent="0.3">
      <c r="A46">
        <f>4.92/C1</f>
        <v>1.0933333333333333</v>
      </c>
      <c r="B46">
        <f>4/A2</f>
        <v>0.86206896551724144</v>
      </c>
      <c r="H46" t="s">
        <v>41</v>
      </c>
    </row>
    <row r="47" spans="1:8" x14ac:dyDescent="0.3">
      <c r="A47">
        <f>2.18/C1</f>
        <v>0.48444444444444446</v>
      </c>
      <c r="B47">
        <f>3.92/A2</f>
        <v>0.84482758620689657</v>
      </c>
      <c r="H47" t="s">
        <v>42</v>
      </c>
    </row>
    <row r="48" spans="1:8" x14ac:dyDescent="0.3">
      <c r="A48">
        <f>3.27/C1</f>
        <v>0.72666666666666668</v>
      </c>
      <c r="B48">
        <f>4.19/A2</f>
        <v>0.9030172413793105</v>
      </c>
      <c r="H48" t="s">
        <v>43</v>
      </c>
    </row>
    <row r="49" spans="1:8" x14ac:dyDescent="0.3">
      <c r="A49">
        <f>4.26/C1</f>
        <v>0.94666666666666666</v>
      </c>
      <c r="B49">
        <f>3.91/A2</f>
        <v>0.84267241379310354</v>
      </c>
      <c r="H49" t="s">
        <v>44</v>
      </c>
    </row>
    <row r="50" spans="1:8" x14ac:dyDescent="0.3">
      <c r="A50">
        <f>5.25/C1</f>
        <v>1.1666666666666667</v>
      </c>
      <c r="B50">
        <f>4.4/A2</f>
        <v>0.94827586206896564</v>
      </c>
      <c r="H50" t="s">
        <v>45</v>
      </c>
    </row>
  </sheetData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Utente</cp:lastModifiedBy>
  <dcterms:created xsi:type="dcterms:W3CDTF">2022-02-20T10:07:32Z</dcterms:created>
  <dcterms:modified xsi:type="dcterms:W3CDTF">2022-04-21T09:15:01Z</dcterms:modified>
</cp:coreProperties>
</file>