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cuments/Data analytics/Excel/"/>
    </mc:Choice>
  </mc:AlternateContent>
  <xr:revisionPtr revIDLastSave="0" documentId="13_ncr:1_{C77C57D7-8CA3-BC44-9C01-645599266791}" xr6:coauthVersionLast="47" xr6:coauthVersionMax="47" xr10:uidLastSave="{00000000-0000-0000-0000-000000000000}"/>
  <bookViews>
    <workbookView xWindow="0" yWindow="500" windowWidth="35840" windowHeight="20200" activeTab="2" xr2:uid="{00000000-000D-0000-FFFF-FFFF00000000}"/>
  </bookViews>
  <sheets>
    <sheet name="Employees" sheetId="1" r:id="rId1"/>
    <sheet name="Charts" sheetId="2" r:id="rId2"/>
    <sheet name="Conditional Formatt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P18" i="4"/>
  <c r="O18" i="4"/>
  <c r="N18" i="4"/>
  <c r="M18" i="4"/>
  <c r="L18" i="4"/>
  <c r="I18" i="4"/>
  <c r="H18" i="4"/>
  <c r="G18" i="4"/>
  <c r="P17" i="4"/>
  <c r="O17" i="4"/>
  <c r="N17" i="4"/>
  <c r="M17" i="4"/>
  <c r="L17" i="4"/>
  <c r="I17" i="4"/>
  <c r="H17" i="4"/>
  <c r="G17" i="4"/>
  <c r="P16" i="4"/>
  <c r="O16" i="4"/>
  <c r="N16" i="4"/>
  <c r="M16" i="4"/>
  <c r="L16" i="4"/>
  <c r="I16" i="4"/>
  <c r="H16" i="4"/>
  <c r="G16" i="4"/>
  <c r="P15" i="4"/>
  <c r="O15" i="4"/>
  <c r="N15" i="4"/>
  <c r="M15" i="4"/>
  <c r="L15" i="4"/>
  <c r="I15" i="4"/>
  <c r="H15" i="4"/>
  <c r="G15" i="4"/>
  <c r="P14" i="4"/>
  <c r="O14" i="4"/>
  <c r="N14" i="4"/>
  <c r="M14" i="4"/>
  <c r="L14" i="4"/>
  <c r="I14" i="4"/>
  <c r="H14" i="4"/>
  <c r="G14" i="4"/>
  <c r="P13" i="4"/>
  <c r="O13" i="4"/>
  <c r="N13" i="4"/>
  <c r="M13" i="4"/>
  <c r="L13" i="4"/>
  <c r="I13" i="4"/>
  <c r="H13" i="4"/>
  <c r="G13" i="4"/>
  <c r="P12" i="4"/>
  <c r="O12" i="4"/>
  <c r="N12" i="4"/>
  <c r="M12" i="4"/>
  <c r="L12" i="4"/>
  <c r="I12" i="4"/>
  <c r="H12" i="4"/>
  <c r="G12" i="4"/>
  <c r="P11" i="4"/>
  <c r="O11" i="4"/>
  <c r="N11" i="4"/>
  <c r="M11" i="4"/>
  <c r="L11" i="4"/>
  <c r="I11" i="4"/>
  <c r="H11" i="4"/>
  <c r="G11" i="4"/>
  <c r="P10" i="4"/>
  <c r="O10" i="4"/>
  <c r="N10" i="4"/>
  <c r="M10" i="4"/>
  <c r="L10" i="4"/>
  <c r="I10" i="4"/>
  <c r="H10" i="4"/>
  <c r="G10" i="4"/>
  <c r="P9" i="4"/>
  <c r="O9" i="4"/>
  <c r="N9" i="4"/>
  <c r="M9" i="4"/>
  <c r="L9" i="4"/>
  <c r="I9" i="4"/>
  <c r="H9" i="4"/>
  <c r="G9" i="4"/>
  <c r="P8" i="4"/>
  <c r="O8" i="4"/>
  <c r="N8" i="4"/>
  <c r="M8" i="4"/>
  <c r="L8" i="4"/>
  <c r="I8" i="4"/>
  <c r="H8" i="4"/>
  <c r="G8" i="4"/>
  <c r="P7" i="4"/>
  <c r="O7" i="4"/>
  <c r="N7" i="4"/>
  <c r="M7" i="4"/>
  <c r="L7" i="4"/>
  <c r="I7" i="4"/>
  <c r="H7" i="4"/>
  <c r="G7" i="4"/>
  <c r="P6" i="4"/>
  <c r="O6" i="4"/>
  <c r="N6" i="4"/>
  <c r="M6" i="4"/>
  <c r="L6" i="4"/>
  <c r="I6" i="4"/>
  <c r="H6" i="4"/>
  <c r="G6" i="4"/>
  <c r="P5" i="4"/>
  <c r="O5" i="4"/>
  <c r="N5" i="4"/>
  <c r="M5" i="4"/>
  <c r="L5" i="4"/>
  <c r="I5" i="4"/>
  <c r="H5" i="4"/>
  <c r="G5" i="4"/>
  <c r="P4" i="4"/>
  <c r="O4" i="4"/>
  <c r="N4" i="4"/>
  <c r="M4" i="4"/>
  <c r="L4" i="4"/>
  <c r="I4" i="4"/>
  <c r="H4" i="4"/>
  <c r="G4" i="4"/>
  <c r="L13" i="1"/>
  <c r="G18" i="1"/>
  <c r="L12" i="1"/>
  <c r="L11" i="1"/>
  <c r="L10" i="1"/>
  <c r="L9" i="1"/>
  <c r="G16" i="1" l="1"/>
  <c r="G15" i="1"/>
  <c r="G23" i="1"/>
  <c r="G22" i="1"/>
  <c r="G21" i="1"/>
  <c r="G20" i="1"/>
  <c r="G19" i="1"/>
  <c r="G17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Naresh</author>
  </authors>
  <commentList>
    <comment ref="J3" authorId="0" shapeId="0" xr:uid="{9A1B9121-9CEF-284E-8671-EB5E8BCA1D3E}">
      <text>
        <r>
          <rPr>
            <b/>
            <sz val="9"/>
            <color rgb="FF000000"/>
            <rFont val="Tahoma"/>
            <family val="2"/>
          </rPr>
          <t>1. Revenue</t>
        </r>
        <r>
          <rPr>
            <sz val="9"/>
            <color rgb="FF000000"/>
            <rFont val="Tahoma"/>
            <family val="2"/>
          </rPr>
          <t xml:space="preserve"> = Selling Price </t>
        </r>
        <r>
          <rPr>
            <sz val="9"/>
            <color rgb="FF000000"/>
            <rFont val="Tahoma"/>
            <family val="2"/>
          </rPr>
          <t>×</t>
        </r>
        <r>
          <rPr>
            <sz val="9"/>
            <color rgb="FF000000"/>
            <rFont val="Tahoma"/>
            <family val="2"/>
          </rPr>
          <t xml:space="preserve"> Quantity Sold
</t>
        </r>
        <r>
          <rPr>
            <b/>
            <sz val="9"/>
            <color rgb="FF000000"/>
            <rFont val="Tahoma"/>
            <family val="2"/>
          </rPr>
          <t xml:space="preserve">2. Cost Price : </t>
        </r>
        <r>
          <rPr>
            <sz val="9"/>
            <color rgb="FF000000"/>
            <rFont val="Tahoma"/>
            <family val="2"/>
          </rPr>
          <t xml:space="preserve">The amount spent to produce or purchase a product.
</t>
        </r>
        <r>
          <rPr>
            <b/>
            <sz val="9"/>
            <color rgb="FF000000"/>
            <rFont val="Tahoma"/>
            <family val="2"/>
          </rPr>
          <t xml:space="preserve">3. Selling Price </t>
        </r>
        <r>
          <rPr>
            <sz val="9"/>
            <color rgb="FF000000"/>
            <rFont val="Tahoma"/>
            <family val="2"/>
          </rPr>
          <t xml:space="preserve">: The price at which the product is sold to the customer.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4. Profit </t>
        </r>
        <r>
          <rPr>
            <sz val="9"/>
            <color rgb="FF000000"/>
            <rFont val="Tahoma"/>
            <family val="2"/>
          </rPr>
          <t xml:space="preserve">= Selling Price - Cost Price
</t>
        </r>
        <r>
          <rPr>
            <sz val="9"/>
            <color rgb="FF000000"/>
            <rFont val="Tahoma"/>
            <family val="2"/>
          </rPr>
          <t xml:space="preserve">Profit % = (Profit / Cost Price) </t>
        </r>
        <r>
          <rPr>
            <sz val="9"/>
            <color rgb="FF000000"/>
            <rFont val="Tahoma"/>
            <family val="2"/>
          </rPr>
          <t>×</t>
        </r>
        <r>
          <rPr>
            <sz val="9"/>
            <color rgb="FF000000"/>
            <rFont val="Tahoma"/>
            <family val="2"/>
          </rPr>
          <t xml:space="preserve"> 100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5. Loss </t>
        </r>
        <r>
          <rPr>
            <sz val="9"/>
            <color rgb="FF000000"/>
            <rFont val="Tahoma"/>
            <family val="2"/>
          </rPr>
          <t xml:space="preserve">= Cost Price - Selling Price
</t>
        </r>
        <r>
          <rPr>
            <sz val="9"/>
            <color rgb="FF000000"/>
            <rFont val="Tahoma"/>
            <family val="2"/>
          </rPr>
          <t xml:space="preserve">Loss % = (Loss / Cost Price) </t>
        </r>
        <r>
          <rPr>
            <sz val="9"/>
            <color rgb="FF000000"/>
            <rFont val="Tahoma"/>
            <family val="2"/>
          </rPr>
          <t>×</t>
        </r>
        <r>
          <rPr>
            <sz val="9"/>
            <color rgb="FF000000"/>
            <rFont val="Tahoma"/>
            <family val="2"/>
          </rPr>
          <t xml:space="preserve"> 100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6. Gross Profi</t>
        </r>
        <r>
          <rPr>
            <sz val="9"/>
            <color rgb="FF000000"/>
            <rFont val="Tahoma"/>
            <family val="2"/>
          </rPr>
          <t xml:space="preserve">t = Revenue - Cost of Goods Sold
</t>
        </r>
        <r>
          <rPr>
            <b/>
            <sz val="9"/>
            <color rgb="FF000000"/>
            <rFont val="Tahoma"/>
            <family val="2"/>
          </rPr>
          <t>7. Net Profit</t>
        </r>
        <r>
          <rPr>
            <sz val="9"/>
            <color rgb="FF000000"/>
            <rFont val="Tahoma"/>
            <family val="2"/>
          </rPr>
          <t xml:space="preserve"> = Gross Profit - Operating Expenses - Taxes
</t>
        </r>
        <r>
          <rPr>
            <b/>
            <sz val="9"/>
            <color rgb="FF000000"/>
            <rFont val="Tahoma"/>
            <family val="2"/>
          </rPr>
          <t>8. COGS</t>
        </r>
        <r>
          <rPr>
            <sz val="9"/>
            <color rgb="FF000000"/>
            <rFont val="Tahoma"/>
            <family val="2"/>
          </rPr>
          <t xml:space="preserve"> is the total direct cost involved in producing or purchasing the goods you’ve sold.
</t>
        </r>
        <r>
          <rPr>
            <sz val="9"/>
            <color rgb="FF000000"/>
            <rFont val="Tahoma"/>
            <family val="2"/>
          </rPr>
          <t xml:space="preserve">COGS = Opening Inventory + Purchases – Closing Inventory
</t>
        </r>
        <r>
          <rPr>
            <sz val="9"/>
            <color rgb="FF000000"/>
            <rFont val="Tahoma"/>
            <family val="2"/>
          </rPr>
          <t xml:space="preserve">COGS FOR SINGLE PRODUCT = Cost Price </t>
        </r>
        <r>
          <rPr>
            <sz val="9"/>
            <color rgb="FF000000"/>
            <rFont val="Tahoma"/>
            <family val="2"/>
          </rPr>
          <t>×</t>
        </r>
        <r>
          <rPr>
            <sz val="9"/>
            <color rgb="FF000000"/>
            <rFont val="Tahoma"/>
            <family val="2"/>
          </rPr>
          <t xml:space="preserve"> Quantity Sold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<sst xmlns="http://schemas.openxmlformats.org/spreadsheetml/2006/main" count="121" uniqueCount="101">
  <si>
    <t>ID</t>
  </si>
  <si>
    <t>Name</t>
  </si>
  <si>
    <t>Department</t>
  </si>
  <si>
    <t>Gender</t>
  </si>
  <si>
    <t>Age</t>
  </si>
  <si>
    <t>Salary</t>
  </si>
  <si>
    <t>Phone Number</t>
  </si>
  <si>
    <t>Aman Gupta</t>
  </si>
  <si>
    <t>Priya Verma</t>
  </si>
  <si>
    <t>Ravi Sharma</t>
  </si>
  <si>
    <t>Neha Singh</t>
  </si>
  <si>
    <t>Karan Mehta</t>
  </si>
  <si>
    <t>Anjali Yadav</t>
  </si>
  <si>
    <t>Sameer Khan</t>
  </si>
  <si>
    <t>Riya Roy</t>
  </si>
  <si>
    <t>Arjun Das</t>
  </si>
  <si>
    <t>Sneha Patel</t>
  </si>
  <si>
    <t>HR</t>
  </si>
  <si>
    <t>IT</t>
  </si>
  <si>
    <t>Finance</t>
  </si>
  <si>
    <t>Marketing</t>
  </si>
  <si>
    <t>Male</t>
  </si>
  <si>
    <t>Female</t>
  </si>
  <si>
    <t>Total (Sum)</t>
  </si>
  <si>
    <t>VLOOKUP</t>
  </si>
  <si>
    <t>MATCH</t>
  </si>
  <si>
    <t>INDEX</t>
  </si>
  <si>
    <t xml:space="preserve">INDEX + MATCH </t>
  </si>
  <si>
    <t>COLUMN</t>
  </si>
  <si>
    <t>COLUMNS</t>
  </si>
  <si>
    <t>IF + AND</t>
  </si>
  <si>
    <t xml:space="preserve">IF </t>
  </si>
  <si>
    <t>Raj</t>
  </si>
  <si>
    <t>Tina</t>
  </si>
  <si>
    <t>Aman</t>
  </si>
  <si>
    <t>Alex</t>
  </si>
  <si>
    <t>Williams</t>
  </si>
  <si>
    <t>Math</t>
  </si>
  <si>
    <t>Science</t>
  </si>
  <si>
    <t>English</t>
  </si>
  <si>
    <t>Maths</t>
  </si>
  <si>
    <t>HLOOKUP</t>
  </si>
  <si>
    <t>With Exact Match</t>
  </si>
  <si>
    <t>With Cell Reference</t>
  </si>
  <si>
    <t>AMAN</t>
  </si>
  <si>
    <t>With IF</t>
  </si>
  <si>
    <t>With Match</t>
  </si>
  <si>
    <t>Dynamic with Rows</t>
  </si>
  <si>
    <t>S.NO</t>
  </si>
  <si>
    <t>STRENGTH</t>
  </si>
  <si>
    <t>Strength 2</t>
  </si>
  <si>
    <t>GENDER</t>
  </si>
  <si>
    <t>NO. OF PEOPLE</t>
  </si>
  <si>
    <t>M</t>
  </si>
  <si>
    <t>F</t>
  </si>
  <si>
    <t>STUDENT DATA</t>
  </si>
  <si>
    <t>S NO</t>
  </si>
  <si>
    <t>NAME</t>
  </si>
  <si>
    <t>AGE</t>
  </si>
  <si>
    <t>PERCENTAGE</t>
  </si>
  <si>
    <t>RESULT</t>
  </si>
  <si>
    <t>AJAY JAIN</t>
  </si>
  <si>
    <t>DIKSHANT</t>
  </si>
  <si>
    <t>BRUCE WAYNE</t>
  </si>
  <si>
    <t>MAYA STARK</t>
  </si>
  <si>
    <t>GAGAN PALIWAL</t>
  </si>
  <si>
    <t>DAKSH</t>
  </si>
  <si>
    <t>ABY</t>
  </si>
  <si>
    <t>THOMAS WAYNE</t>
  </si>
  <si>
    <t>Applying Conditional Formatting</t>
  </si>
  <si>
    <t>Product</t>
  </si>
  <si>
    <t>Cost Price</t>
  </si>
  <si>
    <t>Selling Price</t>
  </si>
  <si>
    <t>Quantity</t>
  </si>
  <si>
    <t>Revenue</t>
  </si>
  <si>
    <t>Profit/Loss</t>
  </si>
  <si>
    <t>COGS</t>
  </si>
  <si>
    <t>DATE</t>
  </si>
  <si>
    <t>MONTH(Duplicate values)</t>
  </si>
  <si>
    <t>YEAR</t>
  </si>
  <si>
    <t>QUARTER</t>
  </si>
  <si>
    <t>Shoes</t>
  </si>
  <si>
    <t>Shirt</t>
  </si>
  <si>
    <t>Watch</t>
  </si>
  <si>
    <t>Bag</t>
  </si>
  <si>
    <t>Sunglasses</t>
  </si>
  <si>
    <t>Jacket</t>
  </si>
  <si>
    <t>Trousers</t>
  </si>
  <si>
    <t>T-shirt</t>
  </si>
  <si>
    <t>Hat</t>
  </si>
  <si>
    <t>Gloves</t>
  </si>
  <si>
    <t>Scarf</t>
  </si>
  <si>
    <t>Socks</t>
  </si>
  <si>
    <t>Wallet</t>
  </si>
  <si>
    <t>Belt</t>
  </si>
  <si>
    <t>Blazer</t>
  </si>
  <si>
    <t>Data Bars</t>
  </si>
  <si>
    <t>Top 10%</t>
  </si>
  <si>
    <t>New Rule</t>
  </si>
  <si>
    <t>Unique Value</t>
  </si>
  <si>
    <t>Applying IF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</si>
</sst>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 Bold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0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Strength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810205268065"/>
          <c:y val="0.20210701305346862"/>
          <c:w val="0.70095391429058118"/>
          <c:h val="0.521470718869228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Charts!$B$3:$B$7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Charts!$C$3:$C$7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0A4F-941B-FEC58BC7B9F6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Charts!$B$3:$B$7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Charts!$D$3:$D$7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74</c:v>
                </c:pt>
                <c:pt idx="3">
                  <c:v>68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0A4F-941B-FEC58BC7B9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1039264"/>
        <c:axId val="2137995151"/>
      </c:lineChart>
      <c:catAx>
        <c:axId val="8010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S.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5151"/>
        <c:crosses val="autoZero"/>
        <c:auto val="1"/>
        <c:lblAlgn val="ctr"/>
        <c:lblOffset val="100"/>
        <c:noMultiLvlLbl val="0"/>
      </c:catAx>
      <c:valAx>
        <c:axId val="21379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Charts!$C$2</c:f>
              <c:strCache>
                <c:ptCount val="1"/>
                <c:pt idx="0">
                  <c:v>STRENGTH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C-B04B-AE31-EA2274304E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C-B04B-AE31-EA2274304E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F2-8C4E-A4EB-9303A29800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1C-B04B-AE31-EA2274304E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1C-B04B-AE31-EA2274304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Charts!$B$3:$B$7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Charts!$C$3:$C$7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2-8C4E-A4EB-9303A298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0288"/>
        <c:axId val="177281152"/>
      </c:barChart>
      <c:catAx>
        <c:axId val="1416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S.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1152"/>
        <c:crosses val="autoZero"/>
        <c:auto val="1"/>
        <c:lblAlgn val="ctr"/>
        <c:lblOffset val="100"/>
        <c:noMultiLvlLbl val="0"/>
      </c:catAx>
      <c:valAx>
        <c:axId val="177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Strength</a:t>
                </a:r>
              </a:p>
            </c:rich>
          </c:tx>
          <c:layout>
            <c:manualLayout>
              <c:xMode val="edge"/>
              <c:yMode val="edge"/>
              <c:x val="1.9846158414015866E-2"/>
              <c:y val="0.3239808211542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Charts!$C$2</c:f>
              <c:strCache>
                <c:ptCount val="1"/>
                <c:pt idx="0">
                  <c:v>STRENGTH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F-374B-9570-5CE3A42D35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F-374B-9570-5CE3A42D35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F-374B-9570-5CE3A42D35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F-374B-9570-5CE3A42D35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F-374B-9570-5CE3A42D3532}"/>
              </c:ext>
            </c:extLst>
          </c:dPt>
          <c:cat>
            <c:numRef>
              <c:f>Charts!$B$3:$B$7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Charts!$C$3:$C$7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EA40-84BD-DFDA73CF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Charts!$N$2</c:f>
              <c:strCache>
                <c:ptCount val="1"/>
                <c:pt idx="0">
                  <c:v>NO. OF PEOPLE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3B-6C43-8D29-8427D4A423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3B-6C43-8D29-8427D4A4230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Charts!$M$3:$M$4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Charts!$N$3:$N$4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5-E740-810C-C1BD6A7654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Charts!$N$2</c:f>
              <c:strCache>
                <c:ptCount val="1"/>
                <c:pt idx="0">
                  <c:v>NO. OF PEOPLE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A7-324B-A09B-F1F803CCD4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A7-324B-A09B-F1F803CCD4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Charts!$M$3:$M$4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Charts!$N$3:$N$4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4-E74A-B42B-5300EFF4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Charts!$C$2</c:f>
              <c:strCache>
                <c:ptCount val="1"/>
                <c:pt idx="0">
                  <c:v>STRENGTH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Charts!$B$3:$B$7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Charts!$C$3:$C$7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60</c:v>
                </c:pt>
                <c:pt idx="3">
                  <c:v>43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C-C044-80B3-7B973DAE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79425744"/>
        <c:axId val="137194576"/>
      </c:barChart>
      <c:lineChart>
        <c:grouping val="standard"/>
        <c:varyColors val="0"/>
        <c:ser>
          <c:idx val="2"/>
          <c:order val="1"/>
          <c:tx>
            <c:strRef>
              <c:f>Charts!$D$2</c:f>
              <c:strCache>
                <c:ptCount val="1"/>
                <c:pt idx="0">
                  <c:v>Strength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Charts!$D$3:$D$7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74</c:v>
                </c:pt>
                <c:pt idx="3">
                  <c:v>68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C-C044-80B3-7B973DAE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25744"/>
        <c:axId val="137194576"/>
      </c:lineChart>
      <c:catAx>
        <c:axId val="779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576"/>
        <c:crosses val="autoZero"/>
        <c:auto val="1"/>
        <c:lblAlgn val="ctr"/>
        <c:lblOffset val="100"/>
        <c:noMultiLvlLbl val="0"/>
      </c:catAx>
      <c:valAx>
        <c:axId val="1371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80998</xdr:colOff>
      <xdr:row>5</xdr:row>
      <xdr:rowOff>30475</xdr:rowOff>
    </xdr:from>
    <xdr:to>
      <xdr:col>10</xdr:col>
      <xdr:colOff>151433</xdr:colOff>
      <xdr:row>19</xdr:row>
      <xdr:rowOff>22955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4C48D-D9E6-29FB-08C5-7190DEA3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518248</xdr:colOff>
      <xdr:row>20</xdr:row>
      <xdr:rowOff>20858</xdr:rowOff>
    </xdr:from>
    <xdr:to>
      <xdr:col>14</xdr:col>
      <xdr:colOff>53565</xdr:colOff>
      <xdr:row>31</xdr:row>
      <xdr:rowOff>115455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171833-FE63-A296-DC8B-846F1B61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268767</xdr:colOff>
      <xdr:row>20</xdr:row>
      <xdr:rowOff>12848</xdr:rowOff>
    </xdr:from>
    <xdr:to>
      <xdr:col>5</xdr:col>
      <xdr:colOff>7383</xdr:colOff>
      <xdr:row>31</xdr:row>
      <xdr:rowOff>110756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886086-0C27-6D8C-AC46-041E5047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244736</xdr:colOff>
      <xdr:row>5</xdr:row>
      <xdr:rowOff>51824</xdr:rowOff>
    </xdr:from>
    <xdr:to>
      <xdr:col>13</xdr:col>
      <xdr:colOff>946727</xdr:colOff>
      <xdr:row>19</xdr:row>
      <xdr:rowOff>7696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70A84A-07B8-5F25-8C94-C9ADD6B4D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69452</xdr:colOff>
      <xdr:row>20</xdr:row>
      <xdr:rowOff>18338</xdr:rowOff>
    </xdr:from>
    <xdr:to>
      <xdr:col>9</xdr:col>
      <xdr:colOff>452537</xdr:colOff>
      <xdr:row>31</xdr:row>
      <xdr:rowOff>100101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8AB0C69-E402-7E31-E1F8-29766DEA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307880</xdr:colOff>
      <xdr:row>7</xdr:row>
      <xdr:rowOff>138545</xdr:rowOff>
    </xdr:from>
    <xdr:to>
      <xdr:col>4</xdr:col>
      <xdr:colOff>808182</xdr:colOff>
      <xdr:row>19</xdr:row>
      <xdr:rowOff>59266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474398-2D98-9196-7952-18239B32D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7"/>
  <sheetViews>
    <sheetView zoomScale="130" zoomScaleNormal="130" workbookViewId="0">
      <selection activeCell="K15" sqref="K15"/>
    </sheetView>
  </sheetViews>
  <sheetFormatPr baseColWidth="10" defaultColWidth="9.1640625" defaultRowHeight="15"/>
  <cols>
    <col min="1" max="2" width="9.1640625" style="1"/>
    <col min="3" max="3" width="16.33203125" style="1" customWidth="1"/>
    <col min="4" max="4" width="15.5" style="1" customWidth="1"/>
    <col min="5" max="5" width="9.1640625" style="1"/>
    <col min="6" max="6" width="18.1640625" style="1" customWidth="1"/>
    <col min="7" max="7" width="12.5" style="1" customWidth="1"/>
    <col min="8" max="8" width="17.1640625" style="1" customWidth="1"/>
    <col min="9" max="10" width="9.1640625" style="1"/>
    <col min="11" max="11" width="18.33203125" style="1" customWidth="1"/>
    <col min="12" max="16384" width="9.1640625" style="1"/>
  </cols>
  <sheetData>
    <row r="1" spans="2:16" ht="16" thickBot="1"/>
    <row r="2" spans="2:16" ht="16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3" t="s">
        <v>6</v>
      </c>
      <c r="J2" s="12" t="s">
        <v>1</v>
      </c>
      <c r="K2" s="13" t="s">
        <v>32</v>
      </c>
      <c r="L2" s="13" t="s">
        <v>33</v>
      </c>
      <c r="M2" s="13" t="s">
        <v>34</v>
      </c>
      <c r="N2" s="13" t="s">
        <v>35</v>
      </c>
      <c r="O2" s="14" t="s">
        <v>36</v>
      </c>
    </row>
    <row r="3" spans="2:16" ht="16">
      <c r="B3" s="24">
        <v>101</v>
      </c>
      <c r="C3" s="11" t="s">
        <v>7</v>
      </c>
      <c r="D3" s="11" t="s">
        <v>17</v>
      </c>
      <c r="E3" s="11" t="s">
        <v>21</v>
      </c>
      <c r="F3" s="11">
        <v>28</v>
      </c>
      <c r="G3" s="11">
        <v>45000</v>
      </c>
      <c r="H3" s="17">
        <v>9876543210</v>
      </c>
      <c r="J3" s="15" t="s">
        <v>37</v>
      </c>
      <c r="K3" s="10">
        <v>80</v>
      </c>
      <c r="L3" s="10">
        <v>65</v>
      </c>
      <c r="M3" s="10">
        <v>70</v>
      </c>
      <c r="N3" s="10">
        <v>89</v>
      </c>
      <c r="O3" s="16">
        <v>90</v>
      </c>
    </row>
    <row r="4" spans="2:16" ht="16">
      <c r="B4" s="24">
        <v>102</v>
      </c>
      <c r="C4" s="11" t="s">
        <v>8</v>
      </c>
      <c r="D4" s="11" t="s">
        <v>18</v>
      </c>
      <c r="E4" s="11" t="s">
        <v>22</v>
      </c>
      <c r="F4" s="11">
        <v>25</v>
      </c>
      <c r="G4" s="11">
        <v>60000</v>
      </c>
      <c r="H4" s="17">
        <v>9876543211</v>
      </c>
      <c r="J4" s="15" t="s">
        <v>38</v>
      </c>
      <c r="K4" s="10">
        <v>75</v>
      </c>
      <c r="L4" s="10">
        <v>90</v>
      </c>
      <c r="M4" s="10">
        <v>85</v>
      </c>
      <c r="N4" s="10">
        <v>55</v>
      </c>
      <c r="O4" s="16">
        <v>77</v>
      </c>
    </row>
    <row r="5" spans="2:16" ht="16">
      <c r="B5" s="24">
        <v>103</v>
      </c>
      <c r="C5" s="11" t="s">
        <v>9</v>
      </c>
      <c r="D5" s="11" t="s">
        <v>19</v>
      </c>
      <c r="E5" s="11" t="s">
        <v>21</v>
      </c>
      <c r="F5" s="11">
        <v>35</v>
      </c>
      <c r="G5" s="11">
        <v>55000</v>
      </c>
      <c r="H5" s="17">
        <v>9876543212</v>
      </c>
      <c r="J5" s="15" t="s">
        <v>39</v>
      </c>
      <c r="K5" s="11">
        <v>56</v>
      </c>
      <c r="L5" s="11">
        <v>34</v>
      </c>
      <c r="M5" s="11">
        <v>88</v>
      </c>
      <c r="N5" s="11">
        <v>67</v>
      </c>
      <c r="O5" s="17">
        <v>68</v>
      </c>
    </row>
    <row r="6" spans="2:16" ht="17" thickBot="1">
      <c r="B6" s="24">
        <v>104</v>
      </c>
      <c r="C6" s="11" t="s">
        <v>10</v>
      </c>
      <c r="D6" s="11" t="s">
        <v>20</v>
      </c>
      <c r="E6" s="11" t="s">
        <v>22</v>
      </c>
      <c r="F6" s="11">
        <v>29</v>
      </c>
      <c r="G6" s="11">
        <v>48000</v>
      </c>
      <c r="H6" s="17">
        <v>9876543213</v>
      </c>
      <c r="J6" s="18" t="s">
        <v>40</v>
      </c>
      <c r="K6" s="19">
        <v>67</v>
      </c>
      <c r="L6" s="19">
        <v>98</v>
      </c>
      <c r="M6" s="19">
        <v>77</v>
      </c>
      <c r="N6" s="19">
        <v>65</v>
      </c>
      <c r="O6" s="20">
        <v>88</v>
      </c>
    </row>
    <row r="7" spans="2:16">
      <c r="B7" s="24">
        <v>105</v>
      </c>
      <c r="C7" s="11" t="s">
        <v>11</v>
      </c>
      <c r="D7" s="11" t="s">
        <v>18</v>
      </c>
      <c r="E7" s="11" t="s">
        <v>21</v>
      </c>
      <c r="F7" s="11">
        <v>31</v>
      </c>
      <c r="G7" s="11">
        <v>62000</v>
      </c>
      <c r="H7" s="17">
        <v>9876543214</v>
      </c>
      <c r="J7" s="4"/>
      <c r="K7" s="5"/>
      <c r="L7" s="5"/>
      <c r="M7" s="5"/>
      <c r="N7" s="5"/>
      <c r="O7" s="5"/>
    </row>
    <row r="8" spans="2:16">
      <c r="B8" s="24">
        <v>106</v>
      </c>
      <c r="C8" s="11" t="s">
        <v>12</v>
      </c>
      <c r="D8" s="11" t="s">
        <v>17</v>
      </c>
      <c r="E8" s="11" t="s">
        <v>22</v>
      </c>
      <c r="F8" s="11">
        <v>27</v>
      </c>
      <c r="G8" s="11">
        <v>46000</v>
      </c>
      <c r="H8" s="17">
        <v>9876543215</v>
      </c>
      <c r="J8" s="6"/>
      <c r="K8" s="7" t="s">
        <v>41</v>
      </c>
    </row>
    <row r="9" spans="2:16" ht="16" thickBot="1">
      <c r="B9" s="24">
        <v>107</v>
      </c>
      <c r="C9" s="11" t="s">
        <v>13</v>
      </c>
      <c r="D9" s="11" t="s">
        <v>19</v>
      </c>
      <c r="E9" s="11" t="s">
        <v>21</v>
      </c>
      <c r="F9" s="11">
        <v>34</v>
      </c>
      <c r="G9" s="11">
        <v>58000</v>
      </c>
      <c r="H9" s="17">
        <v>9876543216</v>
      </c>
      <c r="J9" s="4"/>
      <c r="K9" t="s">
        <v>42</v>
      </c>
      <c r="L9">
        <f>HLOOKUP(L2,J2:O6,3,FALSE)</f>
        <v>90</v>
      </c>
      <c r="M9"/>
      <c r="N9"/>
      <c r="O9"/>
      <c r="P9"/>
    </row>
    <row r="10" spans="2:16" ht="16" thickBot="1">
      <c r="B10" s="24">
        <v>108</v>
      </c>
      <c r="C10" s="11" t="s">
        <v>14</v>
      </c>
      <c r="D10" s="11" t="s">
        <v>20</v>
      </c>
      <c r="E10" s="11" t="s">
        <v>22</v>
      </c>
      <c r="F10" s="11">
        <v>26</v>
      </c>
      <c r="G10" s="11">
        <v>49000</v>
      </c>
      <c r="H10" s="17">
        <v>9876543217</v>
      </c>
      <c r="J10"/>
      <c r="K10" t="s">
        <v>43</v>
      </c>
      <c r="L10">
        <f>HLOOKUP(N10, J2:O6, 4, FALSE)</f>
        <v>88</v>
      </c>
      <c r="M10"/>
      <c r="N10" s="8" t="s">
        <v>44</v>
      </c>
      <c r="O10"/>
      <c r="P10"/>
    </row>
    <row r="11" spans="2:16" ht="16" thickBot="1">
      <c r="B11" s="24">
        <v>109</v>
      </c>
      <c r="C11" s="11" t="s">
        <v>15</v>
      </c>
      <c r="D11" s="11" t="s">
        <v>18</v>
      </c>
      <c r="E11" s="11" t="s">
        <v>21</v>
      </c>
      <c r="F11" s="11">
        <v>30</v>
      </c>
      <c r="G11" s="11">
        <v>61000</v>
      </c>
      <c r="H11" s="17">
        <v>9876543218</v>
      </c>
      <c r="J11"/>
      <c r="K11" t="s">
        <v>45</v>
      </c>
      <c r="L11" s="9" t="str">
        <f>IF(HLOOKUP("Raj", J2:O6, 4, FALSE) &gt; 50, "Pass", "Fail")</f>
        <v>Pass</v>
      </c>
      <c r="M11"/>
      <c r="N11"/>
      <c r="O11"/>
      <c r="P11"/>
    </row>
    <row r="12" spans="2:16" ht="16" thickBot="1">
      <c r="B12" s="25">
        <v>110</v>
      </c>
      <c r="C12" s="26" t="s">
        <v>16</v>
      </c>
      <c r="D12" s="26" t="s">
        <v>17</v>
      </c>
      <c r="E12" s="26" t="s">
        <v>22</v>
      </c>
      <c r="F12" s="26">
        <v>28</v>
      </c>
      <c r="G12" s="26">
        <v>47000</v>
      </c>
      <c r="H12" s="27">
        <v>9876543219</v>
      </c>
      <c r="J12"/>
      <c r="K12" t="s">
        <v>46</v>
      </c>
      <c r="L12">
        <f>HLOOKUP(N12, J2:O6, MATCH(O12, J2:J6, 0), FALSE)</f>
        <v>68</v>
      </c>
      <c r="M12"/>
      <c r="N12" s="8" t="s">
        <v>36</v>
      </c>
      <c r="O12" s="8" t="s">
        <v>39</v>
      </c>
      <c r="P12"/>
    </row>
    <row r="13" spans="2:16" ht="16" thickBot="1">
      <c r="J13"/>
      <c r="K13" t="s">
        <v>47</v>
      </c>
      <c r="L13">
        <f>HLOOKUP($N$13,$J$2:$O$6,ROWS($K$2:K3),FALSE)</f>
        <v>80</v>
      </c>
      <c r="M13"/>
      <c r="N13" s="8" t="s">
        <v>32</v>
      </c>
      <c r="O13"/>
      <c r="P13"/>
    </row>
    <row r="14" spans="2:16">
      <c r="F14" s="2" t="s">
        <v>23</v>
      </c>
      <c r="G14" s="3">
        <f>SUM(G3:G12)</f>
        <v>531000</v>
      </c>
      <c r="L14"/>
    </row>
    <row r="15" spans="2:16">
      <c r="F15" s="2" t="s">
        <v>31</v>
      </c>
      <c r="G15" s="3" t="str">
        <f>IF(G3&gt;50000, "High", "Low")</f>
        <v>Low</v>
      </c>
      <c r="L15"/>
    </row>
    <row r="16" spans="2:16">
      <c r="F16" s="2" t="s">
        <v>30</v>
      </c>
      <c r="G16" s="3" t="str">
        <f>IF(AND(G3&gt;50000, F3&lt;30), "High Young", "Others")</f>
        <v>Others</v>
      </c>
      <c r="L16"/>
    </row>
    <row r="17" spans="2:12">
      <c r="F17" s="2" t="s">
        <v>24</v>
      </c>
      <c r="G17" s="3">
        <f>VLOOKUP(105, B3:G12, 6, FALSE)</f>
        <v>62000</v>
      </c>
      <c r="L17"/>
    </row>
    <row r="18" spans="2:12">
      <c r="F18" s="2" t="s">
        <v>41</v>
      </c>
      <c r="G18" s="3">
        <f>HLOOKUP(H18,B2:H12,2,FALSE)</f>
        <v>101</v>
      </c>
      <c r="H18" s="1" t="s">
        <v>0</v>
      </c>
      <c r="L18"/>
    </row>
    <row r="19" spans="2:12">
      <c r="F19" s="2" t="s">
        <v>25</v>
      </c>
      <c r="G19" s="3">
        <f>MATCH(G7,G3:G12,0)</f>
        <v>5</v>
      </c>
      <c r="L19"/>
    </row>
    <row r="20" spans="2:12">
      <c r="F20" s="2" t="s">
        <v>26</v>
      </c>
      <c r="G20" s="3" t="str">
        <f>INDEX(C3:C12, 3)</f>
        <v>Ravi Sharma</v>
      </c>
    </row>
    <row r="21" spans="2:12">
      <c r="F21" s="2" t="s">
        <v>27</v>
      </c>
      <c r="G21" s="3">
        <f>INDEX(G3:G12, MATCH("Neha Singh", C3:C12, 0))</f>
        <v>48000</v>
      </c>
    </row>
    <row r="22" spans="2:12">
      <c r="F22" s="2" t="s">
        <v>28</v>
      </c>
      <c r="G22" s="3">
        <f>COLUMN(G2)</f>
        <v>7</v>
      </c>
    </row>
    <row r="23" spans="2:12">
      <c r="F23" s="2" t="s">
        <v>29</v>
      </c>
      <c r="G23" s="3">
        <f>COLUMNS(B2:I2)</f>
        <v>8</v>
      </c>
    </row>
    <row r="27" spans="2:12">
      <c r="B27" s="6" t="s">
        <v>100</v>
      </c>
    </row>
    <row r="28" spans="2:12">
      <c r="B28" s="35" t="s">
        <v>55</v>
      </c>
      <c r="C28"/>
      <c r="D28"/>
      <c r="E28"/>
      <c r="F28"/>
    </row>
    <row r="29" spans="2:12">
      <c r="B29" s="40" t="s">
        <v>56</v>
      </c>
      <c r="C29" s="40" t="s">
        <v>57</v>
      </c>
      <c r="D29" s="40" t="s">
        <v>58</v>
      </c>
      <c r="E29" s="40" t="s">
        <v>59</v>
      </c>
      <c r="F29" s="40" t="s">
        <v>60</v>
      </c>
    </row>
    <row r="30" spans="2:12">
      <c r="B30" s="11">
        <v>1</v>
      </c>
      <c r="C30" s="11" t="s">
        <v>61</v>
      </c>
      <c r="D30" s="11">
        <v>11</v>
      </c>
      <c r="E30" s="11">
        <v>66</v>
      </c>
      <c r="F30" s="11" t="str">
        <f>IF(E30&gt;=60,"FIRST DIV", IF(AND(E30&gt;=45,E30&lt;60),"SEC DIV", IF(AND(E30&gt;=36,E30&lt;45),"THIRD DIV","FAIL")))</f>
        <v>FIRST DIV</v>
      </c>
    </row>
    <row r="31" spans="2:12">
      <c r="B31" s="11">
        <v>2</v>
      </c>
      <c r="C31" s="11" t="s">
        <v>62</v>
      </c>
      <c r="D31" s="11">
        <v>12</v>
      </c>
      <c r="E31" s="11">
        <v>75</v>
      </c>
      <c r="F31" s="11" t="str">
        <f t="shared" ref="F31:F37" si="0">IF(E31&gt;=60,"FIRST DIV", IF(AND(E31&gt;=45,E31&lt;60),"SEC DIV", IF(AND(E31&gt;=36,E31&lt;45),"THIRD DIV","FAIL")))</f>
        <v>FIRST DIV</v>
      </c>
    </row>
    <row r="32" spans="2:12">
      <c r="B32" s="11">
        <v>3</v>
      </c>
      <c r="C32" s="11" t="s">
        <v>63</v>
      </c>
      <c r="D32" s="11">
        <v>13</v>
      </c>
      <c r="E32" s="11">
        <v>45</v>
      </c>
      <c r="F32" s="11" t="str">
        <f t="shared" si="0"/>
        <v>SEC DIV</v>
      </c>
    </row>
    <row r="33" spans="2:6">
      <c r="B33" s="11">
        <v>4</v>
      </c>
      <c r="C33" s="11" t="s">
        <v>64</v>
      </c>
      <c r="D33" s="11">
        <v>15</v>
      </c>
      <c r="E33" s="11">
        <v>32</v>
      </c>
      <c r="F33" s="11" t="str">
        <f t="shared" si="0"/>
        <v>FAIL</v>
      </c>
    </row>
    <row r="34" spans="2:6">
      <c r="B34" s="11">
        <v>5</v>
      </c>
      <c r="C34" s="11" t="s">
        <v>65</v>
      </c>
      <c r="D34" s="11">
        <v>16</v>
      </c>
      <c r="E34" s="11">
        <v>10</v>
      </c>
      <c r="F34" s="11" t="str">
        <f t="shared" si="0"/>
        <v>FAIL</v>
      </c>
    </row>
    <row r="35" spans="2:6">
      <c r="B35" s="11">
        <v>6</v>
      </c>
      <c r="C35" s="11" t="s">
        <v>66</v>
      </c>
      <c r="D35" s="11">
        <v>17</v>
      </c>
      <c r="E35" s="11">
        <v>89</v>
      </c>
      <c r="F35" s="11" t="str">
        <f t="shared" si="0"/>
        <v>FIRST DIV</v>
      </c>
    </row>
    <row r="36" spans="2:6">
      <c r="B36" s="11">
        <v>7</v>
      </c>
      <c r="C36" s="11" t="s">
        <v>67</v>
      </c>
      <c r="D36" s="11">
        <v>18</v>
      </c>
      <c r="E36" s="11">
        <v>56</v>
      </c>
      <c r="F36" s="11" t="str">
        <f t="shared" si="0"/>
        <v>SEC DIV</v>
      </c>
    </row>
    <row r="37" spans="2:6">
      <c r="B37" s="11">
        <v>8</v>
      </c>
      <c r="C37" s="11" t="s">
        <v>68</v>
      </c>
      <c r="D37" s="11">
        <v>12</v>
      </c>
      <c r="E37" s="11">
        <v>34</v>
      </c>
      <c r="F37" s="11" t="str">
        <f t="shared" si="0"/>
        <v>FAIL</v>
      </c>
    </row>
  </sheetData>
  <conditionalFormatting sqref="D3:D12">
    <cfRule type="iconSet" priority="17">
      <iconSet iconSet="3Arrows">
        <cfvo type="percent" val="0"/>
        <cfvo type="percent" val="33"/>
        <cfvo type="percent" val="67"/>
      </iconSe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{1868C531-2B93-2342-8EE3-DC2CDB62FF43}</x14:id>
        </ext>
      </extLst>
    </cfRule>
  </conditionalFormatting>
  <conditionalFormatting sqref="F3">
    <cfRule type="cellIs" dxfId="22" priority="21" operator="greaterThan">
      <formula>30</formula>
    </cfRule>
    <cfRule type="cellIs" dxfId="21" priority="22" operator="greaterThan">
      <formula>30</formula>
    </cfRule>
  </conditionalFormatting>
  <conditionalFormatting sqref="F3:F12">
    <cfRule type="cellIs" dxfId="20" priority="20" operator="between">
      <formula>25</formula>
      <formula>30</formula>
    </cfRule>
  </conditionalFormatting>
  <conditionalFormatting sqref="G3:G12">
    <cfRule type="expression" dxfId="19" priority="28">
      <formula>G3&lt;=50000</formula>
    </cfRule>
    <cfRule type="expression" dxfId="18" priority="29">
      <formula>G3&lt;=50000</formula>
    </cfRule>
    <cfRule type="expression" dxfId="17" priority="30">
      <formula>G3&gt;50000</formula>
    </cfRule>
  </conditionalFormatting>
  <conditionalFormatting sqref="J2:J6 M2:O6">
    <cfRule type="expression" dxfId="16" priority="27">
      <formula>"65&gt;80"</formula>
    </cfRule>
  </conditionalFormatting>
  <conditionalFormatting sqref="K3:K6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L2">
    <cfRule type="expression" dxfId="15" priority="23">
      <formula>"C2&lt;40"</formula>
    </cfRule>
    <cfRule type="expression" dxfId="14" priority="24">
      <formula>$D$3&lt;40</formula>
    </cfRule>
  </conditionalFormatting>
  <conditionalFormatting sqref="M2:M6">
    <cfRule type="expression" dxfId="13" priority="26">
      <formula>"60&lt;80"</formula>
    </cfRule>
  </conditionalFormatting>
  <conditionalFormatting sqref="M2:O6">
    <cfRule type="expression" dxfId="12" priority="25">
      <formula>"B2&lt;50"</formula>
    </cfRule>
  </conditionalFormatting>
  <conditionalFormatting sqref="E30:E37">
    <cfRule type="iconSet" priority="3">
      <iconSet>
        <cfvo type="percent" val="0"/>
        <cfvo type="percent" val="45"/>
        <cfvo type="percent" val="67"/>
      </iconSet>
    </cfRule>
    <cfRule type="iconSet" priority="4">
      <iconSet>
        <cfvo type="percent" val="0"/>
        <cfvo type="percent" val="45"/>
        <cfvo type="percent" val="67"/>
      </iconSet>
    </cfRule>
  </conditionalFormatting>
  <conditionalFormatting sqref="F29:F37">
    <cfRule type="cellIs" dxfId="2" priority="5" operator="equal">
      <formula>$E$14</formula>
    </cfRule>
    <cfRule type="cellIs" dxfId="1" priority="6" operator="equal">
      <formula>$E$13</formula>
    </cfRule>
  </conditionalFormatting>
  <conditionalFormatting sqref="F30:F37">
    <cfRule type="cellIs" dxfId="0" priority="7" operator="equal">
      <formula>$E$11</formula>
    </cfRule>
  </conditionalFormatting>
  <dataValidations count="4">
    <dataValidation type="list" allowBlank="1" showInputMessage="1" showErrorMessage="1" sqref="E3:E12" xr:uid="{00000000-0002-0000-0000-000000000000}">
      <formula1>$E$3:$E$12</formula1>
    </dataValidation>
    <dataValidation type="whole" allowBlank="1" showInputMessage="1" showErrorMessage="1" errorTitle="ERROR" error="ENTER CORRECT AGE" promptTitle="AGE" sqref="D30:D37" xr:uid="{3EE42B51-E67B-5E43-AB89-A551B9B8955B}">
      <formula1>10</formula1>
      <formula2>18</formula2>
    </dataValidation>
    <dataValidation type="textLength" allowBlank="1" showInputMessage="1" showErrorMessage="1" errorTitle="ERROR" error="ENTER CORRECT NAME" promptTitle="NAME" sqref="C30:C37" xr:uid="{FFF90DA5-4D9A-7C41-B8F8-B1AFB14F54B9}">
      <formula1>3</formula1>
      <formula2>15</formula2>
    </dataValidation>
    <dataValidation type="whole" allowBlank="1" showInputMessage="1" showErrorMessage="1" errorTitle="ERROR" error="ENTER CORRECT NO." prompt="ENTER NO BETWEEN 1 AND 9" sqref="B30:B37" xr:uid="{3FF98566-86B7-0D45-A52A-19C5840DFD33}">
      <formula1>1</formula1>
      <formula2>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8C531-2B93-2342-8EE3-DC2CDB62FF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iconSet" priority="1" id="{F9F76826-0388-D043-B71E-81C8204EB182}">
            <x14:iconSet custom="1">
              <x14:cfvo type="percent">
                <xm:f>0</xm:f>
              </x14:cfvo>
              <x14:cfvo type="percent">
                <xm:f>36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" id="{EE40BB0A-4A7D-A040-A7B4-E846281DDDEB}">
            <x14:iconSet custom="1">
              <x14:cfvo type="percent">
                <xm:f>0</xm:f>
              </x14:cfvo>
              <x14:cfvo type="percent">
                <xm:f>30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E30:E37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C2B8-4237-CB4C-B13A-4DD89C9F8EE5}">
  <dimension ref="B1:N15"/>
  <sheetViews>
    <sheetView zoomScale="165" zoomScaleNormal="165" workbookViewId="0">
      <selection activeCell="O20" sqref="O20"/>
    </sheetView>
  </sheetViews>
  <sheetFormatPr baseColWidth="10" defaultRowHeight="15"/>
  <cols>
    <col min="14" max="14" width="13" customWidth="1"/>
  </cols>
  <sheetData>
    <row r="1" spans="2:14" ht="16" thickBot="1"/>
    <row r="2" spans="2:14" ht="16" thickBot="1">
      <c r="B2" s="29" t="s">
        <v>48</v>
      </c>
      <c r="C2" s="30" t="s">
        <v>49</v>
      </c>
      <c r="D2" s="8" t="s">
        <v>50</v>
      </c>
      <c r="M2" s="28" t="s">
        <v>51</v>
      </c>
      <c r="N2" s="28" t="s">
        <v>52</v>
      </c>
    </row>
    <row r="3" spans="2:14">
      <c r="B3" s="24">
        <v>0</v>
      </c>
      <c r="C3" s="11">
        <v>40</v>
      </c>
      <c r="D3" s="31">
        <v>56</v>
      </c>
      <c r="M3" s="28" t="s">
        <v>53</v>
      </c>
      <c r="N3" s="28">
        <v>10</v>
      </c>
    </row>
    <row r="4" spans="2:14">
      <c r="B4" s="24">
        <v>5</v>
      </c>
      <c r="C4" s="11">
        <v>39</v>
      </c>
      <c r="D4" s="32">
        <v>65</v>
      </c>
      <c r="M4" s="28" t="s">
        <v>54</v>
      </c>
      <c r="N4" s="28">
        <v>15</v>
      </c>
    </row>
    <row r="5" spans="2:14">
      <c r="B5" s="24">
        <v>10</v>
      </c>
      <c r="C5" s="11">
        <v>60</v>
      </c>
      <c r="D5" s="32">
        <v>74</v>
      </c>
    </row>
    <row r="6" spans="2:14">
      <c r="B6" s="24">
        <v>15</v>
      </c>
      <c r="C6" s="11">
        <v>43</v>
      </c>
      <c r="D6" s="32">
        <v>68</v>
      </c>
    </row>
    <row r="7" spans="2:14" ht="16" thickBot="1">
      <c r="B7" s="25">
        <v>20</v>
      </c>
      <c r="C7" s="26">
        <v>31</v>
      </c>
      <c r="D7" s="33">
        <v>55</v>
      </c>
    </row>
    <row r="15" spans="2:14">
      <c r="E15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04F9-27A2-8C4E-8260-BB88DD5813B0}">
  <dimension ref="A1:P19"/>
  <sheetViews>
    <sheetView tabSelected="1" workbookViewId="0">
      <selection activeCell="E8" sqref="E8"/>
    </sheetView>
  </sheetViews>
  <sheetFormatPr baseColWidth="10" defaultColWidth="8.83203125" defaultRowHeight="15"/>
  <cols>
    <col min="2" max="2" width="10.5" customWidth="1"/>
    <col min="3" max="3" width="11.6640625" customWidth="1"/>
    <col min="4" max="4" width="12.5" customWidth="1"/>
    <col min="5" max="5" width="10.1640625" customWidth="1"/>
    <col min="7" max="7" width="10.83203125" customWidth="1"/>
    <col min="8" max="8" width="11.5" customWidth="1"/>
    <col min="10" max="10" width="12" customWidth="1"/>
    <col min="11" max="11" width="14.6640625" customWidth="1"/>
    <col min="12" max="12" width="23.83203125" customWidth="1"/>
    <col min="14" max="14" width="10.33203125" customWidth="1"/>
    <col min="16" max="16" width="10.6640625" bestFit="1" customWidth="1"/>
  </cols>
  <sheetData>
    <row r="1" spans="1:16">
      <c r="A1" s="35" t="s">
        <v>69</v>
      </c>
    </row>
    <row r="2" spans="1:16" ht="16" thickBot="1">
      <c r="A2" s="35"/>
    </row>
    <row r="3" spans="1:16">
      <c r="B3" s="21" t="s">
        <v>70</v>
      </c>
      <c r="C3" s="22" t="s">
        <v>71</v>
      </c>
      <c r="D3" s="22" t="s">
        <v>72</v>
      </c>
      <c r="E3" s="23" t="s">
        <v>73</v>
      </c>
      <c r="F3" s="36"/>
      <c r="G3" s="21" t="s">
        <v>74</v>
      </c>
      <c r="H3" s="22" t="s">
        <v>75</v>
      </c>
      <c r="I3" s="23" t="s">
        <v>76</v>
      </c>
      <c r="J3" s="6"/>
      <c r="K3" s="21" t="s">
        <v>77</v>
      </c>
      <c r="L3" s="22" t="s">
        <v>78</v>
      </c>
      <c r="M3" s="22"/>
      <c r="N3" s="22"/>
      <c r="O3" s="22" t="s">
        <v>79</v>
      </c>
      <c r="P3" s="37" t="s">
        <v>80</v>
      </c>
    </row>
    <row r="4" spans="1:16">
      <c r="B4" s="24" t="s">
        <v>81</v>
      </c>
      <c r="C4" s="11">
        <v>302</v>
      </c>
      <c r="D4" s="11">
        <v>101</v>
      </c>
      <c r="E4" s="17">
        <v>12</v>
      </c>
      <c r="F4" s="1"/>
      <c r="G4" s="24">
        <f>C4*D4</f>
        <v>30502</v>
      </c>
      <c r="H4" s="11">
        <f xml:space="preserve"> (D4 - C4) * E4</f>
        <v>-2412</v>
      </c>
      <c r="I4" s="17">
        <f>C4*E4</f>
        <v>3624</v>
      </c>
      <c r="J4" s="1"/>
      <c r="K4" s="38">
        <v>45810</v>
      </c>
      <c r="L4" s="11" t="str">
        <f>TEXT(K4, "MMM")</f>
        <v>Jun</v>
      </c>
      <c r="M4" s="11">
        <f>MONTH(K4)</f>
        <v>6</v>
      </c>
      <c r="N4" s="11" t="str">
        <f>TEXT(K4, "MMMM")</f>
        <v>June</v>
      </c>
      <c r="O4" s="11">
        <f>YEAR(K4)</f>
        <v>2025</v>
      </c>
      <c r="P4" s="17" t="str">
        <f>"Q"&amp;ROUNDUP(MONTH(K4)/3,0)</f>
        <v>Q2</v>
      </c>
    </row>
    <row r="5" spans="1:16">
      <c r="B5" s="24" t="s">
        <v>82</v>
      </c>
      <c r="C5" s="11">
        <v>635</v>
      </c>
      <c r="D5" s="11">
        <v>998</v>
      </c>
      <c r="E5" s="17">
        <v>17</v>
      </c>
      <c r="F5" s="1"/>
      <c r="G5" s="24">
        <f t="shared" ref="G5:G18" si="0">C5*D5</f>
        <v>633730</v>
      </c>
      <c r="H5" s="11">
        <f t="shared" ref="H5:H18" si="1" xml:space="preserve"> (D5 - C5) * E5</f>
        <v>6171</v>
      </c>
      <c r="I5" s="17">
        <f t="shared" ref="I5:I18" si="2" xml:space="preserve"> C5 * E5</f>
        <v>10795</v>
      </c>
      <c r="J5" s="1"/>
      <c r="K5" s="38">
        <v>36579</v>
      </c>
      <c r="L5" s="11" t="str">
        <f t="shared" ref="L5:L18" si="3">TEXT(K5, "MMM")</f>
        <v>Feb</v>
      </c>
      <c r="M5" s="11">
        <f t="shared" ref="M5:M18" si="4">MONTH(K5)</f>
        <v>2</v>
      </c>
      <c r="N5" s="11" t="str">
        <f t="shared" ref="N5:N18" si="5">TEXT(K5, "MMMM")</f>
        <v>February</v>
      </c>
      <c r="O5" s="11">
        <f t="shared" ref="O5:O18" si="6">YEAR(K5)</f>
        <v>2000</v>
      </c>
      <c r="P5" s="17" t="str">
        <f t="shared" ref="P5:P18" si="7">"Q"&amp;ROUNDUP(MONTH(K5)/3,0)</f>
        <v>Q1</v>
      </c>
    </row>
    <row r="6" spans="1:16">
      <c r="B6" s="24" t="s">
        <v>83</v>
      </c>
      <c r="C6" s="11">
        <v>470</v>
      </c>
      <c r="D6" s="11">
        <v>300</v>
      </c>
      <c r="E6" s="17">
        <v>10</v>
      </c>
      <c r="F6" s="1"/>
      <c r="G6" s="24">
        <f t="shared" si="0"/>
        <v>141000</v>
      </c>
      <c r="H6" s="11">
        <f t="shared" si="1"/>
        <v>-1700</v>
      </c>
      <c r="I6" s="17">
        <f t="shared" si="2"/>
        <v>4700</v>
      </c>
      <c r="J6" s="1"/>
      <c r="K6" s="38">
        <v>41763</v>
      </c>
      <c r="L6" s="11" t="str">
        <f t="shared" si="3"/>
        <v>May</v>
      </c>
      <c r="M6" s="11">
        <f t="shared" si="4"/>
        <v>5</v>
      </c>
      <c r="N6" s="11" t="str">
        <f t="shared" si="5"/>
        <v>May</v>
      </c>
      <c r="O6" s="11">
        <f t="shared" si="6"/>
        <v>2014</v>
      </c>
      <c r="P6" s="17" t="str">
        <f t="shared" si="7"/>
        <v>Q2</v>
      </c>
    </row>
    <row r="7" spans="1:16">
      <c r="B7" s="24" t="s">
        <v>84</v>
      </c>
      <c r="C7" s="11">
        <v>306</v>
      </c>
      <c r="D7" s="11">
        <v>667</v>
      </c>
      <c r="E7" s="17">
        <v>16</v>
      </c>
      <c r="F7" s="1"/>
      <c r="G7" s="24">
        <f t="shared" si="0"/>
        <v>204102</v>
      </c>
      <c r="H7" s="11">
        <f t="shared" si="1"/>
        <v>5776</v>
      </c>
      <c r="I7" s="17">
        <f t="shared" si="2"/>
        <v>4896</v>
      </c>
      <c r="J7" s="1"/>
      <c r="K7" s="38">
        <v>44058</v>
      </c>
      <c r="L7" s="11" t="str">
        <f t="shared" si="3"/>
        <v>Aug</v>
      </c>
      <c r="M7" s="11">
        <f t="shared" si="4"/>
        <v>8</v>
      </c>
      <c r="N7" s="11" t="str">
        <f t="shared" si="5"/>
        <v>August</v>
      </c>
      <c r="O7" s="11">
        <f t="shared" si="6"/>
        <v>2020</v>
      </c>
      <c r="P7" s="17" t="str">
        <f t="shared" si="7"/>
        <v>Q3</v>
      </c>
    </row>
    <row r="8" spans="1:16">
      <c r="B8" s="24" t="s">
        <v>85</v>
      </c>
      <c r="C8" s="11">
        <v>271</v>
      </c>
      <c r="D8" s="11">
        <v>279</v>
      </c>
      <c r="E8" s="17">
        <v>15</v>
      </c>
      <c r="F8" s="1"/>
      <c r="G8" s="24">
        <f t="shared" si="0"/>
        <v>75609</v>
      </c>
      <c r="H8" s="11">
        <f t="shared" si="1"/>
        <v>120</v>
      </c>
      <c r="I8" s="17">
        <f t="shared" si="2"/>
        <v>4065</v>
      </c>
      <c r="J8" s="1"/>
      <c r="K8" s="38">
        <v>45632</v>
      </c>
      <c r="L8" s="11" t="str">
        <f t="shared" si="3"/>
        <v>Dec</v>
      </c>
      <c r="M8" s="11">
        <f t="shared" si="4"/>
        <v>12</v>
      </c>
      <c r="N8" s="11" t="str">
        <f t="shared" si="5"/>
        <v>December</v>
      </c>
      <c r="O8" s="11">
        <f t="shared" si="6"/>
        <v>2024</v>
      </c>
      <c r="P8" s="17" t="str">
        <f t="shared" si="7"/>
        <v>Q4</v>
      </c>
    </row>
    <row r="9" spans="1:16">
      <c r="B9" s="24" t="s">
        <v>86</v>
      </c>
      <c r="C9" s="11">
        <v>900</v>
      </c>
      <c r="D9" s="11">
        <v>1369</v>
      </c>
      <c r="E9" s="17">
        <v>15</v>
      </c>
      <c r="F9" s="1"/>
      <c r="G9" s="24">
        <f t="shared" si="0"/>
        <v>1232100</v>
      </c>
      <c r="H9" s="11">
        <f t="shared" si="1"/>
        <v>7035</v>
      </c>
      <c r="I9" s="17">
        <f t="shared" si="2"/>
        <v>13500</v>
      </c>
      <c r="J9" s="1"/>
      <c r="K9" s="38">
        <v>45845</v>
      </c>
      <c r="L9" s="11" t="str">
        <f t="shared" si="3"/>
        <v>Jul</v>
      </c>
      <c r="M9" s="11">
        <f t="shared" si="4"/>
        <v>7</v>
      </c>
      <c r="N9" s="11" t="str">
        <f t="shared" si="5"/>
        <v>July</v>
      </c>
      <c r="O9" s="11">
        <f t="shared" si="6"/>
        <v>2025</v>
      </c>
      <c r="P9" s="17" t="str">
        <f t="shared" si="7"/>
        <v>Q3</v>
      </c>
    </row>
    <row r="10" spans="1:16">
      <c r="B10" s="24" t="s">
        <v>87</v>
      </c>
      <c r="C10" s="11">
        <v>220</v>
      </c>
      <c r="D10" s="11">
        <v>263</v>
      </c>
      <c r="E10" s="17">
        <v>19</v>
      </c>
      <c r="F10" s="1"/>
      <c r="G10" s="24">
        <f t="shared" si="0"/>
        <v>57860</v>
      </c>
      <c r="H10" s="11">
        <f t="shared" si="1"/>
        <v>817</v>
      </c>
      <c r="I10" s="17">
        <f t="shared" si="2"/>
        <v>4180</v>
      </c>
      <c r="J10" s="1"/>
      <c r="K10" s="38">
        <v>38776</v>
      </c>
      <c r="L10" s="11" t="str">
        <f t="shared" si="3"/>
        <v>Feb</v>
      </c>
      <c r="M10" s="11">
        <f t="shared" si="4"/>
        <v>2</v>
      </c>
      <c r="N10" s="11" t="str">
        <f t="shared" si="5"/>
        <v>February</v>
      </c>
      <c r="O10" s="11">
        <f t="shared" si="6"/>
        <v>2006</v>
      </c>
      <c r="P10" s="17" t="str">
        <f t="shared" si="7"/>
        <v>Q1</v>
      </c>
    </row>
    <row r="11" spans="1:16">
      <c r="B11" s="24" t="s">
        <v>88</v>
      </c>
      <c r="C11" s="11">
        <v>814</v>
      </c>
      <c r="D11" s="11">
        <v>1005</v>
      </c>
      <c r="E11" s="17">
        <v>12</v>
      </c>
      <c r="F11" s="1"/>
      <c r="G11" s="24">
        <f t="shared" si="0"/>
        <v>818070</v>
      </c>
      <c r="H11" s="11">
        <f t="shared" si="1"/>
        <v>2292</v>
      </c>
      <c r="I11" s="17">
        <f t="shared" si="2"/>
        <v>9768</v>
      </c>
      <c r="J11" s="1"/>
      <c r="K11" s="38">
        <v>36422</v>
      </c>
      <c r="L11" s="11" t="str">
        <f t="shared" si="3"/>
        <v>Sep</v>
      </c>
      <c r="M11" s="11">
        <f t="shared" si="4"/>
        <v>9</v>
      </c>
      <c r="N11" s="11" t="str">
        <f t="shared" si="5"/>
        <v>September</v>
      </c>
      <c r="O11" s="11">
        <f t="shared" si="6"/>
        <v>1999</v>
      </c>
      <c r="P11" s="17" t="str">
        <f t="shared" si="7"/>
        <v>Q3</v>
      </c>
    </row>
    <row r="12" spans="1:16">
      <c r="B12" s="24" t="s">
        <v>89</v>
      </c>
      <c r="C12" s="11">
        <v>321</v>
      </c>
      <c r="D12" s="11">
        <v>434</v>
      </c>
      <c r="E12" s="17">
        <v>3</v>
      </c>
      <c r="F12" s="1"/>
      <c r="G12" s="24">
        <f t="shared" si="0"/>
        <v>139314</v>
      </c>
      <c r="H12" s="11">
        <f t="shared" si="1"/>
        <v>339</v>
      </c>
      <c r="I12" s="17">
        <f t="shared" si="2"/>
        <v>963</v>
      </c>
      <c r="J12" s="1"/>
      <c r="K12" s="38">
        <v>38331</v>
      </c>
      <c r="L12" s="11" t="str">
        <f t="shared" si="3"/>
        <v>Dec</v>
      </c>
      <c r="M12" s="11">
        <f t="shared" si="4"/>
        <v>12</v>
      </c>
      <c r="N12" s="11" t="str">
        <f t="shared" si="5"/>
        <v>December</v>
      </c>
      <c r="O12" s="11">
        <f t="shared" si="6"/>
        <v>2004</v>
      </c>
      <c r="P12" s="17" t="str">
        <f t="shared" si="7"/>
        <v>Q4</v>
      </c>
    </row>
    <row r="13" spans="1:16">
      <c r="B13" s="24" t="s">
        <v>90</v>
      </c>
      <c r="C13" s="11">
        <v>666</v>
      </c>
      <c r="D13" s="11">
        <v>751</v>
      </c>
      <c r="E13" s="17">
        <v>5</v>
      </c>
      <c r="F13" s="1"/>
      <c r="G13" s="24">
        <f t="shared" si="0"/>
        <v>500166</v>
      </c>
      <c r="H13" s="11">
        <f t="shared" si="1"/>
        <v>425</v>
      </c>
      <c r="I13" s="17">
        <f t="shared" si="2"/>
        <v>3330</v>
      </c>
      <c r="J13" s="1"/>
      <c r="K13" s="38">
        <v>45849</v>
      </c>
      <c r="L13" s="11" t="str">
        <f t="shared" si="3"/>
        <v>Jul</v>
      </c>
      <c r="M13" s="11">
        <f t="shared" si="4"/>
        <v>7</v>
      </c>
      <c r="N13" s="11" t="str">
        <f t="shared" si="5"/>
        <v>July</v>
      </c>
      <c r="O13" s="11">
        <f t="shared" si="6"/>
        <v>2025</v>
      </c>
      <c r="P13" s="17" t="str">
        <f t="shared" si="7"/>
        <v>Q3</v>
      </c>
    </row>
    <row r="14" spans="1:16">
      <c r="B14" s="24" t="s">
        <v>91</v>
      </c>
      <c r="C14" s="11">
        <v>414</v>
      </c>
      <c r="D14" s="11">
        <v>305</v>
      </c>
      <c r="E14" s="17">
        <v>19</v>
      </c>
      <c r="F14" s="1"/>
      <c r="G14" s="24">
        <f t="shared" si="0"/>
        <v>126270</v>
      </c>
      <c r="H14" s="11">
        <f t="shared" si="1"/>
        <v>-2071</v>
      </c>
      <c r="I14" s="17">
        <f t="shared" si="2"/>
        <v>7866</v>
      </c>
      <c r="J14" s="1"/>
      <c r="K14" s="38">
        <v>35035</v>
      </c>
      <c r="L14" s="11" t="str">
        <f t="shared" si="3"/>
        <v>Dec</v>
      </c>
      <c r="M14" s="11">
        <f t="shared" si="4"/>
        <v>12</v>
      </c>
      <c r="N14" s="11" t="str">
        <f t="shared" si="5"/>
        <v>December</v>
      </c>
      <c r="O14" s="11">
        <f t="shared" si="6"/>
        <v>1995</v>
      </c>
      <c r="P14" s="17" t="str">
        <f t="shared" si="7"/>
        <v>Q4</v>
      </c>
    </row>
    <row r="15" spans="1:16">
      <c r="B15" s="24" t="s">
        <v>92</v>
      </c>
      <c r="C15" s="11">
        <v>530</v>
      </c>
      <c r="D15" s="11">
        <v>506</v>
      </c>
      <c r="E15" s="17">
        <v>7</v>
      </c>
      <c r="F15" s="1"/>
      <c r="G15" s="24">
        <f t="shared" si="0"/>
        <v>268180</v>
      </c>
      <c r="H15" s="11">
        <f t="shared" si="1"/>
        <v>-168</v>
      </c>
      <c r="I15" s="17">
        <f t="shared" si="2"/>
        <v>3710</v>
      </c>
      <c r="J15" s="1"/>
      <c r="K15" s="38">
        <v>45639</v>
      </c>
      <c r="L15" s="11" t="str">
        <f t="shared" si="3"/>
        <v>Dec</v>
      </c>
      <c r="M15" s="11">
        <f t="shared" si="4"/>
        <v>12</v>
      </c>
      <c r="N15" s="11" t="str">
        <f t="shared" si="5"/>
        <v>December</v>
      </c>
      <c r="O15" s="11">
        <f t="shared" si="6"/>
        <v>2024</v>
      </c>
      <c r="P15" s="17" t="str">
        <f t="shared" si="7"/>
        <v>Q4</v>
      </c>
    </row>
    <row r="16" spans="1:16">
      <c r="B16" s="24" t="s">
        <v>93</v>
      </c>
      <c r="C16" s="11">
        <v>658</v>
      </c>
      <c r="D16" s="11">
        <v>518</v>
      </c>
      <c r="E16" s="17">
        <v>9</v>
      </c>
      <c r="F16" s="1"/>
      <c r="G16" s="24">
        <f t="shared" si="0"/>
        <v>340844</v>
      </c>
      <c r="H16" s="11">
        <f t="shared" si="1"/>
        <v>-1260</v>
      </c>
      <c r="I16" s="17">
        <f t="shared" si="2"/>
        <v>5922</v>
      </c>
      <c r="J16" s="1"/>
      <c r="K16" s="38">
        <v>45832</v>
      </c>
      <c r="L16" s="11" t="str">
        <f t="shared" si="3"/>
        <v>Jun</v>
      </c>
      <c r="M16" s="11">
        <f t="shared" si="4"/>
        <v>6</v>
      </c>
      <c r="N16" s="11" t="str">
        <f t="shared" si="5"/>
        <v>June</v>
      </c>
      <c r="O16" s="11">
        <f t="shared" si="6"/>
        <v>2025</v>
      </c>
      <c r="P16" s="17" t="str">
        <f t="shared" si="7"/>
        <v>Q2</v>
      </c>
    </row>
    <row r="17" spans="2:16">
      <c r="B17" s="24" t="s">
        <v>94</v>
      </c>
      <c r="C17" s="11">
        <v>287</v>
      </c>
      <c r="D17" s="11">
        <v>446</v>
      </c>
      <c r="E17" s="17">
        <v>7</v>
      </c>
      <c r="F17" s="1"/>
      <c r="G17" s="24">
        <f t="shared" si="0"/>
        <v>128002</v>
      </c>
      <c r="H17" s="11">
        <f t="shared" si="1"/>
        <v>1113</v>
      </c>
      <c r="I17" s="17">
        <f t="shared" si="2"/>
        <v>2009</v>
      </c>
      <c r="J17" s="1"/>
      <c r="K17" s="38">
        <v>45641</v>
      </c>
      <c r="L17" s="11" t="str">
        <f t="shared" si="3"/>
        <v>Dec</v>
      </c>
      <c r="M17" s="11">
        <f t="shared" si="4"/>
        <v>12</v>
      </c>
      <c r="N17" s="11" t="str">
        <f t="shared" si="5"/>
        <v>December</v>
      </c>
      <c r="O17" s="11">
        <f t="shared" si="6"/>
        <v>2024</v>
      </c>
      <c r="P17" s="17" t="str">
        <f t="shared" si="7"/>
        <v>Q4</v>
      </c>
    </row>
    <row r="18" spans="2:16" ht="16" thickBot="1">
      <c r="B18" s="25" t="s">
        <v>95</v>
      </c>
      <c r="C18" s="26">
        <v>572</v>
      </c>
      <c r="D18" s="26">
        <v>585</v>
      </c>
      <c r="E18" s="27">
        <v>18</v>
      </c>
      <c r="F18" s="1"/>
      <c r="G18" s="25">
        <f t="shared" si="0"/>
        <v>334620</v>
      </c>
      <c r="H18" s="26">
        <f t="shared" si="1"/>
        <v>234</v>
      </c>
      <c r="I18" s="27">
        <f t="shared" si="2"/>
        <v>10296</v>
      </c>
      <c r="J18" s="1"/>
      <c r="K18" s="39">
        <v>36892</v>
      </c>
      <c r="L18" s="26" t="str">
        <f t="shared" si="3"/>
        <v>Jan</v>
      </c>
      <c r="M18" s="26">
        <f t="shared" si="4"/>
        <v>1</v>
      </c>
      <c r="N18" s="11" t="str">
        <f t="shared" si="5"/>
        <v>January</v>
      </c>
      <c r="O18" s="26">
        <f t="shared" si="6"/>
        <v>2001</v>
      </c>
      <c r="P18" s="27" t="str">
        <f t="shared" si="7"/>
        <v>Q1</v>
      </c>
    </row>
    <row r="19" spans="2:16">
      <c r="D19" s="35" t="s">
        <v>96</v>
      </c>
      <c r="E19" s="35" t="s">
        <v>97</v>
      </c>
      <c r="I19" s="35" t="s">
        <v>98</v>
      </c>
      <c r="L19" s="35" t="s">
        <v>99</v>
      </c>
    </row>
  </sheetData>
  <conditionalFormatting sqref="D4:D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{09C2779F-C3F1-1C47-9F84-640335F3838D}</x14:id>
        </ext>
      </extLst>
    </cfRule>
  </conditionalFormatting>
  <conditionalFormatting sqref="E4:E18">
    <cfRule type="top10" dxfId="11" priority="3" percent="1" rank="10"/>
  </conditionalFormatting>
  <conditionalFormatting sqref="G3:G18">
    <cfRule type="expression" dxfId="10" priority="10">
      <formula>"G2 &gt; 500000"</formula>
    </cfRule>
  </conditionalFormatting>
  <conditionalFormatting sqref="G4:G18">
    <cfRule type="expression" dxfId="9" priority="8">
      <formula>"G3&lt;50000"</formula>
    </cfRule>
    <cfRule type="expression" dxfId="8" priority="9">
      <formula>"G3&gt;50000"</formula>
    </cfRule>
  </conditionalFormatting>
  <conditionalFormatting sqref="I4:I18">
    <cfRule type="expression" dxfId="7" priority="1">
      <formula>I4 &gt; 5000</formula>
    </cfRule>
  </conditionalFormatting>
  <conditionalFormatting sqref="K4:K18">
    <cfRule type="timePeriod" dxfId="6" priority="5" timePeriod="nextMonth">
      <formula>AND(MONTH(K4)=MONTH(EDATE(TODAY(),0+1)),YEAR(K4)=YEAR(EDATE(TODAY(),0+1)))</formula>
    </cfRule>
    <cfRule type="timePeriod" dxfId="5" priority="6" timePeriod="lastMonth">
      <formula>AND(MONTH(K4)=MONTH(EDATE(TODAY(),0-1)),YEAR(K4)=YEAR(EDATE(TODAY(),0-1)))</formula>
    </cfRule>
    <cfRule type="timePeriod" dxfId="4" priority="7" timePeriod="thisMonth">
      <formula>AND(MONTH(K4)=MONTH(TODAY()),YEAR(K4)=YEAR(TODAY()))</formula>
    </cfRule>
  </conditionalFormatting>
  <conditionalFormatting sqref="L4:L18">
    <cfRule type="uniqueValues" dxfId="3" priority="4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C2779F-C3F1-1C47-9F84-640335F38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Charts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Dikshant Choudhary</cp:lastModifiedBy>
  <dcterms:created xsi:type="dcterms:W3CDTF">2025-06-18T17:53:19Z</dcterms:created>
  <dcterms:modified xsi:type="dcterms:W3CDTF">2025-07-05T17:29:09Z</dcterms:modified>
</cp:coreProperties>
</file>