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BuÇalismaKitabi"/>
  <mc:AlternateContent xmlns:mc="http://schemas.openxmlformats.org/markup-compatibility/2006">
    <mc:Choice Requires="x15">
      <x15ac:absPath xmlns:x15ac="http://schemas.microsoft.com/office/spreadsheetml/2010/11/ac" url="C:\Users\Oya\Desktop\Dilek\gitthub\"/>
    </mc:Choice>
  </mc:AlternateContent>
  <bookViews>
    <workbookView xWindow="0" yWindow="0" windowWidth="23040" windowHeight="9204" tabRatio="676" activeTab="6"/>
  </bookViews>
  <sheets>
    <sheet name="Başlangıç" sheetId="3" r:id="rId1"/>
    <sheet name="Orta" sheetId="5" r:id="rId2"/>
    <sheet name="İleri Düzey_A" sheetId="6" r:id="rId3"/>
    <sheet name="İleri Düzey_B" sheetId="2" r:id="rId4"/>
    <sheet name="İndis&amp;Kaçıncı Giriş" sheetId="7" r:id="rId5"/>
    <sheet name="indis&amp;Kaçıncı" sheetId="8" r:id="rId6"/>
    <sheet name="İndis&amp;Kaçıncı Pratik" sheetId="9" r:id="rId7"/>
  </sheets>
  <externalReferences>
    <externalReference r:id="rId8"/>
  </externalReferences>
  <definedNames>
    <definedName name="_xlnm._FilterDatabase" localSheetId="3" hidden="1">'İleri Düzey_B'!$J$11:$M$18</definedName>
    <definedName name="_xlnm._FilterDatabase" localSheetId="1" hidden="1">Orta!$A$1:$H$108</definedName>
    <definedName name="_xlcn.WorksheetConnection_T9A2C161" hidden="1">#REF!</definedName>
    <definedName name="AccountDV">[1]CTable!$C$4:$C$37</definedName>
    <definedName name="ColumnNumM">[1]CTable!$C$3:$G$3</definedName>
    <definedName name="Customer">'[1]Functions(2)'!$E$2:$E$106</definedName>
    <definedName name="CustomerDataV">[1]CTable!$C$4:$G$37</definedName>
    <definedName name="Product">'[1]Functions(2)'!$B$2:$B$106</definedName>
    <definedName name="Region">'[1]Functions(2)'!$C$2:$C$106</definedName>
    <definedName name="Sales">'[1]Functions(2)'!$G$2:$G$106</definedName>
    <definedName name="SalesRep">'[1]Functions(2)'!$D$2:$D$106</definedName>
    <definedName name="Units">'[1]Functions(2)'!$F$2:$F$106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8" l="1"/>
  <c r="D19" i="8"/>
  <c r="E19" i="8"/>
  <c r="F19" i="8"/>
  <c r="H9" i="8"/>
  <c r="H7" i="8"/>
  <c r="H6" i="8"/>
  <c r="D10" i="9"/>
  <c r="D11" i="9"/>
  <c r="B12" i="9" s="1"/>
  <c r="I22" i="8"/>
  <c r="I26" i="8" a="1"/>
  <c r="I26" i="8" s="1"/>
  <c r="I29" i="8"/>
  <c r="G8" i="7"/>
  <c r="I7" i="6" l="1"/>
  <c r="I6" i="6"/>
  <c r="I5" i="6"/>
  <c r="F12" i="6"/>
  <c r="F11" i="6"/>
  <c r="F3" i="6"/>
  <c r="F4" i="6"/>
  <c r="F5" i="6"/>
  <c r="F6" i="6"/>
  <c r="F7" i="6"/>
  <c r="F8" i="6"/>
  <c r="F9" i="6"/>
  <c r="F10" i="6"/>
  <c r="F2" i="6"/>
  <c r="M3" i="5"/>
  <c r="L4" i="5"/>
  <c r="L3" i="5"/>
  <c r="H108" i="5"/>
  <c r="H107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2" i="5"/>
  <c r="Q31" i="3"/>
  <c r="Q30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4" i="3"/>
  <c r="E31" i="3"/>
  <c r="E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4" i="3"/>
  <c r="L19" i="2" l="1"/>
  <c r="L18" i="2"/>
  <c r="L9" i="2"/>
  <c r="L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L13" i="2" l="1"/>
  <c r="K14" i="2"/>
  <c r="L14" i="2"/>
  <c r="L6" i="2"/>
  <c r="G30" i="2"/>
  <c r="K2" i="3"/>
  <c r="H3" i="3" l="1"/>
  <c r="I2" i="3"/>
  <c r="H4" i="3" l="1"/>
  <c r="H5" i="3"/>
</calcChain>
</file>

<file path=xl/comments1.xml><?xml version="1.0" encoding="utf-8"?>
<comments xmlns="http://schemas.openxmlformats.org/spreadsheetml/2006/main">
  <authors>
    <author>Leila Gharani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 xml:space="preserve">Hangi KPI getirilsin? </t>
        </r>
      </text>
    </comment>
  </commentList>
</comments>
</file>

<file path=xl/comments2.xml><?xml version="1.0" encoding="utf-8"?>
<comments xmlns="http://schemas.openxmlformats.org/spreadsheetml/2006/main">
  <authors>
    <author>MuStAfA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Dilek:</t>
        </r>
        <r>
          <rPr>
            <sz val="9"/>
            <color indexed="81"/>
            <rFont val="Tahoma"/>
            <family val="2"/>
          </rPr>
          <t xml:space="preserve">
A-B-C-D-E-F  gibi..</t>
        </r>
      </text>
    </comment>
  </commentList>
</comments>
</file>

<file path=xl/sharedStrings.xml><?xml version="1.0" encoding="utf-8"?>
<sst xmlns="http://schemas.openxmlformats.org/spreadsheetml/2006/main" count="811" uniqueCount="177">
  <si>
    <t>Yeşil Alana Formülünüzü Giriniz..</t>
  </si>
  <si>
    <t>Ürün</t>
  </si>
  <si>
    <t>Bölüm</t>
  </si>
  <si>
    <t>Ana Birim</t>
  </si>
  <si>
    <t>Kırmızı Bayrak</t>
  </si>
  <si>
    <t>Fiyat</t>
  </si>
  <si>
    <t>Adet</t>
  </si>
  <si>
    <t>Soru</t>
  </si>
  <si>
    <t>TOPLA.ÇARPIM formülünü kullanarak hesaplayınız.</t>
  </si>
  <si>
    <t>Ürün A</t>
  </si>
  <si>
    <t>Bölüm_1</t>
  </si>
  <si>
    <t>VC_A</t>
  </si>
  <si>
    <t>Bütün Ürünlerden Gelen Gelir (Fiyat.Adet)</t>
  </si>
  <si>
    <t>Ürün B</t>
  </si>
  <si>
    <t>Bölüm_2</t>
  </si>
  <si>
    <t>Ürün C</t>
  </si>
  <si>
    <t>Cevap:</t>
  </si>
  <si>
    <t>Ürün D</t>
  </si>
  <si>
    <t>Ürün E</t>
  </si>
  <si>
    <t>Ürün F</t>
  </si>
  <si>
    <t>Ürün G</t>
  </si>
  <si>
    <t>Ürün H</t>
  </si>
  <si>
    <t>Bölüm_3</t>
  </si>
  <si>
    <t>Ürün I</t>
  </si>
  <si>
    <t>VC_B</t>
  </si>
  <si>
    <t>Bölüm_4</t>
  </si>
  <si>
    <t>Ürün J</t>
  </si>
  <si>
    <t>Ürün K</t>
  </si>
  <si>
    <t>Ürün L</t>
  </si>
  <si>
    <t>Ürün M</t>
  </si>
  <si>
    <t>Ürün N</t>
  </si>
  <si>
    <t>Ürün O</t>
  </si>
  <si>
    <t>Ürün P</t>
  </si>
  <si>
    <t>Bölüm_5</t>
  </si>
  <si>
    <t>Ürün Q</t>
  </si>
  <si>
    <t>Bölüm_6</t>
  </si>
  <si>
    <t>VC_C</t>
  </si>
  <si>
    <t>Ürün R</t>
  </si>
  <si>
    <t>Ürün S</t>
  </si>
  <si>
    <t>Ürün T</t>
  </si>
  <si>
    <t>Ürün U</t>
  </si>
  <si>
    <t>Bölüm_7</t>
  </si>
  <si>
    <t>Ürün V</t>
  </si>
  <si>
    <t>Ürün W</t>
  </si>
  <si>
    <t>Ürün X</t>
  </si>
  <si>
    <t>Ürün Y</t>
  </si>
  <si>
    <t>Bölüm_8</t>
  </si>
  <si>
    <t>Ürün Z</t>
  </si>
  <si>
    <t>Sağ hücredeki "Bölüm'e" ait toplam Gelir.</t>
  </si>
  <si>
    <t>Sağ hücredeki "Bölüm'e" ait toplam Adet.</t>
  </si>
  <si>
    <t>Sağdaki hücrelerde bulunan "Bölümlere" ait toplam gelir.</t>
  </si>
  <si>
    <t>Aşağıdaki kriterleri karşılayan  "Ürün Adedi" hesaplayınız.</t>
  </si>
  <si>
    <t>Fiyatı sağdaki hücreden büyük olan</t>
  </si>
  <si>
    <t>Adedi sağdaki hücreden küçük olan</t>
  </si>
  <si>
    <t>TOPLA.ÇARPIM formülü</t>
  </si>
  <si>
    <t>Şirket</t>
  </si>
  <si>
    <t>Şirket 1</t>
  </si>
  <si>
    <t>Şirket 2</t>
  </si>
  <si>
    <t>Şirket 3</t>
  </si>
  <si>
    <t>Şirket 4</t>
  </si>
  <si>
    <t>Klasik TOPLA.ÇARPIM formülü</t>
  </si>
  <si>
    <t>Gelir</t>
  </si>
  <si>
    <t>TOPLAM</t>
  </si>
  <si>
    <t>TOPLA.ÇARPIM formülüyle</t>
  </si>
  <si>
    <t>Ürün Seçiniz</t>
  </si>
  <si>
    <t>Quad</t>
  </si>
  <si>
    <t>East</t>
  </si>
  <si>
    <t>Gault</t>
  </si>
  <si>
    <t>TTT</t>
  </si>
  <si>
    <t>Smith</t>
  </si>
  <si>
    <t>HII</t>
  </si>
  <si>
    <t>Franks</t>
  </si>
  <si>
    <t>FM</t>
  </si>
  <si>
    <t>Carlota</t>
  </si>
  <si>
    <t>South</t>
  </si>
  <si>
    <t>MBG</t>
  </si>
  <si>
    <t>MidWest</t>
  </si>
  <si>
    <t>JAQ</t>
  </si>
  <si>
    <t>Sunshine</t>
  </si>
  <si>
    <t>West</t>
  </si>
  <si>
    <t>Pham</t>
  </si>
  <si>
    <t>ITTW</t>
  </si>
  <si>
    <t>Bellen</t>
  </si>
  <si>
    <t>HHH</t>
  </si>
  <si>
    <t>WT</t>
  </si>
  <si>
    <t>PSA</t>
  </si>
  <si>
    <t>Sunset</t>
  </si>
  <si>
    <t>TRU</t>
  </si>
  <si>
    <t>DFR</t>
  </si>
  <si>
    <t>KBTB</t>
  </si>
  <si>
    <t>ET</t>
  </si>
  <si>
    <t>WSD</t>
  </si>
  <si>
    <t>Sioux</t>
  </si>
  <si>
    <t>WFMI</t>
  </si>
  <si>
    <t>AA</t>
  </si>
  <si>
    <t>Chin</t>
  </si>
  <si>
    <t>FRED</t>
  </si>
  <si>
    <t>ZAT</t>
  </si>
  <si>
    <t>EPP</t>
  </si>
  <si>
    <t>KPSA</t>
  </si>
  <si>
    <t>MNGD</t>
  </si>
  <si>
    <t>AST</t>
  </si>
  <si>
    <t>SFWK</t>
  </si>
  <si>
    <t>ITW</t>
  </si>
  <si>
    <t>T</t>
  </si>
  <si>
    <t>QT</t>
  </si>
  <si>
    <t>BBT</t>
  </si>
  <si>
    <t>PLOT</t>
  </si>
  <si>
    <t>YTR</t>
  </si>
  <si>
    <t>LOP</t>
  </si>
  <si>
    <t>DFGH</t>
  </si>
  <si>
    <t>GRR</t>
  </si>
  <si>
    <t>DDH</t>
  </si>
  <si>
    <t>PCC</t>
  </si>
  <si>
    <t>Tarih</t>
  </si>
  <si>
    <t>Bölge</t>
  </si>
  <si>
    <t>Satışçı</t>
  </si>
  <si>
    <t>Müşteri</t>
  </si>
  <si>
    <t>Şirket A</t>
  </si>
  <si>
    <t>Şirket B</t>
  </si>
  <si>
    <t>Şirket C</t>
  </si>
  <si>
    <t>Şirket D</t>
  </si>
  <si>
    <t>Yıl</t>
  </si>
  <si>
    <t>Şubat</t>
  </si>
  <si>
    <t>Ocak</t>
  </si>
  <si>
    <t>Ay</t>
  </si>
  <si>
    <t>İstenilen Şartlar:</t>
  </si>
  <si>
    <t>veya</t>
  </si>
  <si>
    <t>Kaç Tane var</t>
  </si>
  <si>
    <t>Adet Toplamı</t>
  </si>
  <si>
    <t>Gelir Toplamı</t>
  </si>
  <si>
    <t>Ortalama Fiyat</t>
  </si>
  <si>
    <t>Toplam Adet</t>
  </si>
  <si>
    <t>Toplam Gelir</t>
  </si>
  <si>
    <t>T.Gelir</t>
  </si>
  <si>
    <t>Kaç Tane var?</t>
  </si>
  <si>
    <t>Twenty20</t>
  </si>
  <si>
    <t>Utility</t>
  </si>
  <si>
    <t>Misty Wash</t>
  </si>
  <si>
    <t>Accord</t>
  </si>
  <si>
    <t>Sleops</t>
  </si>
  <si>
    <t>Productivity</t>
  </si>
  <si>
    <t>Blend</t>
  </si>
  <si>
    <t>WenCaL</t>
  </si>
  <si>
    <t>Hackrr</t>
  </si>
  <si>
    <t>Game</t>
  </si>
  <si>
    <t>Perino</t>
  </si>
  <si>
    <t>Kryptis</t>
  </si>
  <si>
    <t>Fightrr</t>
  </si>
  <si>
    <t>Kar</t>
  </si>
  <si>
    <t>Uygulama</t>
  </si>
  <si>
    <t>Kıvrık Parantez olmadan</t>
  </si>
  <si>
    <t>Kıvrık Parantez ile</t>
  </si>
  <si>
    <t>Gerçekleşen</t>
  </si>
  <si>
    <t>KPI Seçiniz:</t>
  </si>
  <si>
    <t>Bütçelenen</t>
  </si>
  <si>
    <t>Biraz Karmaşık bir Örnek</t>
  </si>
  <si>
    <t>Uygulama Seç:</t>
  </si>
  <si>
    <t>Basit Örnek</t>
  </si>
  <si>
    <t>INDIS &amp; KAÇINCI - Karmaşık eşleştirmeler için mükemmel birleşim</t>
  </si>
  <si>
    <t>Hangi Kategori?</t>
  </si>
  <si>
    <t>Tür Seçiniz</t>
  </si>
  <si>
    <t>E</t>
  </si>
  <si>
    <t>A</t>
  </si>
  <si>
    <t>F</t>
  </si>
  <si>
    <t>D</t>
  </si>
  <si>
    <t>C</t>
  </si>
  <si>
    <t>B</t>
  </si>
  <si>
    <t>Ürün 3</t>
  </si>
  <si>
    <t>Ürün 2</t>
  </si>
  <si>
    <t>Ürün 1</t>
  </si>
  <si>
    <t>Kategori 6</t>
  </si>
  <si>
    <t>Kategori 5</t>
  </si>
  <si>
    <t>Kategori 4</t>
  </si>
  <si>
    <t>Kategori 3</t>
  </si>
  <si>
    <t>Kategori 2</t>
  </si>
  <si>
    <t>Kategori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</si>
</sst>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0.0"/>
    <numFmt numFmtId="165" formatCode="_(* #,##0_);_(* \(#,##0\);_(* &quot;-&quot;?_);_(@_)"/>
    <numFmt numFmtId="166" formatCode="_(* #,##0.00_);_(* \(#,##0.00\);_(* &quot;-&quot;??_);_(@_)"/>
    <numFmt numFmtId="167" formatCode="_(* #,##0_);_(* \(#,##0\);_(* &quot;-&quot;??_);_(@_)"/>
    <numFmt numFmtId="168" formatCode="_(* #,##0.0_);_(* \(#,##0.0\);_(* &quot;-&quot;?_);_(@_)"/>
    <numFmt numFmtId="169" formatCode="#,##0.00_ ;[Red]\-#,##0.00\ "/>
    <numFmt numFmtId="170" formatCode="#,##0_ ;[Red]\-#,##0\ "/>
    <numFmt numFmtId="171" formatCode="m/d/yy"/>
    <numFmt numFmtId="172" formatCode="_-* #,##0_-;\-* #,##0_-;_-* &quot;-&quot;??_-;_-@_-"/>
  </numFmts>
  <fonts count="1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4" tint="0.399975585192419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4" tint="0.39997558519241921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</cellStyleXfs>
  <cellXfs count="66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  <xf numFmtId="0" fontId="4" fillId="0" borderId="1" xfId="1" applyFont="1" applyFill="1" applyBorder="1"/>
    <xf numFmtId="0" fontId="1" fillId="0" borderId="1" xfId="1" applyFill="1" applyBorder="1"/>
    <xf numFmtId="164" fontId="1" fillId="0" borderId="0" xfId="1" applyNumberFormat="1"/>
    <xf numFmtId="165" fontId="1" fillId="0" borderId="0" xfId="1" applyNumberFormat="1"/>
    <xf numFmtId="167" fontId="0" fillId="0" borderId="0" xfId="2" applyNumberFormat="1" applyFont="1"/>
    <xf numFmtId="168" fontId="1" fillId="0" borderId="0" xfId="1" applyNumberFormat="1"/>
    <xf numFmtId="0" fontId="3" fillId="0" borderId="0" xfId="1" applyFont="1"/>
    <xf numFmtId="3" fontId="1" fillId="0" borderId="0" xfId="1" applyNumberFormat="1"/>
    <xf numFmtId="0" fontId="1" fillId="0" borderId="0" xfId="1" applyAlignment="1">
      <alignment horizontal="right"/>
    </xf>
    <xf numFmtId="0" fontId="1" fillId="0" borderId="0" xfId="1" applyAlignment="1">
      <alignment wrapText="1"/>
    </xf>
    <xf numFmtId="3" fontId="1" fillId="2" borderId="0" xfId="1" applyNumberFormat="1" applyFill="1"/>
    <xf numFmtId="0" fontId="1" fillId="2" borderId="0" xfId="1" applyFill="1"/>
    <xf numFmtId="0" fontId="5" fillId="2" borderId="2" xfId="1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0" fontId="5" fillId="2" borderId="3" xfId="1" applyNumberFormat="1" applyFont="1" applyFill="1" applyBorder="1" applyAlignment="1">
      <alignment horizontal="left" wrapText="1"/>
    </xf>
    <xf numFmtId="0" fontId="5" fillId="2" borderId="4" xfId="1" applyNumberFormat="1" applyFont="1" applyFill="1" applyBorder="1" applyAlignment="1">
      <alignment horizontal="left" wrapText="1"/>
    </xf>
    <xf numFmtId="0" fontId="5" fillId="2" borderId="5" xfId="1" applyNumberFormat="1" applyFont="1" applyFill="1" applyBorder="1" applyAlignment="1">
      <alignment horizontal="left" wrapText="1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0" fontId="6" fillId="0" borderId="0" xfId="0" applyFont="1"/>
    <xf numFmtId="0" fontId="5" fillId="2" borderId="0" xfId="1" applyNumberFormat="1" applyFont="1" applyFill="1" applyBorder="1" applyAlignment="1">
      <alignment horizontal="left" wrapText="1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8" fillId="4" borderId="0" xfId="1" applyFont="1" applyFill="1" applyBorder="1" applyAlignment="1">
      <alignment horizontal="left"/>
    </xf>
    <xf numFmtId="171" fontId="1" fillId="0" borderId="0" xfId="1" applyNumberFormat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0" xfId="0" applyFont="1"/>
    <xf numFmtId="170" fontId="0" fillId="3" borderId="7" xfId="0" applyNumberFormat="1" applyFill="1" applyBorder="1"/>
    <xf numFmtId="170" fontId="0" fillId="3" borderId="8" xfId="0" applyNumberFormat="1" applyFill="1" applyBorder="1"/>
    <xf numFmtId="170" fontId="0" fillId="3" borderId="6" xfId="0" applyNumberFormat="1" applyFill="1" applyBorder="1"/>
    <xf numFmtId="0" fontId="1" fillId="3" borderId="6" xfId="1" applyFill="1" applyBorder="1"/>
    <xf numFmtId="0" fontId="1" fillId="3" borderId="0" xfId="1" applyFill="1"/>
    <xf numFmtId="3" fontId="1" fillId="3" borderId="0" xfId="1" applyNumberFormat="1" applyFill="1"/>
    <xf numFmtId="169" fontId="0" fillId="3" borderId="6" xfId="0" applyNumberFormat="1" applyFill="1" applyBorder="1" applyAlignment="1">
      <alignment horizontal="left"/>
    </xf>
    <xf numFmtId="170" fontId="0" fillId="3" borderId="6" xfId="0" applyNumberFormat="1" applyFill="1" applyBorder="1" applyAlignment="1">
      <alignment horizontal="left"/>
    </xf>
    <xf numFmtId="0" fontId="9" fillId="0" borderId="0" xfId="0" applyFont="1" applyAlignment="1">
      <alignment horizontal="left"/>
    </xf>
    <xf numFmtId="170" fontId="1" fillId="3" borderId="9" xfId="1" applyNumberFormat="1" applyFill="1" applyBorder="1"/>
    <xf numFmtId="0" fontId="4" fillId="5" borderId="0" xfId="0" applyFont="1" applyFill="1" applyAlignment="1">
      <alignment horizontal="left"/>
    </xf>
    <xf numFmtId="170" fontId="1" fillId="3" borderId="0" xfId="1" applyNumberFormat="1" applyFill="1"/>
    <xf numFmtId="172" fontId="1" fillId="3" borderId="6" xfId="4" applyNumberFormat="1" applyFont="1" applyFill="1" applyBorder="1"/>
    <xf numFmtId="0" fontId="1" fillId="0" borderId="0" xfId="1" applyBorder="1"/>
    <xf numFmtId="0" fontId="0" fillId="0" borderId="0" xfId="0" applyAlignment="1">
      <alignment horizontal="center"/>
    </xf>
    <xf numFmtId="0" fontId="12" fillId="6" borderId="0" xfId="1" applyFont="1" applyFill="1"/>
    <xf numFmtId="0" fontId="12" fillId="6" borderId="0" xfId="1" applyFont="1" applyFill="1" applyBorder="1" applyAlignment="1">
      <alignment horizontal="left" wrapText="1"/>
    </xf>
    <xf numFmtId="0" fontId="12" fillId="6" borderId="0" xfId="1" applyFont="1" applyFill="1" applyBorder="1"/>
    <xf numFmtId="3" fontId="1" fillId="7" borderId="0" xfId="1" applyNumberFormat="1" applyFill="1"/>
    <xf numFmtId="0" fontId="3" fillId="0" borderId="1" xfId="1" applyFont="1" applyFill="1" applyBorder="1"/>
    <xf numFmtId="0" fontId="3" fillId="0" borderId="10" xfId="1" applyFont="1" applyBorder="1"/>
    <xf numFmtId="0" fontId="3" fillId="0" borderId="1" xfId="1" applyFont="1" applyBorder="1"/>
    <xf numFmtId="0" fontId="2" fillId="0" borderId="0" xfId="1" applyFont="1" applyBorder="1"/>
    <xf numFmtId="0" fontId="4" fillId="0" borderId="0" xfId="1" applyFont="1" applyBorder="1"/>
    <xf numFmtId="0" fontId="4" fillId="0" borderId="1" xfId="1" applyFont="1" applyBorder="1"/>
    <xf numFmtId="3" fontId="1" fillId="7" borderId="11" xfId="1" applyNumberFormat="1" applyFill="1" applyBorder="1"/>
    <xf numFmtId="0" fontId="3" fillId="0" borderId="1" xfId="1" applyFont="1" applyFill="1" applyBorder="1" applyAlignment="1">
      <alignment horizontal="left"/>
    </xf>
    <xf numFmtId="0" fontId="11" fillId="8" borderId="7" xfId="0" applyFont="1" applyFill="1" applyBorder="1"/>
    <xf numFmtId="0" fontId="0" fillId="0" borderId="0" xfId="0" applyFont="1"/>
    <xf numFmtId="0" fontId="0" fillId="9" borderId="0" xfId="0" applyFill="1" applyBorder="1"/>
    <xf numFmtId="0" fontId="0" fillId="0" borderId="12" xfId="0" applyBorder="1"/>
    <xf numFmtId="0" fontId="0" fillId="9" borderId="0" xfId="0" applyFill="1"/>
    <xf numFmtId="0" fontId="3" fillId="2" borderId="0" xfId="0" applyFont="1" applyFill="1" applyAlignment="1">
      <alignment wrapText="1"/>
    </xf>
  </cellXfs>
  <cellStyles count="5">
    <cellStyle name="Comma 2" xfId="2"/>
    <cellStyle name="Normal" xfId="0" builtinId="0"/>
    <cellStyle name="Normal 2" xfId="1"/>
    <cellStyle name="Normal 4" xfId="3"/>
    <cellStyle name="Virgül" xfId="4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numFmt numFmtId="165" formatCode="_(* #,##0_);_(* \(#,##0\);_(* &quot;-&quot;?_);_(@_)"/>
    </dxf>
    <dxf>
      <numFmt numFmtId="165" formatCode="_(* #,##0_);_(* \(#,##0\);_(* &quot;-&quot;?_);_(@_)"/>
    </dxf>
    <dxf>
      <numFmt numFmtId="164" formatCode="0.0"/>
    </dxf>
    <dxf>
      <numFmt numFmtId="164" formatCode="0.0"/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Lines="6" dropStyle="combo" dx="22" fmlaLink="$K$1" fmlaRange="$B$4:$B$9" sel="5" val="0"/>
</file>

<file path=xl/ctrlProps/ctrlProp2.xml><?xml version="1.0" encoding="utf-8"?>
<formControlPr xmlns="http://schemas.microsoft.com/office/spreadsheetml/2009/9/main" objectType="Drop" dropLines="4" dropStyle="combo" dx="22" fmlaLink="#REF!" fmlaRange="#REF!" sel="0" val="0"/>
</file>

<file path=xl/ctrlProps/ctrlProp3.xml><?xml version="1.0" encoding="utf-8"?>
<formControlPr xmlns="http://schemas.microsoft.com/office/spreadsheetml/2009/9/main" objectType="Drop" dropStyle="combo" dx="22" fmlaLink="#REF!" fmlaRange="#REF!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784860</xdr:colOff>
          <xdr:row>0</xdr:row>
          <xdr:rowOff>190500</xdr:rowOff>
        </xdr:from>
        <xdr:to>
          <xdr:col>7</xdr:col>
          <xdr:colOff>1226820</xdr:colOff>
          <xdr:row>2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9</xdr:row>
          <xdr:rowOff>0</xdr:rowOff>
        </xdr:from>
        <xdr:ext cx="952500" cy="175260"/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10</xdr:row>
          <xdr:rowOff>22860</xdr:rowOff>
        </xdr:from>
        <xdr:ext cx="952500" cy="167640"/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ISISEL\excel\excelisfun-Finish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Bellen</v>
          </cell>
          <cell r="C2" t="str">
            <v>West</v>
          </cell>
          <cell r="D2" t="str">
            <v>Pham</v>
          </cell>
          <cell r="E2" t="str">
            <v>FRED</v>
          </cell>
          <cell r="F2">
            <v>61</v>
          </cell>
          <cell r="G2">
            <v>5000</v>
          </cell>
        </row>
        <row r="3">
          <cell r="B3" t="str">
            <v>Bellen</v>
          </cell>
          <cell r="C3" t="str">
            <v>MidWest</v>
          </cell>
          <cell r="D3" t="str">
            <v>Gault</v>
          </cell>
          <cell r="E3" t="str">
            <v>FM</v>
          </cell>
          <cell r="F3">
            <v>7</v>
          </cell>
          <cell r="G3">
            <v>154</v>
          </cell>
        </row>
        <row r="4">
          <cell r="B4" t="str">
            <v>Sunshine</v>
          </cell>
          <cell r="C4" t="str">
            <v>South</v>
          </cell>
          <cell r="D4" t="str">
            <v>Sioux</v>
          </cell>
          <cell r="E4" t="str">
            <v>PCC</v>
          </cell>
          <cell r="F4">
            <v>6</v>
          </cell>
          <cell r="G4">
            <v>114</v>
          </cell>
        </row>
        <row r="5">
          <cell r="B5" t="str">
            <v>Sunset</v>
          </cell>
          <cell r="C5" t="str">
            <v>West</v>
          </cell>
          <cell r="D5" t="str">
            <v>Pham</v>
          </cell>
          <cell r="E5" t="str">
            <v>T</v>
          </cell>
          <cell r="F5">
            <v>61</v>
          </cell>
          <cell r="G5">
            <v>1281</v>
          </cell>
        </row>
        <row r="6">
          <cell r="B6" t="str">
            <v>Sunshine</v>
          </cell>
          <cell r="C6" t="str">
            <v>West</v>
          </cell>
          <cell r="D6" t="str">
            <v>Sioux</v>
          </cell>
          <cell r="E6" t="str">
            <v>AST</v>
          </cell>
          <cell r="F6">
            <v>8</v>
          </cell>
          <cell r="G6">
            <v>152</v>
          </cell>
        </row>
        <row r="7">
          <cell r="B7" t="str">
            <v>Carlota</v>
          </cell>
          <cell r="C7" t="str">
            <v>East</v>
          </cell>
          <cell r="D7" t="str">
            <v>Chin</v>
          </cell>
          <cell r="E7" t="str">
            <v>ET</v>
          </cell>
          <cell r="F7">
            <v>59</v>
          </cell>
          <cell r="G7">
            <v>1357</v>
          </cell>
        </row>
        <row r="8">
          <cell r="B8" t="str">
            <v>Bellen</v>
          </cell>
          <cell r="C8" t="str">
            <v>MidWest</v>
          </cell>
          <cell r="D8" t="str">
            <v>Gault</v>
          </cell>
          <cell r="E8" t="str">
            <v>PSA</v>
          </cell>
          <cell r="F8">
            <v>21</v>
          </cell>
          <cell r="G8">
            <v>462</v>
          </cell>
        </row>
        <row r="9">
          <cell r="B9" t="str">
            <v>Carlota</v>
          </cell>
          <cell r="C9" t="str">
            <v>MidWest</v>
          </cell>
          <cell r="D9" t="str">
            <v>Franks</v>
          </cell>
          <cell r="E9" t="str">
            <v>HHH</v>
          </cell>
          <cell r="F9">
            <v>12</v>
          </cell>
          <cell r="G9">
            <v>276</v>
          </cell>
        </row>
        <row r="10">
          <cell r="B10" t="str">
            <v>Carlota</v>
          </cell>
          <cell r="C10" t="str">
            <v>West</v>
          </cell>
          <cell r="D10" t="str">
            <v>Franks</v>
          </cell>
          <cell r="E10" t="str">
            <v>ITTW</v>
          </cell>
          <cell r="F10">
            <v>60</v>
          </cell>
          <cell r="G10">
            <v>1380</v>
          </cell>
        </row>
        <row r="11">
          <cell r="B11" t="str">
            <v>Quad</v>
          </cell>
          <cell r="C11" t="str">
            <v>East</v>
          </cell>
          <cell r="D11" t="str">
            <v>Franks</v>
          </cell>
          <cell r="E11" t="str">
            <v>HII</v>
          </cell>
          <cell r="F11">
            <v>62</v>
          </cell>
          <cell r="G11">
            <v>1674</v>
          </cell>
        </row>
        <row r="12">
          <cell r="B12" t="str">
            <v>Sunshine</v>
          </cell>
          <cell r="C12" t="str">
            <v>South</v>
          </cell>
          <cell r="D12" t="str">
            <v>Smith</v>
          </cell>
          <cell r="E12" t="str">
            <v>FRED</v>
          </cell>
          <cell r="F12">
            <v>51</v>
          </cell>
          <cell r="G12">
            <v>969</v>
          </cell>
        </row>
        <row r="13">
          <cell r="B13" t="str">
            <v>Quad</v>
          </cell>
          <cell r="C13" t="str">
            <v>East</v>
          </cell>
          <cell r="D13" t="str">
            <v>Gault</v>
          </cell>
          <cell r="E13" t="str">
            <v>SFWK</v>
          </cell>
          <cell r="F13">
            <v>43</v>
          </cell>
          <cell r="G13">
            <v>1161</v>
          </cell>
        </row>
        <row r="14">
          <cell r="B14" t="str">
            <v>Bellen</v>
          </cell>
          <cell r="C14" t="str">
            <v>MidWest</v>
          </cell>
          <cell r="D14" t="str">
            <v>Sioux</v>
          </cell>
          <cell r="E14" t="str">
            <v>YTR</v>
          </cell>
          <cell r="F14">
            <v>56</v>
          </cell>
          <cell r="G14">
            <v>1232</v>
          </cell>
        </row>
        <row r="15">
          <cell r="B15" t="str">
            <v>Sunshine</v>
          </cell>
          <cell r="C15" t="str">
            <v>MidWest</v>
          </cell>
          <cell r="D15" t="str">
            <v>Chin</v>
          </cell>
          <cell r="E15" t="str">
            <v>YTR</v>
          </cell>
          <cell r="F15">
            <v>11</v>
          </cell>
          <cell r="G15">
            <v>209</v>
          </cell>
        </row>
        <row r="16">
          <cell r="B16" t="str">
            <v>Bellen</v>
          </cell>
          <cell r="C16" t="str">
            <v>South</v>
          </cell>
          <cell r="D16" t="str">
            <v>Chin</v>
          </cell>
          <cell r="E16" t="str">
            <v>WT</v>
          </cell>
          <cell r="F16">
            <v>7</v>
          </cell>
          <cell r="G16">
            <v>154</v>
          </cell>
        </row>
        <row r="17">
          <cell r="B17" t="str">
            <v>Sunset</v>
          </cell>
          <cell r="C17" t="str">
            <v>South</v>
          </cell>
          <cell r="D17" t="str">
            <v>Pham</v>
          </cell>
          <cell r="E17" t="str">
            <v>WSD</v>
          </cell>
          <cell r="F17">
            <v>23</v>
          </cell>
          <cell r="G17">
            <v>483</v>
          </cell>
        </row>
        <row r="18">
          <cell r="B18" t="str">
            <v>Carlota</v>
          </cell>
          <cell r="C18" t="str">
            <v>South</v>
          </cell>
          <cell r="D18" t="str">
            <v>Smith</v>
          </cell>
          <cell r="E18" t="str">
            <v>KBTB</v>
          </cell>
          <cell r="F18">
            <v>29</v>
          </cell>
          <cell r="G18">
            <v>667</v>
          </cell>
        </row>
        <row r="19">
          <cell r="B19" t="str">
            <v>Quad</v>
          </cell>
          <cell r="C19" t="str">
            <v>West</v>
          </cell>
          <cell r="D19" t="str">
            <v>Gault</v>
          </cell>
          <cell r="E19" t="str">
            <v>ITW</v>
          </cell>
          <cell r="F19">
            <v>56</v>
          </cell>
          <cell r="G19">
            <v>1512</v>
          </cell>
        </row>
        <row r="20">
          <cell r="B20" t="str">
            <v>Sunshine</v>
          </cell>
          <cell r="C20" t="str">
            <v>MidWest</v>
          </cell>
          <cell r="D20" t="str">
            <v>Pham</v>
          </cell>
          <cell r="E20" t="str">
            <v>PSA</v>
          </cell>
          <cell r="F20">
            <v>33</v>
          </cell>
          <cell r="G20">
            <v>627</v>
          </cell>
        </row>
        <row r="21">
          <cell r="B21" t="str">
            <v>Quad</v>
          </cell>
          <cell r="C21" t="str">
            <v>West</v>
          </cell>
          <cell r="D21" t="str">
            <v>Smith</v>
          </cell>
          <cell r="E21" t="str">
            <v>KBTB</v>
          </cell>
          <cell r="F21">
            <v>65</v>
          </cell>
          <cell r="G21">
            <v>1755</v>
          </cell>
        </row>
        <row r="22">
          <cell r="B22" t="str">
            <v>Quad</v>
          </cell>
          <cell r="C22" t="str">
            <v>West</v>
          </cell>
          <cell r="D22" t="str">
            <v>Chin</v>
          </cell>
          <cell r="E22" t="str">
            <v>HII</v>
          </cell>
          <cell r="F22">
            <v>16</v>
          </cell>
          <cell r="G22">
            <v>432</v>
          </cell>
        </row>
        <row r="23">
          <cell r="B23" t="str">
            <v>Quad</v>
          </cell>
          <cell r="C23" t="str">
            <v>West</v>
          </cell>
          <cell r="D23" t="str">
            <v>Sioux</v>
          </cell>
          <cell r="E23" t="str">
            <v>PCC</v>
          </cell>
          <cell r="F23">
            <v>64</v>
          </cell>
          <cell r="G23">
            <v>1728</v>
          </cell>
        </row>
        <row r="24">
          <cell r="B24" t="str">
            <v>Sunset</v>
          </cell>
          <cell r="C24" t="str">
            <v>South</v>
          </cell>
          <cell r="D24" t="str">
            <v>Sioux</v>
          </cell>
          <cell r="E24" t="str">
            <v>DFGH</v>
          </cell>
          <cell r="F24">
            <v>44</v>
          </cell>
          <cell r="G24">
            <v>924</v>
          </cell>
        </row>
        <row r="25">
          <cell r="B25" t="str">
            <v>Sunshine</v>
          </cell>
          <cell r="C25" t="str">
            <v>MidWest</v>
          </cell>
          <cell r="D25" t="str">
            <v>Smith</v>
          </cell>
          <cell r="E25" t="str">
            <v>QT</v>
          </cell>
          <cell r="F25">
            <v>64</v>
          </cell>
          <cell r="G25">
            <v>1216</v>
          </cell>
        </row>
        <row r="26">
          <cell r="B26" t="str">
            <v>Bellen</v>
          </cell>
          <cell r="C26" t="str">
            <v>West</v>
          </cell>
          <cell r="D26" t="str">
            <v>Smith</v>
          </cell>
          <cell r="E26" t="str">
            <v>T</v>
          </cell>
          <cell r="F26">
            <v>27</v>
          </cell>
          <cell r="G26">
            <v>594</v>
          </cell>
        </row>
        <row r="27">
          <cell r="B27" t="str">
            <v>Bellen</v>
          </cell>
          <cell r="C27" t="str">
            <v>East</v>
          </cell>
          <cell r="D27" t="str">
            <v>Gault</v>
          </cell>
          <cell r="E27" t="str">
            <v>PSA</v>
          </cell>
          <cell r="F27">
            <v>10</v>
          </cell>
          <cell r="G27">
            <v>220</v>
          </cell>
        </row>
        <row r="28">
          <cell r="B28" t="str">
            <v>Bellen</v>
          </cell>
          <cell r="C28" t="str">
            <v>South</v>
          </cell>
          <cell r="D28" t="str">
            <v>Chin</v>
          </cell>
          <cell r="E28" t="str">
            <v>WSD</v>
          </cell>
          <cell r="F28">
            <v>26</v>
          </cell>
          <cell r="G28">
            <v>572</v>
          </cell>
        </row>
        <row r="29">
          <cell r="B29" t="str">
            <v>Sunset</v>
          </cell>
          <cell r="C29" t="str">
            <v>MidWest</v>
          </cell>
          <cell r="D29" t="str">
            <v>Sioux</v>
          </cell>
          <cell r="E29" t="str">
            <v>PCC</v>
          </cell>
          <cell r="F29">
            <v>22</v>
          </cell>
          <cell r="G29">
            <v>462</v>
          </cell>
        </row>
        <row r="30">
          <cell r="B30" t="str">
            <v>Bellen</v>
          </cell>
          <cell r="C30" t="str">
            <v>East</v>
          </cell>
          <cell r="D30" t="str">
            <v>Chin</v>
          </cell>
          <cell r="E30" t="str">
            <v>AST</v>
          </cell>
          <cell r="F30">
            <v>50</v>
          </cell>
          <cell r="G30">
            <v>1100</v>
          </cell>
        </row>
        <row r="31">
          <cell r="B31" t="str">
            <v>Sunshine</v>
          </cell>
          <cell r="C31" t="str">
            <v>South</v>
          </cell>
          <cell r="D31" t="str">
            <v>Sioux</v>
          </cell>
          <cell r="E31" t="str">
            <v>TTT</v>
          </cell>
          <cell r="F31">
            <v>23</v>
          </cell>
          <cell r="G31">
            <v>437</v>
          </cell>
        </row>
        <row r="32">
          <cell r="B32" t="str">
            <v>Sunshine</v>
          </cell>
          <cell r="C32" t="str">
            <v>West</v>
          </cell>
          <cell r="D32" t="str">
            <v>Gault</v>
          </cell>
          <cell r="E32" t="str">
            <v>DFR</v>
          </cell>
          <cell r="F32">
            <v>49</v>
          </cell>
          <cell r="G32">
            <v>931</v>
          </cell>
        </row>
        <row r="33">
          <cell r="B33" t="str">
            <v>Carlota</v>
          </cell>
          <cell r="C33" t="str">
            <v>West</v>
          </cell>
          <cell r="D33" t="str">
            <v>Smith</v>
          </cell>
          <cell r="E33" t="str">
            <v>LOP</v>
          </cell>
          <cell r="F33">
            <v>15</v>
          </cell>
          <cell r="G33">
            <v>345</v>
          </cell>
        </row>
        <row r="34">
          <cell r="B34" t="str">
            <v>Quad</v>
          </cell>
          <cell r="C34" t="str">
            <v>East</v>
          </cell>
          <cell r="D34" t="str">
            <v>Sioux</v>
          </cell>
          <cell r="E34" t="str">
            <v>AA</v>
          </cell>
          <cell r="F34">
            <v>16</v>
          </cell>
          <cell r="G34">
            <v>432</v>
          </cell>
        </row>
        <row r="35">
          <cell r="B35" t="str">
            <v>Quad</v>
          </cell>
          <cell r="C35" t="str">
            <v>South</v>
          </cell>
          <cell r="D35" t="str">
            <v>Sioux</v>
          </cell>
          <cell r="E35" t="str">
            <v>TTT</v>
          </cell>
          <cell r="F35">
            <v>25</v>
          </cell>
          <cell r="G35">
            <v>675</v>
          </cell>
        </row>
        <row r="36">
          <cell r="B36" t="str">
            <v>Carlota</v>
          </cell>
          <cell r="C36" t="str">
            <v>South</v>
          </cell>
          <cell r="D36" t="str">
            <v>Smith</v>
          </cell>
          <cell r="E36" t="str">
            <v>QT</v>
          </cell>
          <cell r="F36">
            <v>31</v>
          </cell>
          <cell r="G36">
            <v>713</v>
          </cell>
        </row>
        <row r="37">
          <cell r="B37" t="str">
            <v>Quad</v>
          </cell>
          <cell r="C37" t="str">
            <v>West</v>
          </cell>
          <cell r="D37" t="str">
            <v>Gault</v>
          </cell>
          <cell r="E37" t="str">
            <v>HII</v>
          </cell>
          <cell r="F37">
            <v>63</v>
          </cell>
          <cell r="G37">
            <v>1701</v>
          </cell>
        </row>
        <row r="38">
          <cell r="B38" t="str">
            <v>Sunshine</v>
          </cell>
          <cell r="C38" t="str">
            <v>MidWest</v>
          </cell>
          <cell r="D38" t="str">
            <v>Franks</v>
          </cell>
          <cell r="E38" t="str">
            <v>JAQ</v>
          </cell>
          <cell r="F38">
            <v>21</v>
          </cell>
          <cell r="G38">
            <v>399</v>
          </cell>
        </row>
        <row r="39">
          <cell r="B39" t="str">
            <v>Sunshine</v>
          </cell>
          <cell r="C39" t="str">
            <v>MidWest</v>
          </cell>
          <cell r="D39" t="str">
            <v>Pham</v>
          </cell>
          <cell r="E39" t="str">
            <v>DFR</v>
          </cell>
          <cell r="F39">
            <v>23</v>
          </cell>
          <cell r="G39">
            <v>437</v>
          </cell>
        </row>
        <row r="40">
          <cell r="B40" t="str">
            <v>Bellen</v>
          </cell>
          <cell r="C40" t="str">
            <v>East</v>
          </cell>
          <cell r="D40" t="str">
            <v>Pham</v>
          </cell>
          <cell r="E40" t="str">
            <v>DFR</v>
          </cell>
          <cell r="F40">
            <v>59</v>
          </cell>
          <cell r="G40">
            <v>1298</v>
          </cell>
        </row>
        <row r="41">
          <cell r="B41" t="str">
            <v>Bellen</v>
          </cell>
          <cell r="C41" t="str">
            <v>MidWest</v>
          </cell>
          <cell r="D41" t="str">
            <v>Pham</v>
          </cell>
          <cell r="E41" t="str">
            <v>PLOT</v>
          </cell>
          <cell r="F41">
            <v>57</v>
          </cell>
          <cell r="G41">
            <v>1254</v>
          </cell>
        </row>
        <row r="42">
          <cell r="B42" t="str">
            <v>Quad</v>
          </cell>
          <cell r="C42" t="str">
            <v>East</v>
          </cell>
          <cell r="D42" t="str">
            <v>Chin</v>
          </cell>
          <cell r="E42" t="str">
            <v>FM</v>
          </cell>
          <cell r="F42">
            <v>58</v>
          </cell>
          <cell r="G42">
            <v>1566</v>
          </cell>
        </row>
        <row r="43">
          <cell r="B43" t="str">
            <v>Sunshine</v>
          </cell>
          <cell r="C43" t="str">
            <v>East</v>
          </cell>
          <cell r="D43" t="str">
            <v>Smith</v>
          </cell>
          <cell r="E43" t="str">
            <v>PCC</v>
          </cell>
          <cell r="F43">
            <v>42</v>
          </cell>
          <cell r="G43">
            <v>798</v>
          </cell>
        </row>
        <row r="44">
          <cell r="B44" t="str">
            <v>Bellen</v>
          </cell>
          <cell r="C44" t="str">
            <v>South</v>
          </cell>
          <cell r="D44" t="str">
            <v>Sioux</v>
          </cell>
          <cell r="E44" t="str">
            <v>QT</v>
          </cell>
          <cell r="F44">
            <v>15</v>
          </cell>
          <cell r="G44">
            <v>330</v>
          </cell>
        </row>
        <row r="45">
          <cell r="B45" t="str">
            <v>Carlota</v>
          </cell>
          <cell r="C45" t="str">
            <v>West</v>
          </cell>
          <cell r="D45" t="str">
            <v>Gault</v>
          </cell>
          <cell r="E45" t="str">
            <v>QT</v>
          </cell>
          <cell r="F45">
            <v>10</v>
          </cell>
          <cell r="G45">
            <v>230</v>
          </cell>
        </row>
        <row r="46">
          <cell r="B46" t="str">
            <v>Carlota</v>
          </cell>
          <cell r="C46" t="str">
            <v>West</v>
          </cell>
          <cell r="D46" t="str">
            <v>Sioux</v>
          </cell>
          <cell r="E46" t="str">
            <v>KPSA</v>
          </cell>
          <cell r="F46">
            <v>18</v>
          </cell>
          <cell r="G46">
            <v>414</v>
          </cell>
        </row>
        <row r="47">
          <cell r="B47" t="str">
            <v>Sunset</v>
          </cell>
          <cell r="C47" t="str">
            <v>East</v>
          </cell>
          <cell r="D47" t="str">
            <v>Gault</v>
          </cell>
          <cell r="E47" t="str">
            <v>TRU</v>
          </cell>
          <cell r="F47">
            <v>27</v>
          </cell>
          <cell r="G47">
            <v>567</v>
          </cell>
        </row>
        <row r="48">
          <cell r="B48" t="str">
            <v>Sunset</v>
          </cell>
          <cell r="C48" t="str">
            <v>South</v>
          </cell>
          <cell r="D48" t="str">
            <v>Pham</v>
          </cell>
          <cell r="E48" t="str">
            <v>HHH</v>
          </cell>
          <cell r="F48">
            <v>13</v>
          </cell>
          <cell r="G48">
            <v>273</v>
          </cell>
        </row>
        <row r="49">
          <cell r="B49" t="str">
            <v>Bellen</v>
          </cell>
          <cell r="C49" t="str">
            <v>West</v>
          </cell>
          <cell r="D49" t="str">
            <v>Sioux</v>
          </cell>
          <cell r="E49" t="str">
            <v>YTR</v>
          </cell>
          <cell r="F49">
            <v>35</v>
          </cell>
          <cell r="G49">
            <v>770</v>
          </cell>
        </row>
        <row r="50">
          <cell r="B50" t="str">
            <v>Sunshine</v>
          </cell>
          <cell r="C50" t="str">
            <v>East</v>
          </cell>
          <cell r="D50" t="str">
            <v>Pham</v>
          </cell>
          <cell r="E50" t="str">
            <v>FM</v>
          </cell>
          <cell r="F50">
            <v>38</v>
          </cell>
          <cell r="G50">
            <v>722</v>
          </cell>
        </row>
        <row r="51">
          <cell r="B51" t="str">
            <v>Carlota</v>
          </cell>
          <cell r="C51" t="str">
            <v>East</v>
          </cell>
          <cell r="D51" t="str">
            <v>Pham</v>
          </cell>
          <cell r="E51" t="str">
            <v>AA</v>
          </cell>
          <cell r="F51">
            <v>63</v>
          </cell>
          <cell r="G51">
            <v>1449</v>
          </cell>
        </row>
        <row r="52">
          <cell r="B52" t="str">
            <v>Quad</v>
          </cell>
          <cell r="C52" t="str">
            <v>South</v>
          </cell>
          <cell r="D52" t="str">
            <v>Franks</v>
          </cell>
          <cell r="E52" t="str">
            <v>FM</v>
          </cell>
          <cell r="F52">
            <v>29</v>
          </cell>
          <cell r="G52">
            <v>783</v>
          </cell>
        </row>
        <row r="53">
          <cell r="B53" t="str">
            <v>Sunset</v>
          </cell>
          <cell r="C53" t="str">
            <v>East</v>
          </cell>
          <cell r="D53" t="str">
            <v>Smith</v>
          </cell>
          <cell r="E53" t="str">
            <v>ZAT</v>
          </cell>
          <cell r="F53">
            <v>36</v>
          </cell>
          <cell r="G53">
            <v>756</v>
          </cell>
        </row>
        <row r="54">
          <cell r="B54" t="str">
            <v>Quad</v>
          </cell>
          <cell r="C54" t="str">
            <v>East</v>
          </cell>
          <cell r="D54" t="str">
            <v>Smith</v>
          </cell>
          <cell r="E54" t="str">
            <v>DFR</v>
          </cell>
          <cell r="F54">
            <v>17</v>
          </cell>
          <cell r="G54">
            <v>459</v>
          </cell>
        </row>
        <row r="55">
          <cell r="B55" t="str">
            <v>Bellen</v>
          </cell>
          <cell r="C55" t="str">
            <v>MidWest</v>
          </cell>
          <cell r="D55" t="str">
            <v>Smith</v>
          </cell>
          <cell r="E55" t="str">
            <v>PCC</v>
          </cell>
          <cell r="F55">
            <v>16</v>
          </cell>
          <cell r="G55">
            <v>352</v>
          </cell>
        </row>
        <row r="56">
          <cell r="B56" t="str">
            <v>Sunshine</v>
          </cell>
          <cell r="C56" t="str">
            <v>West</v>
          </cell>
          <cell r="D56" t="str">
            <v>Sioux</v>
          </cell>
          <cell r="E56" t="str">
            <v>YTR</v>
          </cell>
          <cell r="F56">
            <v>58</v>
          </cell>
          <cell r="G56">
            <v>1102</v>
          </cell>
        </row>
        <row r="57">
          <cell r="B57" t="str">
            <v>Bellen</v>
          </cell>
          <cell r="C57" t="str">
            <v>East</v>
          </cell>
          <cell r="D57" t="str">
            <v>Franks</v>
          </cell>
          <cell r="E57" t="str">
            <v>DFGH</v>
          </cell>
          <cell r="F57">
            <v>20</v>
          </cell>
          <cell r="G57">
            <v>440</v>
          </cell>
        </row>
        <row r="58">
          <cell r="B58" t="str">
            <v>Bellen</v>
          </cell>
          <cell r="C58" t="str">
            <v>MidWest</v>
          </cell>
          <cell r="D58" t="str">
            <v>Pham</v>
          </cell>
          <cell r="E58" t="str">
            <v>PSA</v>
          </cell>
          <cell r="F58">
            <v>40</v>
          </cell>
          <cell r="G58">
            <v>880</v>
          </cell>
        </row>
        <row r="59">
          <cell r="B59" t="str">
            <v>Carlota</v>
          </cell>
          <cell r="C59" t="str">
            <v>East</v>
          </cell>
          <cell r="D59" t="str">
            <v>Franks</v>
          </cell>
          <cell r="E59" t="str">
            <v>JAQ</v>
          </cell>
          <cell r="F59">
            <v>34</v>
          </cell>
          <cell r="G59">
            <v>782</v>
          </cell>
        </row>
        <row r="60">
          <cell r="B60" t="str">
            <v>Quad</v>
          </cell>
          <cell r="C60" t="str">
            <v>MidWest</v>
          </cell>
          <cell r="D60" t="str">
            <v>Chin</v>
          </cell>
          <cell r="E60" t="str">
            <v>EPP</v>
          </cell>
          <cell r="F60">
            <v>61</v>
          </cell>
          <cell r="G60">
            <v>1647</v>
          </cell>
        </row>
        <row r="61">
          <cell r="B61" t="str">
            <v>Sunset</v>
          </cell>
          <cell r="C61" t="str">
            <v>MidWest</v>
          </cell>
          <cell r="D61" t="str">
            <v>Gault</v>
          </cell>
          <cell r="E61" t="str">
            <v>ITW</v>
          </cell>
          <cell r="F61">
            <v>19</v>
          </cell>
          <cell r="G61">
            <v>399</v>
          </cell>
        </row>
        <row r="62">
          <cell r="B62" t="str">
            <v>Sunshine</v>
          </cell>
          <cell r="C62" t="str">
            <v>South</v>
          </cell>
          <cell r="D62" t="str">
            <v>Smith</v>
          </cell>
          <cell r="E62" t="str">
            <v>QT</v>
          </cell>
          <cell r="F62">
            <v>40</v>
          </cell>
          <cell r="G62">
            <v>760</v>
          </cell>
        </row>
        <row r="63">
          <cell r="B63" t="str">
            <v>Bellen</v>
          </cell>
          <cell r="C63" t="str">
            <v>South</v>
          </cell>
          <cell r="D63" t="str">
            <v>Sioux</v>
          </cell>
          <cell r="E63" t="str">
            <v>T</v>
          </cell>
          <cell r="F63">
            <v>35</v>
          </cell>
          <cell r="G63">
            <v>770</v>
          </cell>
        </row>
        <row r="64">
          <cell r="B64" t="str">
            <v>Bellen</v>
          </cell>
          <cell r="C64" t="str">
            <v>East</v>
          </cell>
          <cell r="D64" t="str">
            <v>Chin</v>
          </cell>
          <cell r="E64" t="str">
            <v>KPSA</v>
          </cell>
          <cell r="F64">
            <v>17</v>
          </cell>
          <cell r="G64">
            <v>374</v>
          </cell>
        </row>
        <row r="65">
          <cell r="B65" t="str">
            <v>Sunset</v>
          </cell>
          <cell r="C65" t="str">
            <v>South</v>
          </cell>
          <cell r="D65" t="str">
            <v>Pham</v>
          </cell>
          <cell r="E65" t="str">
            <v>TTT</v>
          </cell>
          <cell r="F65">
            <v>57</v>
          </cell>
          <cell r="G65">
            <v>1197</v>
          </cell>
        </row>
        <row r="66">
          <cell r="B66" t="str">
            <v>Carlota</v>
          </cell>
          <cell r="C66" t="str">
            <v>South</v>
          </cell>
          <cell r="D66" t="str">
            <v>Franks</v>
          </cell>
          <cell r="E66" t="str">
            <v>MNGD</v>
          </cell>
          <cell r="F66">
            <v>46</v>
          </cell>
          <cell r="G66">
            <v>1058</v>
          </cell>
        </row>
        <row r="67">
          <cell r="B67" t="str">
            <v>Sunshine</v>
          </cell>
          <cell r="C67" t="str">
            <v>South</v>
          </cell>
          <cell r="D67" t="str">
            <v>Chin</v>
          </cell>
          <cell r="E67" t="str">
            <v>TRU</v>
          </cell>
          <cell r="F67">
            <v>30</v>
          </cell>
          <cell r="G67">
            <v>570</v>
          </cell>
        </row>
        <row r="68">
          <cell r="B68" t="str">
            <v>Sunset</v>
          </cell>
          <cell r="C68" t="str">
            <v>West</v>
          </cell>
          <cell r="D68" t="str">
            <v>Pham</v>
          </cell>
          <cell r="E68" t="str">
            <v>WT</v>
          </cell>
          <cell r="F68">
            <v>53</v>
          </cell>
          <cell r="G68">
            <v>1113</v>
          </cell>
        </row>
        <row r="69">
          <cell r="B69" t="str">
            <v>Quad</v>
          </cell>
          <cell r="C69" t="str">
            <v>MidWest</v>
          </cell>
          <cell r="D69" t="str">
            <v>Smith</v>
          </cell>
          <cell r="E69" t="str">
            <v>YTR</v>
          </cell>
          <cell r="F69">
            <v>42</v>
          </cell>
          <cell r="G69">
            <v>1134</v>
          </cell>
        </row>
        <row r="70">
          <cell r="B70" t="str">
            <v>Quad</v>
          </cell>
          <cell r="C70" t="str">
            <v>West</v>
          </cell>
          <cell r="D70" t="str">
            <v>Pham</v>
          </cell>
          <cell r="E70" t="str">
            <v>AST</v>
          </cell>
          <cell r="F70">
            <v>30</v>
          </cell>
          <cell r="G70">
            <v>810</v>
          </cell>
        </row>
        <row r="71">
          <cell r="B71" t="str">
            <v>Sunset</v>
          </cell>
          <cell r="C71" t="str">
            <v>East</v>
          </cell>
          <cell r="D71" t="str">
            <v>Gault</v>
          </cell>
          <cell r="E71" t="str">
            <v>AST</v>
          </cell>
          <cell r="F71">
            <v>63</v>
          </cell>
          <cell r="G71">
            <v>1323</v>
          </cell>
        </row>
        <row r="72">
          <cell r="B72" t="str">
            <v>Sunset</v>
          </cell>
          <cell r="C72" t="str">
            <v>East</v>
          </cell>
          <cell r="D72" t="str">
            <v>Smith</v>
          </cell>
          <cell r="E72" t="str">
            <v>MBG</v>
          </cell>
          <cell r="F72">
            <v>17</v>
          </cell>
          <cell r="G72">
            <v>357</v>
          </cell>
        </row>
        <row r="73">
          <cell r="B73" t="str">
            <v>Quad</v>
          </cell>
          <cell r="C73" t="str">
            <v>East</v>
          </cell>
          <cell r="D73" t="str">
            <v>Pham</v>
          </cell>
          <cell r="E73" t="str">
            <v>WT</v>
          </cell>
          <cell r="F73">
            <v>22</v>
          </cell>
          <cell r="G73">
            <v>594</v>
          </cell>
        </row>
        <row r="74">
          <cell r="B74" t="str">
            <v>Sunshine</v>
          </cell>
          <cell r="C74" t="str">
            <v>East</v>
          </cell>
          <cell r="D74" t="str">
            <v>Franks</v>
          </cell>
          <cell r="E74" t="str">
            <v>PSA</v>
          </cell>
          <cell r="F74">
            <v>54</v>
          </cell>
          <cell r="G74">
            <v>1026</v>
          </cell>
        </row>
        <row r="75">
          <cell r="B75" t="str">
            <v>Carlota</v>
          </cell>
          <cell r="C75" t="str">
            <v>South</v>
          </cell>
          <cell r="D75" t="str">
            <v>Smith</v>
          </cell>
          <cell r="E75" t="str">
            <v>YTR</v>
          </cell>
          <cell r="F75">
            <v>53</v>
          </cell>
          <cell r="G75">
            <v>1219</v>
          </cell>
        </row>
        <row r="76">
          <cell r="B76" t="str">
            <v>Quad</v>
          </cell>
          <cell r="C76" t="str">
            <v>East</v>
          </cell>
          <cell r="D76" t="str">
            <v>Smith</v>
          </cell>
          <cell r="E76" t="str">
            <v>BBT</v>
          </cell>
          <cell r="F76">
            <v>49</v>
          </cell>
          <cell r="G76">
            <v>1323</v>
          </cell>
        </row>
        <row r="77">
          <cell r="B77" t="str">
            <v>Bellen</v>
          </cell>
          <cell r="C77" t="str">
            <v>South</v>
          </cell>
          <cell r="D77" t="str">
            <v>Smith</v>
          </cell>
          <cell r="E77" t="str">
            <v>TRU</v>
          </cell>
          <cell r="F77">
            <v>11</v>
          </cell>
          <cell r="G77">
            <v>242</v>
          </cell>
        </row>
        <row r="78">
          <cell r="B78" t="str">
            <v>Sunset</v>
          </cell>
          <cell r="C78" t="str">
            <v>East</v>
          </cell>
          <cell r="D78" t="str">
            <v>Gault</v>
          </cell>
          <cell r="E78" t="str">
            <v>MNGD</v>
          </cell>
          <cell r="F78">
            <v>12</v>
          </cell>
          <cell r="G78">
            <v>252</v>
          </cell>
        </row>
        <row r="79">
          <cell r="B79" t="str">
            <v>Sunshine</v>
          </cell>
          <cell r="C79" t="str">
            <v>MidWest</v>
          </cell>
          <cell r="D79" t="str">
            <v>Smith</v>
          </cell>
          <cell r="E79" t="str">
            <v>TTT</v>
          </cell>
          <cell r="F79">
            <v>8</v>
          </cell>
          <cell r="G79">
            <v>152</v>
          </cell>
        </row>
        <row r="80">
          <cell r="B80" t="str">
            <v>Sunshine</v>
          </cell>
          <cell r="C80" t="str">
            <v>MidWest</v>
          </cell>
          <cell r="D80" t="str">
            <v>Franks</v>
          </cell>
          <cell r="E80" t="str">
            <v>HHH</v>
          </cell>
          <cell r="F80">
            <v>59</v>
          </cell>
          <cell r="G80">
            <v>1121</v>
          </cell>
        </row>
        <row r="81">
          <cell r="B81" t="str">
            <v>Sunshine</v>
          </cell>
          <cell r="C81" t="str">
            <v>South</v>
          </cell>
          <cell r="D81" t="str">
            <v>Chin</v>
          </cell>
          <cell r="E81" t="str">
            <v>T</v>
          </cell>
          <cell r="F81">
            <v>49</v>
          </cell>
          <cell r="G81">
            <v>931</v>
          </cell>
        </row>
        <row r="82">
          <cell r="B82" t="str">
            <v>Quad</v>
          </cell>
          <cell r="C82" t="str">
            <v>East</v>
          </cell>
          <cell r="D82" t="str">
            <v>Franks</v>
          </cell>
          <cell r="E82" t="str">
            <v>PCC</v>
          </cell>
          <cell r="F82">
            <v>44</v>
          </cell>
          <cell r="G82">
            <v>1188</v>
          </cell>
        </row>
        <row r="83">
          <cell r="B83" t="str">
            <v>Sunset</v>
          </cell>
          <cell r="C83" t="str">
            <v>West</v>
          </cell>
          <cell r="D83" t="str">
            <v>Chin</v>
          </cell>
          <cell r="E83" t="str">
            <v>FM</v>
          </cell>
          <cell r="F83">
            <v>62</v>
          </cell>
          <cell r="G83">
            <v>1302</v>
          </cell>
        </row>
        <row r="84">
          <cell r="B84" t="str">
            <v>Quad</v>
          </cell>
          <cell r="C84" t="str">
            <v>MidWest</v>
          </cell>
          <cell r="D84" t="str">
            <v>Gault</v>
          </cell>
          <cell r="E84" t="str">
            <v>PLOT</v>
          </cell>
          <cell r="F84">
            <v>10</v>
          </cell>
          <cell r="G84">
            <v>270</v>
          </cell>
        </row>
        <row r="85">
          <cell r="B85" t="str">
            <v>Carlota</v>
          </cell>
          <cell r="C85" t="str">
            <v>South</v>
          </cell>
          <cell r="D85" t="str">
            <v>Smith</v>
          </cell>
          <cell r="E85" t="str">
            <v>FM</v>
          </cell>
          <cell r="F85">
            <v>52</v>
          </cell>
          <cell r="G85">
            <v>1196</v>
          </cell>
        </row>
        <row r="86">
          <cell r="B86" t="str">
            <v>Quad</v>
          </cell>
          <cell r="C86" t="str">
            <v>MidWest</v>
          </cell>
          <cell r="D86" t="str">
            <v>Smith</v>
          </cell>
          <cell r="E86" t="str">
            <v>PLOT</v>
          </cell>
          <cell r="F86">
            <v>17</v>
          </cell>
          <cell r="G86">
            <v>459</v>
          </cell>
        </row>
        <row r="87">
          <cell r="B87" t="str">
            <v>Sunset</v>
          </cell>
          <cell r="C87" t="str">
            <v>MidWest</v>
          </cell>
          <cell r="D87" t="str">
            <v>Sioux</v>
          </cell>
          <cell r="E87" t="str">
            <v>BBT</v>
          </cell>
          <cell r="F87">
            <v>29</v>
          </cell>
          <cell r="G87">
            <v>609</v>
          </cell>
        </row>
        <row r="88">
          <cell r="B88" t="str">
            <v>Bellen</v>
          </cell>
          <cell r="C88" t="str">
            <v>South</v>
          </cell>
          <cell r="D88" t="str">
            <v>Sioux</v>
          </cell>
          <cell r="E88" t="str">
            <v>QT</v>
          </cell>
          <cell r="F88">
            <v>25</v>
          </cell>
          <cell r="G88">
            <v>550</v>
          </cell>
        </row>
        <row r="89">
          <cell r="B89" t="str">
            <v>Quad</v>
          </cell>
          <cell r="C89" t="str">
            <v>East</v>
          </cell>
          <cell r="D89" t="str">
            <v>Franks</v>
          </cell>
          <cell r="E89" t="str">
            <v>ITW</v>
          </cell>
          <cell r="F89">
            <v>14</v>
          </cell>
          <cell r="G89">
            <v>378</v>
          </cell>
        </row>
        <row r="90">
          <cell r="B90" t="str">
            <v>Bellen</v>
          </cell>
          <cell r="C90" t="str">
            <v>West</v>
          </cell>
          <cell r="D90" t="str">
            <v>Pham</v>
          </cell>
          <cell r="E90" t="str">
            <v>AST</v>
          </cell>
          <cell r="F90">
            <v>53</v>
          </cell>
          <cell r="G90">
            <v>1166</v>
          </cell>
        </row>
        <row r="91">
          <cell r="B91" t="str">
            <v>Sunset</v>
          </cell>
          <cell r="C91" t="str">
            <v>South</v>
          </cell>
          <cell r="D91" t="str">
            <v>Sioux</v>
          </cell>
          <cell r="E91" t="str">
            <v>MBG</v>
          </cell>
          <cell r="F91">
            <v>47</v>
          </cell>
          <cell r="G91">
            <v>987</v>
          </cell>
        </row>
        <row r="92">
          <cell r="B92" t="str">
            <v>Carlota</v>
          </cell>
          <cell r="C92" t="str">
            <v>MidWest</v>
          </cell>
          <cell r="D92" t="str">
            <v>Franks</v>
          </cell>
          <cell r="E92" t="str">
            <v>BBT</v>
          </cell>
          <cell r="F92">
            <v>13</v>
          </cell>
          <cell r="G92">
            <v>299</v>
          </cell>
        </row>
        <row r="93">
          <cell r="B93" t="str">
            <v>Sunshine</v>
          </cell>
          <cell r="C93" t="str">
            <v>West</v>
          </cell>
          <cell r="D93" t="str">
            <v>Franks</v>
          </cell>
          <cell r="E93" t="str">
            <v>ET</v>
          </cell>
          <cell r="F93">
            <v>12</v>
          </cell>
          <cell r="G93">
            <v>228</v>
          </cell>
        </row>
        <row r="94">
          <cell r="B94" t="str">
            <v>Carlota</v>
          </cell>
          <cell r="C94" t="str">
            <v>MidWest</v>
          </cell>
          <cell r="D94" t="str">
            <v>Chin</v>
          </cell>
          <cell r="E94" t="str">
            <v>FM</v>
          </cell>
          <cell r="F94">
            <v>20</v>
          </cell>
          <cell r="G94">
            <v>460</v>
          </cell>
        </row>
        <row r="95">
          <cell r="B95" t="str">
            <v>Bellen</v>
          </cell>
          <cell r="C95" t="str">
            <v>East</v>
          </cell>
          <cell r="D95" t="str">
            <v>Pham</v>
          </cell>
          <cell r="E95" t="str">
            <v>EPP</v>
          </cell>
          <cell r="F95">
            <v>40</v>
          </cell>
          <cell r="G95">
            <v>880</v>
          </cell>
        </row>
        <row r="96">
          <cell r="B96" t="str">
            <v>Bellen</v>
          </cell>
          <cell r="C96" t="str">
            <v>East</v>
          </cell>
          <cell r="D96" t="str">
            <v>Gault</v>
          </cell>
          <cell r="E96" t="str">
            <v>DFGH</v>
          </cell>
          <cell r="F96">
            <v>9</v>
          </cell>
          <cell r="G96">
            <v>198</v>
          </cell>
        </row>
        <row r="97">
          <cell r="B97" t="str">
            <v>Carlota</v>
          </cell>
          <cell r="C97" t="str">
            <v>East</v>
          </cell>
          <cell r="D97" t="str">
            <v>Franks</v>
          </cell>
          <cell r="E97" t="str">
            <v>WSD</v>
          </cell>
          <cell r="F97">
            <v>38</v>
          </cell>
          <cell r="G97">
            <v>874</v>
          </cell>
        </row>
        <row r="98">
          <cell r="B98" t="str">
            <v>Bellen</v>
          </cell>
          <cell r="C98" t="str">
            <v>South</v>
          </cell>
          <cell r="D98" t="str">
            <v>Gault</v>
          </cell>
          <cell r="E98" t="str">
            <v>KBTB</v>
          </cell>
          <cell r="F98">
            <v>24</v>
          </cell>
          <cell r="G98">
            <v>528</v>
          </cell>
        </row>
        <row r="99">
          <cell r="B99" t="str">
            <v>Quad</v>
          </cell>
          <cell r="C99" t="str">
            <v>West</v>
          </cell>
          <cell r="D99" t="str">
            <v>Chin</v>
          </cell>
          <cell r="E99" t="str">
            <v>PCC</v>
          </cell>
          <cell r="F99">
            <v>10</v>
          </cell>
          <cell r="G99">
            <v>270</v>
          </cell>
        </row>
        <row r="100">
          <cell r="B100" t="str">
            <v>Quad</v>
          </cell>
          <cell r="C100" t="str">
            <v>South</v>
          </cell>
          <cell r="D100" t="str">
            <v>Gault</v>
          </cell>
          <cell r="E100" t="str">
            <v>KBTB</v>
          </cell>
          <cell r="F100">
            <v>56</v>
          </cell>
          <cell r="G100">
            <v>1512</v>
          </cell>
        </row>
        <row r="101">
          <cell r="B101" t="str">
            <v>Sunshine</v>
          </cell>
          <cell r="C101" t="str">
            <v>MidWest</v>
          </cell>
          <cell r="D101" t="str">
            <v>Chin</v>
          </cell>
          <cell r="E101" t="str">
            <v>PCC</v>
          </cell>
          <cell r="F101">
            <v>62</v>
          </cell>
          <cell r="G101">
            <v>1178</v>
          </cell>
        </row>
        <row r="102">
          <cell r="B102" t="str">
            <v>Quad</v>
          </cell>
          <cell r="C102" t="str">
            <v>South</v>
          </cell>
          <cell r="D102" t="str">
            <v>Franks</v>
          </cell>
          <cell r="E102" t="str">
            <v>YTR</v>
          </cell>
          <cell r="F102">
            <v>44</v>
          </cell>
          <cell r="G102">
            <v>1188</v>
          </cell>
        </row>
        <row r="103">
          <cell r="B103" t="str">
            <v>Carlota</v>
          </cell>
          <cell r="C103" t="str">
            <v>East</v>
          </cell>
          <cell r="D103" t="str">
            <v>Sioux</v>
          </cell>
          <cell r="E103" t="str">
            <v>PCC</v>
          </cell>
          <cell r="F103">
            <v>39</v>
          </cell>
          <cell r="G103">
            <v>897</v>
          </cell>
        </row>
        <row r="104">
          <cell r="B104" t="str">
            <v>Sunshine</v>
          </cell>
          <cell r="C104" t="str">
            <v>East</v>
          </cell>
          <cell r="D104" t="str">
            <v>Franks</v>
          </cell>
          <cell r="E104" t="str">
            <v>AA</v>
          </cell>
          <cell r="F104">
            <v>24</v>
          </cell>
          <cell r="G104">
            <v>456</v>
          </cell>
        </row>
        <row r="105">
          <cell r="B105" t="str">
            <v>Bellen</v>
          </cell>
          <cell r="C105" t="str">
            <v>West</v>
          </cell>
          <cell r="D105" t="str">
            <v>Smith</v>
          </cell>
          <cell r="E105" t="str">
            <v>WT</v>
          </cell>
          <cell r="F105">
            <v>6</v>
          </cell>
          <cell r="G105">
            <v>132</v>
          </cell>
        </row>
        <row r="106">
          <cell r="B106" t="str">
            <v>Bellen</v>
          </cell>
          <cell r="C106" t="str">
            <v>West</v>
          </cell>
          <cell r="D106" t="str">
            <v>Pham</v>
          </cell>
          <cell r="E106" t="str">
            <v>SFWK</v>
          </cell>
          <cell r="F106">
            <v>19</v>
          </cell>
          <cell r="G106">
            <v>418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tables/table1.xml><?xml version="1.0" encoding="utf-8"?>
<table xmlns="http://schemas.openxmlformats.org/spreadsheetml/2006/main" id="1" name="Table1" displayName="Table1" ref="A3:G30" totalsRowCount="1" headerRowDxfId="8" headerRowBorderDxfId="7" tableBorderDxfId="6">
  <autoFilter ref="A3:G29"/>
  <tableColumns count="7">
    <tableColumn id="1" name="Ürün" dataCellStyle="Normal 2"/>
    <tableColumn id="2" name="Bölüm" dataCellStyle="Normal 2"/>
    <tableColumn id="3" name="Ana Birim" dataCellStyle="Normal 2"/>
    <tableColumn id="4" name="Kırmızı Bayrak" dataCellStyle="Normal 2"/>
    <tableColumn id="5" name="Fiyat" dataDxfId="5" totalsRowDxfId="4" dataCellStyle="Normal 2"/>
    <tableColumn id="6" name="Adet" dataDxfId="3" totalsRowDxfId="2" dataCellStyle="Normal 2"/>
    <tableColumn id="7" name="T.Gelir" totalsRowFunction="sum" dataDxfId="1" totalsRowDxfId="0" dataCellStyle="Comma 2">
      <calculatedColumnFormula>+Table1[[#This Row],[Fiyat]]*Table1[[#This Row],[Adet]]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5" Type="http://schemas.openxmlformats.org/officeDocument/2006/relationships/comments" Target="../comments2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showGridLines="0" workbookViewId="0">
      <selection activeCell="H5" sqref="H5"/>
    </sheetView>
  </sheetViews>
  <sheetFormatPr defaultRowHeight="14.4" x14ac:dyDescent="0.3"/>
  <cols>
    <col min="4" max="4" width="25" bestFit="1" customWidth="1"/>
    <col min="5" max="5" width="12.109375" customWidth="1"/>
    <col min="6" max="6" width="3.33203125" customWidth="1"/>
    <col min="7" max="7" width="14.44140625" customWidth="1"/>
    <col min="8" max="8" width="21.44140625" bestFit="1" customWidth="1"/>
    <col min="9" max="9" width="8.88671875" customWidth="1"/>
    <col min="10" max="10" width="4.44140625" customWidth="1"/>
    <col min="11" max="13" width="0" hidden="1" customWidth="1"/>
    <col min="17" max="17" width="12" customWidth="1"/>
  </cols>
  <sheetData>
    <row r="1" spans="1:17" ht="15.6" x14ac:dyDescent="0.3">
      <c r="A1" s="23" t="s">
        <v>60</v>
      </c>
      <c r="K1">
        <v>5</v>
      </c>
      <c r="L1">
        <v>1</v>
      </c>
      <c r="M1" s="17" t="s">
        <v>9</v>
      </c>
    </row>
    <row r="2" spans="1:17" x14ac:dyDescent="0.3">
      <c r="G2" t="s">
        <v>64</v>
      </c>
      <c r="H2" s="17"/>
      <c r="I2" s="32" t="str">
        <f>+K2</f>
        <v>Ürün E</v>
      </c>
      <c r="K2" t="str">
        <f>VLOOKUP(K1,L1:M6,2,0)</f>
        <v>Ürün E</v>
      </c>
      <c r="L2">
        <v>2</v>
      </c>
      <c r="M2" s="17" t="s">
        <v>13</v>
      </c>
    </row>
    <row r="3" spans="1:17" ht="16.2" thickBot="1" x14ac:dyDescent="0.35">
      <c r="A3" s="18" t="s">
        <v>55</v>
      </c>
      <c r="B3" s="18" t="s">
        <v>1</v>
      </c>
      <c r="C3" s="19" t="s">
        <v>5</v>
      </c>
      <c r="D3" s="20" t="s">
        <v>6</v>
      </c>
      <c r="E3" s="24" t="s">
        <v>61</v>
      </c>
      <c r="H3" s="28" t="str">
        <f>"Sadece"&amp;" "&amp;K2&amp;" için"</f>
        <v>Sadece Ürün E için</v>
      </c>
      <c r="L3">
        <v>3</v>
      </c>
      <c r="M3" s="17" t="s">
        <v>15</v>
      </c>
      <c r="N3" s="18" t="s">
        <v>1</v>
      </c>
      <c r="O3" s="19" t="s">
        <v>5</v>
      </c>
      <c r="P3" s="20" t="s">
        <v>6</v>
      </c>
      <c r="Q3" s="24" t="s">
        <v>61</v>
      </c>
    </row>
    <row r="4" spans="1:17" ht="15" thickBot="1" x14ac:dyDescent="0.35">
      <c r="A4" s="17" t="s">
        <v>56</v>
      </c>
      <c r="B4" s="17" t="s">
        <v>9</v>
      </c>
      <c r="C4" s="21">
        <v>2.4</v>
      </c>
      <c r="D4" s="22">
        <v>4250</v>
      </c>
      <c r="E4" s="35">
        <f>+C4*D4</f>
        <v>10200</v>
      </c>
      <c r="G4" t="s">
        <v>132</v>
      </c>
      <c r="H4" s="33">
        <f>SUMPRODUCT((B4:B29=I2)*(D4:D29))</f>
        <v>12617.545787150486</v>
      </c>
      <c r="L4">
        <v>4</v>
      </c>
      <c r="M4" s="17" t="s">
        <v>17</v>
      </c>
      <c r="N4" s="17" t="s">
        <v>9</v>
      </c>
      <c r="O4" s="22">
        <v>31</v>
      </c>
      <c r="P4" s="22">
        <v>4250</v>
      </c>
      <c r="Q4" s="35">
        <f>+O4*P4</f>
        <v>131750</v>
      </c>
    </row>
    <row r="5" spans="1:17" ht="15" thickBot="1" x14ac:dyDescent="0.35">
      <c r="A5" s="17" t="s">
        <v>56</v>
      </c>
      <c r="B5" s="17" t="s">
        <v>13</v>
      </c>
      <c r="C5" s="21">
        <v>2.88</v>
      </c>
      <c r="D5" s="22">
        <v>4250</v>
      </c>
      <c r="E5" s="35">
        <f t="shared" ref="E5:E29" si="0">+C5*D5</f>
        <v>12240</v>
      </c>
      <c r="G5" t="s">
        <v>133</v>
      </c>
      <c r="H5" s="34">
        <f>SUMPRODUCT((B4:B29=I2)*(E4:E29))</f>
        <v>82234.096383999989</v>
      </c>
      <c r="L5">
        <v>5</v>
      </c>
      <c r="M5" s="17" t="s">
        <v>18</v>
      </c>
      <c r="N5" s="17" t="s">
        <v>13</v>
      </c>
      <c r="O5" s="22">
        <v>12</v>
      </c>
      <c r="P5" s="22">
        <v>4250</v>
      </c>
      <c r="Q5" s="35">
        <f t="shared" ref="Q5:Q29" si="1">+O5*P5</f>
        <v>51000</v>
      </c>
    </row>
    <row r="6" spans="1:17" x14ac:dyDescent="0.3">
      <c r="A6" s="17" t="s">
        <v>56</v>
      </c>
      <c r="B6" s="17" t="s">
        <v>15</v>
      </c>
      <c r="C6" s="21">
        <v>3.456</v>
      </c>
      <c r="D6" s="22">
        <v>4250</v>
      </c>
      <c r="E6" s="35">
        <f t="shared" si="0"/>
        <v>14688</v>
      </c>
      <c r="L6">
        <v>6</v>
      </c>
      <c r="M6" s="17" t="s">
        <v>19</v>
      </c>
      <c r="N6" s="17" t="s">
        <v>15</v>
      </c>
      <c r="O6" s="22">
        <v>139</v>
      </c>
      <c r="P6" s="22">
        <v>4250</v>
      </c>
      <c r="Q6" s="35">
        <f t="shared" si="1"/>
        <v>590750</v>
      </c>
    </row>
    <row r="7" spans="1:17" x14ac:dyDescent="0.3">
      <c r="A7" s="17" t="s">
        <v>56</v>
      </c>
      <c r="B7" s="17" t="s">
        <v>17</v>
      </c>
      <c r="C7" s="21">
        <v>4.1471999999999998</v>
      </c>
      <c r="D7" s="22">
        <v>4250</v>
      </c>
      <c r="E7" s="35">
        <f t="shared" si="0"/>
        <v>17625.599999999999</v>
      </c>
      <c r="N7" s="17" t="s">
        <v>17</v>
      </c>
      <c r="O7" s="22">
        <v>116</v>
      </c>
      <c r="P7" s="22">
        <v>4250</v>
      </c>
      <c r="Q7" s="35">
        <f t="shared" si="1"/>
        <v>493000</v>
      </c>
    </row>
    <row r="8" spans="1:17" x14ac:dyDescent="0.3">
      <c r="A8" s="17" t="s">
        <v>56</v>
      </c>
      <c r="B8" s="17" t="s">
        <v>18</v>
      </c>
      <c r="C8" s="21">
        <v>4.9766399999999997</v>
      </c>
      <c r="D8" s="22">
        <v>2069.6694958847738</v>
      </c>
      <c r="E8" s="35">
        <f t="shared" si="0"/>
        <v>10300</v>
      </c>
      <c r="N8" s="17" t="s">
        <v>18</v>
      </c>
      <c r="O8" s="22">
        <v>62</v>
      </c>
      <c r="P8" s="22">
        <v>2069.6694958847738</v>
      </c>
      <c r="Q8" s="35">
        <f t="shared" si="1"/>
        <v>128319.50874485598</v>
      </c>
    </row>
    <row r="9" spans="1:17" x14ac:dyDescent="0.3">
      <c r="A9" s="17" t="s">
        <v>56</v>
      </c>
      <c r="B9" s="17" t="s">
        <v>19</v>
      </c>
      <c r="C9" s="21">
        <v>5.9</v>
      </c>
      <c r="D9" s="22">
        <v>2069.6694958847738</v>
      </c>
      <c r="E9" s="35">
        <f t="shared" si="0"/>
        <v>12211.050025720166</v>
      </c>
      <c r="N9" s="17" t="s">
        <v>19</v>
      </c>
      <c r="O9" s="22">
        <v>58</v>
      </c>
      <c r="P9" s="22">
        <v>2069.6694958847738</v>
      </c>
      <c r="Q9" s="35">
        <f t="shared" si="1"/>
        <v>120040.83076131689</v>
      </c>
    </row>
    <row r="10" spans="1:17" x14ac:dyDescent="0.3">
      <c r="A10" s="17" t="s">
        <v>57</v>
      </c>
      <c r="B10" s="17" t="s">
        <v>9</v>
      </c>
      <c r="C10" s="21">
        <v>3.1680000000000001</v>
      </c>
      <c r="D10" s="22">
        <v>4681.818181818182</v>
      </c>
      <c r="E10" s="35">
        <f t="shared" si="0"/>
        <v>14832.000000000002</v>
      </c>
      <c r="N10" s="17" t="s">
        <v>9</v>
      </c>
      <c r="O10" s="22">
        <v>149</v>
      </c>
      <c r="P10" s="22">
        <v>4681.818181818182</v>
      </c>
      <c r="Q10" s="35">
        <f t="shared" si="1"/>
        <v>697590.90909090906</v>
      </c>
    </row>
    <row r="11" spans="1:17" x14ac:dyDescent="0.3">
      <c r="A11" s="17" t="s">
        <v>57</v>
      </c>
      <c r="B11" s="17" t="s">
        <v>13</v>
      </c>
      <c r="C11" s="21">
        <v>3.8016000000000001</v>
      </c>
      <c r="D11" s="22">
        <v>4681.8181818181811</v>
      </c>
      <c r="E11" s="35">
        <f t="shared" si="0"/>
        <v>17798.399999999998</v>
      </c>
      <c r="N11" s="17" t="s">
        <v>13</v>
      </c>
      <c r="O11" s="22">
        <v>99</v>
      </c>
      <c r="P11" s="22">
        <v>4681.8181818181811</v>
      </c>
      <c r="Q11" s="35">
        <f t="shared" si="1"/>
        <v>463499.99999999994</v>
      </c>
    </row>
    <row r="12" spans="1:17" x14ac:dyDescent="0.3">
      <c r="A12" s="17" t="s">
        <v>57</v>
      </c>
      <c r="B12" s="17" t="s">
        <v>15</v>
      </c>
      <c r="C12" s="21">
        <v>4.5619199999999998</v>
      </c>
      <c r="D12" s="22">
        <v>2279.7418630751963</v>
      </c>
      <c r="E12" s="35">
        <f t="shared" si="0"/>
        <v>10399.999999999998</v>
      </c>
      <c r="N12" s="17" t="s">
        <v>15</v>
      </c>
      <c r="O12" s="22">
        <v>151</v>
      </c>
      <c r="P12" s="22">
        <v>2279.7418630751963</v>
      </c>
      <c r="Q12" s="35">
        <f t="shared" si="1"/>
        <v>344241.02132435463</v>
      </c>
    </row>
    <row r="13" spans="1:17" x14ac:dyDescent="0.3">
      <c r="A13" s="17" t="s">
        <v>57</v>
      </c>
      <c r="B13" s="17" t="s">
        <v>17</v>
      </c>
      <c r="C13" s="21">
        <v>5.4743040000000001</v>
      </c>
      <c r="D13" s="22">
        <v>2279.7418630751963</v>
      </c>
      <c r="E13" s="35">
        <f t="shared" si="0"/>
        <v>12480</v>
      </c>
      <c r="N13" s="17" t="s">
        <v>17</v>
      </c>
      <c r="O13" s="22">
        <v>29</v>
      </c>
      <c r="P13" s="22">
        <v>2279.7418630751963</v>
      </c>
      <c r="Q13" s="35">
        <f t="shared" si="1"/>
        <v>66112.514029180689</v>
      </c>
    </row>
    <row r="14" spans="1:17" x14ac:dyDescent="0.3">
      <c r="A14" s="17" t="s">
        <v>57</v>
      </c>
      <c r="B14" s="17" t="s">
        <v>18</v>
      </c>
      <c r="C14" s="21">
        <v>6.5691648000000002</v>
      </c>
      <c r="D14" s="22">
        <v>2279.7418630751963</v>
      </c>
      <c r="E14" s="35">
        <f t="shared" si="0"/>
        <v>14976</v>
      </c>
      <c r="N14" s="17" t="s">
        <v>18</v>
      </c>
      <c r="O14" s="22">
        <v>128</v>
      </c>
      <c r="P14" s="22">
        <v>2279.7418630751963</v>
      </c>
      <c r="Q14" s="35">
        <f t="shared" si="1"/>
        <v>291806.95847362513</v>
      </c>
    </row>
    <row r="15" spans="1:17" x14ac:dyDescent="0.3">
      <c r="A15" s="17" t="s">
        <v>57</v>
      </c>
      <c r="B15" s="17" t="s">
        <v>19</v>
      </c>
      <c r="C15" s="21">
        <v>3.4848000000000003</v>
      </c>
      <c r="D15" s="22">
        <v>5157.0247933884293</v>
      </c>
      <c r="E15" s="35">
        <f t="shared" si="0"/>
        <v>17971.2</v>
      </c>
      <c r="N15" s="17" t="s">
        <v>19</v>
      </c>
      <c r="O15" s="22">
        <v>78</v>
      </c>
      <c r="P15" s="22">
        <v>5157.0247933884293</v>
      </c>
      <c r="Q15" s="35">
        <f t="shared" si="1"/>
        <v>402247.9338842975</v>
      </c>
    </row>
    <row r="16" spans="1:17" x14ac:dyDescent="0.3">
      <c r="A16" s="17" t="s">
        <v>58</v>
      </c>
      <c r="B16" s="17" t="s">
        <v>9</v>
      </c>
      <c r="C16" s="21">
        <v>4.1817600000000006</v>
      </c>
      <c r="D16" s="22">
        <v>5157.0247933884284</v>
      </c>
      <c r="E16" s="35">
        <f t="shared" si="0"/>
        <v>21565.439999999999</v>
      </c>
      <c r="N16" s="17" t="s">
        <v>9</v>
      </c>
      <c r="O16" s="22">
        <v>57</v>
      </c>
      <c r="P16" s="22">
        <v>5157.0247933884284</v>
      </c>
      <c r="Q16" s="35">
        <f t="shared" si="1"/>
        <v>293950.41322314041</v>
      </c>
    </row>
    <row r="17" spans="1:17" x14ac:dyDescent="0.3">
      <c r="A17" s="17" t="s">
        <v>58</v>
      </c>
      <c r="B17" s="17" t="s">
        <v>13</v>
      </c>
      <c r="C17" s="21">
        <v>5.0181120000000004</v>
      </c>
      <c r="D17" s="22">
        <v>5157.0247933884293</v>
      </c>
      <c r="E17" s="35">
        <f t="shared" si="0"/>
        <v>25878.527999999998</v>
      </c>
      <c r="N17" s="17" t="s">
        <v>13</v>
      </c>
      <c r="O17" s="22">
        <v>59</v>
      </c>
      <c r="P17" s="22">
        <v>5157.0247933884293</v>
      </c>
      <c r="Q17" s="35">
        <f t="shared" si="1"/>
        <v>304264.46280991734</v>
      </c>
    </row>
    <row r="18" spans="1:17" x14ac:dyDescent="0.3">
      <c r="A18" s="17" t="s">
        <v>58</v>
      </c>
      <c r="B18" s="17" t="s">
        <v>15</v>
      </c>
      <c r="C18" s="21">
        <v>5.9</v>
      </c>
      <c r="D18" s="22">
        <v>5157.0247933884284</v>
      </c>
      <c r="E18" s="35">
        <f t="shared" si="0"/>
        <v>30426.446280991728</v>
      </c>
      <c r="N18" s="17" t="s">
        <v>15</v>
      </c>
      <c r="O18" s="22">
        <v>94</v>
      </c>
      <c r="P18" s="22">
        <v>5157.0247933884284</v>
      </c>
      <c r="Q18" s="35">
        <f t="shared" si="1"/>
        <v>484760.33057851228</v>
      </c>
    </row>
    <row r="19" spans="1:17" x14ac:dyDescent="0.3">
      <c r="A19" s="17" t="s">
        <v>58</v>
      </c>
      <c r="B19" s="17" t="s">
        <v>17</v>
      </c>
      <c r="C19" s="21">
        <v>5.6932761599999999</v>
      </c>
      <c r="D19" s="22">
        <v>6545.4545454545441</v>
      </c>
      <c r="E19" s="35">
        <f t="shared" si="0"/>
        <v>37265.080319999994</v>
      </c>
      <c r="N19" s="17" t="s">
        <v>17</v>
      </c>
      <c r="O19" s="22">
        <v>26</v>
      </c>
      <c r="P19" s="22">
        <v>6545.4545454545441</v>
      </c>
      <c r="Q19" s="35">
        <f t="shared" si="1"/>
        <v>170181.81818181815</v>
      </c>
    </row>
    <row r="20" spans="1:17" x14ac:dyDescent="0.3">
      <c r="A20" s="17" t="s">
        <v>58</v>
      </c>
      <c r="B20" s="17" t="s">
        <v>18</v>
      </c>
      <c r="C20" s="21">
        <v>6.8319313920000004</v>
      </c>
      <c r="D20" s="22">
        <v>6545.4545454545432</v>
      </c>
      <c r="E20" s="35">
        <f t="shared" si="0"/>
        <v>44718.096383999989</v>
      </c>
      <c r="N20" s="17" t="s">
        <v>18</v>
      </c>
      <c r="O20" s="22">
        <v>87</v>
      </c>
      <c r="P20" s="22">
        <v>6545.4545454545432</v>
      </c>
      <c r="Q20" s="35">
        <f t="shared" si="1"/>
        <v>569454.5454545453</v>
      </c>
    </row>
    <row r="21" spans="1:17" x14ac:dyDescent="0.3">
      <c r="A21" s="17" t="s">
        <v>58</v>
      </c>
      <c r="B21" s="17" t="s">
        <v>19</v>
      </c>
      <c r="C21" s="21">
        <v>3.6241920000000003</v>
      </c>
      <c r="D21" s="22">
        <v>2897.1974994702264</v>
      </c>
      <c r="E21" s="35">
        <f t="shared" si="0"/>
        <v>10500</v>
      </c>
      <c r="N21" s="17" t="s">
        <v>19</v>
      </c>
      <c r="O21" s="22">
        <v>79</v>
      </c>
      <c r="P21" s="22">
        <v>2897.1974994702264</v>
      </c>
      <c r="Q21" s="35">
        <f t="shared" si="1"/>
        <v>228878.60245814789</v>
      </c>
    </row>
    <row r="22" spans="1:17" x14ac:dyDescent="0.3">
      <c r="A22" s="17" t="s">
        <v>59</v>
      </c>
      <c r="B22" s="17" t="s">
        <v>9</v>
      </c>
      <c r="C22" s="21">
        <v>4.3490304000000011</v>
      </c>
      <c r="D22" s="22">
        <v>4863.3184996821346</v>
      </c>
      <c r="E22" s="35">
        <f t="shared" si="0"/>
        <v>21150.719999999998</v>
      </c>
      <c r="N22" s="17" t="s">
        <v>9</v>
      </c>
      <c r="O22" s="22">
        <v>61</v>
      </c>
      <c r="P22" s="22">
        <v>4863.3184996821346</v>
      </c>
      <c r="Q22" s="35">
        <f t="shared" si="1"/>
        <v>296662.42848061019</v>
      </c>
    </row>
    <row r="23" spans="1:17" x14ac:dyDescent="0.3">
      <c r="A23" s="17" t="s">
        <v>59</v>
      </c>
      <c r="B23" s="17" t="s">
        <v>13</v>
      </c>
      <c r="C23" s="21">
        <v>5.2188364800000002</v>
      </c>
      <c r="D23" s="22">
        <v>4863.3184996821356</v>
      </c>
      <c r="E23" s="35">
        <f t="shared" si="0"/>
        <v>25380.863999999998</v>
      </c>
      <c r="N23" s="17" t="s">
        <v>13</v>
      </c>
      <c r="O23" s="22">
        <v>8</v>
      </c>
      <c r="P23" s="22">
        <v>4863.3184996821356</v>
      </c>
      <c r="Q23" s="35">
        <f t="shared" si="1"/>
        <v>38906.547997457084</v>
      </c>
    </row>
    <row r="24" spans="1:17" x14ac:dyDescent="0.3">
      <c r="A24" s="17" t="s">
        <v>59</v>
      </c>
      <c r="B24" s="17" t="s">
        <v>15</v>
      </c>
      <c r="C24" s="21">
        <v>6.2626037760000006</v>
      </c>
      <c r="D24" s="22">
        <v>4863.3184996821346</v>
      </c>
      <c r="E24" s="35">
        <f t="shared" si="0"/>
        <v>30457.036799999994</v>
      </c>
      <c r="N24" s="17" t="s">
        <v>15</v>
      </c>
      <c r="O24" s="22">
        <v>14</v>
      </c>
      <c r="P24" s="22">
        <v>4863.3184996821346</v>
      </c>
      <c r="Q24" s="35">
        <f t="shared" si="1"/>
        <v>68086.458995549881</v>
      </c>
    </row>
    <row r="25" spans="1:17" x14ac:dyDescent="0.3">
      <c r="A25" s="17" t="s">
        <v>59</v>
      </c>
      <c r="B25" s="17" t="s">
        <v>17</v>
      </c>
      <c r="C25" s="21">
        <v>8</v>
      </c>
      <c r="D25" s="22">
        <v>1722.6798827359723</v>
      </c>
      <c r="E25" s="35">
        <f t="shared" si="0"/>
        <v>13781.439061887779</v>
      </c>
      <c r="N25" s="17" t="s">
        <v>17</v>
      </c>
      <c r="O25" s="22">
        <v>104</v>
      </c>
      <c r="P25" s="22">
        <v>1722.6798827359723</v>
      </c>
      <c r="Q25" s="35">
        <f t="shared" si="1"/>
        <v>179158.70780454113</v>
      </c>
    </row>
    <row r="26" spans="1:17" x14ac:dyDescent="0.3">
      <c r="A26" s="17" t="s">
        <v>59</v>
      </c>
      <c r="B26" s="17" t="s">
        <v>18</v>
      </c>
      <c r="C26" s="21">
        <v>7.1052086476800005</v>
      </c>
      <c r="D26" s="22">
        <v>1722.6798827359723</v>
      </c>
      <c r="E26" s="35">
        <f t="shared" si="0"/>
        <v>12240</v>
      </c>
      <c r="N26" s="17" t="s">
        <v>18</v>
      </c>
      <c r="O26" s="22">
        <v>127</v>
      </c>
      <c r="P26" s="22">
        <v>1722.6798827359723</v>
      </c>
      <c r="Q26" s="35">
        <f t="shared" si="1"/>
        <v>218780.34510746849</v>
      </c>
    </row>
    <row r="27" spans="1:17" x14ac:dyDescent="0.3">
      <c r="A27" s="17" t="s">
        <v>59</v>
      </c>
      <c r="B27" s="17" t="s">
        <v>19</v>
      </c>
      <c r="C27" s="21">
        <v>3.7691596800000005</v>
      </c>
      <c r="D27" s="22">
        <v>3896.8898234632497</v>
      </c>
      <c r="E27" s="35">
        <f t="shared" si="0"/>
        <v>14688</v>
      </c>
      <c r="N27" s="17" t="s">
        <v>19</v>
      </c>
      <c r="O27" s="22">
        <v>143</v>
      </c>
      <c r="P27" s="22">
        <v>3896.8898234632497</v>
      </c>
      <c r="Q27" s="35">
        <f t="shared" si="1"/>
        <v>557255.2447552447</v>
      </c>
    </row>
    <row r="28" spans="1:17" x14ac:dyDescent="0.3">
      <c r="A28" s="17" t="s">
        <v>59</v>
      </c>
      <c r="B28" s="17" t="s">
        <v>9</v>
      </c>
      <c r="C28" s="21">
        <v>4.5229916160000014</v>
      </c>
      <c r="D28" s="22">
        <v>2233.0353132363616</v>
      </c>
      <c r="E28" s="35">
        <f t="shared" si="0"/>
        <v>10100</v>
      </c>
      <c r="N28" s="17" t="s">
        <v>9</v>
      </c>
      <c r="O28" s="22">
        <v>121</v>
      </c>
      <c r="P28" s="22">
        <v>2233.0353132363616</v>
      </c>
      <c r="Q28" s="35">
        <f t="shared" si="1"/>
        <v>270197.27290159976</v>
      </c>
    </row>
    <row r="29" spans="1:17" ht="15" thickBot="1" x14ac:dyDescent="0.35">
      <c r="A29" s="17" t="s">
        <v>59</v>
      </c>
      <c r="B29" s="17" t="s">
        <v>13</v>
      </c>
      <c r="C29" s="21">
        <v>5.4275899392000007</v>
      </c>
      <c r="D29" s="22">
        <v>1897.711528575456</v>
      </c>
      <c r="E29" s="35">
        <f t="shared" si="0"/>
        <v>10300</v>
      </c>
      <c r="N29" s="17" t="s">
        <v>13</v>
      </c>
      <c r="O29" s="22">
        <v>31</v>
      </c>
      <c r="P29" s="22">
        <v>1897.711528575456</v>
      </c>
      <c r="Q29" s="35">
        <f t="shared" si="1"/>
        <v>58829.057385839136</v>
      </c>
    </row>
    <row r="30" spans="1:17" ht="16.2" thickBot="1" x14ac:dyDescent="0.35">
      <c r="D30" s="25" t="s">
        <v>62</v>
      </c>
      <c r="E30" s="35">
        <f>SUM(E4:E29)</f>
        <v>474173.90087259962</v>
      </c>
      <c r="P30" s="25" t="s">
        <v>62</v>
      </c>
      <c r="Q30" s="33">
        <f>SUM(Q4:Q29)</f>
        <v>7519725.9124429319</v>
      </c>
    </row>
    <row r="31" spans="1:17" ht="16.2" thickBot="1" x14ac:dyDescent="0.35">
      <c r="D31" s="26" t="s">
        <v>63</v>
      </c>
      <c r="E31" s="35">
        <f>SUMPRODUCT(C4:C29*D4:D29)</f>
        <v>474173.90087259962</v>
      </c>
      <c r="P31" s="26" t="s">
        <v>63</v>
      </c>
      <c r="Q31" s="34">
        <f>SUMPRODUCT(O4:O29*P4:P29)</f>
        <v>7519725.9124429319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6</xdr:col>
                    <xdr:colOff>784860</xdr:colOff>
                    <xdr:row>0</xdr:row>
                    <xdr:rowOff>190500</xdr:rowOff>
                  </from>
                  <to>
                    <xdr:col>7</xdr:col>
                    <xdr:colOff>1226820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showGridLines="0" workbookViewId="0">
      <selection activeCell="N4" sqref="N4"/>
    </sheetView>
  </sheetViews>
  <sheetFormatPr defaultColWidth="9.109375" defaultRowHeight="14.4" x14ac:dyDescent="0.3"/>
  <cols>
    <col min="1" max="7" width="9.109375" style="3"/>
    <col min="8" max="8" width="11.33203125" style="3" bestFit="1" customWidth="1"/>
    <col min="9" max="9" width="5.5546875" style="3" customWidth="1"/>
    <col min="10" max="10" width="4.44140625" style="3" customWidth="1"/>
    <col min="11" max="11" width="12.44140625" style="3" bestFit="1" customWidth="1"/>
    <col min="12" max="12" width="9.33203125" style="3" customWidth="1"/>
    <col min="13" max="16384" width="9.109375" style="3"/>
  </cols>
  <sheetData>
    <row r="1" spans="1:14" x14ac:dyDescent="0.3">
      <c r="A1" s="29" t="s">
        <v>114</v>
      </c>
      <c r="B1" s="29" t="s">
        <v>1</v>
      </c>
      <c r="C1" s="29" t="s">
        <v>115</v>
      </c>
      <c r="D1" s="29" t="s">
        <v>116</v>
      </c>
      <c r="E1" s="29" t="s">
        <v>117</v>
      </c>
      <c r="F1" s="29" t="s">
        <v>6</v>
      </c>
      <c r="G1" s="29" t="s">
        <v>5</v>
      </c>
      <c r="H1" s="29" t="s">
        <v>61</v>
      </c>
      <c r="L1" s="29" t="s">
        <v>115</v>
      </c>
      <c r="M1" s="29" t="s">
        <v>117</v>
      </c>
      <c r="N1" s="29" t="s">
        <v>1</v>
      </c>
    </row>
    <row r="2" spans="1:14" x14ac:dyDescent="0.3">
      <c r="A2" s="30">
        <v>40555</v>
      </c>
      <c r="B2" s="31" t="s">
        <v>65</v>
      </c>
      <c r="C2" s="31" t="s">
        <v>66</v>
      </c>
      <c r="D2" s="31" t="s">
        <v>67</v>
      </c>
      <c r="E2" s="31" t="s">
        <v>68</v>
      </c>
      <c r="F2" s="31">
        <v>36</v>
      </c>
      <c r="G2" s="31">
        <v>26.99</v>
      </c>
      <c r="H2" s="36">
        <f>+F2*G2</f>
        <v>971.64</v>
      </c>
      <c r="L2" s="31" t="s">
        <v>66</v>
      </c>
      <c r="M2" s="31" t="s">
        <v>70</v>
      </c>
      <c r="N2" s="31" t="s">
        <v>73</v>
      </c>
    </row>
    <row r="3" spans="1:14" x14ac:dyDescent="0.3">
      <c r="A3" s="30">
        <v>40554</v>
      </c>
      <c r="B3" s="31" t="s">
        <v>65</v>
      </c>
      <c r="C3" s="31" t="s">
        <v>66</v>
      </c>
      <c r="D3" s="31" t="s">
        <v>69</v>
      </c>
      <c r="E3" s="31" t="s">
        <v>70</v>
      </c>
      <c r="F3" s="31">
        <v>62</v>
      </c>
      <c r="G3" s="31">
        <v>26.99</v>
      </c>
      <c r="H3" s="36">
        <f t="shared" ref="H3:H66" si="0">+F3*G3</f>
        <v>1673.3799999999999</v>
      </c>
      <c r="K3" s="29" t="s">
        <v>132</v>
      </c>
      <c r="L3" s="42">
        <f>SUMPRODUCT((C2:C106=L2)*(F2:F106))</f>
        <v>898</v>
      </c>
      <c r="M3" s="42">
        <f>SUMPRODUCT((E2:E106=M2)*(F2:F106))</f>
        <v>88</v>
      </c>
      <c r="N3" s="42">
        <v>652</v>
      </c>
    </row>
    <row r="4" spans="1:14" x14ac:dyDescent="0.3">
      <c r="A4" s="30">
        <v>40549</v>
      </c>
      <c r="B4" s="31" t="s">
        <v>65</v>
      </c>
      <c r="C4" s="31" t="s">
        <v>66</v>
      </c>
      <c r="D4" s="31" t="s">
        <v>71</v>
      </c>
      <c r="E4" s="31" t="s">
        <v>72</v>
      </c>
      <c r="F4" s="31">
        <v>50</v>
      </c>
      <c r="G4" s="31">
        <v>26.99</v>
      </c>
      <c r="H4" s="36">
        <f t="shared" si="0"/>
        <v>1349.5</v>
      </c>
      <c r="K4" s="29" t="s">
        <v>133</v>
      </c>
      <c r="L4" s="42">
        <f>SUMPRODUCT((C2:C106=L2)*(H2:H106))</f>
        <v>20883.01999999999</v>
      </c>
      <c r="M4" s="42">
        <v>2271.12</v>
      </c>
      <c r="N4" s="42">
        <v>15641.48</v>
      </c>
    </row>
    <row r="5" spans="1:14" x14ac:dyDescent="0.3">
      <c r="A5" s="30">
        <v>40546</v>
      </c>
      <c r="B5" s="31" t="s">
        <v>73</v>
      </c>
      <c r="C5" s="31" t="s">
        <v>74</v>
      </c>
      <c r="D5" s="31" t="s">
        <v>67</v>
      </c>
      <c r="E5" s="31" t="s">
        <v>75</v>
      </c>
      <c r="F5" s="31">
        <v>59</v>
      </c>
      <c r="G5" s="31">
        <v>23.99</v>
      </c>
      <c r="H5" s="36">
        <f t="shared" si="0"/>
        <v>1415.4099999999999</v>
      </c>
      <c r="K5"/>
    </row>
    <row r="6" spans="1:14" x14ac:dyDescent="0.3">
      <c r="A6" s="30">
        <v>40559</v>
      </c>
      <c r="B6" s="31" t="s">
        <v>73</v>
      </c>
      <c r="C6" s="31" t="s">
        <v>76</v>
      </c>
      <c r="D6" s="31" t="s">
        <v>71</v>
      </c>
      <c r="E6" s="31" t="s">
        <v>77</v>
      </c>
      <c r="F6" s="31">
        <v>53</v>
      </c>
      <c r="G6" s="31">
        <v>23.990000000000002</v>
      </c>
      <c r="H6" s="36">
        <f t="shared" si="0"/>
        <v>1271.47</v>
      </c>
    </row>
    <row r="7" spans="1:14" x14ac:dyDescent="0.3">
      <c r="A7" s="30">
        <v>40567</v>
      </c>
      <c r="B7" s="31" t="s">
        <v>78</v>
      </c>
      <c r="C7" s="31" t="s">
        <v>79</v>
      </c>
      <c r="D7" s="31" t="s">
        <v>80</v>
      </c>
      <c r="E7" s="31" t="s">
        <v>81</v>
      </c>
      <c r="F7" s="31">
        <v>41</v>
      </c>
      <c r="G7" s="31">
        <v>18.989999999999998</v>
      </c>
      <c r="H7" s="36">
        <f t="shared" si="0"/>
        <v>778.58999999999992</v>
      </c>
    </row>
    <row r="8" spans="1:14" x14ac:dyDescent="0.3">
      <c r="A8" s="30">
        <v>40553</v>
      </c>
      <c r="B8" s="31" t="s">
        <v>82</v>
      </c>
      <c r="C8" s="31" t="s">
        <v>76</v>
      </c>
      <c r="D8" s="31" t="s">
        <v>69</v>
      </c>
      <c r="E8" s="31" t="s">
        <v>83</v>
      </c>
      <c r="F8" s="31">
        <v>13</v>
      </c>
      <c r="G8" s="31">
        <v>22.990000000000002</v>
      </c>
      <c r="H8" s="36">
        <f t="shared" si="0"/>
        <v>298.87</v>
      </c>
    </row>
    <row r="9" spans="1:14" x14ac:dyDescent="0.3">
      <c r="A9" s="30">
        <v>40567</v>
      </c>
      <c r="B9" s="31" t="s">
        <v>65</v>
      </c>
      <c r="C9" s="31" t="s">
        <v>74</v>
      </c>
      <c r="D9" s="31" t="s">
        <v>69</v>
      </c>
      <c r="E9" s="31" t="s">
        <v>68</v>
      </c>
      <c r="F9" s="31">
        <v>56</v>
      </c>
      <c r="G9" s="31">
        <v>26.99</v>
      </c>
      <c r="H9" s="36">
        <f t="shared" si="0"/>
        <v>1511.4399999999998</v>
      </c>
    </row>
    <row r="10" spans="1:14" x14ac:dyDescent="0.3">
      <c r="A10" s="30">
        <v>40556</v>
      </c>
      <c r="B10" s="31" t="s">
        <v>78</v>
      </c>
      <c r="C10" s="31" t="s">
        <v>66</v>
      </c>
      <c r="D10" s="31" t="s">
        <v>67</v>
      </c>
      <c r="E10" s="31" t="s">
        <v>84</v>
      </c>
      <c r="F10" s="31">
        <v>50</v>
      </c>
      <c r="G10" s="31">
        <v>18.989999999999998</v>
      </c>
      <c r="H10" s="36">
        <f t="shared" si="0"/>
        <v>949.49999999999989</v>
      </c>
    </row>
    <row r="11" spans="1:14" x14ac:dyDescent="0.3">
      <c r="A11" s="30">
        <v>40568</v>
      </c>
      <c r="B11" s="31" t="s">
        <v>78</v>
      </c>
      <c r="C11" s="31" t="s">
        <v>76</v>
      </c>
      <c r="D11" s="31" t="s">
        <v>69</v>
      </c>
      <c r="E11" s="31" t="s">
        <v>85</v>
      </c>
      <c r="F11" s="31">
        <v>26</v>
      </c>
      <c r="G11" s="31">
        <v>18.989999999999998</v>
      </c>
      <c r="H11" s="36">
        <f t="shared" si="0"/>
        <v>493.73999999999995</v>
      </c>
    </row>
    <row r="12" spans="1:14" x14ac:dyDescent="0.3">
      <c r="A12" s="30">
        <v>40553</v>
      </c>
      <c r="B12" s="31" t="s">
        <v>82</v>
      </c>
      <c r="C12" s="31" t="s">
        <v>66</v>
      </c>
      <c r="D12" s="31" t="s">
        <v>80</v>
      </c>
      <c r="E12" s="31" t="s">
        <v>70</v>
      </c>
      <c r="F12" s="31">
        <v>26</v>
      </c>
      <c r="G12" s="31">
        <v>22.990000000000002</v>
      </c>
      <c r="H12" s="36">
        <f t="shared" si="0"/>
        <v>597.74</v>
      </c>
    </row>
    <row r="13" spans="1:14" x14ac:dyDescent="0.3">
      <c r="A13" s="30">
        <v>40572</v>
      </c>
      <c r="B13" s="31" t="s">
        <v>86</v>
      </c>
      <c r="C13" s="31" t="s">
        <v>74</v>
      </c>
      <c r="D13" s="31" t="s">
        <v>67</v>
      </c>
      <c r="E13" s="31" t="s">
        <v>87</v>
      </c>
      <c r="F13" s="31">
        <v>53</v>
      </c>
      <c r="G13" s="31">
        <v>20.990000000000002</v>
      </c>
      <c r="H13" s="36">
        <f t="shared" si="0"/>
        <v>1112.47</v>
      </c>
    </row>
    <row r="14" spans="1:14" x14ac:dyDescent="0.3">
      <c r="A14" s="30">
        <v>40560</v>
      </c>
      <c r="B14" s="31" t="s">
        <v>65</v>
      </c>
      <c r="C14" s="31" t="s">
        <v>66</v>
      </c>
      <c r="D14" s="31" t="s">
        <v>80</v>
      </c>
      <c r="E14" s="31" t="s">
        <v>88</v>
      </c>
      <c r="F14" s="31">
        <v>43</v>
      </c>
      <c r="G14" s="31">
        <v>26.99</v>
      </c>
      <c r="H14" s="36">
        <f t="shared" si="0"/>
        <v>1160.57</v>
      </c>
    </row>
    <row r="15" spans="1:14" x14ac:dyDescent="0.3">
      <c r="A15" s="30">
        <v>40546</v>
      </c>
      <c r="B15" s="31" t="s">
        <v>65</v>
      </c>
      <c r="C15" s="31" t="s">
        <v>76</v>
      </c>
      <c r="D15" s="31" t="s">
        <v>67</v>
      </c>
      <c r="E15" s="31" t="s">
        <v>72</v>
      </c>
      <c r="F15" s="31">
        <v>36</v>
      </c>
      <c r="G15" s="31">
        <v>26.99</v>
      </c>
      <c r="H15" s="36">
        <f t="shared" si="0"/>
        <v>971.64</v>
      </c>
    </row>
    <row r="16" spans="1:14" x14ac:dyDescent="0.3">
      <c r="A16" s="30">
        <v>40567</v>
      </c>
      <c r="B16" s="31" t="s">
        <v>65</v>
      </c>
      <c r="C16" s="31" t="s">
        <v>74</v>
      </c>
      <c r="D16" s="31" t="s">
        <v>71</v>
      </c>
      <c r="E16" s="31" t="s">
        <v>89</v>
      </c>
      <c r="F16" s="31">
        <v>9</v>
      </c>
      <c r="G16" s="31">
        <v>26.99</v>
      </c>
      <c r="H16" s="36">
        <f t="shared" si="0"/>
        <v>242.91</v>
      </c>
    </row>
    <row r="17" spans="1:8" x14ac:dyDescent="0.3">
      <c r="A17" s="30">
        <v>40566</v>
      </c>
      <c r="B17" s="31" t="s">
        <v>73</v>
      </c>
      <c r="C17" s="31" t="s">
        <v>74</v>
      </c>
      <c r="D17" s="31" t="s">
        <v>67</v>
      </c>
      <c r="E17" s="31" t="s">
        <v>90</v>
      </c>
      <c r="F17" s="31">
        <v>60</v>
      </c>
      <c r="G17" s="31">
        <v>23.99</v>
      </c>
      <c r="H17" s="36">
        <f t="shared" si="0"/>
        <v>1439.3999999999999</v>
      </c>
    </row>
    <row r="18" spans="1:8" x14ac:dyDescent="0.3">
      <c r="A18" s="30">
        <v>40563</v>
      </c>
      <c r="B18" s="31" t="s">
        <v>86</v>
      </c>
      <c r="C18" s="31" t="s">
        <v>66</v>
      </c>
      <c r="D18" s="31" t="s">
        <v>67</v>
      </c>
      <c r="E18" s="31" t="s">
        <v>91</v>
      </c>
      <c r="F18" s="31">
        <v>7</v>
      </c>
      <c r="G18" s="31">
        <v>20.99</v>
      </c>
      <c r="H18" s="36">
        <f t="shared" si="0"/>
        <v>146.92999999999998</v>
      </c>
    </row>
    <row r="19" spans="1:8" x14ac:dyDescent="0.3">
      <c r="A19" s="30">
        <v>40568</v>
      </c>
      <c r="B19" s="31" t="s">
        <v>65</v>
      </c>
      <c r="C19" s="31" t="s">
        <v>66</v>
      </c>
      <c r="D19" s="31" t="s">
        <v>92</v>
      </c>
      <c r="E19" s="31" t="s">
        <v>85</v>
      </c>
      <c r="F19" s="31">
        <v>50</v>
      </c>
      <c r="G19" s="31">
        <v>26.99</v>
      </c>
      <c r="H19" s="36">
        <f t="shared" si="0"/>
        <v>1349.5</v>
      </c>
    </row>
    <row r="20" spans="1:8" x14ac:dyDescent="0.3">
      <c r="A20" s="30">
        <v>40558</v>
      </c>
      <c r="B20" s="31" t="s">
        <v>73</v>
      </c>
      <c r="C20" s="31" t="s">
        <v>79</v>
      </c>
      <c r="D20" s="31" t="s">
        <v>69</v>
      </c>
      <c r="E20" s="31" t="s">
        <v>88</v>
      </c>
      <c r="F20" s="31">
        <v>16</v>
      </c>
      <c r="G20" s="31">
        <v>23.99</v>
      </c>
      <c r="H20" s="36">
        <f t="shared" si="0"/>
        <v>383.84</v>
      </c>
    </row>
    <row r="21" spans="1:8" x14ac:dyDescent="0.3">
      <c r="A21" s="30">
        <v>40568</v>
      </c>
      <c r="B21" s="31" t="s">
        <v>82</v>
      </c>
      <c r="C21" s="31" t="s">
        <v>76</v>
      </c>
      <c r="D21" s="31" t="s">
        <v>67</v>
      </c>
      <c r="E21" s="31" t="s">
        <v>93</v>
      </c>
      <c r="F21" s="31">
        <v>28</v>
      </c>
      <c r="G21" s="31">
        <v>22.99</v>
      </c>
      <c r="H21" s="36">
        <f t="shared" si="0"/>
        <v>643.71999999999991</v>
      </c>
    </row>
    <row r="22" spans="1:8" x14ac:dyDescent="0.3">
      <c r="A22" s="30">
        <v>40549</v>
      </c>
      <c r="B22" s="31" t="s">
        <v>78</v>
      </c>
      <c r="C22" s="31" t="s">
        <v>74</v>
      </c>
      <c r="D22" s="31" t="s">
        <v>69</v>
      </c>
      <c r="E22" s="31" t="s">
        <v>87</v>
      </c>
      <c r="F22" s="31">
        <v>53</v>
      </c>
      <c r="G22" s="31">
        <v>18.989999999999998</v>
      </c>
      <c r="H22" s="36">
        <f t="shared" si="0"/>
        <v>1006.4699999999999</v>
      </c>
    </row>
    <row r="23" spans="1:8" x14ac:dyDescent="0.3">
      <c r="A23" s="30">
        <v>40567</v>
      </c>
      <c r="B23" s="31" t="s">
        <v>65</v>
      </c>
      <c r="C23" s="31" t="s">
        <v>76</v>
      </c>
      <c r="D23" s="31" t="s">
        <v>71</v>
      </c>
      <c r="E23" s="31" t="s">
        <v>94</v>
      </c>
      <c r="F23" s="31">
        <v>61</v>
      </c>
      <c r="G23" s="31">
        <v>26.99</v>
      </c>
      <c r="H23" s="36">
        <f t="shared" si="0"/>
        <v>1646.3899999999999</v>
      </c>
    </row>
    <row r="24" spans="1:8" x14ac:dyDescent="0.3">
      <c r="A24" s="30">
        <v>40566</v>
      </c>
      <c r="B24" s="31" t="s">
        <v>86</v>
      </c>
      <c r="C24" s="31" t="s">
        <v>76</v>
      </c>
      <c r="D24" s="31" t="s">
        <v>80</v>
      </c>
      <c r="E24" s="31" t="s">
        <v>81</v>
      </c>
      <c r="F24" s="31">
        <v>23</v>
      </c>
      <c r="G24" s="31">
        <v>20.99</v>
      </c>
      <c r="H24" s="36">
        <f t="shared" si="0"/>
        <v>482.77</v>
      </c>
    </row>
    <row r="25" spans="1:8" x14ac:dyDescent="0.3">
      <c r="A25" s="30">
        <v>40545</v>
      </c>
      <c r="B25" s="31" t="s">
        <v>78</v>
      </c>
      <c r="C25" s="31" t="s">
        <v>79</v>
      </c>
      <c r="D25" s="31" t="s">
        <v>92</v>
      </c>
      <c r="E25" s="31" t="s">
        <v>68</v>
      </c>
      <c r="F25" s="31">
        <v>16</v>
      </c>
      <c r="G25" s="31">
        <v>18.989999999999998</v>
      </c>
      <c r="H25" s="36">
        <f t="shared" si="0"/>
        <v>303.83999999999997</v>
      </c>
    </row>
    <row r="26" spans="1:8" x14ac:dyDescent="0.3">
      <c r="A26" s="30">
        <v>40557</v>
      </c>
      <c r="B26" s="31" t="s">
        <v>65</v>
      </c>
      <c r="C26" s="31" t="s">
        <v>79</v>
      </c>
      <c r="D26" s="31" t="s">
        <v>95</v>
      </c>
      <c r="E26" s="31" t="s">
        <v>87</v>
      </c>
      <c r="F26" s="31">
        <v>43</v>
      </c>
      <c r="G26" s="31">
        <v>26.99</v>
      </c>
      <c r="H26" s="36">
        <f t="shared" si="0"/>
        <v>1160.57</v>
      </c>
    </row>
    <row r="27" spans="1:8" x14ac:dyDescent="0.3">
      <c r="A27" s="30">
        <v>40569</v>
      </c>
      <c r="B27" s="31" t="s">
        <v>86</v>
      </c>
      <c r="C27" s="31" t="s">
        <v>66</v>
      </c>
      <c r="D27" s="31" t="s">
        <v>71</v>
      </c>
      <c r="E27" s="31" t="s">
        <v>68</v>
      </c>
      <c r="F27" s="31">
        <v>29</v>
      </c>
      <c r="G27" s="31">
        <v>20.99</v>
      </c>
      <c r="H27" s="36">
        <f t="shared" si="0"/>
        <v>608.70999999999992</v>
      </c>
    </row>
    <row r="28" spans="1:8" x14ac:dyDescent="0.3">
      <c r="A28" s="30">
        <v>40556</v>
      </c>
      <c r="B28" s="31" t="s">
        <v>73</v>
      </c>
      <c r="C28" s="31" t="s">
        <v>66</v>
      </c>
      <c r="D28" s="31" t="s">
        <v>92</v>
      </c>
      <c r="E28" s="31" t="s">
        <v>90</v>
      </c>
      <c r="F28" s="31">
        <v>60</v>
      </c>
      <c r="G28" s="31">
        <v>23.99</v>
      </c>
      <c r="H28" s="36">
        <f t="shared" si="0"/>
        <v>1439.3999999999999</v>
      </c>
    </row>
    <row r="29" spans="1:8" x14ac:dyDescent="0.3">
      <c r="A29" s="30">
        <v>40571</v>
      </c>
      <c r="B29" s="31" t="s">
        <v>73</v>
      </c>
      <c r="C29" s="31" t="s">
        <v>74</v>
      </c>
      <c r="D29" s="31" t="s">
        <v>71</v>
      </c>
      <c r="E29" s="31" t="s">
        <v>96</v>
      </c>
      <c r="F29" s="31">
        <v>19</v>
      </c>
      <c r="G29" s="31">
        <v>23.99</v>
      </c>
      <c r="H29" s="36">
        <f t="shared" si="0"/>
        <v>455.80999999999995</v>
      </c>
    </row>
    <row r="30" spans="1:8" x14ac:dyDescent="0.3">
      <c r="A30" s="30">
        <v>40557</v>
      </c>
      <c r="B30" s="31" t="s">
        <v>65</v>
      </c>
      <c r="C30" s="31" t="s">
        <v>76</v>
      </c>
      <c r="D30" s="31" t="s">
        <v>67</v>
      </c>
      <c r="E30" s="31" t="s">
        <v>90</v>
      </c>
      <c r="F30" s="31">
        <v>29</v>
      </c>
      <c r="G30" s="31">
        <v>26.99</v>
      </c>
      <c r="H30" s="36">
        <f t="shared" si="0"/>
        <v>782.70999999999992</v>
      </c>
    </row>
    <row r="31" spans="1:8" x14ac:dyDescent="0.3">
      <c r="A31" s="30">
        <v>40568</v>
      </c>
      <c r="B31" s="31" t="s">
        <v>73</v>
      </c>
      <c r="C31" s="31" t="s">
        <v>74</v>
      </c>
      <c r="D31" s="31" t="s">
        <v>67</v>
      </c>
      <c r="E31" s="31" t="s">
        <v>96</v>
      </c>
      <c r="F31" s="31">
        <v>21</v>
      </c>
      <c r="G31" s="31">
        <v>23.99</v>
      </c>
      <c r="H31" s="36">
        <f t="shared" si="0"/>
        <v>503.78999999999996</v>
      </c>
    </row>
    <row r="32" spans="1:8" x14ac:dyDescent="0.3">
      <c r="A32" s="30">
        <v>40563</v>
      </c>
      <c r="B32" s="31" t="s">
        <v>82</v>
      </c>
      <c r="C32" s="31" t="s">
        <v>74</v>
      </c>
      <c r="D32" s="31" t="s">
        <v>80</v>
      </c>
      <c r="E32" s="31" t="s">
        <v>97</v>
      </c>
      <c r="F32" s="31">
        <v>28</v>
      </c>
      <c r="G32" s="31">
        <v>22.99</v>
      </c>
      <c r="H32" s="36">
        <f t="shared" si="0"/>
        <v>643.71999999999991</v>
      </c>
    </row>
    <row r="33" spans="1:8" x14ac:dyDescent="0.3">
      <c r="A33" s="30">
        <v>40552</v>
      </c>
      <c r="B33" s="31" t="s">
        <v>78</v>
      </c>
      <c r="C33" s="31" t="s">
        <v>79</v>
      </c>
      <c r="D33" s="31" t="s">
        <v>71</v>
      </c>
      <c r="E33" s="31" t="s">
        <v>98</v>
      </c>
      <c r="F33" s="31">
        <v>45</v>
      </c>
      <c r="G33" s="31">
        <v>18.989999999999998</v>
      </c>
      <c r="H33" s="36">
        <f t="shared" si="0"/>
        <v>854.55</v>
      </c>
    </row>
    <row r="34" spans="1:8" x14ac:dyDescent="0.3">
      <c r="A34" s="30">
        <v>40568</v>
      </c>
      <c r="B34" s="31" t="s">
        <v>65</v>
      </c>
      <c r="C34" s="31" t="s">
        <v>76</v>
      </c>
      <c r="D34" s="31" t="s">
        <v>80</v>
      </c>
      <c r="E34" s="31" t="s">
        <v>81</v>
      </c>
      <c r="F34" s="31">
        <v>11</v>
      </c>
      <c r="G34" s="31">
        <v>26.99</v>
      </c>
      <c r="H34" s="36">
        <f t="shared" si="0"/>
        <v>296.89</v>
      </c>
    </row>
    <row r="35" spans="1:8" x14ac:dyDescent="0.3">
      <c r="A35" s="30">
        <v>40545</v>
      </c>
      <c r="B35" s="31" t="s">
        <v>86</v>
      </c>
      <c r="C35" s="31" t="s">
        <v>74</v>
      </c>
      <c r="D35" s="31" t="s">
        <v>92</v>
      </c>
      <c r="E35" s="31" t="s">
        <v>99</v>
      </c>
      <c r="F35" s="31">
        <v>58</v>
      </c>
      <c r="G35" s="31">
        <v>20.99</v>
      </c>
      <c r="H35" s="36">
        <f t="shared" si="0"/>
        <v>1217.4199999999998</v>
      </c>
    </row>
    <row r="36" spans="1:8" x14ac:dyDescent="0.3">
      <c r="A36" s="30">
        <v>40548</v>
      </c>
      <c r="B36" s="31" t="s">
        <v>82</v>
      </c>
      <c r="C36" s="31" t="s">
        <v>76</v>
      </c>
      <c r="D36" s="31" t="s">
        <v>95</v>
      </c>
      <c r="E36" s="31" t="s">
        <v>94</v>
      </c>
      <c r="F36" s="31">
        <v>57</v>
      </c>
      <c r="G36" s="31">
        <v>22.99</v>
      </c>
      <c r="H36" s="36">
        <f t="shared" si="0"/>
        <v>1310.4299999999998</v>
      </c>
    </row>
    <row r="37" spans="1:8" x14ac:dyDescent="0.3">
      <c r="A37" s="30">
        <v>40548</v>
      </c>
      <c r="B37" s="31" t="s">
        <v>86</v>
      </c>
      <c r="C37" s="31" t="s">
        <v>74</v>
      </c>
      <c r="D37" s="31" t="s">
        <v>69</v>
      </c>
      <c r="E37" s="31" t="s">
        <v>99</v>
      </c>
      <c r="F37" s="31">
        <v>39</v>
      </c>
      <c r="G37" s="31">
        <v>20.99</v>
      </c>
      <c r="H37" s="36">
        <f t="shared" si="0"/>
        <v>818.6099999999999</v>
      </c>
    </row>
    <row r="38" spans="1:8" x14ac:dyDescent="0.3">
      <c r="A38" s="30">
        <v>40568</v>
      </c>
      <c r="B38" s="31" t="s">
        <v>73</v>
      </c>
      <c r="C38" s="31" t="s">
        <v>76</v>
      </c>
      <c r="D38" s="31" t="s">
        <v>95</v>
      </c>
      <c r="E38" s="31" t="s">
        <v>100</v>
      </c>
      <c r="F38" s="31">
        <v>13</v>
      </c>
      <c r="G38" s="31">
        <v>23.990000000000002</v>
      </c>
      <c r="H38" s="36">
        <f t="shared" si="0"/>
        <v>311.87</v>
      </c>
    </row>
    <row r="39" spans="1:8" x14ac:dyDescent="0.3">
      <c r="A39" s="30">
        <v>40548</v>
      </c>
      <c r="B39" s="31" t="s">
        <v>65</v>
      </c>
      <c r="C39" s="31" t="s">
        <v>76</v>
      </c>
      <c r="D39" s="31" t="s">
        <v>95</v>
      </c>
      <c r="E39" s="31" t="s">
        <v>85</v>
      </c>
      <c r="F39" s="31">
        <v>54</v>
      </c>
      <c r="G39" s="31">
        <v>26.989999999999995</v>
      </c>
      <c r="H39" s="36">
        <f t="shared" si="0"/>
        <v>1457.4599999999998</v>
      </c>
    </row>
    <row r="40" spans="1:8" x14ac:dyDescent="0.3">
      <c r="A40" s="30">
        <v>40552</v>
      </c>
      <c r="B40" s="31" t="s">
        <v>73</v>
      </c>
      <c r="C40" s="31" t="s">
        <v>66</v>
      </c>
      <c r="D40" s="31" t="s">
        <v>67</v>
      </c>
      <c r="E40" s="31" t="s">
        <v>72</v>
      </c>
      <c r="F40" s="31">
        <v>10</v>
      </c>
      <c r="G40" s="31">
        <v>23.99</v>
      </c>
      <c r="H40" s="36">
        <f t="shared" si="0"/>
        <v>239.89999999999998</v>
      </c>
    </row>
    <row r="41" spans="1:8" x14ac:dyDescent="0.3">
      <c r="A41" s="30">
        <v>40556</v>
      </c>
      <c r="B41" s="31" t="s">
        <v>78</v>
      </c>
      <c r="C41" s="31" t="s">
        <v>74</v>
      </c>
      <c r="D41" s="31" t="s">
        <v>80</v>
      </c>
      <c r="E41" s="31" t="s">
        <v>93</v>
      </c>
      <c r="F41" s="31">
        <v>62</v>
      </c>
      <c r="G41" s="31">
        <v>18.989999999999998</v>
      </c>
      <c r="H41" s="36">
        <f t="shared" si="0"/>
        <v>1177.3799999999999</v>
      </c>
    </row>
    <row r="42" spans="1:8" x14ac:dyDescent="0.3">
      <c r="A42" s="30">
        <v>40561</v>
      </c>
      <c r="B42" s="31" t="s">
        <v>78</v>
      </c>
      <c r="C42" s="31" t="s">
        <v>66</v>
      </c>
      <c r="D42" s="31" t="s">
        <v>80</v>
      </c>
      <c r="E42" s="31" t="s">
        <v>91</v>
      </c>
      <c r="F42" s="31">
        <v>51</v>
      </c>
      <c r="G42" s="31">
        <v>18.989999999999998</v>
      </c>
      <c r="H42" s="36">
        <f t="shared" si="0"/>
        <v>968.4899999999999</v>
      </c>
    </row>
    <row r="43" spans="1:8" x14ac:dyDescent="0.3">
      <c r="A43" s="30">
        <v>40555</v>
      </c>
      <c r="B43" s="31" t="s">
        <v>82</v>
      </c>
      <c r="C43" s="31" t="s">
        <v>76</v>
      </c>
      <c r="D43" s="31" t="s">
        <v>71</v>
      </c>
      <c r="E43" s="31" t="s">
        <v>98</v>
      </c>
      <c r="F43" s="31">
        <v>22</v>
      </c>
      <c r="G43" s="31">
        <v>22.99</v>
      </c>
      <c r="H43" s="36">
        <f t="shared" si="0"/>
        <v>505.78</v>
      </c>
    </row>
    <row r="44" spans="1:8" x14ac:dyDescent="0.3">
      <c r="A44" s="30">
        <v>40555</v>
      </c>
      <c r="B44" s="31" t="s">
        <v>82</v>
      </c>
      <c r="C44" s="31" t="s">
        <v>74</v>
      </c>
      <c r="D44" s="31" t="s">
        <v>92</v>
      </c>
      <c r="E44" s="31" t="s">
        <v>101</v>
      </c>
      <c r="F44" s="31">
        <v>50</v>
      </c>
      <c r="G44" s="31">
        <v>22.99</v>
      </c>
      <c r="H44" s="36">
        <f t="shared" si="0"/>
        <v>1149.5</v>
      </c>
    </row>
    <row r="45" spans="1:8" x14ac:dyDescent="0.3">
      <c r="A45" s="30">
        <v>40553</v>
      </c>
      <c r="B45" s="31" t="s">
        <v>73</v>
      </c>
      <c r="C45" s="31" t="s">
        <v>66</v>
      </c>
      <c r="D45" s="31" t="s">
        <v>80</v>
      </c>
      <c r="E45" s="31" t="s">
        <v>68</v>
      </c>
      <c r="F45" s="31">
        <v>9</v>
      </c>
      <c r="G45" s="31">
        <v>23.99</v>
      </c>
      <c r="H45" s="36">
        <f t="shared" si="0"/>
        <v>215.91</v>
      </c>
    </row>
    <row r="46" spans="1:8" x14ac:dyDescent="0.3">
      <c r="A46" s="30">
        <v>40544</v>
      </c>
      <c r="B46" s="31" t="s">
        <v>82</v>
      </c>
      <c r="C46" s="31" t="s">
        <v>79</v>
      </c>
      <c r="D46" s="31" t="s">
        <v>71</v>
      </c>
      <c r="E46" s="31" t="s">
        <v>85</v>
      </c>
      <c r="F46" s="31">
        <v>24</v>
      </c>
      <c r="G46" s="31">
        <v>22.99</v>
      </c>
      <c r="H46" s="36">
        <f t="shared" si="0"/>
        <v>551.76</v>
      </c>
    </row>
    <row r="47" spans="1:8" x14ac:dyDescent="0.3">
      <c r="A47" s="30">
        <v>40560</v>
      </c>
      <c r="B47" s="31" t="s">
        <v>65</v>
      </c>
      <c r="C47" s="31" t="s">
        <v>74</v>
      </c>
      <c r="D47" s="31" t="s">
        <v>71</v>
      </c>
      <c r="E47" s="31" t="s">
        <v>102</v>
      </c>
      <c r="F47" s="31">
        <v>42</v>
      </c>
      <c r="G47" s="31">
        <v>26.99</v>
      </c>
      <c r="H47" s="36">
        <f t="shared" si="0"/>
        <v>1133.58</v>
      </c>
    </row>
    <row r="48" spans="1:8" x14ac:dyDescent="0.3">
      <c r="A48" s="30">
        <v>40545</v>
      </c>
      <c r="B48" s="31" t="s">
        <v>82</v>
      </c>
      <c r="C48" s="31" t="s">
        <v>74</v>
      </c>
      <c r="D48" s="31" t="s">
        <v>69</v>
      </c>
      <c r="E48" s="31" t="s">
        <v>89</v>
      </c>
      <c r="F48" s="31">
        <v>17</v>
      </c>
      <c r="G48" s="31">
        <v>22.99</v>
      </c>
      <c r="H48" s="36">
        <f t="shared" si="0"/>
        <v>390.83</v>
      </c>
    </row>
    <row r="49" spans="1:8" x14ac:dyDescent="0.3">
      <c r="A49" s="30">
        <v>40572</v>
      </c>
      <c r="B49" s="31" t="s">
        <v>82</v>
      </c>
      <c r="C49" s="31" t="s">
        <v>79</v>
      </c>
      <c r="D49" s="31" t="s">
        <v>69</v>
      </c>
      <c r="E49" s="31" t="s">
        <v>98</v>
      </c>
      <c r="F49" s="31">
        <v>20</v>
      </c>
      <c r="G49" s="31">
        <v>22.99</v>
      </c>
      <c r="H49" s="36">
        <f t="shared" si="0"/>
        <v>459.79999999999995</v>
      </c>
    </row>
    <row r="50" spans="1:8" x14ac:dyDescent="0.3">
      <c r="A50" s="30">
        <v>40569</v>
      </c>
      <c r="B50" s="31" t="s">
        <v>65</v>
      </c>
      <c r="C50" s="31" t="s">
        <v>74</v>
      </c>
      <c r="D50" s="31" t="s">
        <v>92</v>
      </c>
      <c r="E50" s="31" t="s">
        <v>103</v>
      </c>
      <c r="F50" s="31">
        <v>20</v>
      </c>
      <c r="G50" s="31">
        <v>26.99</v>
      </c>
      <c r="H50" s="36">
        <f t="shared" si="0"/>
        <v>539.79999999999995</v>
      </c>
    </row>
    <row r="51" spans="1:8" x14ac:dyDescent="0.3">
      <c r="A51" s="30">
        <v>40556</v>
      </c>
      <c r="B51" s="31" t="s">
        <v>78</v>
      </c>
      <c r="C51" s="31" t="s">
        <v>66</v>
      </c>
      <c r="D51" s="31" t="s">
        <v>67</v>
      </c>
      <c r="E51" s="31" t="s">
        <v>104</v>
      </c>
      <c r="F51" s="31">
        <v>11</v>
      </c>
      <c r="G51" s="31">
        <v>18.989999999999998</v>
      </c>
      <c r="H51" s="36">
        <f t="shared" si="0"/>
        <v>208.89</v>
      </c>
    </row>
    <row r="52" spans="1:8" x14ac:dyDescent="0.3">
      <c r="A52" s="30">
        <v>40545</v>
      </c>
      <c r="B52" s="31" t="s">
        <v>65</v>
      </c>
      <c r="C52" s="31" t="s">
        <v>79</v>
      </c>
      <c r="D52" s="31" t="s">
        <v>95</v>
      </c>
      <c r="E52" s="31" t="s">
        <v>68</v>
      </c>
      <c r="F52" s="31">
        <v>22</v>
      </c>
      <c r="G52" s="31">
        <v>26.99</v>
      </c>
      <c r="H52" s="36">
        <f t="shared" si="0"/>
        <v>593.78</v>
      </c>
    </row>
    <row r="53" spans="1:8" x14ac:dyDescent="0.3">
      <c r="A53" s="30">
        <v>40566</v>
      </c>
      <c r="B53" s="31" t="s">
        <v>82</v>
      </c>
      <c r="C53" s="31" t="s">
        <v>74</v>
      </c>
      <c r="D53" s="31" t="s">
        <v>80</v>
      </c>
      <c r="E53" s="31" t="s">
        <v>105</v>
      </c>
      <c r="F53" s="31">
        <v>19</v>
      </c>
      <c r="G53" s="31">
        <v>22.99</v>
      </c>
      <c r="H53" s="36">
        <f t="shared" si="0"/>
        <v>436.80999999999995</v>
      </c>
    </row>
    <row r="54" spans="1:8" x14ac:dyDescent="0.3">
      <c r="A54" s="30">
        <v>40564</v>
      </c>
      <c r="B54" s="31" t="s">
        <v>73</v>
      </c>
      <c r="C54" s="31" t="s">
        <v>66</v>
      </c>
      <c r="D54" s="31" t="s">
        <v>67</v>
      </c>
      <c r="E54" s="31" t="s">
        <v>94</v>
      </c>
      <c r="F54" s="31">
        <v>32</v>
      </c>
      <c r="G54" s="31">
        <v>23.99</v>
      </c>
      <c r="H54" s="36">
        <f t="shared" si="0"/>
        <v>767.68</v>
      </c>
    </row>
    <row r="55" spans="1:8" x14ac:dyDescent="0.3">
      <c r="A55" s="30">
        <v>40551</v>
      </c>
      <c r="B55" s="31" t="s">
        <v>65</v>
      </c>
      <c r="C55" s="31" t="s">
        <v>79</v>
      </c>
      <c r="D55" s="31" t="s">
        <v>69</v>
      </c>
      <c r="E55" s="31" t="s">
        <v>106</v>
      </c>
      <c r="F55" s="31">
        <v>26</v>
      </c>
      <c r="G55" s="31">
        <v>26.990000000000002</v>
      </c>
      <c r="H55" s="36">
        <f t="shared" si="0"/>
        <v>701.74</v>
      </c>
    </row>
    <row r="56" spans="1:8" x14ac:dyDescent="0.3">
      <c r="A56" s="30">
        <v>40562</v>
      </c>
      <c r="B56" s="31" t="s">
        <v>65</v>
      </c>
      <c r="C56" s="31" t="s">
        <v>79</v>
      </c>
      <c r="D56" s="31" t="s">
        <v>71</v>
      </c>
      <c r="E56" s="31" t="s">
        <v>107</v>
      </c>
      <c r="F56" s="31">
        <v>57</v>
      </c>
      <c r="G56" s="31">
        <v>26.99</v>
      </c>
      <c r="H56" s="36">
        <f t="shared" si="0"/>
        <v>1538.4299999999998</v>
      </c>
    </row>
    <row r="57" spans="1:8" x14ac:dyDescent="0.3">
      <c r="A57" s="30">
        <v>40567</v>
      </c>
      <c r="B57" s="31" t="s">
        <v>78</v>
      </c>
      <c r="C57" s="31" t="s">
        <v>66</v>
      </c>
      <c r="D57" s="31" t="s">
        <v>80</v>
      </c>
      <c r="E57" s="31" t="s">
        <v>98</v>
      </c>
      <c r="F57" s="31">
        <v>57</v>
      </c>
      <c r="G57" s="31">
        <v>18.989999999999998</v>
      </c>
      <c r="H57" s="36">
        <f t="shared" si="0"/>
        <v>1082.4299999999998</v>
      </c>
    </row>
    <row r="58" spans="1:8" x14ac:dyDescent="0.3">
      <c r="A58" s="30">
        <v>40555</v>
      </c>
      <c r="B58" s="31" t="s">
        <v>65</v>
      </c>
      <c r="C58" s="31" t="s">
        <v>66</v>
      </c>
      <c r="D58" s="31" t="s">
        <v>95</v>
      </c>
      <c r="E58" s="31" t="s">
        <v>108</v>
      </c>
      <c r="F58" s="31">
        <v>59</v>
      </c>
      <c r="G58" s="31">
        <v>26.99</v>
      </c>
      <c r="H58" s="36">
        <f t="shared" si="0"/>
        <v>1592.4099999999999</v>
      </c>
    </row>
    <row r="59" spans="1:8" x14ac:dyDescent="0.3">
      <c r="A59" s="30">
        <v>40554</v>
      </c>
      <c r="B59" s="31" t="s">
        <v>82</v>
      </c>
      <c r="C59" s="31" t="s">
        <v>74</v>
      </c>
      <c r="D59" s="31" t="s">
        <v>69</v>
      </c>
      <c r="E59" s="31" t="s">
        <v>109</v>
      </c>
      <c r="F59" s="31">
        <v>15</v>
      </c>
      <c r="G59" s="31">
        <v>22.99</v>
      </c>
      <c r="H59" s="36">
        <f t="shared" si="0"/>
        <v>344.84999999999997</v>
      </c>
    </row>
    <row r="60" spans="1:8" x14ac:dyDescent="0.3">
      <c r="A60" s="30">
        <v>40566</v>
      </c>
      <c r="B60" s="31" t="s">
        <v>65</v>
      </c>
      <c r="C60" s="31" t="s">
        <v>76</v>
      </c>
      <c r="D60" s="31" t="s">
        <v>69</v>
      </c>
      <c r="E60" s="31" t="s">
        <v>75</v>
      </c>
      <c r="F60" s="31">
        <v>50</v>
      </c>
      <c r="G60" s="31">
        <v>26.99</v>
      </c>
      <c r="H60" s="36">
        <f t="shared" si="0"/>
        <v>1349.5</v>
      </c>
    </row>
    <row r="61" spans="1:8" x14ac:dyDescent="0.3">
      <c r="A61" s="30">
        <v>40566</v>
      </c>
      <c r="B61" s="31" t="s">
        <v>86</v>
      </c>
      <c r="C61" s="31" t="s">
        <v>66</v>
      </c>
      <c r="D61" s="31" t="s">
        <v>67</v>
      </c>
      <c r="E61" s="31" t="s">
        <v>101</v>
      </c>
      <c r="F61" s="31">
        <v>29</v>
      </c>
      <c r="G61" s="31">
        <v>20.99</v>
      </c>
      <c r="H61" s="36">
        <f t="shared" si="0"/>
        <v>608.70999999999992</v>
      </c>
    </row>
    <row r="62" spans="1:8" x14ac:dyDescent="0.3">
      <c r="A62" s="30">
        <v>40573</v>
      </c>
      <c r="B62" s="31" t="s">
        <v>86</v>
      </c>
      <c r="C62" s="31" t="s">
        <v>79</v>
      </c>
      <c r="D62" s="31" t="s">
        <v>69</v>
      </c>
      <c r="E62" s="31" t="s">
        <v>110</v>
      </c>
      <c r="F62" s="31">
        <v>23</v>
      </c>
      <c r="G62" s="31">
        <v>20.99</v>
      </c>
      <c r="H62" s="36">
        <f t="shared" si="0"/>
        <v>482.77</v>
      </c>
    </row>
    <row r="63" spans="1:8" x14ac:dyDescent="0.3">
      <c r="A63" s="30">
        <v>40548</v>
      </c>
      <c r="B63" s="31" t="s">
        <v>82</v>
      </c>
      <c r="C63" s="31" t="s">
        <v>66</v>
      </c>
      <c r="D63" s="31" t="s">
        <v>69</v>
      </c>
      <c r="E63" s="31" t="s">
        <v>111</v>
      </c>
      <c r="F63" s="31">
        <v>10</v>
      </c>
      <c r="G63" s="31">
        <v>22.99</v>
      </c>
      <c r="H63" s="36">
        <f t="shared" si="0"/>
        <v>229.89999999999998</v>
      </c>
    </row>
    <row r="64" spans="1:8" x14ac:dyDescent="0.3">
      <c r="A64" s="30">
        <v>40572</v>
      </c>
      <c r="B64" s="31" t="s">
        <v>78</v>
      </c>
      <c r="C64" s="31" t="s">
        <v>66</v>
      </c>
      <c r="D64" s="31" t="s">
        <v>92</v>
      </c>
      <c r="E64" s="31" t="s">
        <v>98</v>
      </c>
      <c r="F64" s="31">
        <v>40</v>
      </c>
      <c r="G64" s="31">
        <v>18.989999999999998</v>
      </c>
      <c r="H64" s="36">
        <f t="shared" si="0"/>
        <v>759.59999999999991</v>
      </c>
    </row>
    <row r="65" spans="1:8" x14ac:dyDescent="0.3">
      <c r="A65" s="30">
        <v>40548</v>
      </c>
      <c r="B65" s="31" t="s">
        <v>86</v>
      </c>
      <c r="C65" s="31" t="s">
        <v>74</v>
      </c>
      <c r="D65" s="31" t="s">
        <v>92</v>
      </c>
      <c r="E65" s="31" t="s">
        <v>101</v>
      </c>
      <c r="F65" s="31">
        <v>23</v>
      </c>
      <c r="G65" s="31">
        <v>20.99</v>
      </c>
      <c r="H65" s="36">
        <f t="shared" si="0"/>
        <v>482.77</v>
      </c>
    </row>
    <row r="66" spans="1:8" x14ac:dyDescent="0.3">
      <c r="A66" s="30">
        <v>40568</v>
      </c>
      <c r="B66" s="31" t="s">
        <v>82</v>
      </c>
      <c r="C66" s="31" t="s">
        <v>76</v>
      </c>
      <c r="D66" s="31" t="s">
        <v>80</v>
      </c>
      <c r="E66" s="31" t="s">
        <v>75</v>
      </c>
      <c r="F66" s="31">
        <v>10</v>
      </c>
      <c r="G66" s="31">
        <v>22.99</v>
      </c>
      <c r="H66" s="36">
        <f t="shared" si="0"/>
        <v>229.89999999999998</v>
      </c>
    </row>
    <row r="67" spans="1:8" x14ac:dyDescent="0.3">
      <c r="A67" s="30">
        <v>40560</v>
      </c>
      <c r="B67" s="31" t="s">
        <v>65</v>
      </c>
      <c r="C67" s="31" t="s">
        <v>79</v>
      </c>
      <c r="D67" s="31" t="s">
        <v>69</v>
      </c>
      <c r="E67" s="31" t="s">
        <v>89</v>
      </c>
      <c r="F67" s="31">
        <v>47</v>
      </c>
      <c r="G67" s="31">
        <v>26.99</v>
      </c>
      <c r="H67" s="36">
        <f t="shared" ref="H67:H106" si="1">+F67*G67</f>
        <v>1268.53</v>
      </c>
    </row>
    <row r="68" spans="1:8" x14ac:dyDescent="0.3">
      <c r="A68" s="30">
        <v>40565</v>
      </c>
      <c r="B68" s="31" t="s">
        <v>78</v>
      </c>
      <c r="C68" s="31" t="s">
        <v>79</v>
      </c>
      <c r="D68" s="31" t="s">
        <v>69</v>
      </c>
      <c r="E68" s="31" t="s">
        <v>84</v>
      </c>
      <c r="F68" s="31">
        <v>64</v>
      </c>
      <c r="G68" s="31">
        <v>18.989999999999998</v>
      </c>
      <c r="H68" s="36">
        <f t="shared" si="1"/>
        <v>1215.3599999999999</v>
      </c>
    </row>
    <row r="69" spans="1:8" x14ac:dyDescent="0.3">
      <c r="A69" s="30">
        <v>40573</v>
      </c>
      <c r="B69" s="31" t="s">
        <v>82</v>
      </c>
      <c r="C69" s="31" t="s">
        <v>76</v>
      </c>
      <c r="D69" s="31" t="s">
        <v>80</v>
      </c>
      <c r="E69" s="31" t="s">
        <v>96</v>
      </c>
      <c r="F69" s="31">
        <v>10</v>
      </c>
      <c r="G69" s="31">
        <v>22.99</v>
      </c>
      <c r="H69" s="36">
        <f t="shared" si="1"/>
        <v>229.89999999999998</v>
      </c>
    </row>
    <row r="70" spans="1:8" x14ac:dyDescent="0.3">
      <c r="A70" s="30">
        <v>40551</v>
      </c>
      <c r="B70" s="31" t="s">
        <v>82</v>
      </c>
      <c r="C70" s="31" t="s">
        <v>74</v>
      </c>
      <c r="D70" s="31" t="s">
        <v>69</v>
      </c>
      <c r="E70" s="31" t="s">
        <v>112</v>
      </c>
      <c r="F70" s="31">
        <v>63</v>
      </c>
      <c r="G70" s="31">
        <v>22.99</v>
      </c>
      <c r="H70" s="36">
        <f t="shared" si="1"/>
        <v>1448.37</v>
      </c>
    </row>
    <row r="71" spans="1:8" x14ac:dyDescent="0.3">
      <c r="A71" s="30">
        <v>40557</v>
      </c>
      <c r="B71" s="31" t="s">
        <v>82</v>
      </c>
      <c r="C71" s="31" t="s">
        <v>74</v>
      </c>
      <c r="D71" s="31" t="s">
        <v>67</v>
      </c>
      <c r="E71" s="31" t="s">
        <v>77</v>
      </c>
      <c r="F71" s="31">
        <v>52</v>
      </c>
      <c r="G71" s="31">
        <v>22.990000000000002</v>
      </c>
      <c r="H71" s="36">
        <f t="shared" si="1"/>
        <v>1195.48</v>
      </c>
    </row>
    <row r="72" spans="1:8" x14ac:dyDescent="0.3">
      <c r="A72" s="30">
        <v>40552</v>
      </c>
      <c r="B72" s="31" t="s">
        <v>78</v>
      </c>
      <c r="C72" s="31" t="s">
        <v>74</v>
      </c>
      <c r="D72" s="31" t="s">
        <v>69</v>
      </c>
      <c r="E72" s="31" t="s">
        <v>94</v>
      </c>
      <c r="F72" s="31">
        <v>22</v>
      </c>
      <c r="G72" s="31">
        <v>18.989999999999998</v>
      </c>
      <c r="H72" s="36">
        <f t="shared" si="1"/>
        <v>417.78</v>
      </c>
    </row>
    <row r="73" spans="1:8" x14ac:dyDescent="0.3">
      <c r="A73" s="30">
        <v>40565</v>
      </c>
      <c r="B73" s="31" t="s">
        <v>78</v>
      </c>
      <c r="C73" s="31" t="s">
        <v>76</v>
      </c>
      <c r="D73" s="31" t="s">
        <v>69</v>
      </c>
      <c r="E73" s="31" t="s">
        <v>100</v>
      </c>
      <c r="F73" s="31">
        <v>29</v>
      </c>
      <c r="G73" s="31">
        <v>18.989999999999998</v>
      </c>
      <c r="H73" s="36">
        <f t="shared" si="1"/>
        <v>550.70999999999992</v>
      </c>
    </row>
    <row r="74" spans="1:8" x14ac:dyDescent="0.3">
      <c r="A74" s="30">
        <v>40553</v>
      </c>
      <c r="B74" s="31" t="s">
        <v>82</v>
      </c>
      <c r="C74" s="31" t="s">
        <v>76</v>
      </c>
      <c r="D74" s="31" t="s">
        <v>67</v>
      </c>
      <c r="E74" s="31" t="s">
        <v>68</v>
      </c>
      <c r="F74" s="31">
        <v>50</v>
      </c>
      <c r="G74" s="31">
        <v>22.99</v>
      </c>
      <c r="H74" s="36">
        <f t="shared" si="1"/>
        <v>1149.5</v>
      </c>
    </row>
    <row r="75" spans="1:8" x14ac:dyDescent="0.3">
      <c r="A75" s="30">
        <v>40569</v>
      </c>
      <c r="B75" s="31" t="s">
        <v>86</v>
      </c>
      <c r="C75" s="31" t="s">
        <v>79</v>
      </c>
      <c r="D75" s="31" t="s">
        <v>92</v>
      </c>
      <c r="E75" s="31" t="s">
        <v>72</v>
      </c>
      <c r="F75" s="31">
        <v>50</v>
      </c>
      <c r="G75" s="31">
        <v>20.99</v>
      </c>
      <c r="H75" s="36">
        <f t="shared" si="1"/>
        <v>1049.5</v>
      </c>
    </row>
    <row r="76" spans="1:8" x14ac:dyDescent="0.3">
      <c r="A76" s="30">
        <v>40557</v>
      </c>
      <c r="B76" s="31" t="s">
        <v>73</v>
      </c>
      <c r="C76" s="31" t="s">
        <v>74</v>
      </c>
      <c r="D76" s="31" t="s">
        <v>92</v>
      </c>
      <c r="E76" s="31" t="s">
        <v>103</v>
      </c>
      <c r="F76" s="31">
        <v>48</v>
      </c>
      <c r="G76" s="31">
        <v>23.99</v>
      </c>
      <c r="H76" s="36">
        <f t="shared" si="1"/>
        <v>1151.52</v>
      </c>
    </row>
    <row r="77" spans="1:8" x14ac:dyDescent="0.3">
      <c r="A77" s="30">
        <v>40556</v>
      </c>
      <c r="B77" s="31" t="s">
        <v>65</v>
      </c>
      <c r="C77" s="31" t="s">
        <v>66</v>
      </c>
      <c r="D77" s="31" t="s">
        <v>80</v>
      </c>
      <c r="E77" s="31" t="s">
        <v>102</v>
      </c>
      <c r="F77" s="31">
        <v>27</v>
      </c>
      <c r="G77" s="31">
        <v>26.989999999999995</v>
      </c>
      <c r="H77" s="36">
        <f t="shared" si="1"/>
        <v>728.7299999999999</v>
      </c>
    </row>
    <row r="78" spans="1:8" x14ac:dyDescent="0.3">
      <c r="A78" s="30">
        <v>40555</v>
      </c>
      <c r="B78" s="31" t="s">
        <v>82</v>
      </c>
      <c r="C78" s="31" t="s">
        <v>79</v>
      </c>
      <c r="D78" s="31" t="s">
        <v>69</v>
      </c>
      <c r="E78" s="31" t="s">
        <v>113</v>
      </c>
      <c r="F78" s="31">
        <v>6</v>
      </c>
      <c r="G78" s="31">
        <v>22.99</v>
      </c>
      <c r="H78" s="36">
        <f t="shared" si="1"/>
        <v>137.94</v>
      </c>
    </row>
    <row r="79" spans="1:8" x14ac:dyDescent="0.3">
      <c r="A79" s="30">
        <v>40571</v>
      </c>
      <c r="B79" s="31" t="s">
        <v>73</v>
      </c>
      <c r="C79" s="31" t="s">
        <v>76</v>
      </c>
      <c r="D79" s="31" t="s">
        <v>80</v>
      </c>
      <c r="E79" s="31" t="s">
        <v>107</v>
      </c>
      <c r="F79" s="31">
        <v>62</v>
      </c>
      <c r="G79" s="31">
        <v>23.99</v>
      </c>
      <c r="H79" s="36">
        <f t="shared" si="1"/>
        <v>1487.3799999999999</v>
      </c>
    </row>
    <row r="80" spans="1:8" x14ac:dyDescent="0.3">
      <c r="A80" s="30">
        <v>40565</v>
      </c>
      <c r="B80" s="31" t="s">
        <v>73</v>
      </c>
      <c r="C80" s="31" t="s">
        <v>76</v>
      </c>
      <c r="D80" s="31" t="s">
        <v>92</v>
      </c>
      <c r="E80" s="31" t="s">
        <v>87</v>
      </c>
      <c r="F80" s="31">
        <v>10</v>
      </c>
      <c r="G80" s="31">
        <v>23.99</v>
      </c>
      <c r="H80" s="36">
        <f t="shared" si="1"/>
        <v>239.89999999999998</v>
      </c>
    </row>
    <row r="81" spans="1:8" x14ac:dyDescent="0.3">
      <c r="A81" s="30">
        <v>40547</v>
      </c>
      <c r="B81" s="31" t="s">
        <v>73</v>
      </c>
      <c r="C81" s="31" t="s">
        <v>66</v>
      </c>
      <c r="D81" s="31" t="s">
        <v>67</v>
      </c>
      <c r="E81" s="31" t="s">
        <v>75</v>
      </c>
      <c r="F81" s="31">
        <v>33</v>
      </c>
      <c r="G81" s="31">
        <v>23.99</v>
      </c>
      <c r="H81" s="36">
        <f t="shared" si="1"/>
        <v>791.67</v>
      </c>
    </row>
    <row r="82" spans="1:8" x14ac:dyDescent="0.3">
      <c r="A82" s="30">
        <v>40569</v>
      </c>
      <c r="B82" s="31" t="s">
        <v>65</v>
      </c>
      <c r="C82" s="31" t="s">
        <v>74</v>
      </c>
      <c r="D82" s="31" t="s">
        <v>92</v>
      </c>
      <c r="E82" s="31" t="s">
        <v>105</v>
      </c>
      <c r="F82" s="31">
        <v>17</v>
      </c>
      <c r="G82" s="31">
        <v>26.99</v>
      </c>
      <c r="H82" s="36">
        <f t="shared" si="1"/>
        <v>458.83</v>
      </c>
    </row>
    <row r="83" spans="1:8" x14ac:dyDescent="0.3">
      <c r="A83" s="30">
        <v>40562</v>
      </c>
      <c r="B83" s="31" t="s">
        <v>82</v>
      </c>
      <c r="C83" s="31" t="s">
        <v>74</v>
      </c>
      <c r="D83" s="31" t="s">
        <v>67</v>
      </c>
      <c r="E83" s="31" t="s">
        <v>110</v>
      </c>
      <c r="F83" s="31">
        <v>10</v>
      </c>
      <c r="G83" s="31">
        <v>22.99</v>
      </c>
      <c r="H83" s="36">
        <f t="shared" si="1"/>
        <v>229.89999999999998</v>
      </c>
    </row>
    <row r="84" spans="1:8" x14ac:dyDescent="0.3">
      <c r="A84" s="30">
        <v>40544</v>
      </c>
      <c r="B84" s="31" t="s">
        <v>73</v>
      </c>
      <c r="C84" s="31" t="s">
        <v>66</v>
      </c>
      <c r="D84" s="31" t="s">
        <v>69</v>
      </c>
      <c r="E84" s="31" t="s">
        <v>75</v>
      </c>
      <c r="F84" s="31">
        <v>8</v>
      </c>
      <c r="G84" s="31">
        <v>23.99</v>
      </c>
      <c r="H84" s="36">
        <f t="shared" si="1"/>
        <v>191.92</v>
      </c>
    </row>
    <row r="85" spans="1:8" x14ac:dyDescent="0.3">
      <c r="A85" s="30">
        <v>40549</v>
      </c>
      <c r="B85" s="31" t="s">
        <v>86</v>
      </c>
      <c r="C85" s="31" t="s">
        <v>76</v>
      </c>
      <c r="D85" s="31" t="s">
        <v>80</v>
      </c>
      <c r="E85" s="31" t="s">
        <v>87</v>
      </c>
      <c r="F85" s="31">
        <v>30</v>
      </c>
      <c r="G85" s="31">
        <v>20.99</v>
      </c>
      <c r="H85" s="36">
        <f t="shared" si="1"/>
        <v>629.69999999999993</v>
      </c>
    </row>
    <row r="86" spans="1:8" x14ac:dyDescent="0.3">
      <c r="A86" s="30">
        <v>40551</v>
      </c>
      <c r="B86" s="31" t="s">
        <v>73</v>
      </c>
      <c r="C86" s="31" t="s">
        <v>79</v>
      </c>
      <c r="D86" s="31" t="s">
        <v>92</v>
      </c>
      <c r="E86" s="31" t="s">
        <v>68</v>
      </c>
      <c r="F86" s="31">
        <v>22</v>
      </c>
      <c r="G86" s="31">
        <v>23.99</v>
      </c>
      <c r="H86" s="36">
        <f t="shared" si="1"/>
        <v>527.78</v>
      </c>
    </row>
    <row r="87" spans="1:8" x14ac:dyDescent="0.3">
      <c r="A87" s="30">
        <v>40571</v>
      </c>
      <c r="B87" s="31" t="s">
        <v>65</v>
      </c>
      <c r="C87" s="31" t="s">
        <v>76</v>
      </c>
      <c r="D87" s="31" t="s">
        <v>69</v>
      </c>
      <c r="E87" s="31" t="s">
        <v>72</v>
      </c>
      <c r="F87" s="31">
        <v>30</v>
      </c>
      <c r="G87" s="31">
        <v>26.99</v>
      </c>
      <c r="H87" s="36">
        <f t="shared" si="1"/>
        <v>809.69999999999993</v>
      </c>
    </row>
    <row r="88" spans="1:8" x14ac:dyDescent="0.3">
      <c r="A88" s="30">
        <v>40555</v>
      </c>
      <c r="B88" s="31" t="s">
        <v>82</v>
      </c>
      <c r="C88" s="31" t="s">
        <v>76</v>
      </c>
      <c r="D88" s="31" t="s">
        <v>67</v>
      </c>
      <c r="E88" s="31" t="s">
        <v>100</v>
      </c>
      <c r="F88" s="31">
        <v>64</v>
      </c>
      <c r="G88" s="31">
        <v>22.99</v>
      </c>
      <c r="H88" s="36">
        <f t="shared" si="1"/>
        <v>1471.36</v>
      </c>
    </row>
    <row r="89" spans="1:8" x14ac:dyDescent="0.3">
      <c r="A89" s="30">
        <v>40553</v>
      </c>
      <c r="B89" s="31" t="s">
        <v>65</v>
      </c>
      <c r="C89" s="31" t="s">
        <v>74</v>
      </c>
      <c r="D89" s="31" t="s">
        <v>95</v>
      </c>
      <c r="E89" s="31" t="s">
        <v>107</v>
      </c>
      <c r="F89" s="31">
        <v>43</v>
      </c>
      <c r="G89" s="31">
        <v>26.99</v>
      </c>
      <c r="H89" s="36">
        <f t="shared" si="1"/>
        <v>1160.57</v>
      </c>
    </row>
    <row r="90" spans="1:8" x14ac:dyDescent="0.3">
      <c r="A90" s="30">
        <v>40571</v>
      </c>
      <c r="B90" s="31" t="s">
        <v>82</v>
      </c>
      <c r="C90" s="31" t="s">
        <v>66</v>
      </c>
      <c r="D90" s="31" t="s">
        <v>69</v>
      </c>
      <c r="E90" s="31" t="s">
        <v>68</v>
      </c>
      <c r="F90" s="31">
        <v>45</v>
      </c>
      <c r="G90" s="31">
        <v>22.99</v>
      </c>
      <c r="H90" s="36">
        <f t="shared" si="1"/>
        <v>1034.55</v>
      </c>
    </row>
    <row r="91" spans="1:8" x14ac:dyDescent="0.3">
      <c r="A91" s="30">
        <v>40565</v>
      </c>
      <c r="B91" s="31" t="s">
        <v>73</v>
      </c>
      <c r="C91" s="31" t="s">
        <v>79</v>
      </c>
      <c r="D91" s="31" t="s">
        <v>80</v>
      </c>
      <c r="E91" s="31" t="s">
        <v>109</v>
      </c>
      <c r="F91" s="31">
        <v>45</v>
      </c>
      <c r="G91" s="31">
        <v>23.99</v>
      </c>
      <c r="H91" s="36">
        <f t="shared" si="1"/>
        <v>1079.55</v>
      </c>
    </row>
    <row r="92" spans="1:8" x14ac:dyDescent="0.3">
      <c r="A92" s="30">
        <v>40568</v>
      </c>
      <c r="B92" s="31" t="s">
        <v>78</v>
      </c>
      <c r="C92" s="31" t="s">
        <v>76</v>
      </c>
      <c r="D92" s="31" t="s">
        <v>92</v>
      </c>
      <c r="E92" s="31" t="s">
        <v>104</v>
      </c>
      <c r="F92" s="31">
        <v>55</v>
      </c>
      <c r="G92" s="31">
        <v>18.989999999999998</v>
      </c>
      <c r="H92" s="36">
        <f t="shared" si="1"/>
        <v>1044.4499999999998</v>
      </c>
    </row>
    <row r="93" spans="1:8" x14ac:dyDescent="0.3">
      <c r="A93" s="30">
        <v>40561</v>
      </c>
      <c r="B93" s="31" t="s">
        <v>78</v>
      </c>
      <c r="C93" s="31" t="s">
        <v>74</v>
      </c>
      <c r="D93" s="31" t="s">
        <v>69</v>
      </c>
      <c r="E93" s="31" t="s">
        <v>90</v>
      </c>
      <c r="F93" s="31">
        <v>62</v>
      </c>
      <c r="G93" s="31">
        <v>18.989999999999998</v>
      </c>
      <c r="H93" s="36">
        <f t="shared" si="1"/>
        <v>1177.3799999999999</v>
      </c>
    </row>
    <row r="94" spans="1:8" x14ac:dyDescent="0.3">
      <c r="A94" s="30">
        <v>40549</v>
      </c>
      <c r="B94" s="31" t="s">
        <v>73</v>
      </c>
      <c r="C94" s="31" t="s">
        <v>76</v>
      </c>
      <c r="D94" s="31" t="s">
        <v>67</v>
      </c>
      <c r="E94" s="31" t="s">
        <v>72</v>
      </c>
      <c r="F94" s="31">
        <v>11</v>
      </c>
      <c r="G94" s="31">
        <v>23.99</v>
      </c>
      <c r="H94" s="36">
        <f t="shared" si="1"/>
        <v>263.89</v>
      </c>
    </row>
    <row r="95" spans="1:8" x14ac:dyDescent="0.3">
      <c r="A95" s="30">
        <v>40569</v>
      </c>
      <c r="B95" s="31" t="s">
        <v>65</v>
      </c>
      <c r="C95" s="31" t="s">
        <v>76</v>
      </c>
      <c r="D95" s="31" t="s">
        <v>80</v>
      </c>
      <c r="E95" s="31" t="s">
        <v>98</v>
      </c>
      <c r="F95" s="31">
        <v>17</v>
      </c>
      <c r="G95" s="31">
        <v>26.99</v>
      </c>
      <c r="H95" s="36">
        <f t="shared" si="1"/>
        <v>458.83</v>
      </c>
    </row>
    <row r="96" spans="1:8" x14ac:dyDescent="0.3">
      <c r="A96" s="30">
        <v>40554</v>
      </c>
      <c r="B96" s="31" t="s">
        <v>82</v>
      </c>
      <c r="C96" s="31" t="s">
        <v>79</v>
      </c>
      <c r="D96" s="31" t="s">
        <v>95</v>
      </c>
      <c r="E96" s="31" t="s">
        <v>75</v>
      </c>
      <c r="F96" s="31">
        <v>57</v>
      </c>
      <c r="G96" s="31">
        <v>22.99</v>
      </c>
      <c r="H96" s="36">
        <f t="shared" si="1"/>
        <v>1310.4299999999998</v>
      </c>
    </row>
    <row r="97" spans="1:8" x14ac:dyDescent="0.3">
      <c r="A97" s="30">
        <v>40563</v>
      </c>
      <c r="B97" s="31" t="s">
        <v>78</v>
      </c>
      <c r="C97" s="31" t="s">
        <v>66</v>
      </c>
      <c r="D97" s="31" t="s">
        <v>71</v>
      </c>
      <c r="E97" s="31" t="s">
        <v>100</v>
      </c>
      <c r="F97" s="31">
        <v>64</v>
      </c>
      <c r="G97" s="31">
        <v>18.989999999999998</v>
      </c>
      <c r="H97" s="36">
        <f t="shared" si="1"/>
        <v>1215.3599999999999</v>
      </c>
    </row>
    <row r="98" spans="1:8" x14ac:dyDescent="0.3">
      <c r="A98" s="30">
        <v>40566</v>
      </c>
      <c r="B98" s="31" t="s">
        <v>65</v>
      </c>
      <c r="C98" s="31" t="s">
        <v>79</v>
      </c>
      <c r="D98" s="31" t="s">
        <v>67</v>
      </c>
      <c r="E98" s="31" t="s">
        <v>99</v>
      </c>
      <c r="F98" s="31">
        <v>31</v>
      </c>
      <c r="G98" s="31">
        <v>26.99</v>
      </c>
      <c r="H98" s="36">
        <f t="shared" si="1"/>
        <v>836.68999999999994</v>
      </c>
    </row>
    <row r="99" spans="1:8" x14ac:dyDescent="0.3">
      <c r="A99" s="30">
        <v>40563</v>
      </c>
      <c r="B99" s="31" t="s">
        <v>86</v>
      </c>
      <c r="C99" s="31" t="s">
        <v>74</v>
      </c>
      <c r="D99" s="31" t="s">
        <v>80</v>
      </c>
      <c r="E99" s="31" t="s">
        <v>94</v>
      </c>
      <c r="F99" s="31">
        <v>21</v>
      </c>
      <c r="G99" s="31">
        <v>20.99</v>
      </c>
      <c r="H99" s="36">
        <f t="shared" si="1"/>
        <v>440.78999999999996</v>
      </c>
    </row>
    <row r="100" spans="1:8" x14ac:dyDescent="0.3">
      <c r="A100" s="30">
        <v>40546</v>
      </c>
      <c r="B100" s="31" t="s">
        <v>65</v>
      </c>
      <c r="C100" s="31" t="s">
        <v>74</v>
      </c>
      <c r="D100" s="31" t="s">
        <v>80</v>
      </c>
      <c r="E100" s="31" t="s">
        <v>91</v>
      </c>
      <c r="F100" s="31">
        <v>32</v>
      </c>
      <c r="G100" s="31">
        <v>26.99</v>
      </c>
      <c r="H100" s="36">
        <f t="shared" si="1"/>
        <v>863.68</v>
      </c>
    </row>
    <row r="101" spans="1:8" x14ac:dyDescent="0.3">
      <c r="A101" s="30">
        <v>40548</v>
      </c>
      <c r="B101" s="31" t="s">
        <v>73</v>
      </c>
      <c r="C101" s="31" t="s">
        <v>76</v>
      </c>
      <c r="D101" s="31" t="s">
        <v>67</v>
      </c>
      <c r="E101" s="31" t="s">
        <v>98</v>
      </c>
      <c r="F101" s="31">
        <v>47</v>
      </c>
      <c r="G101" s="31">
        <v>23.99</v>
      </c>
      <c r="H101" s="36">
        <f t="shared" si="1"/>
        <v>1127.53</v>
      </c>
    </row>
    <row r="102" spans="1:8" x14ac:dyDescent="0.3">
      <c r="A102" s="30">
        <v>40554</v>
      </c>
      <c r="B102" s="31" t="s">
        <v>82</v>
      </c>
      <c r="C102" s="31" t="s">
        <v>76</v>
      </c>
      <c r="D102" s="31" t="s">
        <v>67</v>
      </c>
      <c r="E102" s="31" t="s">
        <v>87</v>
      </c>
      <c r="F102" s="31">
        <v>19</v>
      </c>
      <c r="G102" s="31">
        <v>22.99</v>
      </c>
      <c r="H102" s="36">
        <f t="shared" si="1"/>
        <v>436.80999999999995</v>
      </c>
    </row>
    <row r="103" spans="1:8" x14ac:dyDescent="0.3">
      <c r="A103" s="30">
        <v>40571</v>
      </c>
      <c r="B103" s="31" t="s">
        <v>73</v>
      </c>
      <c r="C103" s="31" t="s">
        <v>74</v>
      </c>
      <c r="D103" s="31" t="s">
        <v>95</v>
      </c>
      <c r="E103" s="31" t="s">
        <v>89</v>
      </c>
      <c r="F103" s="31">
        <v>14</v>
      </c>
      <c r="G103" s="31">
        <v>23.99</v>
      </c>
      <c r="H103" s="36">
        <f t="shared" si="1"/>
        <v>335.85999999999996</v>
      </c>
    </row>
    <row r="104" spans="1:8" x14ac:dyDescent="0.3">
      <c r="A104" s="30">
        <v>40548</v>
      </c>
      <c r="B104" s="31" t="s">
        <v>78</v>
      </c>
      <c r="C104" s="31" t="s">
        <v>76</v>
      </c>
      <c r="D104" s="31" t="s">
        <v>71</v>
      </c>
      <c r="E104" s="31" t="s">
        <v>107</v>
      </c>
      <c r="F104" s="31">
        <v>14</v>
      </c>
      <c r="G104" s="31">
        <v>18.989999999999998</v>
      </c>
      <c r="H104" s="36">
        <f t="shared" si="1"/>
        <v>265.85999999999996</v>
      </c>
    </row>
    <row r="105" spans="1:8" x14ac:dyDescent="0.3">
      <c r="A105" s="30">
        <v>40558</v>
      </c>
      <c r="B105" s="31" t="s">
        <v>65</v>
      </c>
      <c r="C105" s="31" t="s">
        <v>79</v>
      </c>
      <c r="D105" s="31" t="s">
        <v>80</v>
      </c>
      <c r="E105" s="31" t="s">
        <v>90</v>
      </c>
      <c r="F105" s="31">
        <v>55</v>
      </c>
      <c r="G105" s="31">
        <v>26.99</v>
      </c>
      <c r="H105" s="36">
        <f t="shared" si="1"/>
        <v>1484.4499999999998</v>
      </c>
    </row>
    <row r="106" spans="1:8" x14ac:dyDescent="0.3">
      <c r="A106" s="30">
        <v>40547</v>
      </c>
      <c r="B106" s="31" t="s">
        <v>78</v>
      </c>
      <c r="C106" s="31" t="s">
        <v>76</v>
      </c>
      <c r="D106" s="31" t="s">
        <v>92</v>
      </c>
      <c r="E106" s="31" t="s">
        <v>105</v>
      </c>
      <c r="F106" s="31">
        <v>37</v>
      </c>
      <c r="G106" s="31">
        <v>18.989999999999998</v>
      </c>
      <c r="H106" s="36">
        <f t="shared" si="1"/>
        <v>702.63</v>
      </c>
    </row>
    <row r="107" spans="1:8" ht="15.6" x14ac:dyDescent="0.3">
      <c r="G107" s="25" t="s">
        <v>62</v>
      </c>
      <c r="H107" s="45">
        <f>SUM(H2:H106)</f>
        <v>85427.34</v>
      </c>
    </row>
    <row r="108" spans="1:8" ht="15.6" x14ac:dyDescent="0.3">
      <c r="G108" s="26" t="s">
        <v>63</v>
      </c>
      <c r="H108" s="45">
        <f>SUMPRODUCT((F2:F106)*(G2:G106))</f>
        <v>85427.34</v>
      </c>
    </row>
  </sheetData>
  <autoFilter ref="A1:H10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9" sqref="I9"/>
    </sheetView>
  </sheetViews>
  <sheetFormatPr defaultColWidth="9.109375" defaultRowHeight="14.4" x14ac:dyDescent="0.3"/>
  <cols>
    <col min="1" max="7" width="9.109375" style="17"/>
    <col min="8" max="8" width="15.88671875" style="17" bestFit="1" customWidth="1"/>
    <col min="9" max="9" width="9.109375" style="17"/>
    <col min="10" max="10" width="5.109375" style="17" bestFit="1" customWidth="1"/>
    <col min="11" max="16384" width="9.109375" style="17"/>
  </cols>
  <sheetData>
    <row r="1" spans="1:11" ht="15.6" x14ac:dyDescent="0.3">
      <c r="A1" s="43" t="s">
        <v>55</v>
      </c>
      <c r="B1" s="43" t="s">
        <v>122</v>
      </c>
      <c r="C1" s="43" t="s">
        <v>125</v>
      </c>
      <c r="D1" s="43" t="s">
        <v>5</v>
      </c>
      <c r="E1" s="43" t="s">
        <v>6</v>
      </c>
      <c r="F1" s="43" t="s">
        <v>61</v>
      </c>
      <c r="H1" s="41" t="s">
        <v>126</v>
      </c>
    </row>
    <row r="2" spans="1:11" ht="15.6" x14ac:dyDescent="0.3">
      <c r="A2" s="17" t="s">
        <v>118</v>
      </c>
      <c r="B2" s="17">
        <v>2014</v>
      </c>
      <c r="C2" s="17" t="s">
        <v>123</v>
      </c>
      <c r="D2" s="17">
        <v>300</v>
      </c>
      <c r="E2" s="17">
        <v>200</v>
      </c>
      <c r="F2" s="40">
        <f>+D2*E2</f>
        <v>60000</v>
      </c>
      <c r="H2" s="27" t="s">
        <v>55</v>
      </c>
      <c r="I2" s="17" t="s">
        <v>118</v>
      </c>
      <c r="J2" s="17" t="s">
        <v>127</v>
      </c>
      <c r="K2" s="17" t="s">
        <v>120</v>
      </c>
    </row>
    <row r="3" spans="1:11" ht="15.6" x14ac:dyDescent="0.3">
      <c r="A3" s="17" t="s">
        <v>119</v>
      </c>
      <c r="B3" s="17">
        <v>2014</v>
      </c>
      <c r="C3" s="17" t="s">
        <v>124</v>
      </c>
      <c r="D3" s="17">
        <v>400</v>
      </c>
      <c r="E3" s="17">
        <v>33</v>
      </c>
      <c r="F3" s="40">
        <f t="shared" ref="F3:F10" si="0">+D3*E3</f>
        <v>13200</v>
      </c>
      <c r="H3" s="27" t="s">
        <v>122</v>
      </c>
      <c r="I3" s="17">
        <v>2014</v>
      </c>
    </row>
    <row r="4" spans="1:11" ht="15.6" x14ac:dyDescent="0.3">
      <c r="A4" s="17" t="s">
        <v>118</v>
      </c>
      <c r="B4" s="17">
        <v>2014</v>
      </c>
      <c r="C4" s="17" t="s">
        <v>124</v>
      </c>
      <c r="D4" s="17">
        <v>100</v>
      </c>
      <c r="E4" s="17">
        <v>100</v>
      </c>
      <c r="F4" s="40">
        <f t="shared" si="0"/>
        <v>10000</v>
      </c>
      <c r="H4" s="27" t="s">
        <v>125</v>
      </c>
      <c r="I4" s="17" t="s">
        <v>124</v>
      </c>
    </row>
    <row r="5" spans="1:11" ht="15.6" x14ac:dyDescent="0.3">
      <c r="A5" s="17" t="s">
        <v>118</v>
      </c>
      <c r="B5" s="17">
        <v>2014</v>
      </c>
      <c r="C5" s="17" t="s">
        <v>124</v>
      </c>
      <c r="D5" s="17">
        <v>200</v>
      </c>
      <c r="E5" s="17">
        <v>90</v>
      </c>
      <c r="F5" s="40">
        <f t="shared" si="0"/>
        <v>18000</v>
      </c>
      <c r="H5" s="27" t="s">
        <v>128</v>
      </c>
      <c r="I5" s="40">
        <f>SUMPRODUCT(((A2:A10=I2)+(A2:A10=K2))*(B2:B10=I3)*(C2:C10=I4))</f>
        <v>5</v>
      </c>
      <c r="J5"/>
    </row>
    <row r="6" spans="1:11" ht="15.6" x14ac:dyDescent="0.3">
      <c r="A6" s="17" t="s">
        <v>120</v>
      </c>
      <c r="B6" s="17">
        <v>2014</v>
      </c>
      <c r="C6" s="17" t="s">
        <v>124</v>
      </c>
      <c r="D6" s="17">
        <v>320</v>
      </c>
      <c r="E6" s="17">
        <v>100</v>
      </c>
      <c r="F6" s="40">
        <f t="shared" si="0"/>
        <v>32000</v>
      </c>
      <c r="H6" s="27" t="s">
        <v>129</v>
      </c>
      <c r="I6" s="40">
        <f>SUMPRODUCT(((A2:A10=I2)+(A2:A10=K2))*(B2:B10=I3)*(C2:C10=I4)*(E2:E10))</f>
        <v>470</v>
      </c>
      <c r="J6"/>
    </row>
    <row r="7" spans="1:11" ht="15.6" x14ac:dyDescent="0.3">
      <c r="A7" s="17" t="s">
        <v>121</v>
      </c>
      <c r="B7" s="17">
        <v>2014</v>
      </c>
      <c r="C7" s="17" t="s">
        <v>123</v>
      </c>
      <c r="D7" s="17">
        <v>350</v>
      </c>
      <c r="E7" s="17">
        <v>110</v>
      </c>
      <c r="F7" s="40">
        <f t="shared" si="0"/>
        <v>38500</v>
      </c>
      <c r="H7" s="27" t="s">
        <v>130</v>
      </c>
      <c r="I7" s="40">
        <f>SUMPRODUCT(((A2:A10=I2)+(A2:A10=K2))*(B2:B10=I3)*(C2:C10=I4)*(F2:F10))</f>
        <v>98200</v>
      </c>
      <c r="J7"/>
    </row>
    <row r="8" spans="1:11" ht="15.6" x14ac:dyDescent="0.3">
      <c r="A8" s="17" t="s">
        <v>118</v>
      </c>
      <c r="B8" s="17">
        <v>2014</v>
      </c>
      <c r="C8" s="17" t="s">
        <v>124</v>
      </c>
      <c r="D8" s="17">
        <v>222</v>
      </c>
      <c r="E8" s="17">
        <v>100</v>
      </c>
      <c r="F8" s="40">
        <f t="shared" si="0"/>
        <v>22200</v>
      </c>
      <c r="H8" s="27" t="s">
        <v>131</v>
      </c>
      <c r="I8" s="39">
        <v>208.94</v>
      </c>
      <c r="J8"/>
    </row>
    <row r="9" spans="1:11" x14ac:dyDescent="0.3">
      <c r="A9" s="17" t="s">
        <v>118</v>
      </c>
      <c r="B9" s="17">
        <v>2014</v>
      </c>
      <c r="C9" s="17" t="s">
        <v>123</v>
      </c>
      <c r="D9" s="17">
        <v>400</v>
      </c>
      <c r="E9" s="17">
        <v>90</v>
      </c>
      <c r="F9" s="40">
        <f t="shared" si="0"/>
        <v>36000</v>
      </c>
    </row>
    <row r="10" spans="1:11" x14ac:dyDescent="0.3">
      <c r="A10" s="17" t="s">
        <v>118</v>
      </c>
      <c r="B10" s="17">
        <v>2014</v>
      </c>
      <c r="C10" s="17" t="s">
        <v>124</v>
      </c>
      <c r="D10" s="17">
        <v>200</v>
      </c>
      <c r="E10" s="17">
        <v>80</v>
      </c>
      <c r="F10" s="40">
        <f t="shared" si="0"/>
        <v>16000</v>
      </c>
    </row>
    <row r="11" spans="1:11" ht="15.6" x14ac:dyDescent="0.3">
      <c r="E11" s="25" t="s">
        <v>62</v>
      </c>
      <c r="F11" s="40">
        <f>SUM(F2:F10)</f>
        <v>245900</v>
      </c>
    </row>
    <row r="12" spans="1:11" ht="15.6" x14ac:dyDescent="0.3">
      <c r="E12" s="26" t="s">
        <v>63</v>
      </c>
      <c r="F12" s="40">
        <f>SUMPRODUCT((D2:D10)*(E2:E10))</f>
        <v>245900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110" zoomScaleNormal="110" workbookViewId="0">
      <selection activeCell="L16" sqref="L16"/>
    </sheetView>
  </sheetViews>
  <sheetFormatPr defaultColWidth="9" defaultRowHeight="14.4" x14ac:dyDescent="0.3"/>
  <cols>
    <col min="1" max="1" width="12.5546875" style="3" customWidth="1"/>
    <col min="2" max="2" width="14.5546875" style="3" customWidth="1"/>
    <col min="3" max="5" width="12.5546875" style="3" customWidth="1"/>
    <col min="6" max="6" width="13.5546875" style="3" customWidth="1"/>
    <col min="7" max="7" width="9" style="3"/>
    <col min="8" max="8" width="5" style="3" customWidth="1"/>
    <col min="9" max="9" width="1.109375" style="3" customWidth="1"/>
    <col min="10" max="10" width="10" style="3" bestFit="1" customWidth="1"/>
    <col min="11" max="11" width="51.5546875" style="3" bestFit="1" customWidth="1"/>
    <col min="12" max="16384" width="9" style="3"/>
  </cols>
  <sheetData>
    <row r="1" spans="1:15" ht="16.5" customHeight="1" x14ac:dyDescent="0.35">
      <c r="A1" s="1" t="s">
        <v>54</v>
      </c>
      <c r="B1" s="2"/>
      <c r="C1" s="2"/>
      <c r="D1" s="2"/>
      <c r="E1" s="2"/>
      <c r="F1" s="2"/>
      <c r="G1" s="2"/>
      <c r="H1" s="2"/>
      <c r="J1" s="37"/>
      <c r="K1" s="3" t="s">
        <v>0</v>
      </c>
    </row>
    <row r="3" spans="1:15" ht="28.8" x14ac:dyDescent="0.3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134</v>
      </c>
      <c r="J3" s="4" t="s">
        <v>7</v>
      </c>
      <c r="K3" s="4" t="s">
        <v>8</v>
      </c>
      <c r="L3" s="5"/>
    </row>
    <row r="4" spans="1:15" x14ac:dyDescent="0.3">
      <c r="A4" s="3" t="s">
        <v>9</v>
      </c>
      <c r="B4" s="3" t="s">
        <v>10</v>
      </c>
      <c r="C4" s="3" t="s">
        <v>11</v>
      </c>
      <c r="D4" s="3">
        <v>1</v>
      </c>
      <c r="E4" s="6">
        <v>2.4</v>
      </c>
      <c r="F4" s="7">
        <v>4250</v>
      </c>
      <c r="G4" s="8">
        <f>+Table1[[#This Row],[Fiyat]]*Table1[[#This Row],[Adet]]</f>
        <v>10200</v>
      </c>
      <c r="H4" s="9"/>
      <c r="J4" s="10">
        <v>1</v>
      </c>
      <c r="K4" s="3" t="s">
        <v>12</v>
      </c>
      <c r="L4" s="38">
        <f>SUMPRODUCT(Table1[Fiyat],Table1[Adet])</f>
        <v>474173.90087259962</v>
      </c>
      <c r="M4" s="11"/>
      <c r="N4" s="11"/>
      <c r="O4" s="11"/>
    </row>
    <row r="5" spans="1:15" x14ac:dyDescent="0.3">
      <c r="A5" s="3" t="s">
        <v>13</v>
      </c>
      <c r="B5" s="3" t="s">
        <v>10</v>
      </c>
      <c r="C5" s="3" t="s">
        <v>11</v>
      </c>
      <c r="E5" s="6">
        <v>2.88</v>
      </c>
      <c r="F5" s="7">
        <v>4250</v>
      </c>
      <c r="G5" s="8">
        <f>+Table1[[#This Row],[Fiyat]]*Table1[[#This Row],[Adet]]</f>
        <v>12240</v>
      </c>
      <c r="J5" s="10">
        <v>2</v>
      </c>
      <c r="K5" s="3" t="s">
        <v>48</v>
      </c>
      <c r="L5" s="15" t="s">
        <v>14</v>
      </c>
      <c r="M5" s="11"/>
      <c r="N5" s="11"/>
      <c r="O5" s="11"/>
    </row>
    <row r="6" spans="1:15" x14ac:dyDescent="0.3">
      <c r="A6" s="3" t="s">
        <v>15</v>
      </c>
      <c r="B6" s="3" t="s">
        <v>10</v>
      </c>
      <c r="C6" s="3" t="s">
        <v>11</v>
      </c>
      <c r="E6" s="6">
        <v>3.456</v>
      </c>
      <c r="F6" s="7">
        <v>4250</v>
      </c>
      <c r="G6" s="8">
        <f>+Table1[[#This Row],[Fiyat]]*Table1[[#This Row],[Adet]]</f>
        <v>14688</v>
      </c>
      <c r="K6" s="12" t="s">
        <v>16</v>
      </c>
      <c r="L6" s="38">
        <f>SUMPRODUCT((Table1[Bölüm]=L5)*(Table1[T.Gelir]))</f>
        <v>55141.450025720158</v>
      </c>
      <c r="M6" s="11"/>
      <c r="N6" s="11"/>
      <c r="O6" s="11"/>
    </row>
    <row r="7" spans="1:15" x14ac:dyDescent="0.3">
      <c r="A7" s="3" t="s">
        <v>17</v>
      </c>
      <c r="B7" s="3" t="s">
        <v>10</v>
      </c>
      <c r="C7" s="3" t="s">
        <v>11</v>
      </c>
      <c r="E7" s="6">
        <v>4.1471999999999998</v>
      </c>
      <c r="F7" s="7">
        <v>4250</v>
      </c>
      <c r="G7" s="8">
        <f>+Table1[[#This Row],[Fiyat]]*Table1[[#This Row],[Adet]]</f>
        <v>17625.599999999999</v>
      </c>
      <c r="L7" s="11"/>
      <c r="M7" s="11"/>
      <c r="N7" s="11"/>
      <c r="O7" s="11"/>
    </row>
    <row r="8" spans="1:15" x14ac:dyDescent="0.3">
      <c r="A8" s="3" t="s">
        <v>18</v>
      </c>
      <c r="B8" s="3" t="s">
        <v>14</v>
      </c>
      <c r="C8" s="3" t="s">
        <v>11</v>
      </c>
      <c r="D8" s="3">
        <v>1</v>
      </c>
      <c r="E8" s="6">
        <v>4.9766399999999997</v>
      </c>
      <c r="F8" s="7">
        <v>2069.6694958847738</v>
      </c>
      <c r="G8" s="8">
        <f>+Table1[[#This Row],[Fiyat]]*Table1[[#This Row],[Adet]]</f>
        <v>10300</v>
      </c>
      <c r="J8" s="10">
        <v>3</v>
      </c>
      <c r="K8" s="3" t="s">
        <v>49</v>
      </c>
      <c r="L8" s="15" t="s">
        <v>10</v>
      </c>
      <c r="M8" s="11"/>
      <c r="N8" s="11"/>
      <c r="O8" s="11"/>
    </row>
    <row r="9" spans="1:15" x14ac:dyDescent="0.3">
      <c r="A9" s="3" t="s">
        <v>19</v>
      </c>
      <c r="B9" s="3" t="s">
        <v>14</v>
      </c>
      <c r="C9" s="3" t="s">
        <v>11</v>
      </c>
      <c r="E9" s="6">
        <v>5.9</v>
      </c>
      <c r="F9" s="7">
        <v>2069.6694958847738</v>
      </c>
      <c r="G9" s="8">
        <f>+Table1[[#This Row],[Fiyat]]*Table1[[#This Row],[Adet]]</f>
        <v>12211.050025720166</v>
      </c>
      <c r="K9" s="12" t="s">
        <v>16</v>
      </c>
      <c r="L9" s="38">
        <f>SUMPRODUCT((Table1[Bölüm]=L8)*(Table1[Adet]))</f>
        <v>17000</v>
      </c>
      <c r="M9" s="11"/>
      <c r="N9" s="11"/>
      <c r="O9" s="11"/>
    </row>
    <row r="10" spans="1:15" x14ac:dyDescent="0.3">
      <c r="A10" s="3" t="s">
        <v>20</v>
      </c>
      <c r="B10" s="3" t="s">
        <v>14</v>
      </c>
      <c r="C10" s="3" t="s">
        <v>11</v>
      </c>
      <c r="E10" s="6">
        <v>3.1680000000000001</v>
      </c>
      <c r="F10" s="7">
        <v>4681.818181818182</v>
      </c>
      <c r="G10" s="8">
        <f>+Table1[[#This Row],[Fiyat]]*Table1[[#This Row],[Adet]]</f>
        <v>14832.000000000002</v>
      </c>
      <c r="L10" s="11"/>
      <c r="M10" s="11"/>
      <c r="N10" s="11"/>
      <c r="O10" s="11"/>
    </row>
    <row r="11" spans="1:15" x14ac:dyDescent="0.3">
      <c r="A11" s="3" t="s">
        <v>21</v>
      </c>
      <c r="B11" s="3" t="s">
        <v>14</v>
      </c>
      <c r="C11" s="3" t="s">
        <v>11</v>
      </c>
      <c r="E11" s="6">
        <v>3.8016000000000001</v>
      </c>
      <c r="F11" s="7">
        <v>4681.8181818181811</v>
      </c>
      <c r="G11" s="8">
        <f>+Table1[[#This Row],[Fiyat]]*Table1[[#This Row],[Adet]]</f>
        <v>17798.399999999998</v>
      </c>
      <c r="J11" s="10">
        <v>4</v>
      </c>
      <c r="K11" s="3" t="s">
        <v>50</v>
      </c>
      <c r="L11" s="15" t="s">
        <v>22</v>
      </c>
      <c r="M11" s="11"/>
      <c r="N11" s="11"/>
      <c r="O11" s="11"/>
    </row>
    <row r="12" spans="1:15" x14ac:dyDescent="0.3">
      <c r="A12" s="3" t="s">
        <v>23</v>
      </c>
      <c r="B12" s="3" t="s">
        <v>22</v>
      </c>
      <c r="C12" s="3" t="s">
        <v>24</v>
      </c>
      <c r="D12" s="3">
        <v>1</v>
      </c>
      <c r="E12" s="6">
        <v>4.5619199999999998</v>
      </c>
      <c r="F12" s="7">
        <v>2279.7418630751963</v>
      </c>
      <c r="G12" s="8">
        <f>+Table1[[#This Row],[Fiyat]]*Table1[[#This Row],[Adet]]</f>
        <v>10399.999999999998</v>
      </c>
      <c r="L12" s="15" t="s">
        <v>25</v>
      </c>
      <c r="M12" s="11"/>
      <c r="N12" s="11"/>
      <c r="O12" s="11"/>
    </row>
    <row r="13" spans="1:15" x14ac:dyDescent="0.3">
      <c r="A13" s="3" t="s">
        <v>26</v>
      </c>
      <c r="B13" s="3" t="s">
        <v>22</v>
      </c>
      <c r="C13" s="3" t="s">
        <v>24</v>
      </c>
      <c r="E13" s="6">
        <v>5.4743040000000001</v>
      </c>
      <c r="F13" s="7">
        <v>2279.7418630751963</v>
      </c>
      <c r="G13" s="8">
        <f>+Table1[[#This Row],[Fiyat]]*Table1[[#This Row],[Adet]]</f>
        <v>12480</v>
      </c>
      <c r="K13" s="12" t="s">
        <v>16</v>
      </c>
      <c r="L13" s="38">
        <f>SUMPRODUCT((Table1[Bölüm]=L11)*(Table1[T.Gelir]))</f>
        <v>37856</v>
      </c>
      <c r="M13" s="11"/>
      <c r="N13" s="11"/>
      <c r="O13" s="11"/>
    </row>
    <row r="14" spans="1:15" x14ac:dyDescent="0.3">
      <c r="A14" s="3" t="s">
        <v>27</v>
      </c>
      <c r="B14" s="3" t="s">
        <v>22</v>
      </c>
      <c r="C14" s="3" t="s">
        <v>24</v>
      </c>
      <c r="E14" s="6">
        <v>6.5691648000000002</v>
      </c>
      <c r="F14" s="7">
        <v>2279.7418630751963</v>
      </c>
      <c r="G14" s="8">
        <f>+Table1[[#This Row],[Fiyat]]*Table1[[#This Row],[Adet]]</f>
        <v>14976</v>
      </c>
      <c r="K14" s="44">
        <f>SUMPRODUCT(((Table1[Bölüm]=L11)+(Table1[Bölüm]=L12))*(Table1[T.Gelir]))</f>
        <v>133697.61428099172</v>
      </c>
      <c r="L14" s="38">
        <f>SUMPRODUCT((Table1[Bölüm]=L12)*(Table1[T.Gelir]))</f>
        <v>95841.614280991722</v>
      </c>
      <c r="M14" s="11"/>
      <c r="N14" s="11"/>
      <c r="O14" s="11"/>
    </row>
    <row r="15" spans="1:15" x14ac:dyDescent="0.3">
      <c r="A15" s="3" t="s">
        <v>28</v>
      </c>
      <c r="B15" s="3" t="s">
        <v>25</v>
      </c>
      <c r="C15" s="3" t="s">
        <v>24</v>
      </c>
      <c r="E15" s="6">
        <v>3.4848000000000003</v>
      </c>
      <c r="F15" s="7">
        <v>5157.0247933884293</v>
      </c>
      <c r="G15" s="8">
        <f>+Table1[[#This Row],[Fiyat]]*Table1[[#This Row],[Adet]]</f>
        <v>17971.2</v>
      </c>
      <c r="J15" s="10">
        <v>5</v>
      </c>
      <c r="K15" s="3" t="s">
        <v>51</v>
      </c>
      <c r="L15" s="11"/>
      <c r="M15" s="11"/>
      <c r="N15" s="11"/>
      <c r="O15" s="11"/>
    </row>
    <row r="16" spans="1:15" x14ac:dyDescent="0.3">
      <c r="A16" s="3" t="s">
        <v>29</v>
      </c>
      <c r="B16" s="3" t="s">
        <v>25</v>
      </c>
      <c r="C16" s="3" t="s">
        <v>24</v>
      </c>
      <c r="E16" s="6">
        <v>4.1817600000000006</v>
      </c>
      <c r="F16" s="7">
        <v>5157.0247933884284</v>
      </c>
      <c r="G16" s="8">
        <f>+Table1[[#This Row],[Fiyat]]*Table1[[#This Row],[Adet]]</f>
        <v>21565.439999999999</v>
      </c>
      <c r="I16" s="13"/>
      <c r="K16" s="3" t="s">
        <v>52</v>
      </c>
      <c r="L16" s="14">
        <v>6</v>
      </c>
      <c r="M16" s="11"/>
      <c r="N16" s="11"/>
      <c r="O16" s="11"/>
    </row>
    <row r="17" spans="1:15" x14ac:dyDescent="0.3">
      <c r="A17" s="3" t="s">
        <v>30</v>
      </c>
      <c r="B17" s="3" t="s">
        <v>25</v>
      </c>
      <c r="C17" s="3" t="s">
        <v>24</v>
      </c>
      <c r="E17" s="6">
        <v>5.0181120000000004</v>
      </c>
      <c r="F17" s="7">
        <v>5157.0247933884293</v>
      </c>
      <c r="G17" s="8">
        <f>+Table1[[#This Row],[Fiyat]]*Table1[[#This Row],[Adet]]</f>
        <v>25878.527999999998</v>
      </c>
      <c r="I17" s="13"/>
      <c r="K17" s="3" t="s">
        <v>53</v>
      </c>
      <c r="L17" s="14">
        <v>2000</v>
      </c>
      <c r="M17" s="11" t="s">
        <v>6</v>
      </c>
      <c r="N17" s="11"/>
      <c r="O17" s="11"/>
    </row>
    <row r="18" spans="1:15" x14ac:dyDescent="0.3">
      <c r="A18" s="3" t="s">
        <v>31</v>
      </c>
      <c r="B18" s="3" t="s">
        <v>25</v>
      </c>
      <c r="C18" s="3" t="s">
        <v>24</v>
      </c>
      <c r="E18" s="6">
        <v>5.9</v>
      </c>
      <c r="F18" s="7">
        <v>5157.0247933884284</v>
      </c>
      <c r="G18" s="8">
        <f>+Table1[[#This Row],[Fiyat]]*Table1[[#This Row],[Adet]]</f>
        <v>30426.446280991728</v>
      </c>
      <c r="I18" s="13"/>
      <c r="K18" s="3" t="s">
        <v>132</v>
      </c>
      <c r="L18" s="38">
        <f>SUMPRODUCT((Table1[Bölüm]&gt;L16)*(Table1[Adet]&lt;L17)*(Table1[Adet]))</f>
        <v>5343.0712940474004</v>
      </c>
      <c r="M18" s="11"/>
      <c r="N18" s="11"/>
      <c r="O18" s="11"/>
    </row>
    <row r="19" spans="1:15" x14ac:dyDescent="0.3">
      <c r="A19" s="3" t="s">
        <v>32</v>
      </c>
      <c r="B19" s="3" t="s">
        <v>33</v>
      </c>
      <c r="C19" s="3" t="s">
        <v>24</v>
      </c>
      <c r="E19" s="6">
        <v>5.6932761599999999</v>
      </c>
      <c r="F19" s="7">
        <v>6545.4545454545441</v>
      </c>
      <c r="G19" s="8">
        <f>+Table1[[#This Row],[Fiyat]]*Table1[[#This Row],[Adet]]</f>
        <v>37265.080319999994</v>
      </c>
      <c r="K19" s="3" t="s">
        <v>135</v>
      </c>
      <c r="L19" s="11">
        <f>SUMPRODUCT((Table1[Fiyat]&gt;L16)*(Table1[Adet]&lt;L17))</f>
        <v>2</v>
      </c>
      <c r="M19" s="11"/>
      <c r="N19" s="11"/>
      <c r="O19" s="11"/>
    </row>
    <row r="20" spans="1:15" x14ac:dyDescent="0.3">
      <c r="A20" s="3" t="s">
        <v>34</v>
      </c>
      <c r="B20" s="3" t="s">
        <v>35</v>
      </c>
      <c r="C20" s="3" t="s">
        <v>36</v>
      </c>
      <c r="E20" s="6">
        <v>6.8319313920000004</v>
      </c>
      <c r="F20" s="7">
        <v>6545.4545454545432</v>
      </c>
      <c r="G20" s="8">
        <f>+Table1[[#This Row],[Fiyat]]*Table1[[#This Row],[Adet]]</f>
        <v>44718.096383999989</v>
      </c>
      <c r="L20" s="11"/>
      <c r="M20" s="11"/>
      <c r="N20" s="11"/>
      <c r="O20" s="11"/>
    </row>
    <row r="21" spans="1:15" x14ac:dyDescent="0.3">
      <c r="A21" s="3" t="s">
        <v>37</v>
      </c>
      <c r="B21" s="3" t="s">
        <v>35</v>
      </c>
      <c r="C21" s="3" t="s">
        <v>36</v>
      </c>
      <c r="D21" s="3">
        <v>1</v>
      </c>
      <c r="E21" s="6">
        <v>3.6241920000000003</v>
      </c>
      <c r="F21" s="7">
        <v>2897.1974994702264</v>
      </c>
      <c r="G21" s="8">
        <f>+Table1[[#This Row],[Fiyat]]*Table1[[#This Row],[Adet]]</f>
        <v>10500</v>
      </c>
    </row>
    <row r="22" spans="1:15" x14ac:dyDescent="0.3">
      <c r="A22" s="3" t="s">
        <v>38</v>
      </c>
      <c r="B22" s="3" t="s">
        <v>35</v>
      </c>
      <c r="C22" s="3" t="s">
        <v>36</v>
      </c>
      <c r="E22" s="6">
        <v>4.3490304000000011</v>
      </c>
      <c r="F22" s="7">
        <v>4863.3184996821346</v>
      </c>
      <c r="G22" s="8">
        <f>+Table1[[#This Row],[Fiyat]]*Table1[[#This Row],[Adet]]</f>
        <v>21150.719999999998</v>
      </c>
    </row>
    <row r="23" spans="1:15" x14ac:dyDescent="0.3">
      <c r="A23" s="3" t="s">
        <v>39</v>
      </c>
      <c r="B23" s="3" t="s">
        <v>35</v>
      </c>
      <c r="C23" s="3" t="s">
        <v>36</v>
      </c>
      <c r="E23" s="6">
        <v>5.2188364800000002</v>
      </c>
      <c r="F23" s="7">
        <v>4863.3184996821356</v>
      </c>
      <c r="G23" s="8">
        <f>+Table1[[#This Row],[Fiyat]]*Table1[[#This Row],[Adet]]</f>
        <v>25380.863999999998</v>
      </c>
    </row>
    <row r="24" spans="1:15" x14ac:dyDescent="0.3">
      <c r="A24" s="3" t="s">
        <v>40</v>
      </c>
      <c r="B24" s="3" t="s">
        <v>41</v>
      </c>
      <c r="C24" s="3" t="s">
        <v>36</v>
      </c>
      <c r="E24" s="6">
        <v>6.2626037760000006</v>
      </c>
      <c r="F24" s="7">
        <v>4863.3184996821346</v>
      </c>
      <c r="G24" s="8">
        <f>+Table1[[#This Row],[Fiyat]]*Table1[[#This Row],[Adet]]</f>
        <v>30457.036799999994</v>
      </c>
    </row>
    <row r="25" spans="1:15" x14ac:dyDescent="0.3">
      <c r="A25" s="3" t="s">
        <v>42</v>
      </c>
      <c r="B25" s="3" t="s">
        <v>41</v>
      </c>
      <c r="C25" s="3" t="s">
        <v>36</v>
      </c>
      <c r="D25" s="3">
        <v>1</v>
      </c>
      <c r="E25" s="6">
        <v>8</v>
      </c>
      <c r="F25" s="7">
        <v>1722.6798827359723</v>
      </c>
      <c r="G25" s="8">
        <f>+Table1[[#This Row],[Fiyat]]*Table1[[#This Row],[Adet]]</f>
        <v>13781.439061887779</v>
      </c>
    </row>
    <row r="26" spans="1:15" x14ac:dyDescent="0.3">
      <c r="A26" s="3" t="s">
        <v>43</v>
      </c>
      <c r="B26" s="3" t="s">
        <v>41</v>
      </c>
      <c r="C26" s="3" t="s">
        <v>36</v>
      </c>
      <c r="E26" s="6">
        <v>7.1052086476800005</v>
      </c>
      <c r="F26" s="7">
        <v>1722.6798827359723</v>
      </c>
      <c r="G26" s="8">
        <f>+Table1[[#This Row],[Fiyat]]*Table1[[#This Row],[Adet]]</f>
        <v>12240</v>
      </c>
    </row>
    <row r="27" spans="1:15" x14ac:dyDescent="0.3">
      <c r="A27" s="3" t="s">
        <v>44</v>
      </c>
      <c r="B27" s="3" t="s">
        <v>41</v>
      </c>
      <c r="C27" s="3" t="s">
        <v>36</v>
      </c>
      <c r="E27" s="6">
        <v>3.7691596800000005</v>
      </c>
      <c r="F27" s="7">
        <v>3896.8898234632497</v>
      </c>
      <c r="G27" s="8">
        <f>+Table1[[#This Row],[Fiyat]]*Table1[[#This Row],[Adet]]</f>
        <v>14688</v>
      </c>
    </row>
    <row r="28" spans="1:15" x14ac:dyDescent="0.3">
      <c r="A28" s="3" t="s">
        <v>45</v>
      </c>
      <c r="B28" s="3" t="s">
        <v>46</v>
      </c>
      <c r="C28" s="3" t="s">
        <v>36</v>
      </c>
      <c r="D28" s="3">
        <v>1</v>
      </c>
      <c r="E28" s="6">
        <v>4.5229916160000014</v>
      </c>
      <c r="F28" s="7">
        <v>2233.0353132363616</v>
      </c>
      <c r="G28" s="8">
        <f>+Table1[[#This Row],[Fiyat]]*Table1[[#This Row],[Adet]]</f>
        <v>10100</v>
      </c>
    </row>
    <row r="29" spans="1:15" x14ac:dyDescent="0.3">
      <c r="A29" s="3" t="s">
        <v>47</v>
      </c>
      <c r="B29" s="3" t="s">
        <v>46</v>
      </c>
      <c r="C29" s="3" t="s">
        <v>36</v>
      </c>
      <c r="D29" s="3">
        <v>1</v>
      </c>
      <c r="E29" s="6">
        <v>5.4275899392000007</v>
      </c>
      <c r="F29" s="7">
        <v>1897.711528575456</v>
      </c>
      <c r="G29" s="8">
        <f>+Table1[[#This Row],[Fiyat]]*Table1[[#This Row],[Adet]]</f>
        <v>10300</v>
      </c>
    </row>
    <row r="30" spans="1:15" x14ac:dyDescent="0.3">
      <c r="E30" s="6"/>
      <c r="F30" s="7"/>
      <c r="G30" s="8">
        <f>SUBTOTAL(109,Table1[T.Gelir])</f>
        <v>474173.90087259962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8" sqref="G8"/>
    </sheetView>
  </sheetViews>
  <sheetFormatPr defaultRowHeight="14.4" x14ac:dyDescent="0.3"/>
  <cols>
    <col min="2" max="2" width="10.6640625" bestFit="1" customWidth="1"/>
    <col min="3" max="3" width="10.44140625" bestFit="1" customWidth="1"/>
    <col min="4" max="4" width="8.109375" customWidth="1"/>
  </cols>
  <sheetData>
    <row r="1" spans="1:9" x14ac:dyDescent="0.3">
      <c r="A1" s="47"/>
      <c r="B1" s="47">
        <v>1</v>
      </c>
      <c r="C1" s="47">
        <v>2</v>
      </c>
      <c r="D1" s="47">
        <v>3</v>
      </c>
      <c r="E1" s="47">
        <v>4</v>
      </c>
      <c r="F1" s="47"/>
      <c r="G1" s="47"/>
      <c r="H1" s="47"/>
      <c r="I1" s="47"/>
    </row>
    <row r="2" spans="1:9" ht="28.8" x14ac:dyDescent="0.3">
      <c r="A2" s="47">
        <v>1</v>
      </c>
      <c r="B2" s="50" t="s">
        <v>2</v>
      </c>
      <c r="C2" s="49" t="s">
        <v>150</v>
      </c>
      <c r="D2" s="48" t="s">
        <v>61</v>
      </c>
      <c r="E2" s="48" t="s">
        <v>149</v>
      </c>
    </row>
    <row r="3" spans="1:9" x14ac:dyDescent="0.3">
      <c r="A3" s="47">
        <v>2</v>
      </c>
      <c r="B3" s="46" t="s">
        <v>145</v>
      </c>
      <c r="C3" s="46" t="s">
        <v>148</v>
      </c>
      <c r="D3" s="11">
        <v>11649</v>
      </c>
      <c r="E3" s="11">
        <v>802</v>
      </c>
      <c r="G3" s="46"/>
    </row>
    <row r="4" spans="1:9" x14ac:dyDescent="0.3">
      <c r="A4" s="47">
        <v>3</v>
      </c>
      <c r="B4" s="46" t="s">
        <v>145</v>
      </c>
      <c r="C4" s="46" t="s">
        <v>147</v>
      </c>
      <c r="D4" s="11">
        <v>7718</v>
      </c>
      <c r="E4" s="11">
        <v>876</v>
      </c>
      <c r="G4" s="11"/>
    </row>
    <row r="5" spans="1:9" x14ac:dyDescent="0.3">
      <c r="A5" s="47">
        <v>4</v>
      </c>
      <c r="B5" s="46" t="s">
        <v>145</v>
      </c>
      <c r="C5" s="46" t="s">
        <v>146</v>
      </c>
      <c r="D5" s="11">
        <v>15033</v>
      </c>
      <c r="E5" s="11">
        <v>469</v>
      </c>
    </row>
    <row r="6" spans="1:9" x14ac:dyDescent="0.3">
      <c r="A6" s="47">
        <v>5</v>
      </c>
      <c r="B6" s="46" t="s">
        <v>145</v>
      </c>
      <c r="C6" s="46" t="s">
        <v>144</v>
      </c>
      <c r="D6" s="11">
        <v>18700.5</v>
      </c>
      <c r="E6" s="11">
        <v>984.90000000000009</v>
      </c>
    </row>
    <row r="7" spans="1:9" x14ac:dyDescent="0.3">
      <c r="A7" s="47">
        <v>6</v>
      </c>
      <c r="B7" s="46" t="s">
        <v>141</v>
      </c>
      <c r="C7" s="46" t="s">
        <v>143</v>
      </c>
      <c r="D7" s="11">
        <v>14432</v>
      </c>
      <c r="E7" s="11">
        <v>240</v>
      </c>
    </row>
    <row r="8" spans="1:9" x14ac:dyDescent="0.3">
      <c r="A8" s="47">
        <v>7</v>
      </c>
      <c r="B8" s="46" t="s">
        <v>141</v>
      </c>
      <c r="C8" s="46" t="s">
        <v>142</v>
      </c>
      <c r="D8" s="11">
        <v>17990</v>
      </c>
      <c r="E8" s="38">
        <v>1166</v>
      </c>
      <c r="G8">
        <f>INDEX(B2:E12,7,4)</f>
        <v>1166</v>
      </c>
    </row>
    <row r="9" spans="1:9" x14ac:dyDescent="0.3">
      <c r="A9" s="47">
        <v>8</v>
      </c>
      <c r="B9" s="46" t="s">
        <v>141</v>
      </c>
      <c r="C9" s="46" t="s">
        <v>140</v>
      </c>
      <c r="D9" s="11">
        <v>11022</v>
      </c>
      <c r="E9" s="11">
        <v>550</v>
      </c>
    </row>
    <row r="10" spans="1:9" x14ac:dyDescent="0.3">
      <c r="A10" s="47">
        <v>9</v>
      </c>
      <c r="B10" s="46" t="s">
        <v>137</v>
      </c>
      <c r="C10" s="46" t="s">
        <v>139</v>
      </c>
      <c r="D10" s="11">
        <v>17760</v>
      </c>
      <c r="E10" s="11">
        <v>800</v>
      </c>
    </row>
    <row r="11" spans="1:9" x14ac:dyDescent="0.3">
      <c r="A11" s="47">
        <v>10</v>
      </c>
      <c r="B11" s="46" t="s">
        <v>137</v>
      </c>
      <c r="C11" s="46" t="s">
        <v>138</v>
      </c>
      <c r="D11" s="11">
        <v>30399.599999999999</v>
      </c>
      <c r="E11" s="11">
        <v>786.8</v>
      </c>
    </row>
    <row r="12" spans="1:9" x14ac:dyDescent="0.3">
      <c r="A12" s="47">
        <v>11</v>
      </c>
      <c r="B12" s="46" t="s">
        <v>137</v>
      </c>
      <c r="C12" s="46" t="s">
        <v>136</v>
      </c>
      <c r="D12" s="11">
        <v>20400</v>
      </c>
      <c r="E12" s="11">
        <v>614.40000000000009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showGridLines="0" topLeftCell="A10" workbookViewId="0">
      <selection activeCell="J19" sqref="J19:J20"/>
    </sheetView>
  </sheetViews>
  <sheetFormatPr defaultRowHeight="14.4" x14ac:dyDescent="0.3"/>
  <cols>
    <col min="2" max="2" width="10.44140625" bestFit="1" customWidth="1"/>
    <col min="3" max="3" width="14.77734375" bestFit="1" customWidth="1"/>
    <col min="4" max="4" width="13.6640625" bestFit="1" customWidth="1"/>
    <col min="5" max="5" width="14" bestFit="1" customWidth="1"/>
    <col min="6" max="6" width="12.77734375" bestFit="1" customWidth="1"/>
    <col min="8" max="8" width="21.6640625" bestFit="1" customWidth="1"/>
  </cols>
  <sheetData>
    <row r="1" spans="1:10" ht="17.399999999999999" x14ac:dyDescent="0.35">
      <c r="A1" s="1" t="s">
        <v>159</v>
      </c>
      <c r="B1" s="2"/>
      <c r="C1" s="2"/>
      <c r="D1" s="2"/>
      <c r="E1" s="2"/>
      <c r="F1" s="2"/>
      <c r="G1" s="2"/>
      <c r="H1" s="2"/>
      <c r="I1" s="3"/>
      <c r="J1" s="3"/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7.399999999999999" x14ac:dyDescent="0.35">
      <c r="A3" s="57" t="s">
        <v>158</v>
      </c>
      <c r="B3" s="1"/>
      <c r="C3" s="1"/>
      <c r="D3" s="1"/>
      <c r="E3" s="1"/>
      <c r="F3" s="1"/>
      <c r="G3" s="1"/>
      <c r="H3" s="1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8.8" x14ac:dyDescent="0.3">
      <c r="A5" s="50" t="s">
        <v>2</v>
      </c>
      <c r="B5" s="49" t="s">
        <v>150</v>
      </c>
      <c r="C5" s="48" t="s">
        <v>61</v>
      </c>
      <c r="D5" s="48" t="s">
        <v>149</v>
      </c>
      <c r="E5" s="3"/>
      <c r="F5" s="3"/>
      <c r="G5" s="59" t="s">
        <v>157</v>
      </c>
      <c r="H5" s="54" t="s">
        <v>146</v>
      </c>
      <c r="I5" s="3"/>
      <c r="J5" s="3"/>
    </row>
    <row r="6" spans="1:10" x14ac:dyDescent="0.3">
      <c r="A6" s="46" t="s">
        <v>145</v>
      </c>
      <c r="B6" s="46" t="s">
        <v>148</v>
      </c>
      <c r="C6" s="11">
        <v>11649</v>
      </c>
      <c r="D6" s="11">
        <v>802</v>
      </c>
      <c r="E6" s="3"/>
      <c r="F6" s="3"/>
      <c r="G6" s="12" t="s">
        <v>2</v>
      </c>
      <c r="H6" s="58" t="str">
        <f>INDEX(A5:A15,MATCH(H5,B5:B15,0),0)</f>
        <v>Game</v>
      </c>
      <c r="I6" s="3"/>
      <c r="J6" s="3"/>
    </row>
    <row r="7" spans="1:10" x14ac:dyDescent="0.3">
      <c r="A7" s="46" t="s">
        <v>145</v>
      </c>
      <c r="B7" s="46" t="s">
        <v>147</v>
      </c>
      <c r="C7" s="11">
        <v>7718</v>
      </c>
      <c r="D7" s="11">
        <v>876</v>
      </c>
      <c r="E7" s="3"/>
      <c r="F7" s="3"/>
      <c r="G7" s="12" t="s">
        <v>149</v>
      </c>
      <c r="H7" s="58">
        <f>INDEX(D5:D15,MATCH(H5,B5:B15,0))</f>
        <v>469</v>
      </c>
      <c r="I7" s="3"/>
      <c r="J7" s="3"/>
    </row>
    <row r="8" spans="1:10" x14ac:dyDescent="0.3">
      <c r="A8" s="46" t="s">
        <v>145</v>
      </c>
      <c r="B8" s="46" t="s">
        <v>146</v>
      </c>
      <c r="C8" s="11">
        <v>15033</v>
      </c>
      <c r="D8" s="11">
        <v>469</v>
      </c>
      <c r="E8" s="3"/>
      <c r="F8" s="3"/>
      <c r="G8" s="3"/>
      <c r="H8" s="3"/>
      <c r="I8" s="3"/>
      <c r="J8" s="3"/>
    </row>
    <row r="9" spans="1:10" x14ac:dyDescent="0.3">
      <c r="A9" s="46" t="s">
        <v>145</v>
      </c>
      <c r="B9" s="46" t="s">
        <v>144</v>
      </c>
      <c r="C9" s="11">
        <v>18700.5</v>
      </c>
      <c r="D9" s="11">
        <v>984.90000000000009</v>
      </c>
      <c r="E9" s="3"/>
      <c r="F9" s="3"/>
      <c r="G9" s="12" t="s">
        <v>61</v>
      </c>
      <c r="H9" s="58">
        <f>INDEX(C5:D15,MATCH(H5,B5:B15,0),MATCH(G9,C5:D5,0))</f>
        <v>15033</v>
      </c>
      <c r="I9" s="3"/>
      <c r="J9" s="3"/>
    </row>
    <row r="10" spans="1:10" x14ac:dyDescent="0.3">
      <c r="A10" s="46" t="s">
        <v>141</v>
      </c>
      <c r="B10" s="46" t="s">
        <v>143</v>
      </c>
      <c r="C10" s="11">
        <v>14432</v>
      </c>
      <c r="D10" s="11">
        <v>240</v>
      </c>
      <c r="E10" s="3"/>
      <c r="F10" s="3"/>
      <c r="G10" s="3"/>
      <c r="H10" s="3"/>
      <c r="I10" s="3"/>
      <c r="J10" s="3"/>
    </row>
    <row r="11" spans="1:10" x14ac:dyDescent="0.3">
      <c r="A11" s="46" t="s">
        <v>141</v>
      </c>
      <c r="B11" s="46" t="s">
        <v>142</v>
      </c>
      <c r="C11" s="11">
        <v>17990</v>
      </c>
      <c r="D11" s="11">
        <v>1166</v>
      </c>
      <c r="E11" s="3"/>
      <c r="F11" s="3"/>
      <c r="G11" s="3"/>
      <c r="H11" s="3"/>
      <c r="I11" s="3"/>
      <c r="J11" s="3"/>
    </row>
    <row r="12" spans="1:10" x14ac:dyDescent="0.3">
      <c r="A12" s="46" t="s">
        <v>141</v>
      </c>
      <c r="B12" s="46" t="s">
        <v>140</v>
      </c>
      <c r="C12" s="11">
        <v>11022</v>
      </c>
      <c r="D12" s="11">
        <v>550</v>
      </c>
      <c r="E12" s="3"/>
      <c r="F12" s="3"/>
      <c r="G12" s="3"/>
      <c r="H12" s="3"/>
      <c r="I12" s="3"/>
      <c r="J12" s="3"/>
    </row>
    <row r="13" spans="1:10" x14ac:dyDescent="0.3">
      <c r="A13" s="46" t="s">
        <v>137</v>
      </c>
      <c r="B13" s="46" t="s">
        <v>139</v>
      </c>
      <c r="C13" s="11">
        <v>17760</v>
      </c>
      <c r="D13" s="11">
        <v>800</v>
      </c>
      <c r="E13" s="3"/>
      <c r="F13" s="3"/>
      <c r="G13" s="3"/>
      <c r="H13" s="3"/>
      <c r="I13" s="3"/>
      <c r="J13" s="3"/>
    </row>
    <row r="14" spans="1:10" x14ac:dyDescent="0.3">
      <c r="A14" s="46" t="s">
        <v>137</v>
      </c>
      <c r="B14" s="46" t="s">
        <v>138</v>
      </c>
      <c r="C14" s="11">
        <v>30399.599999999999</v>
      </c>
      <c r="D14" s="11">
        <v>786.8</v>
      </c>
      <c r="E14" s="3"/>
      <c r="F14" s="3"/>
      <c r="G14" s="3"/>
      <c r="H14" s="3"/>
      <c r="I14" s="3"/>
      <c r="J14" s="3"/>
    </row>
    <row r="15" spans="1:10" x14ac:dyDescent="0.3">
      <c r="A15" s="46" t="s">
        <v>137</v>
      </c>
      <c r="B15" s="46" t="s">
        <v>136</v>
      </c>
      <c r="C15" s="11">
        <v>20400</v>
      </c>
      <c r="D15" s="11">
        <v>614.40000000000009</v>
      </c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7.399999999999999" x14ac:dyDescent="0.35">
      <c r="A17" s="57" t="s">
        <v>156</v>
      </c>
      <c r="B17" s="1"/>
      <c r="C17" s="1"/>
      <c r="D17" s="1"/>
      <c r="E17" s="1"/>
      <c r="F17" s="1"/>
      <c r="G17" s="1"/>
      <c r="H17" s="1"/>
      <c r="I17" s="3"/>
      <c r="J17" s="3"/>
    </row>
    <row r="18" spans="1:10" ht="17.399999999999999" x14ac:dyDescent="0.35">
      <c r="A18" s="56"/>
      <c r="B18" s="55"/>
      <c r="C18" s="55"/>
      <c r="D18" s="55"/>
      <c r="E18" s="55"/>
      <c r="F18" s="55"/>
      <c r="G18" s="55"/>
      <c r="H18" s="55"/>
      <c r="I18" s="3"/>
      <c r="J18" s="3"/>
    </row>
    <row r="19" spans="1:10" x14ac:dyDescent="0.3">
      <c r="A19" s="3"/>
      <c r="B19" s="3"/>
      <c r="C19" t="str">
        <f>+C20&amp;C21</f>
        <v>GerçekleşenGelir</v>
      </c>
      <c r="D19" t="str">
        <f>+D20&amp;D21</f>
        <v>GerçekleşenKar</v>
      </c>
      <c r="E19" t="str">
        <f>+E20&amp;E21</f>
        <v>BütçelenenGelir</v>
      </c>
      <c r="F19" t="str">
        <f>+F20&amp;F21</f>
        <v>BütçelenenKar</v>
      </c>
      <c r="G19" s="3"/>
      <c r="H19" s="3"/>
      <c r="I19" s="3"/>
      <c r="J19" s="3"/>
    </row>
    <row r="20" spans="1:10" x14ac:dyDescent="0.3">
      <c r="A20" s="3"/>
      <c r="B20" s="3"/>
      <c r="C20" s="50" t="s">
        <v>153</v>
      </c>
      <c r="D20" s="50" t="s">
        <v>153</v>
      </c>
      <c r="E20" s="50" t="s">
        <v>155</v>
      </c>
      <c r="F20" s="50" t="s">
        <v>155</v>
      </c>
      <c r="G20" s="3"/>
      <c r="H20" s="52" t="s">
        <v>154</v>
      </c>
      <c r="I20" s="54" t="s">
        <v>155</v>
      </c>
      <c r="J20" s="3"/>
    </row>
    <row r="21" spans="1:10" ht="28.8" x14ac:dyDescent="0.3">
      <c r="A21" s="50" t="s">
        <v>2</v>
      </c>
      <c r="B21" s="49" t="s">
        <v>150</v>
      </c>
      <c r="C21" s="48" t="s">
        <v>61</v>
      </c>
      <c r="D21" s="48" t="s">
        <v>149</v>
      </c>
      <c r="E21" s="50" t="s">
        <v>61</v>
      </c>
      <c r="F21" s="50" t="s">
        <v>149</v>
      </c>
      <c r="G21" s="3"/>
      <c r="H21" s="3"/>
      <c r="I21" s="53" t="s">
        <v>149</v>
      </c>
      <c r="J21" s="3"/>
    </row>
    <row r="22" spans="1:10" x14ac:dyDescent="0.3">
      <c r="A22" s="46" t="s">
        <v>145</v>
      </c>
      <c r="B22" s="46" t="s">
        <v>148</v>
      </c>
      <c r="C22" s="11">
        <v>11649</v>
      </c>
      <c r="D22" s="11">
        <v>802</v>
      </c>
      <c r="E22" s="11">
        <v>10593</v>
      </c>
      <c r="F22" s="11">
        <v>554</v>
      </c>
      <c r="G22" s="3"/>
      <c r="H22" s="10" t="s">
        <v>139</v>
      </c>
      <c r="I22" s="51">
        <f>INDEX(C22:F31,MATCH(H22,B22:B31,0),MATCH(I20&amp;I21,C19:F19,0))</f>
        <v>572</v>
      </c>
      <c r="J22" s="3"/>
    </row>
    <row r="23" spans="1:10" x14ac:dyDescent="0.3">
      <c r="A23" s="46" t="s">
        <v>145</v>
      </c>
      <c r="B23" s="46" t="s">
        <v>147</v>
      </c>
      <c r="C23" s="11">
        <v>7718</v>
      </c>
      <c r="D23" s="11">
        <v>876</v>
      </c>
      <c r="E23" s="11">
        <v>6409</v>
      </c>
      <c r="F23" s="11">
        <v>654</v>
      </c>
      <c r="G23" s="3"/>
      <c r="H23" s="3"/>
      <c r="I23" s="3"/>
      <c r="J23" s="3"/>
    </row>
    <row r="24" spans="1:10" x14ac:dyDescent="0.3">
      <c r="A24" s="46" t="s">
        <v>145</v>
      </c>
      <c r="B24" s="46" t="s">
        <v>146</v>
      </c>
      <c r="C24" s="11">
        <v>15033</v>
      </c>
      <c r="D24" s="11">
        <v>469</v>
      </c>
      <c r="E24" s="11">
        <v>12724</v>
      </c>
      <c r="F24" s="11">
        <v>530</v>
      </c>
      <c r="G24" s="3"/>
      <c r="H24" s="3"/>
      <c r="I24" s="3"/>
      <c r="J24" s="3"/>
    </row>
    <row r="25" spans="1:10" x14ac:dyDescent="0.3">
      <c r="A25" s="46" t="s">
        <v>145</v>
      </c>
      <c r="B25" s="46" t="s">
        <v>144</v>
      </c>
      <c r="C25" s="11">
        <v>18700.5</v>
      </c>
      <c r="D25" s="11">
        <v>984.90000000000009</v>
      </c>
      <c r="E25" s="11">
        <v>19101.600000000002</v>
      </c>
      <c r="F25" s="11">
        <v>1302</v>
      </c>
      <c r="G25" s="3"/>
      <c r="H25" s="52" t="s">
        <v>152</v>
      </c>
      <c r="I25" s="5"/>
      <c r="J25" s="3"/>
    </row>
    <row r="26" spans="1:10" x14ac:dyDescent="0.3">
      <c r="A26" s="46" t="s">
        <v>141</v>
      </c>
      <c r="B26" s="46" t="s">
        <v>143</v>
      </c>
      <c r="C26" s="11">
        <v>14432</v>
      </c>
      <c r="D26" s="11">
        <v>240</v>
      </c>
      <c r="E26" s="11">
        <v>15113</v>
      </c>
      <c r="F26" s="11">
        <v>363</v>
      </c>
      <c r="G26" s="3"/>
      <c r="H26" s="3"/>
      <c r="I26" s="51">
        <f t="array" ref="I26">INDEX(C22:F31,MATCH(H22,B22:B31,0),MATCH(I20&amp;I21,C20:F20&amp;C21:F21,0))</f>
        <v>572</v>
      </c>
      <c r="J26" s="3"/>
    </row>
    <row r="27" spans="1:10" x14ac:dyDescent="0.3">
      <c r="A27" s="46" t="s">
        <v>141</v>
      </c>
      <c r="B27" s="46" t="s">
        <v>142</v>
      </c>
      <c r="C27" s="11">
        <v>17990</v>
      </c>
      <c r="D27" s="11">
        <v>1166</v>
      </c>
      <c r="E27" s="11">
        <v>18181</v>
      </c>
      <c r="F27" s="11">
        <v>1223</v>
      </c>
      <c r="G27" s="3"/>
      <c r="H27" s="3"/>
      <c r="I27" s="3"/>
      <c r="J27" s="3"/>
    </row>
    <row r="28" spans="1:10" x14ac:dyDescent="0.3">
      <c r="A28" s="46" t="s">
        <v>141</v>
      </c>
      <c r="B28" s="46" t="s">
        <v>140</v>
      </c>
      <c r="C28" s="11">
        <v>11022</v>
      </c>
      <c r="D28" s="11">
        <v>550</v>
      </c>
      <c r="E28" s="11">
        <v>13112</v>
      </c>
      <c r="F28" s="11">
        <v>474</v>
      </c>
      <c r="G28" s="3"/>
      <c r="H28" s="52" t="s">
        <v>151</v>
      </c>
      <c r="I28" s="5"/>
      <c r="J28" s="3"/>
    </row>
    <row r="29" spans="1:10" x14ac:dyDescent="0.3">
      <c r="A29" s="46" t="s">
        <v>137</v>
      </c>
      <c r="B29" s="46" t="s">
        <v>139</v>
      </c>
      <c r="C29" s="11">
        <v>17760</v>
      </c>
      <c r="D29" s="11">
        <v>800</v>
      </c>
      <c r="E29" s="11">
        <v>16854</v>
      </c>
      <c r="F29" s="11">
        <v>572</v>
      </c>
      <c r="G29" s="3"/>
      <c r="H29" s="3"/>
      <c r="I29" s="51">
        <f>INDEX(C22:F31,MATCH(H22,B22:B31,0),MATCH(I20&amp;I21,INDEX(C20:F20&amp;C21:F21,0,0),0))</f>
        <v>572</v>
      </c>
      <c r="J29" s="3"/>
    </row>
    <row r="30" spans="1:10" x14ac:dyDescent="0.3">
      <c r="A30" s="46" t="s">
        <v>137</v>
      </c>
      <c r="B30" s="46" t="s">
        <v>138</v>
      </c>
      <c r="C30" s="11">
        <v>30399.599999999999</v>
      </c>
      <c r="D30" s="11">
        <v>786.8</v>
      </c>
      <c r="E30" s="11">
        <v>30237.199999999997</v>
      </c>
      <c r="F30" s="11">
        <v>932.4</v>
      </c>
      <c r="G30" s="3"/>
      <c r="H30" s="3"/>
      <c r="I30" s="3"/>
      <c r="J30" s="3"/>
    </row>
    <row r="31" spans="1:10" x14ac:dyDescent="0.3">
      <c r="A31" s="46" t="s">
        <v>137</v>
      </c>
      <c r="B31" s="46" t="s">
        <v>136</v>
      </c>
      <c r="C31" s="11">
        <v>20400</v>
      </c>
      <c r="D31" s="11">
        <v>614.40000000000009</v>
      </c>
      <c r="E31" s="11">
        <v>18476.8</v>
      </c>
      <c r="F31" s="11">
        <v>1120</v>
      </c>
      <c r="G31" s="3"/>
      <c r="H31" s="3"/>
      <c r="I31" s="3"/>
      <c r="J31" s="3"/>
    </row>
  </sheetData>
  <dataValidations count="5">
    <dataValidation type="list" allowBlank="1" showInputMessage="1" showErrorMessage="1" sqref="I20">
      <formula1>$D$20:$E$20</formula1>
    </dataValidation>
    <dataValidation type="list" allowBlank="1" showInputMessage="1" showErrorMessage="1" sqref="I21">
      <formula1>$D$21:$E$21</formula1>
    </dataValidation>
    <dataValidation type="list" allowBlank="1" showInputMessage="1" showErrorMessage="1" sqref="H22">
      <formula1>$B$22:$B$31</formula1>
    </dataValidation>
    <dataValidation type="list" allowBlank="1" showInputMessage="1" showErrorMessage="1" sqref="H5">
      <formula1>$B$6:$B$15</formula1>
    </dataValidation>
    <dataValidation type="list" allowBlank="1" showInputMessage="1" showErrorMessage="1" sqref="G9">
      <formula1>$C$5:$D$5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"/>
    </sheetView>
  </sheetViews>
  <sheetFormatPr defaultRowHeight="14.4" x14ac:dyDescent="0.3"/>
  <cols>
    <col min="2" max="2" width="9.21875" bestFit="1" customWidth="1"/>
    <col min="3" max="3" width="9.5546875" customWidth="1"/>
    <col min="4" max="4" width="10.88671875" customWidth="1"/>
    <col min="5" max="5" width="12" customWidth="1"/>
    <col min="6" max="6" width="15" customWidth="1"/>
    <col min="7" max="7" width="11.88671875" customWidth="1"/>
  </cols>
  <sheetData>
    <row r="1" spans="1:10" x14ac:dyDescent="0.3">
      <c r="I1">
        <v>1</v>
      </c>
      <c r="J1" s="63" t="s">
        <v>163</v>
      </c>
    </row>
    <row r="2" spans="1:10" x14ac:dyDescent="0.3">
      <c r="I2">
        <v>2</v>
      </c>
      <c r="J2" s="63" t="s">
        <v>167</v>
      </c>
    </row>
    <row r="3" spans="1:10" x14ac:dyDescent="0.3">
      <c r="I3">
        <v>3</v>
      </c>
      <c r="J3" s="63" t="s">
        <v>166</v>
      </c>
    </row>
    <row r="4" spans="1:10" ht="28.8" x14ac:dyDescent="0.3">
      <c r="B4" s="65" t="s">
        <v>176</v>
      </c>
      <c r="C4" s="65" t="s">
        <v>175</v>
      </c>
      <c r="D4" s="65" t="s">
        <v>174</v>
      </c>
      <c r="E4" s="65" t="s">
        <v>173</v>
      </c>
      <c r="F4" s="65" t="s">
        <v>172</v>
      </c>
      <c r="G4" s="65" t="s">
        <v>171</v>
      </c>
      <c r="I4">
        <v>4</v>
      </c>
      <c r="J4" s="63" t="s">
        <v>165</v>
      </c>
    </row>
    <row r="5" spans="1:10" x14ac:dyDescent="0.3">
      <c r="A5" s="64" t="s">
        <v>170</v>
      </c>
      <c r="B5" s="63" t="s">
        <v>163</v>
      </c>
      <c r="C5" s="63" t="s">
        <v>167</v>
      </c>
      <c r="D5" s="63" t="s">
        <v>166</v>
      </c>
      <c r="E5" s="63" t="s">
        <v>165</v>
      </c>
      <c r="F5" s="63" t="s">
        <v>162</v>
      </c>
      <c r="G5" s="63" t="s">
        <v>164</v>
      </c>
      <c r="I5">
        <v>5</v>
      </c>
      <c r="J5" s="63" t="s">
        <v>162</v>
      </c>
    </row>
    <row r="6" spans="1:10" x14ac:dyDescent="0.3">
      <c r="A6" s="64" t="s">
        <v>169</v>
      </c>
      <c r="B6" s="63" t="s">
        <v>166</v>
      </c>
      <c r="C6" s="63" t="s">
        <v>165</v>
      </c>
      <c r="D6" s="63" t="s">
        <v>167</v>
      </c>
      <c r="E6" s="63" t="s">
        <v>163</v>
      </c>
      <c r="F6" s="63" t="s">
        <v>162</v>
      </c>
      <c r="G6" s="63" t="s">
        <v>164</v>
      </c>
      <c r="I6">
        <v>6</v>
      </c>
      <c r="J6" s="63" t="s">
        <v>164</v>
      </c>
    </row>
    <row r="7" spans="1:10" x14ac:dyDescent="0.3">
      <c r="A7" s="64" t="s">
        <v>168</v>
      </c>
      <c r="B7" s="63" t="s">
        <v>167</v>
      </c>
      <c r="C7" s="63" t="s">
        <v>166</v>
      </c>
      <c r="D7" s="63" t="s">
        <v>165</v>
      </c>
      <c r="E7" s="63" t="s">
        <v>164</v>
      </c>
      <c r="F7" s="63" t="s">
        <v>163</v>
      </c>
      <c r="G7" s="63" t="s">
        <v>162</v>
      </c>
    </row>
    <row r="10" spans="1:10" x14ac:dyDescent="0.3">
      <c r="A10" s="62" t="s">
        <v>64</v>
      </c>
      <c r="C10" s="61">
        <v>2</v>
      </c>
      <c r="D10" t="str">
        <f>"Ürün"&amp;" "&amp;C10</f>
        <v>Ürün 2</v>
      </c>
    </row>
    <row r="11" spans="1:10" ht="15" thickBot="1" x14ac:dyDescent="0.35">
      <c r="A11" s="62" t="s">
        <v>161</v>
      </c>
      <c r="C11" s="61">
        <v>5</v>
      </c>
      <c r="D11" t="str">
        <f>VLOOKUP(C11,I1:J6,2,0)</f>
        <v>E</v>
      </c>
    </row>
    <row r="12" spans="1:10" ht="15" thickBot="1" x14ac:dyDescent="0.35">
      <c r="A12" t="s">
        <v>160</v>
      </c>
      <c r="B12" s="60" t="str">
        <f>INDEX(B4:G4,1,MATCH(D11,INDEX(B5:G7,MATCH(D10,A5:A7,0),0),0))</f>
        <v>Kategori 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Drop Down 2">
              <controlPr defaultSize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320040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Drop Down 3">
              <controlPr defaultSize="0" autoLine="0" autoPict="0">
                <anchor moveWithCells="1">
                  <from>
                    <xdr:col>1</xdr:col>
                    <xdr:colOff>0</xdr:colOff>
                    <xdr:row>10</xdr:row>
                    <xdr:rowOff>22860</xdr:rowOff>
                  </from>
                  <to>
                    <xdr:col>2</xdr:col>
                    <xdr:colOff>320040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11_111_11_11_11_11_11_11_11_1_1_1_11_11_11_11_11_11_11_11_11_11_11_11_11_11_11_11_1_1_1_11_11_11_11_11_11_11_11_11_1___1_1_1_1_1_1_1_1_1_1_1_1111_1_11m11m11m1_1_1_1_1_1_1_1_1_1_1_1_1_1_1_1_1_1_1_1_1_1_1_1_1111_1_11m11m11m1_1_1_1_1_1_1_1_1_1_1_1_1______1_1__1_1__1_1__1_1_1__1m11_11_11_11_11_1_111_1______________1_1__1_1__1_1__1_1_1__1m11_11_11_11_11_1_111_1________
</file>

<file path=customXml/item2.xml>��_1_1_1_1
</file>

<file path=customXml/item3.xml>��
</file>

<file path=customXml/item4.xml>��11_111_1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��1_111_1___1_1
</file>

<file path=customXml/item11.xml>��
</file>

<file path=customXml/item12.xml>��_1_1_1_1111_11_11_1_1_11_11m11m1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��1_11_1
</file>

<file path=customXml/item21.xml>��_1_1_1_1111_11_11_1_1_11_11m11m1
</file>

<file path=customXml/item22.xml>��
</file>

<file path=customXml/itemProps1.xml><?xml version="1.0" encoding="utf-8"?>
<ds:datastoreItem xmlns:ds="http://schemas.openxmlformats.org/officeDocument/2006/customXml" ds:itemID="{6D3F80E5-D774-4F8C-ADA8-F9C33FDED23E}">
  <ds:schemaRefs/>
</ds:datastoreItem>
</file>

<file path=customXml/itemProps2.xml><?xml version="1.0" encoding="utf-8"?>
<ds:datastoreItem xmlns:ds="http://schemas.openxmlformats.org/officeDocument/2006/customXml" ds:itemID="{67780B6D-39B2-4761-B9E3-29F68BF088E6}">
  <ds:schemaRefs/>
</ds:datastoreItem>
</file>

<file path=customXml/itemProps3.xml><?xml version="1.0" encoding="utf-8"?>
<ds:datastoreItem xmlns:ds="http://schemas.openxmlformats.org/officeDocument/2006/customXml" ds:itemID="{D8ADA87F-27CF-49B1-B329-5AB8430105EA}">
  <ds:schemaRefs/>
</ds:datastoreItem>
</file>

<file path=customXml/itemProps4.xml><?xml version="1.0" encoding="utf-8"?>
<ds:datastoreItem xmlns:ds="http://schemas.openxmlformats.org/officeDocument/2006/customXml" ds:itemID="{5175AF65-EF74-4B04-B336-D9C8E30A6ABF}">
  <ds:schemaRefs/>
</ds:datastoreItem>
</file>

<file path=customXml/itemProps5.xml><?xml version="1.0" encoding="utf-8"?>
<ds:datastoreItem xmlns:ds="http://schemas.openxmlformats.org/officeDocument/2006/customXml" ds:itemID="{6D28BCBD-204E-4515-8F50-32EE6E42ED05}">
  <ds:schemaRefs/>
</ds:datastoreItem>
</file>

<file path=customXml/itemProps6.xml><?xml version="1.0" encoding="utf-8"?>
<ds:datastoreItem xmlns:ds="http://schemas.openxmlformats.org/officeDocument/2006/customXml" ds:itemID="{F0658AAA-EDD6-4010-91A2-30F13B64EB51}">
  <ds:schemaRefs/>
</ds:datastoreItem>
</file>

<file path=customXml/itemProps7.xml><?xml version="1.0" encoding="utf-8"?>
<ds:datastoreItem xmlns:ds="http://schemas.openxmlformats.org/officeDocument/2006/customXml" ds:itemID="{8C2EF98C-4F29-4956-AA8B-F6DCCDBAD492}">
  <ds:schemaRefs/>
</ds:datastoreItem>
</file>

<file path=customXml/itemProps8.xml><?xml version="1.0" encoding="utf-8"?>
<ds:datastoreItem xmlns:ds="http://schemas.openxmlformats.org/officeDocument/2006/customXml" ds:itemID="{82242A7D-D54C-420C-A8F7-75D5444CADFB}">
  <ds:schemaRefs/>
</ds:datastoreItem>
</file>

<file path=customXml/itemProps9.xml><?xml version="1.0" encoding="utf-8"?>
<ds:datastoreItem xmlns:ds="http://schemas.openxmlformats.org/officeDocument/2006/customXml" ds:itemID="{B549B2F1-E56C-4D6F-9878-CB116C5191AB}">
  <ds:schemaRefs/>
</ds:datastoreItem>
</file>

<file path=customXml/itemProps10.xml><?xml version="1.0" encoding="utf-8"?>
<ds:datastoreItem xmlns:ds="http://schemas.openxmlformats.org/officeDocument/2006/customXml" ds:itemID="{1FC0810F-0589-4A1F-9C76-063821E37266}">
  <ds:schemaRefs/>
</ds:datastoreItem>
</file>

<file path=customXml/itemProps11.xml><?xml version="1.0" encoding="utf-8"?>
<ds:datastoreItem xmlns:ds="http://schemas.openxmlformats.org/officeDocument/2006/customXml" ds:itemID="{233BC481-6117-4108-9B53-5F0CCB1B85C2}">
  <ds:schemaRefs/>
</ds:datastoreItem>
</file>

<file path=customXml/itemProps12.xml><?xml version="1.0" encoding="utf-8"?>
<ds:datastoreItem xmlns:ds="http://schemas.openxmlformats.org/officeDocument/2006/customXml" ds:itemID="{3AAA1957-742F-45C5-A0E5-0EEFDB7F37C7}">
  <ds:schemaRefs/>
</ds:datastoreItem>
</file>

<file path=customXml/itemProps13.xml><?xml version="1.0" encoding="utf-8"?>
<ds:datastoreItem xmlns:ds="http://schemas.openxmlformats.org/officeDocument/2006/customXml" ds:itemID="{64AD6C08-F0A6-483F-BA90-C80E4612B6F3}">
  <ds:schemaRefs/>
</ds:datastoreItem>
</file>

<file path=customXml/itemProps14.xml><?xml version="1.0" encoding="utf-8"?>
<ds:datastoreItem xmlns:ds="http://schemas.openxmlformats.org/officeDocument/2006/customXml" ds:itemID="{DF75075A-12A6-493C-B8F4-605880B215ED}">
  <ds:schemaRefs/>
</ds:datastoreItem>
</file>

<file path=customXml/itemProps15.xml><?xml version="1.0" encoding="utf-8"?>
<ds:datastoreItem xmlns:ds="http://schemas.openxmlformats.org/officeDocument/2006/customXml" ds:itemID="{21D0B524-3480-43F8-8CEC-7F8E4A8E2973}">
  <ds:schemaRefs/>
</ds:datastoreItem>
</file>

<file path=customXml/itemProps16.xml><?xml version="1.0" encoding="utf-8"?>
<ds:datastoreItem xmlns:ds="http://schemas.openxmlformats.org/officeDocument/2006/customXml" ds:itemID="{E5F57969-0232-4878-B6E4-B7E62D84EB1B}">
  <ds:schemaRefs/>
</ds:datastoreItem>
</file>

<file path=customXml/itemProps17.xml><?xml version="1.0" encoding="utf-8"?>
<ds:datastoreItem xmlns:ds="http://schemas.openxmlformats.org/officeDocument/2006/customXml" ds:itemID="{9AD00113-C908-4358-AE70-601E75596430}">
  <ds:schemaRefs/>
</ds:datastoreItem>
</file>

<file path=customXml/itemProps18.xml><?xml version="1.0" encoding="utf-8"?>
<ds:datastoreItem xmlns:ds="http://schemas.openxmlformats.org/officeDocument/2006/customXml" ds:itemID="{CF95209B-7F2F-4D45-86D6-1AF9727004F4}">
  <ds:schemaRefs/>
</ds:datastoreItem>
</file>

<file path=customXml/itemProps19.xml><?xml version="1.0" encoding="utf-8"?>
<ds:datastoreItem xmlns:ds="http://schemas.openxmlformats.org/officeDocument/2006/customXml" ds:itemID="{25E5D182-6748-460E-AAC1-56E087003DAC}">
  <ds:schemaRefs/>
</ds:datastoreItem>
</file>

<file path=customXml/itemProps20.xml><?xml version="1.0" encoding="utf-8"?>
<ds:datastoreItem xmlns:ds="http://schemas.openxmlformats.org/officeDocument/2006/customXml" ds:itemID="{913802F0-B575-40A2-BEA7-3B4A3DDE0495}">
  <ds:schemaRefs/>
</ds:datastoreItem>
</file>

<file path=customXml/itemProps21.xml><?xml version="1.0" encoding="utf-8"?>
<ds:datastoreItem xmlns:ds="http://schemas.openxmlformats.org/officeDocument/2006/customXml" ds:itemID="{FD8E3740-FCFE-41A8-A02B-B2D021DFEBA3}">
  <ds:schemaRefs/>
</ds:datastoreItem>
</file>

<file path=customXml/itemProps22.xml><?xml version="1.0" encoding="utf-8"?>
<ds:datastoreItem xmlns:ds="http://schemas.openxmlformats.org/officeDocument/2006/customXml" ds:itemID="{503BF6B2-C295-417A-B04E-D857F54560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Başlangıç</vt:lpstr>
      <vt:lpstr>Orta</vt:lpstr>
      <vt:lpstr>İleri Düzey_A</vt:lpstr>
      <vt:lpstr>İleri Düzey_B</vt:lpstr>
      <vt:lpstr>İndis&amp;Kaçıncı Giriş</vt:lpstr>
      <vt:lpstr>indis&amp;Kaçıncı</vt:lpstr>
      <vt:lpstr>İndis&amp;Kaçıncı Pratik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</dc:creator>
  <cp:lastModifiedBy>Oya</cp:lastModifiedBy>
  <cp:lastPrinted>2018-10-03T15:51:06Z</cp:lastPrinted>
  <dcterms:created xsi:type="dcterms:W3CDTF">2018-09-26T15:12:56Z</dcterms:created>
  <dcterms:modified xsi:type="dcterms:W3CDTF">2020-05-03T13:53:58Z</dcterms:modified>
</cp:coreProperties>
</file>