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Docs\Mis documentos\ADMINISTRATIVOS\Talento Humano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S30" i="1" l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9" i="1"/>
  <c r="S70" i="1"/>
  <c r="S6" i="1"/>
  <c r="R61" i="1"/>
  <c r="R71" i="1"/>
  <c r="H76" i="1"/>
  <c r="I76" i="1" s="1"/>
  <c r="H67" i="1"/>
  <c r="I67" i="1" s="1"/>
  <c r="J67" i="1" s="1"/>
  <c r="H68" i="1"/>
  <c r="I68" i="1"/>
  <c r="J68" i="1" s="1"/>
  <c r="M61" i="1"/>
  <c r="O61" i="1"/>
  <c r="Q61" i="1" s="1"/>
  <c r="F70" i="1"/>
  <c r="H69" i="1"/>
  <c r="I69" i="1"/>
  <c r="J69" i="1" s="1"/>
  <c r="O67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2" i="1"/>
  <c r="O63" i="1"/>
  <c r="O64" i="1"/>
  <c r="O65" i="1"/>
  <c r="O66" i="1"/>
  <c r="O68" i="1"/>
  <c r="O69" i="1"/>
  <c r="O70" i="1"/>
  <c r="O6" i="1"/>
  <c r="R36" i="1" l="1"/>
  <c r="Q36" i="1"/>
  <c r="R11" i="1"/>
  <c r="Q11" i="1"/>
  <c r="R9" i="1"/>
  <c r="Q9" i="1"/>
  <c r="R58" i="1"/>
  <c r="Q58" i="1"/>
  <c r="R24" i="1"/>
  <c r="Q24" i="1"/>
  <c r="R12" i="1"/>
  <c r="Q12" i="1"/>
  <c r="R47" i="1"/>
  <c r="Q47" i="1"/>
  <c r="R45" i="1"/>
  <c r="Q45" i="1"/>
  <c r="R32" i="1"/>
  <c r="Q32" i="1"/>
  <c r="R69" i="1"/>
  <c r="Q69" i="1"/>
  <c r="Q42" i="1"/>
  <c r="R42" i="1"/>
  <c r="Q16" i="1"/>
  <c r="R16" i="1"/>
  <c r="R60" i="1"/>
  <c r="Q60" i="1"/>
  <c r="R59" i="1"/>
  <c r="Q59" i="1"/>
  <c r="R23" i="1"/>
  <c r="Q23" i="1"/>
  <c r="R34" i="1"/>
  <c r="Q34" i="1"/>
  <c r="R22" i="1"/>
  <c r="Q22" i="1"/>
  <c r="Q33" i="1"/>
  <c r="R33" i="1"/>
  <c r="R44" i="1"/>
  <c r="Q44" i="1"/>
  <c r="R8" i="1"/>
  <c r="Q8" i="1"/>
  <c r="R31" i="1"/>
  <c r="Q31" i="1"/>
  <c r="R7" i="1"/>
  <c r="Q7" i="1"/>
  <c r="Q30" i="1"/>
  <c r="R30" i="1"/>
  <c r="Q41" i="1"/>
  <c r="R41" i="1"/>
  <c r="Q15" i="1"/>
  <c r="R15" i="1"/>
  <c r="R48" i="1"/>
  <c r="Q48" i="1"/>
  <c r="R6" i="1"/>
  <c r="Q6" i="1"/>
  <c r="R21" i="1"/>
  <c r="Q21" i="1"/>
  <c r="R56" i="1"/>
  <c r="Q56" i="1"/>
  <c r="R55" i="1"/>
  <c r="Q55" i="1"/>
  <c r="R19" i="1"/>
  <c r="Q19" i="1"/>
  <c r="Q54" i="1"/>
  <c r="R54" i="1"/>
  <c r="Q66" i="1"/>
  <c r="R66" i="1"/>
  <c r="Q29" i="1"/>
  <c r="R29" i="1"/>
  <c r="Q17" i="1"/>
  <c r="R17" i="1"/>
  <c r="Q28" i="1"/>
  <c r="R28" i="1"/>
  <c r="Q50" i="1"/>
  <c r="R50" i="1"/>
  <c r="Q14" i="1"/>
  <c r="R14" i="1"/>
  <c r="R35" i="1"/>
  <c r="Q35" i="1"/>
  <c r="R46" i="1"/>
  <c r="Q46" i="1"/>
  <c r="R10" i="1"/>
  <c r="Q10" i="1"/>
  <c r="R57" i="1"/>
  <c r="Q57" i="1"/>
  <c r="R70" i="1"/>
  <c r="Q70" i="1"/>
  <c r="R20" i="1"/>
  <c r="Q20" i="1"/>
  <c r="R43" i="1"/>
  <c r="Q43" i="1"/>
  <c r="R68" i="1"/>
  <c r="Q68" i="1"/>
  <c r="S68" i="1" s="1"/>
  <c r="Q18" i="1"/>
  <c r="R18" i="1"/>
  <c r="Q53" i="1"/>
  <c r="R53" i="1"/>
  <c r="Q65" i="1"/>
  <c r="R65" i="1"/>
  <c r="Q52" i="1"/>
  <c r="R52" i="1"/>
  <c r="Q40" i="1"/>
  <c r="R40" i="1"/>
  <c r="Q64" i="1"/>
  <c r="R64" i="1"/>
  <c r="Q51" i="1"/>
  <c r="R51" i="1"/>
  <c r="R39" i="1"/>
  <c r="Q39" i="1"/>
  <c r="Q27" i="1"/>
  <c r="R27" i="1"/>
  <c r="Q63" i="1"/>
  <c r="R63" i="1"/>
  <c r="Q38" i="1"/>
  <c r="R38" i="1"/>
  <c r="Q26" i="1"/>
  <c r="R26" i="1"/>
  <c r="R62" i="1"/>
  <c r="Q62" i="1"/>
  <c r="Q49" i="1"/>
  <c r="R49" i="1"/>
  <c r="Q37" i="1"/>
  <c r="R37" i="1"/>
  <c r="Q25" i="1"/>
  <c r="R25" i="1"/>
  <c r="Q13" i="1"/>
  <c r="R13" i="1"/>
  <c r="R67" i="1"/>
  <c r="Q67" i="1"/>
  <c r="L64" i="1"/>
  <c r="L63" i="1"/>
  <c r="L58" i="1"/>
  <c r="L55" i="1"/>
  <c r="L49" i="1"/>
  <c r="L45" i="1"/>
  <c r="L43" i="1"/>
  <c r="L40" i="1"/>
  <c r="L35" i="1"/>
  <c r="L33" i="1"/>
  <c r="L30" i="1"/>
  <c r="L28" i="1"/>
  <c r="L27" i="1"/>
  <c r="L22" i="1"/>
  <c r="L12" i="1"/>
  <c r="L10" i="1"/>
  <c r="F31" i="1"/>
  <c r="I64" i="1"/>
  <c r="J64" i="1" s="1"/>
  <c r="I63" i="1"/>
  <c r="J63" i="1" s="1"/>
  <c r="I58" i="1"/>
  <c r="J58" i="1" s="1"/>
  <c r="I55" i="1"/>
  <c r="J55" i="1" s="1"/>
  <c r="I49" i="1"/>
  <c r="J49" i="1" s="1"/>
  <c r="I45" i="1"/>
  <c r="J45" i="1" s="1"/>
  <c r="I43" i="1"/>
  <c r="J43" i="1" s="1"/>
  <c r="I40" i="1"/>
  <c r="J40" i="1" s="1"/>
  <c r="I35" i="1"/>
  <c r="J35" i="1" s="1"/>
  <c r="I33" i="1"/>
  <c r="J33" i="1" s="1"/>
  <c r="I30" i="1"/>
  <c r="J30" i="1" s="1"/>
  <c r="I28" i="1"/>
  <c r="J28" i="1" s="1"/>
  <c r="I27" i="1"/>
  <c r="J27" i="1" s="1"/>
  <c r="I22" i="1"/>
  <c r="J22" i="1" s="1"/>
  <c r="I12" i="1"/>
  <c r="J12" i="1" s="1"/>
  <c r="I10" i="1"/>
  <c r="J10" i="1" s="1"/>
  <c r="H66" i="1" l="1"/>
  <c r="H65" i="1"/>
  <c r="H62" i="1"/>
  <c r="H61" i="1"/>
  <c r="H60" i="1"/>
  <c r="H59" i="1"/>
  <c r="H57" i="1"/>
  <c r="H56" i="1"/>
  <c r="H54" i="1"/>
  <c r="H53" i="1"/>
  <c r="H52" i="1"/>
  <c r="H51" i="1"/>
  <c r="H50" i="1"/>
  <c r="H48" i="1"/>
  <c r="H47" i="1"/>
  <c r="H46" i="1"/>
  <c r="H44" i="1"/>
  <c r="H42" i="1"/>
  <c r="H41" i="1"/>
  <c r="H39" i="1"/>
  <c r="H38" i="1"/>
  <c r="H37" i="1"/>
  <c r="H36" i="1"/>
  <c r="H34" i="1"/>
  <c r="H32" i="1"/>
  <c r="H31" i="1"/>
  <c r="H29" i="1"/>
  <c r="H26" i="1"/>
  <c r="H25" i="1"/>
  <c r="H24" i="1"/>
  <c r="H23" i="1"/>
  <c r="H21" i="1"/>
  <c r="H20" i="1"/>
  <c r="H19" i="1"/>
  <c r="H18" i="1"/>
  <c r="H17" i="1"/>
  <c r="H16" i="1"/>
  <c r="H15" i="1"/>
  <c r="H14" i="1"/>
  <c r="H13" i="1"/>
  <c r="H11" i="1"/>
  <c r="H9" i="1"/>
  <c r="H8" i="1"/>
  <c r="H7" i="1"/>
  <c r="H6" i="1"/>
  <c r="I17" i="1" l="1"/>
  <c r="J17" i="1" s="1"/>
  <c r="L17" i="1"/>
  <c r="I37" i="1"/>
  <c r="J37" i="1" s="1"/>
  <c r="L37" i="1"/>
  <c r="I54" i="1"/>
  <c r="J54" i="1" s="1"/>
  <c r="L54" i="1"/>
  <c r="I52" i="1"/>
  <c r="J52" i="1" s="1"/>
  <c r="L52" i="1" s="1"/>
  <c r="I20" i="1"/>
  <c r="J20" i="1" s="1"/>
  <c r="L20" i="1"/>
  <c r="I23" i="1"/>
  <c r="J23" i="1" s="1"/>
  <c r="L23" i="1"/>
  <c r="I24" i="1"/>
  <c r="J24" i="1" s="1"/>
  <c r="L24" i="1"/>
  <c r="I21" i="1"/>
  <c r="J21" i="1" s="1"/>
  <c r="L21" i="1"/>
  <c r="I36" i="1"/>
  <c r="J36" i="1" s="1"/>
  <c r="L36" i="1"/>
  <c r="I6" i="1"/>
  <c r="J6" i="1" s="1"/>
  <c r="L6" i="1"/>
  <c r="I8" i="1"/>
  <c r="J8" i="1" s="1"/>
  <c r="L8" i="1"/>
  <c r="I59" i="1"/>
  <c r="J59" i="1" s="1"/>
  <c r="L59" i="1"/>
  <c r="I25" i="1"/>
  <c r="J25" i="1" s="1"/>
  <c r="L25" i="1"/>
  <c r="I46" i="1"/>
  <c r="J46" i="1" s="1"/>
  <c r="L46" i="1"/>
  <c r="I61" i="1"/>
  <c r="J61" i="1" s="1"/>
  <c r="I18" i="1"/>
  <c r="J18" i="1" s="1"/>
  <c r="L18" i="1"/>
  <c r="I53" i="1"/>
  <c r="J53" i="1" s="1"/>
  <c r="L53" i="1"/>
  <c r="I7" i="1"/>
  <c r="J7" i="1" s="1"/>
  <c r="L7" i="1"/>
  <c r="I39" i="1"/>
  <c r="J39" i="1" s="1"/>
  <c r="L39" i="1"/>
  <c r="I41" i="1"/>
  <c r="J41" i="1" s="1"/>
  <c r="L41" i="1"/>
  <c r="I42" i="1"/>
  <c r="J42" i="1" s="1"/>
  <c r="L42" i="1"/>
  <c r="I11" i="1"/>
  <c r="J11" i="1" s="1"/>
  <c r="L11" i="1"/>
  <c r="I44" i="1"/>
  <c r="J44" i="1" s="1"/>
  <c r="L44" i="1"/>
  <c r="I26" i="1"/>
  <c r="J26" i="1" s="1"/>
  <c r="L26" i="1"/>
  <c r="I29" i="1"/>
  <c r="J29" i="1" s="1"/>
  <c r="L29" i="1"/>
  <c r="I47" i="1"/>
  <c r="J47" i="1" s="1"/>
  <c r="L47" i="1"/>
  <c r="I62" i="1"/>
  <c r="J62" i="1" s="1"/>
  <c r="L62" i="1"/>
  <c r="I34" i="1"/>
  <c r="J34" i="1" s="1"/>
  <c r="L34" i="1"/>
  <c r="I38" i="1"/>
  <c r="J38" i="1" s="1"/>
  <c r="L38" i="1"/>
  <c r="I57" i="1"/>
  <c r="J57" i="1" s="1"/>
  <c r="L57" i="1"/>
  <c r="I9" i="1"/>
  <c r="J9" i="1" s="1"/>
  <c r="L9" i="1"/>
  <c r="I60" i="1"/>
  <c r="J60" i="1" s="1"/>
  <c r="L60" i="1"/>
  <c r="I13" i="1"/>
  <c r="J13" i="1" s="1"/>
  <c r="L13" i="1"/>
  <c r="I14" i="1"/>
  <c r="J14" i="1" s="1"/>
  <c r="L14" i="1"/>
  <c r="I15" i="1"/>
  <c r="J15" i="1" s="1"/>
  <c r="L15" i="1"/>
  <c r="I31" i="1"/>
  <c r="J31" i="1" s="1"/>
  <c r="L31" i="1"/>
  <c r="I48" i="1"/>
  <c r="J48" i="1" s="1"/>
  <c r="L48" i="1"/>
  <c r="I65" i="1"/>
  <c r="J65" i="1" s="1"/>
  <c r="L65" i="1"/>
  <c r="I51" i="1"/>
  <c r="J51" i="1" s="1"/>
  <c r="L51" i="1"/>
  <c r="I19" i="1"/>
  <c r="J19" i="1" s="1"/>
  <c r="L19" i="1"/>
  <c r="I56" i="1"/>
  <c r="J56" i="1" s="1"/>
  <c r="L56" i="1"/>
  <c r="I16" i="1"/>
  <c r="J16" i="1" s="1"/>
  <c r="L16" i="1"/>
  <c r="I32" i="1"/>
  <c r="J32" i="1" s="1"/>
  <c r="L32" i="1"/>
  <c r="I50" i="1"/>
  <c r="J50" i="1" s="1"/>
  <c r="L50" i="1"/>
  <c r="I66" i="1"/>
  <c r="J66" i="1" s="1"/>
  <c r="L66" i="1"/>
  <c r="L67" i="1" s="1"/>
  <c r="L61" i="1" l="1"/>
  <c r="J76" i="1"/>
  <c r="K76" i="1" s="1"/>
</calcChain>
</file>

<file path=xl/sharedStrings.xml><?xml version="1.0" encoding="utf-8"?>
<sst xmlns="http://schemas.openxmlformats.org/spreadsheetml/2006/main" count="79" uniqueCount="79">
  <si>
    <t>Nro.</t>
  </si>
  <si>
    <t>CEDULA</t>
  </si>
  <si>
    <t>NOMBRE EMPLEADO</t>
  </si>
  <si>
    <t>AGUILAR FAJARDO ELIZABETH</t>
  </si>
  <si>
    <t>ALARCON LARROTA HENRY ALFONSO</t>
  </si>
  <si>
    <t>ALBA VASQUEZ YVETTE ROCIO</t>
  </si>
  <si>
    <t>ALMANZA MERCHAN BETTY</t>
  </si>
  <si>
    <t>ARDILA MORENO LUZ ADRIANA</t>
  </si>
  <si>
    <t>AVELLANEDA AVELLANEDA MARTHA CECILIA</t>
  </si>
  <si>
    <t>BARAJAS CASTRO HAMER EDUARDO</t>
  </si>
  <si>
    <t>BECERRA RIVERA LIDIA AMANDA</t>
  </si>
  <si>
    <t>BERNAL TORRES OLGA YANETH</t>
  </si>
  <si>
    <t>BONILLA DAVILA MARTHA YANETH</t>
  </si>
  <si>
    <t>BONILLA PINZON ANA SOCORRO</t>
  </si>
  <si>
    <t>CARDENAS PINEDA FLOR ALICIA</t>
  </si>
  <si>
    <t>CARDONA RODRIGUEZ LUZ DORIS</t>
  </si>
  <si>
    <t>CASTRO BOHADA ROCINDA</t>
  </si>
  <si>
    <t>CELY AMEZQUITA LUZ HELENA</t>
  </si>
  <si>
    <t>CEPEDA TAMAYO CARMEN ISABEL</t>
  </si>
  <si>
    <t>CEPEDA TRISTANCHO AIDEE</t>
  </si>
  <si>
    <t>CHAPARRO INFANTE NOHORA STELLA</t>
  </si>
  <si>
    <t>COGUA CASTRO GLORIA INES</t>
  </si>
  <si>
    <t>ESTUPIÑAN MEJIA ALVARO</t>
  </si>
  <si>
    <t>FAJARDO CAMARGO AURA ALICIA</t>
  </si>
  <si>
    <t>FERNANDEZ MORALES JANNETH PATRICIA</t>
  </si>
  <si>
    <t>GARCIA SANCHEZ JUAN PABLO</t>
  </si>
  <si>
    <t>GONZALEZ MERCHAN DILIA CARMENZA</t>
  </si>
  <si>
    <t>GONZALEZ MONTAÑEZ ANA BEATRIZ</t>
  </si>
  <si>
    <t>GONZALEZ PATARROYO NILSA DEL CARMEN</t>
  </si>
  <si>
    <t>GUEVARA PEREZ ELISABETH</t>
  </si>
  <si>
    <t>HERNANDEZ BARRERA JOSE MANUEL</t>
  </si>
  <si>
    <t>HERNANDEZ LEAL HORACIO</t>
  </si>
  <si>
    <t>IBAÑEZ EDGAR ALONSO</t>
  </si>
  <si>
    <t>JIMENEZ ESTUPIÑAN MARLENY</t>
  </si>
  <si>
    <t>LEGUIZAMO HERRERA ROSA OTILIA</t>
  </si>
  <si>
    <t>LEON MEJIA OLGA MERY</t>
  </si>
  <si>
    <t>LEON ZAMBRANO MARTHA IVONNE</t>
  </si>
  <si>
    <t>LOPEZ JARRO CLARA EUGENIA</t>
  </si>
  <si>
    <t>LOPEZ RODRIGUEZ ENITH ADALGIZA</t>
  </si>
  <si>
    <t>MANRIQUE BARRERA ANGELA</t>
  </si>
  <si>
    <t>MORANTES NIÑO CHRISTIAN DAVID</t>
  </si>
  <si>
    <t>NEIRA CORREDOR LUIS BERNARDO</t>
  </si>
  <si>
    <t>NIÑO DURAN SONIA YAZMIN</t>
  </si>
  <si>
    <t>NIÑO MENDEZ MYRIAM LUCIA</t>
  </si>
  <si>
    <t>NOY ZEA GEORGINA</t>
  </si>
  <si>
    <t>OCHOA VIVAS MARIA ESPERANZA</t>
  </si>
  <si>
    <t>ORTIZ EVILMA CLAUDIA</t>
  </si>
  <si>
    <t>PACHECO CAMARGO SENAIDA</t>
  </si>
  <si>
    <t>PALACIOS CAMARGO NUBIA ELENA</t>
  </si>
  <si>
    <t>PARADA ZAMBRANO ANGELA YANETH</t>
  </si>
  <si>
    <t>PATIÑO ROSAS LUZ MERY</t>
  </si>
  <si>
    <t>PEREZ FONSECA ROSALBA</t>
  </si>
  <si>
    <t>PINZON CARDOZO MARICELA</t>
  </si>
  <si>
    <t>PIRE RAMIREZ MARIA OMAIRA</t>
  </si>
  <si>
    <t>ROJAS DE VARGAS EDILMA AMIRA</t>
  </si>
  <si>
    <t>ROJAS ROSERO FREDDY ALEJANDRO</t>
  </si>
  <si>
    <t>ROSAS SILVA MARIA IRENE</t>
  </si>
  <si>
    <t>SALAMANCA FAGUA MARIA GLADYS</t>
  </si>
  <si>
    <t>SANCHEZ GOMEZ WILSON HARRY</t>
  </si>
  <si>
    <t>SOLANO AVELLA LUZ MERY</t>
  </si>
  <si>
    <t>SUAREZ ACOSTA NYDIA LITH</t>
  </si>
  <si>
    <t>TELLEZ CARDENAS LUIS GABRIEL</t>
  </si>
  <si>
    <t>VARGAS CASTAÑEDA MARINA DE JESUS</t>
  </si>
  <si>
    <t>PRIMA DE SERVICIOS DEL 01 DE JULIO DE 2018 AL 30 DE JUNIO DE 2019</t>
  </si>
  <si>
    <t>SUELDO</t>
  </si>
  <si>
    <t>1/12 DE BONIFICACON</t>
  </si>
  <si>
    <t>SUBTOTAL</t>
  </si>
  <si>
    <t>VALOR PRIMA</t>
  </si>
  <si>
    <t>EYLEEN MELISSA PINEDA MARTINEZ</t>
  </si>
  <si>
    <t>Fecha de ingreso con novedad</t>
  </si>
  <si>
    <t>Dias laborados</t>
  </si>
  <si>
    <t>observaciones</t>
  </si>
  <si>
    <t>LNR 21 al 24 agosto 2018 (4 días)</t>
  </si>
  <si>
    <t>Angela Becerra</t>
  </si>
  <si>
    <t>int calculo = dias%360;
int años = dias/360;
if (años&gt;=1 &amp;&amp; calculo&gt;=0 &amp;&amp; calculo&lt;=30)</t>
  </si>
  <si>
    <t>DIAS</t>
  </si>
  <si>
    <t>AÑOS</t>
  </si>
  <si>
    <t>CALCULO</t>
  </si>
  <si>
    <t>kareen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</si>
</sst>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5" fontId="0" fillId="0" borderId="0" xfId="1" applyNumberFormat="1" applyFont="1"/>
    <xf numFmtId="165" fontId="0" fillId="0" borderId="0" xfId="0" applyNumberFormat="1"/>
    <xf numFmtId="165" fontId="0" fillId="0" borderId="8" xfId="1" applyNumberFormat="1" applyFont="1" applyBorder="1"/>
    <xf numFmtId="0" fontId="4" fillId="0" borderId="2" xfId="0" applyFont="1" applyBorder="1" applyAlignment="1">
      <alignment horizontal="left" wrapText="1"/>
    </xf>
    <xf numFmtId="14" fontId="0" fillId="0" borderId="0" xfId="0" applyNumberFormat="1"/>
    <xf numFmtId="14" fontId="0" fillId="0" borderId="8" xfId="0" applyNumberFormat="1" applyBorder="1"/>
    <xf numFmtId="0" fontId="0" fillId="0" borderId="8" xfId="0" applyBorder="1" applyAlignment="1">
      <alignment horizontal="center"/>
    </xf>
    <xf numFmtId="0" fontId="4" fillId="0" borderId="5" xfId="0" applyFont="1" applyFill="1" applyBorder="1" applyAlignment="1">
      <alignment horizontal="left" wrapText="1"/>
    </xf>
    <xf numFmtId="0" fontId="0" fillId="0" borderId="7" xfId="0" applyBorder="1"/>
    <xf numFmtId="0" fontId="5" fillId="0" borderId="8" xfId="0" applyFont="1" applyBorder="1"/>
    <xf numFmtId="166" fontId="6" fillId="0" borderId="8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2" borderId="8" xfId="0" applyFont="1" applyFill="1" applyBorder="1"/>
    <xf numFmtId="166" fontId="6" fillId="2" borderId="8" xfId="0" applyNumberFormat="1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14" fontId="0" fillId="2" borderId="8" xfId="0" applyNumberFormat="1" applyFill="1" applyBorder="1"/>
    <xf numFmtId="0" fontId="0" fillId="2" borderId="8" xfId="0" applyFill="1" applyBorder="1" applyAlignment="1">
      <alignment horizontal="center"/>
    </xf>
    <xf numFmtId="165" fontId="0" fillId="2" borderId="8" xfId="1" applyNumberFormat="1" applyFont="1" applyFill="1" applyBorder="1"/>
    <xf numFmtId="0" fontId="0" fillId="2" borderId="0" xfId="0" applyFill="1"/>
    <xf numFmtId="165" fontId="0" fillId="2" borderId="0" xfId="1" applyNumberFormat="1" applyFont="1" applyFill="1"/>
    <xf numFmtId="0" fontId="6" fillId="0" borderId="0" xfId="0" applyFont="1" applyFill="1" applyBorder="1" applyAlignment="1">
      <alignment horizontal="left"/>
    </xf>
    <xf numFmtId="165" fontId="0" fillId="0" borderId="5" xfId="1" applyNumberFormat="1" applyFont="1" applyFill="1" applyBorder="1"/>
    <xf numFmtId="14" fontId="0" fillId="0" borderId="5" xfId="0" applyNumberFormat="1" applyFill="1" applyBorder="1"/>
    <xf numFmtId="0" fontId="0" fillId="0" borderId="0" xfId="0" applyNumberFormat="1"/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5" xfId="0" applyFill="1" applyBorder="1" applyAlignment="1">
      <alignment horizontal="center"/>
    </xf>
    <xf numFmtId="14" fontId="0" fillId="2" borderId="0" xfId="0" applyNumberFormat="1" applyFill="1"/>
    <xf numFmtId="2" fontId="0" fillId="2" borderId="0" xfId="0" applyNumberFormat="1" applyFill="1"/>
    <xf numFmtId="0" fontId="5" fillId="3" borderId="8" xfId="0" applyFont="1" applyFill="1" applyBorder="1"/>
    <xf numFmtId="166" fontId="6" fillId="3" borderId="8" xfId="0" applyNumberFormat="1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14" fontId="0" fillId="3" borderId="8" xfId="0" applyNumberFormat="1" applyFill="1" applyBorder="1"/>
    <xf numFmtId="0" fontId="0" fillId="3" borderId="8" xfId="0" applyFill="1" applyBorder="1" applyAlignment="1">
      <alignment horizontal="center"/>
    </xf>
    <xf numFmtId="165" fontId="0" fillId="3" borderId="8" xfId="1" applyNumberFormat="1" applyFont="1" applyFill="1" applyBorder="1"/>
    <xf numFmtId="0" fontId="0" fillId="3" borderId="0" xfId="0" applyFill="1"/>
    <xf numFmtId="165" fontId="0" fillId="3" borderId="0" xfId="1" applyNumberFormat="1" applyFont="1" applyFill="1"/>
    <xf numFmtId="14" fontId="0" fillId="3" borderId="0" xfId="0" applyNumberFormat="1" applyFill="1"/>
    <xf numFmtId="2" fontId="0" fillId="3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6"/>
  <sheetViews>
    <sheetView tabSelected="1" topLeftCell="D4" workbookViewId="0">
      <selection activeCell="S17" sqref="S17"/>
    </sheetView>
  </sheetViews>
  <sheetFormatPr baseColWidth="10" defaultRowHeight="15" x14ac:dyDescent="0.25"/>
  <cols>
    <col min="1" max="1" width="8.140625" customWidth="1"/>
    <col min="2" max="2" width="6" customWidth="1"/>
    <col min="3" max="3" width="16.28515625" customWidth="1"/>
    <col min="4" max="4" width="43.5703125" customWidth="1"/>
    <col min="5" max="5" width="13.42578125" customWidth="1"/>
    <col min="6" max="6" width="10.85546875" customWidth="1"/>
    <col min="7" max="7" width="14.140625" bestFit="1" customWidth="1"/>
    <col min="9" max="9" width="13.140625" customWidth="1"/>
    <col min="10" max="10" width="14.140625" customWidth="1"/>
    <col min="14" max="14" width="11.42578125" style="12"/>
    <col min="17" max="18" width="11.42578125" style="31"/>
    <col min="22" max="22" width="7.42578125" style="32" customWidth="1"/>
  </cols>
  <sheetData>
    <row r="2" spans="2:19" ht="15.75" x14ac:dyDescent="0.25">
      <c r="B2" s="34" t="s">
        <v>63</v>
      </c>
      <c r="C2" s="34"/>
      <c r="D2" s="34"/>
      <c r="E2" s="34"/>
      <c r="F2" s="34"/>
      <c r="G2" s="34"/>
      <c r="H2" s="34"/>
      <c r="I2" s="34"/>
      <c r="J2" s="34"/>
    </row>
    <row r="3" spans="2:19" ht="18.75" thickBot="1" x14ac:dyDescent="0.3">
      <c r="B3" s="1"/>
    </row>
    <row r="4" spans="2:19" ht="39.75" thickBot="1" x14ac:dyDescent="0.3">
      <c r="B4" s="2" t="s">
        <v>0</v>
      </c>
      <c r="C4" s="4" t="s">
        <v>1</v>
      </c>
      <c r="D4" s="3" t="s">
        <v>2</v>
      </c>
      <c r="E4" s="11" t="s">
        <v>69</v>
      </c>
      <c r="F4" s="11" t="s">
        <v>70</v>
      </c>
      <c r="G4" s="11" t="s">
        <v>64</v>
      </c>
      <c r="H4" s="11" t="s">
        <v>65</v>
      </c>
      <c r="I4" s="11" t="s">
        <v>66</v>
      </c>
      <c r="J4" s="11" t="s">
        <v>67</v>
      </c>
      <c r="K4" s="15" t="s">
        <v>71</v>
      </c>
      <c r="O4" s="33" t="s">
        <v>74</v>
      </c>
    </row>
    <row r="5" spans="2:19" ht="15.75" thickTop="1" x14ac:dyDescent="0.25">
      <c r="B5" s="5"/>
      <c r="C5" s="7"/>
      <c r="D5" s="6"/>
      <c r="E5" s="16"/>
      <c r="F5" s="16"/>
      <c r="G5" s="16"/>
      <c r="H5" s="16"/>
      <c r="I5" s="16"/>
      <c r="J5" s="16"/>
      <c r="O5" t="s">
        <v>75</v>
      </c>
      <c r="Q5" s="31" t="s">
        <v>76</v>
      </c>
      <c r="R5" s="31" t="s">
        <v>77</v>
      </c>
    </row>
    <row r="6" spans="2:19" x14ac:dyDescent="0.25">
      <c r="B6" s="17">
        <v>1</v>
      </c>
      <c r="C6" s="18">
        <v>46672383</v>
      </c>
      <c r="D6" s="19" t="s">
        <v>3</v>
      </c>
      <c r="E6" s="13">
        <v>35527</v>
      </c>
      <c r="F6" s="14">
        <v>360</v>
      </c>
      <c r="G6" s="10">
        <v>3585000</v>
      </c>
      <c r="H6" s="10">
        <f>+(G6*0.35)/12</f>
        <v>104562.5</v>
      </c>
      <c r="I6" s="10">
        <f>+H6+G6</f>
        <v>3689562.5</v>
      </c>
      <c r="J6" s="10">
        <f>+(I6/360*F6)/30*15</f>
        <v>1844781.25</v>
      </c>
      <c r="L6" s="8">
        <f>+H6/2</f>
        <v>52281.25</v>
      </c>
      <c r="M6" s="9"/>
      <c r="N6" s="12">
        <v>43646</v>
      </c>
      <c r="O6" s="32">
        <f>N6-E6</f>
        <v>8119</v>
      </c>
      <c r="P6">
        <v>360</v>
      </c>
      <c r="Q6" s="31">
        <f>O6/360</f>
        <v>22.552777777777777</v>
      </c>
      <c r="R6" s="32">
        <f>MOD(O6,P6)</f>
        <v>199</v>
      </c>
      <c r="S6">
        <f>IF(Q6&gt;=1,IF(R6&gt;=0,IF(R6&lt;=30,1,0),0),0)</f>
        <v>0</v>
      </c>
    </row>
    <row r="7" spans="2:19" x14ac:dyDescent="0.25">
      <c r="B7" s="17">
        <v>2</v>
      </c>
      <c r="C7" s="18">
        <v>1098195</v>
      </c>
      <c r="D7" s="19" t="s">
        <v>4</v>
      </c>
      <c r="E7" s="13">
        <v>29768</v>
      </c>
      <c r="F7" s="14">
        <v>360</v>
      </c>
      <c r="G7" s="10">
        <v>2267000</v>
      </c>
      <c r="H7" s="10">
        <f t="shared" ref="H7:H66" si="0">+(G7*0.35)/12</f>
        <v>66120.833333333328</v>
      </c>
      <c r="I7" s="10">
        <f t="shared" ref="I7:I66" si="1">+H7+G7</f>
        <v>2333120.8333333335</v>
      </c>
      <c r="J7" s="10">
        <f t="shared" ref="J7:J66" si="2">+(I7/360*F7)/30*15</f>
        <v>1166560.4166666667</v>
      </c>
      <c r="L7" s="8">
        <f t="shared" ref="L7:L66" si="3">+H7/2</f>
        <v>33060.416666666664</v>
      </c>
      <c r="N7" s="12">
        <v>43646</v>
      </c>
      <c r="O7" s="32">
        <f t="shared" ref="O7:O70" si="4">N7-E7</f>
        <v>13878</v>
      </c>
      <c r="P7">
        <v>360</v>
      </c>
      <c r="Q7" s="31">
        <f t="shared" ref="Q7:Q70" si="5">O7/360</f>
        <v>38.549999999999997</v>
      </c>
      <c r="R7" s="32">
        <f t="shared" ref="R7:R70" si="6">MOD(O7,P7)</f>
        <v>198</v>
      </c>
      <c r="S7">
        <f t="shared" ref="S7:S70" si="7">IF(Q7&gt;=1,IF(R7&gt;=0,IF(R7&lt;=30,1,0),0),0)</f>
        <v>0</v>
      </c>
    </row>
    <row r="8" spans="2:19" x14ac:dyDescent="0.25">
      <c r="B8" s="17">
        <v>3</v>
      </c>
      <c r="C8" s="18">
        <v>24166807</v>
      </c>
      <c r="D8" s="19" t="s">
        <v>5</v>
      </c>
      <c r="E8" s="13">
        <v>34792</v>
      </c>
      <c r="F8" s="14">
        <v>360</v>
      </c>
      <c r="G8" s="10">
        <v>5078000</v>
      </c>
      <c r="H8" s="10">
        <f t="shared" si="0"/>
        <v>148108.33333333334</v>
      </c>
      <c r="I8" s="10">
        <f t="shared" si="1"/>
        <v>5226108.333333333</v>
      </c>
      <c r="J8" s="10">
        <f t="shared" si="2"/>
        <v>2613054.1666666665</v>
      </c>
      <c r="L8" s="8">
        <f t="shared" si="3"/>
        <v>74054.166666666672</v>
      </c>
      <c r="N8" s="12">
        <v>43646</v>
      </c>
      <c r="O8" s="32">
        <f t="shared" si="4"/>
        <v>8854</v>
      </c>
      <c r="P8">
        <v>360</v>
      </c>
      <c r="Q8" s="31">
        <f t="shared" si="5"/>
        <v>24.594444444444445</v>
      </c>
      <c r="R8" s="32">
        <f t="shared" si="6"/>
        <v>214</v>
      </c>
      <c r="S8">
        <f t="shared" si="7"/>
        <v>0</v>
      </c>
    </row>
    <row r="9" spans="2:19" x14ac:dyDescent="0.25">
      <c r="B9" s="17">
        <v>4</v>
      </c>
      <c r="C9" s="18">
        <v>46358465</v>
      </c>
      <c r="D9" s="19" t="s">
        <v>6</v>
      </c>
      <c r="E9" s="13">
        <v>33025</v>
      </c>
      <c r="F9" s="14">
        <v>360</v>
      </c>
      <c r="G9" s="10">
        <v>2002000</v>
      </c>
      <c r="H9" s="10">
        <f t="shared" si="0"/>
        <v>58391.666666666664</v>
      </c>
      <c r="I9" s="10">
        <f t="shared" si="1"/>
        <v>2060391.6666666667</v>
      </c>
      <c r="J9" s="10">
        <f t="shared" si="2"/>
        <v>1030195.8333333333</v>
      </c>
      <c r="L9" s="8">
        <f t="shared" si="3"/>
        <v>29195.833333333332</v>
      </c>
      <c r="N9" s="12">
        <v>43646</v>
      </c>
      <c r="O9" s="32">
        <f t="shared" si="4"/>
        <v>10621</v>
      </c>
      <c r="P9">
        <v>360</v>
      </c>
      <c r="Q9" s="31">
        <f t="shared" si="5"/>
        <v>29.502777777777776</v>
      </c>
      <c r="R9" s="32">
        <f t="shared" si="6"/>
        <v>181</v>
      </c>
      <c r="S9">
        <f t="shared" si="7"/>
        <v>0</v>
      </c>
    </row>
    <row r="10" spans="2:19" x14ac:dyDescent="0.25">
      <c r="B10" s="17">
        <v>5</v>
      </c>
      <c r="C10" s="18">
        <v>51716881</v>
      </c>
      <c r="D10" s="19" t="s">
        <v>7</v>
      </c>
      <c r="E10" s="13">
        <v>35612</v>
      </c>
      <c r="F10" s="14">
        <v>360</v>
      </c>
      <c r="G10" s="10">
        <v>3585000</v>
      </c>
      <c r="H10" s="10">
        <v>104271</v>
      </c>
      <c r="I10" s="10">
        <f t="shared" si="1"/>
        <v>3689271</v>
      </c>
      <c r="J10" s="10">
        <f t="shared" si="2"/>
        <v>1844635.5</v>
      </c>
      <c r="L10" s="8">
        <f t="shared" si="3"/>
        <v>52135.5</v>
      </c>
      <c r="N10" s="12">
        <v>43646</v>
      </c>
      <c r="O10" s="32">
        <f t="shared" si="4"/>
        <v>8034</v>
      </c>
      <c r="P10">
        <v>360</v>
      </c>
      <c r="Q10" s="31">
        <f t="shared" si="5"/>
        <v>22.316666666666666</v>
      </c>
      <c r="R10" s="32">
        <f t="shared" si="6"/>
        <v>114</v>
      </c>
      <c r="S10">
        <f t="shared" si="7"/>
        <v>0</v>
      </c>
    </row>
    <row r="11" spans="2:19" x14ac:dyDescent="0.25">
      <c r="B11" s="17">
        <v>6</v>
      </c>
      <c r="C11" s="18">
        <v>46358960</v>
      </c>
      <c r="D11" s="19" t="s">
        <v>8</v>
      </c>
      <c r="E11" s="13">
        <v>33017</v>
      </c>
      <c r="F11" s="14">
        <v>360</v>
      </c>
      <c r="G11" s="10">
        <v>3585000</v>
      </c>
      <c r="H11" s="10">
        <f t="shared" si="0"/>
        <v>104562.5</v>
      </c>
      <c r="I11" s="10">
        <f t="shared" si="1"/>
        <v>3689562.5</v>
      </c>
      <c r="J11" s="10">
        <f t="shared" si="2"/>
        <v>1844781.25</v>
      </c>
      <c r="L11" s="8">
        <f t="shared" si="3"/>
        <v>52281.25</v>
      </c>
      <c r="N11" s="12">
        <v>43646</v>
      </c>
      <c r="O11" s="32">
        <f t="shared" si="4"/>
        <v>10629</v>
      </c>
      <c r="P11">
        <v>360</v>
      </c>
      <c r="Q11" s="31">
        <f t="shared" si="5"/>
        <v>29.524999999999999</v>
      </c>
      <c r="R11" s="32">
        <f t="shared" si="6"/>
        <v>189</v>
      </c>
      <c r="S11">
        <f t="shared" si="7"/>
        <v>0</v>
      </c>
    </row>
    <row r="12" spans="2:19" x14ac:dyDescent="0.25">
      <c r="B12" s="17">
        <v>7</v>
      </c>
      <c r="C12" s="18">
        <v>7217407</v>
      </c>
      <c r="D12" s="19" t="s">
        <v>9</v>
      </c>
      <c r="E12" s="13">
        <v>33786</v>
      </c>
      <c r="F12" s="14">
        <v>360</v>
      </c>
      <c r="G12" s="10">
        <v>5078000</v>
      </c>
      <c r="H12" s="10">
        <v>147758</v>
      </c>
      <c r="I12" s="10">
        <f t="shared" si="1"/>
        <v>5225758</v>
      </c>
      <c r="J12" s="10">
        <f t="shared" si="2"/>
        <v>2612879</v>
      </c>
      <c r="L12" s="8">
        <f t="shared" si="3"/>
        <v>73879</v>
      </c>
      <c r="N12" s="12">
        <v>43646</v>
      </c>
      <c r="O12" s="32">
        <f t="shared" si="4"/>
        <v>9860</v>
      </c>
      <c r="P12">
        <v>360</v>
      </c>
      <c r="Q12" s="31">
        <f t="shared" si="5"/>
        <v>27.388888888888889</v>
      </c>
      <c r="R12" s="32">
        <f t="shared" si="6"/>
        <v>140</v>
      </c>
      <c r="S12">
        <f t="shared" si="7"/>
        <v>0</v>
      </c>
    </row>
    <row r="13" spans="2:19" x14ac:dyDescent="0.25">
      <c r="B13" s="17">
        <v>8</v>
      </c>
      <c r="C13" s="18">
        <v>23555214</v>
      </c>
      <c r="D13" s="19" t="s">
        <v>10</v>
      </c>
      <c r="E13" s="13">
        <v>35529</v>
      </c>
      <c r="F13" s="14">
        <v>360</v>
      </c>
      <c r="G13" s="10">
        <v>3347000</v>
      </c>
      <c r="H13" s="10">
        <f t="shared" si="0"/>
        <v>97620.833333333328</v>
      </c>
      <c r="I13" s="10">
        <f t="shared" si="1"/>
        <v>3444620.8333333335</v>
      </c>
      <c r="J13" s="10">
        <f t="shared" si="2"/>
        <v>1722310.4166666667</v>
      </c>
      <c r="L13" s="8">
        <f t="shared" si="3"/>
        <v>48810.416666666664</v>
      </c>
      <c r="N13" s="12">
        <v>43646</v>
      </c>
      <c r="O13" s="32">
        <f t="shared" si="4"/>
        <v>8117</v>
      </c>
      <c r="P13">
        <v>360</v>
      </c>
      <c r="Q13" s="31">
        <f t="shared" si="5"/>
        <v>22.547222222222221</v>
      </c>
      <c r="R13" s="32">
        <f t="shared" si="6"/>
        <v>197</v>
      </c>
      <c r="S13">
        <f t="shared" si="7"/>
        <v>0</v>
      </c>
    </row>
    <row r="14" spans="2:19" x14ac:dyDescent="0.25">
      <c r="B14" s="17">
        <v>9</v>
      </c>
      <c r="C14" s="18">
        <v>46662584</v>
      </c>
      <c r="D14" s="19" t="s">
        <v>11</v>
      </c>
      <c r="E14" s="13">
        <v>33011</v>
      </c>
      <c r="F14" s="14">
        <v>360</v>
      </c>
      <c r="G14" s="10">
        <v>2002000</v>
      </c>
      <c r="H14" s="10">
        <f t="shared" si="0"/>
        <v>58391.666666666664</v>
      </c>
      <c r="I14" s="10">
        <f t="shared" si="1"/>
        <v>2060391.6666666667</v>
      </c>
      <c r="J14" s="10">
        <f t="shared" si="2"/>
        <v>1030195.8333333333</v>
      </c>
      <c r="L14" s="8">
        <f t="shared" si="3"/>
        <v>29195.833333333332</v>
      </c>
      <c r="N14" s="12">
        <v>43646</v>
      </c>
      <c r="O14" s="32">
        <f t="shared" si="4"/>
        <v>10635</v>
      </c>
      <c r="P14">
        <v>360</v>
      </c>
      <c r="Q14" s="31">
        <f t="shared" si="5"/>
        <v>29.541666666666668</v>
      </c>
      <c r="R14" s="32">
        <f t="shared" si="6"/>
        <v>195</v>
      </c>
      <c r="S14">
        <f t="shared" si="7"/>
        <v>0</v>
      </c>
    </row>
    <row r="15" spans="2:19" x14ac:dyDescent="0.25">
      <c r="B15" s="17">
        <v>10</v>
      </c>
      <c r="C15" s="18">
        <v>46662705</v>
      </c>
      <c r="D15" s="19" t="s">
        <v>12</v>
      </c>
      <c r="E15" s="13">
        <v>34361</v>
      </c>
      <c r="F15" s="14">
        <v>360</v>
      </c>
      <c r="G15" s="10">
        <v>2002000</v>
      </c>
      <c r="H15" s="10">
        <f t="shared" si="0"/>
        <v>58391.666666666664</v>
      </c>
      <c r="I15" s="10">
        <f t="shared" si="1"/>
        <v>2060391.6666666667</v>
      </c>
      <c r="J15" s="10">
        <f t="shared" si="2"/>
        <v>1030195.8333333333</v>
      </c>
      <c r="L15" s="8">
        <f t="shared" si="3"/>
        <v>29195.833333333332</v>
      </c>
      <c r="N15" s="12">
        <v>43646</v>
      </c>
      <c r="O15" s="32">
        <f t="shared" si="4"/>
        <v>9285</v>
      </c>
      <c r="P15">
        <v>360</v>
      </c>
      <c r="Q15" s="31">
        <f t="shared" si="5"/>
        <v>25.791666666666668</v>
      </c>
      <c r="R15" s="32">
        <f t="shared" si="6"/>
        <v>285</v>
      </c>
      <c r="S15">
        <f t="shared" si="7"/>
        <v>0</v>
      </c>
    </row>
    <row r="16" spans="2:19" x14ac:dyDescent="0.25">
      <c r="B16" s="17">
        <v>11</v>
      </c>
      <c r="C16" s="18">
        <v>30023979</v>
      </c>
      <c r="D16" s="19" t="s">
        <v>13</v>
      </c>
      <c r="E16" s="13">
        <v>33025</v>
      </c>
      <c r="F16" s="14">
        <v>360</v>
      </c>
      <c r="G16" s="10">
        <v>2002000</v>
      </c>
      <c r="H16" s="10">
        <f t="shared" si="0"/>
        <v>58391.666666666664</v>
      </c>
      <c r="I16" s="10">
        <f t="shared" si="1"/>
        <v>2060391.6666666667</v>
      </c>
      <c r="J16" s="10">
        <f t="shared" si="2"/>
        <v>1030195.8333333333</v>
      </c>
      <c r="L16" s="8">
        <f t="shared" si="3"/>
        <v>29195.833333333332</v>
      </c>
      <c r="N16" s="12">
        <v>43646</v>
      </c>
      <c r="O16" s="32">
        <f t="shared" si="4"/>
        <v>10621</v>
      </c>
      <c r="P16">
        <v>360</v>
      </c>
      <c r="Q16" s="31">
        <f t="shared" si="5"/>
        <v>29.502777777777776</v>
      </c>
      <c r="R16" s="32">
        <f t="shared" si="6"/>
        <v>181</v>
      </c>
      <c r="S16">
        <f t="shared" si="7"/>
        <v>0</v>
      </c>
    </row>
    <row r="17" spans="2:22" x14ac:dyDescent="0.25">
      <c r="B17" s="17">
        <v>12</v>
      </c>
      <c r="C17" s="18">
        <v>23553850</v>
      </c>
      <c r="D17" s="19" t="s">
        <v>14</v>
      </c>
      <c r="E17" s="13">
        <v>42542</v>
      </c>
      <c r="F17" s="14">
        <v>360</v>
      </c>
      <c r="G17" s="10">
        <v>11636000</v>
      </c>
      <c r="H17" s="10">
        <f t="shared" si="0"/>
        <v>339383.33333333331</v>
      </c>
      <c r="I17" s="10">
        <f t="shared" si="1"/>
        <v>11975383.333333334</v>
      </c>
      <c r="J17" s="10">
        <f t="shared" si="2"/>
        <v>5987691.6666666679</v>
      </c>
      <c r="L17" s="8">
        <f t="shared" si="3"/>
        <v>169691.66666666666</v>
      </c>
      <c r="N17" s="12">
        <v>43646</v>
      </c>
      <c r="O17" s="32">
        <f t="shared" si="4"/>
        <v>1104</v>
      </c>
      <c r="P17">
        <v>360</v>
      </c>
      <c r="Q17" s="31">
        <f t="shared" si="5"/>
        <v>3.0666666666666669</v>
      </c>
      <c r="R17" s="32">
        <f t="shared" si="6"/>
        <v>24</v>
      </c>
      <c r="S17">
        <f t="shared" si="7"/>
        <v>1</v>
      </c>
    </row>
    <row r="18" spans="2:22" x14ac:dyDescent="0.25">
      <c r="B18" s="17">
        <v>13</v>
      </c>
      <c r="C18" s="18">
        <v>51597692</v>
      </c>
      <c r="D18" s="19" t="s">
        <v>15</v>
      </c>
      <c r="E18" s="13">
        <v>43222</v>
      </c>
      <c r="F18" s="14">
        <v>360</v>
      </c>
      <c r="G18" s="10">
        <v>6263000</v>
      </c>
      <c r="H18" s="10">
        <f t="shared" si="0"/>
        <v>182670.83333333334</v>
      </c>
      <c r="I18" s="10">
        <f t="shared" si="1"/>
        <v>6445670.833333333</v>
      </c>
      <c r="J18" s="10">
        <f t="shared" si="2"/>
        <v>3222835.416666667</v>
      </c>
      <c r="L18" s="8">
        <f t="shared" si="3"/>
        <v>91335.416666666672</v>
      </c>
      <c r="N18" s="12">
        <v>43646</v>
      </c>
      <c r="O18" s="32">
        <f t="shared" si="4"/>
        <v>424</v>
      </c>
      <c r="P18">
        <v>360</v>
      </c>
      <c r="Q18" s="31">
        <f t="shared" si="5"/>
        <v>1.1777777777777778</v>
      </c>
      <c r="R18" s="32">
        <f t="shared" si="6"/>
        <v>64</v>
      </c>
      <c r="S18">
        <f t="shared" si="7"/>
        <v>0</v>
      </c>
    </row>
    <row r="19" spans="2:22" x14ac:dyDescent="0.25">
      <c r="B19" s="17">
        <v>14</v>
      </c>
      <c r="C19" s="18">
        <v>23866275</v>
      </c>
      <c r="D19" s="19" t="s">
        <v>16</v>
      </c>
      <c r="E19" s="13">
        <v>33017</v>
      </c>
      <c r="F19" s="14">
        <v>360</v>
      </c>
      <c r="G19" s="10">
        <v>2002000</v>
      </c>
      <c r="H19" s="10">
        <f t="shared" si="0"/>
        <v>58391.666666666664</v>
      </c>
      <c r="I19" s="10">
        <f t="shared" si="1"/>
        <v>2060391.6666666667</v>
      </c>
      <c r="J19" s="10">
        <f t="shared" si="2"/>
        <v>1030195.8333333333</v>
      </c>
      <c r="L19" s="8">
        <f t="shared" si="3"/>
        <v>29195.833333333332</v>
      </c>
      <c r="N19" s="12">
        <v>43646</v>
      </c>
      <c r="O19" s="32">
        <f t="shared" si="4"/>
        <v>10629</v>
      </c>
      <c r="P19">
        <v>360</v>
      </c>
      <c r="Q19" s="31">
        <f t="shared" si="5"/>
        <v>29.524999999999999</v>
      </c>
      <c r="R19" s="32">
        <f t="shared" si="6"/>
        <v>189</v>
      </c>
      <c r="S19">
        <f t="shared" si="7"/>
        <v>0</v>
      </c>
    </row>
    <row r="20" spans="2:22" x14ac:dyDescent="0.25">
      <c r="B20" s="17">
        <v>15</v>
      </c>
      <c r="C20" s="18">
        <v>51939271</v>
      </c>
      <c r="D20" s="19" t="s">
        <v>17</v>
      </c>
      <c r="E20" s="13">
        <v>34235</v>
      </c>
      <c r="F20" s="14">
        <v>360</v>
      </c>
      <c r="G20" s="10">
        <v>3347000</v>
      </c>
      <c r="H20" s="10">
        <f t="shared" si="0"/>
        <v>97620.833333333328</v>
      </c>
      <c r="I20" s="10">
        <f t="shared" si="1"/>
        <v>3444620.8333333335</v>
      </c>
      <c r="J20" s="10">
        <f t="shared" si="2"/>
        <v>1722310.4166666667</v>
      </c>
      <c r="L20" s="8">
        <f t="shared" si="3"/>
        <v>48810.416666666664</v>
      </c>
      <c r="N20" s="12">
        <v>43646</v>
      </c>
      <c r="O20" s="32">
        <f t="shared" si="4"/>
        <v>9411</v>
      </c>
      <c r="P20">
        <v>360</v>
      </c>
      <c r="Q20" s="31">
        <f t="shared" si="5"/>
        <v>26.141666666666666</v>
      </c>
      <c r="R20" s="32">
        <f t="shared" si="6"/>
        <v>51</v>
      </c>
      <c r="S20">
        <f t="shared" si="7"/>
        <v>0</v>
      </c>
    </row>
    <row r="21" spans="2:22" x14ac:dyDescent="0.25">
      <c r="B21" s="17">
        <v>16</v>
      </c>
      <c r="C21" s="18">
        <v>23854981</v>
      </c>
      <c r="D21" s="19" t="s">
        <v>18</v>
      </c>
      <c r="E21" s="13">
        <v>32630</v>
      </c>
      <c r="F21" s="14">
        <v>360</v>
      </c>
      <c r="G21" s="10">
        <v>2002000</v>
      </c>
      <c r="H21" s="10">
        <f t="shared" si="0"/>
        <v>58391.666666666664</v>
      </c>
      <c r="I21" s="10">
        <f t="shared" si="1"/>
        <v>2060391.6666666667</v>
      </c>
      <c r="J21" s="10">
        <f t="shared" si="2"/>
        <v>1030195.8333333333</v>
      </c>
      <c r="L21" s="8">
        <f t="shared" si="3"/>
        <v>29195.833333333332</v>
      </c>
      <c r="N21" s="12">
        <v>43646</v>
      </c>
      <c r="O21" s="32">
        <f t="shared" si="4"/>
        <v>11016</v>
      </c>
      <c r="P21">
        <v>360</v>
      </c>
      <c r="Q21" s="31">
        <f t="shared" si="5"/>
        <v>30.6</v>
      </c>
      <c r="R21" s="32">
        <f t="shared" si="6"/>
        <v>216</v>
      </c>
      <c r="S21">
        <f t="shared" si="7"/>
        <v>0</v>
      </c>
    </row>
    <row r="22" spans="2:22" x14ac:dyDescent="0.25">
      <c r="B22" s="17">
        <v>17</v>
      </c>
      <c r="C22" s="18">
        <v>46662563</v>
      </c>
      <c r="D22" s="19" t="s">
        <v>19</v>
      </c>
      <c r="E22" s="13">
        <v>32022</v>
      </c>
      <c r="F22" s="14">
        <v>360</v>
      </c>
      <c r="G22" s="10">
        <v>2002000</v>
      </c>
      <c r="H22" s="10">
        <v>58246</v>
      </c>
      <c r="I22" s="10">
        <f t="shared" si="1"/>
        <v>2060246</v>
      </c>
      <c r="J22" s="10">
        <f t="shared" si="2"/>
        <v>1030122.9999999998</v>
      </c>
      <c r="L22" s="8">
        <f t="shared" si="3"/>
        <v>29123</v>
      </c>
      <c r="N22" s="12">
        <v>43646</v>
      </c>
      <c r="O22" s="32">
        <f t="shared" si="4"/>
        <v>11624</v>
      </c>
      <c r="P22">
        <v>360</v>
      </c>
      <c r="Q22" s="31">
        <f t="shared" si="5"/>
        <v>32.288888888888891</v>
      </c>
      <c r="R22" s="32">
        <f t="shared" si="6"/>
        <v>104</v>
      </c>
      <c r="S22">
        <f t="shared" si="7"/>
        <v>0</v>
      </c>
    </row>
    <row r="23" spans="2:22" x14ac:dyDescent="0.25">
      <c r="B23" s="17">
        <v>18</v>
      </c>
      <c r="C23" s="18">
        <v>46660942</v>
      </c>
      <c r="D23" s="19" t="s">
        <v>20</v>
      </c>
      <c r="E23" s="13">
        <v>33011</v>
      </c>
      <c r="F23" s="14">
        <v>360</v>
      </c>
      <c r="G23" s="10">
        <v>3617000</v>
      </c>
      <c r="H23" s="10">
        <f t="shared" si="0"/>
        <v>105495.83333333333</v>
      </c>
      <c r="I23" s="10">
        <f t="shared" si="1"/>
        <v>3722495.8333333335</v>
      </c>
      <c r="J23" s="10">
        <f t="shared" si="2"/>
        <v>1861247.9166666667</v>
      </c>
      <c r="L23" s="8">
        <f t="shared" si="3"/>
        <v>52747.916666666664</v>
      </c>
      <c r="N23" s="12">
        <v>43646</v>
      </c>
      <c r="O23" s="32">
        <f t="shared" si="4"/>
        <v>10635</v>
      </c>
      <c r="P23">
        <v>360</v>
      </c>
      <c r="Q23" s="31">
        <f t="shared" si="5"/>
        <v>29.541666666666668</v>
      </c>
      <c r="R23" s="32">
        <f t="shared" si="6"/>
        <v>195</v>
      </c>
      <c r="S23">
        <f t="shared" si="7"/>
        <v>0</v>
      </c>
    </row>
    <row r="24" spans="2:22" x14ac:dyDescent="0.25">
      <c r="B24" s="17">
        <v>19</v>
      </c>
      <c r="C24" s="18">
        <v>46661725</v>
      </c>
      <c r="D24" s="19" t="s">
        <v>21</v>
      </c>
      <c r="E24" s="13">
        <v>42787</v>
      </c>
      <c r="F24" s="14">
        <v>360</v>
      </c>
      <c r="G24" s="10">
        <v>3183000</v>
      </c>
      <c r="H24" s="10">
        <f t="shared" si="0"/>
        <v>92837.5</v>
      </c>
      <c r="I24" s="10">
        <f t="shared" si="1"/>
        <v>3275837.5</v>
      </c>
      <c r="J24" s="10">
        <f t="shared" si="2"/>
        <v>1637918.75</v>
      </c>
      <c r="L24" s="8">
        <f t="shared" si="3"/>
        <v>46418.75</v>
      </c>
      <c r="N24" s="12">
        <v>43646</v>
      </c>
      <c r="O24" s="32">
        <f t="shared" si="4"/>
        <v>859</v>
      </c>
      <c r="P24">
        <v>360</v>
      </c>
      <c r="Q24" s="31">
        <f t="shared" si="5"/>
        <v>2.3861111111111111</v>
      </c>
      <c r="R24" s="32">
        <f t="shared" si="6"/>
        <v>139</v>
      </c>
      <c r="S24">
        <f t="shared" si="7"/>
        <v>0</v>
      </c>
    </row>
    <row r="25" spans="2:22" x14ac:dyDescent="0.25">
      <c r="B25" s="17">
        <v>20</v>
      </c>
      <c r="C25" s="18">
        <v>7219728</v>
      </c>
      <c r="D25" s="19" t="s">
        <v>22</v>
      </c>
      <c r="E25" s="13">
        <v>33294</v>
      </c>
      <c r="F25" s="14">
        <v>360</v>
      </c>
      <c r="G25" s="10">
        <v>5078000</v>
      </c>
      <c r="H25" s="10">
        <f t="shared" si="0"/>
        <v>148108.33333333334</v>
      </c>
      <c r="I25" s="10">
        <f t="shared" si="1"/>
        <v>5226108.333333333</v>
      </c>
      <c r="J25" s="10">
        <f t="shared" si="2"/>
        <v>2613054.1666666665</v>
      </c>
      <c r="L25" s="8">
        <f t="shared" si="3"/>
        <v>74054.166666666672</v>
      </c>
      <c r="N25" s="12">
        <v>43646</v>
      </c>
      <c r="O25" s="32">
        <f t="shared" si="4"/>
        <v>10352</v>
      </c>
      <c r="P25">
        <v>360</v>
      </c>
      <c r="Q25" s="31">
        <f t="shared" si="5"/>
        <v>28.755555555555556</v>
      </c>
      <c r="R25" s="32">
        <f t="shared" si="6"/>
        <v>272</v>
      </c>
      <c r="S25">
        <f t="shared" si="7"/>
        <v>0</v>
      </c>
    </row>
    <row r="26" spans="2:22" s="26" customFormat="1" x14ac:dyDescent="0.25">
      <c r="B26" s="20">
        <v>21</v>
      </c>
      <c r="C26" s="21">
        <v>23556980</v>
      </c>
      <c r="D26" s="22" t="s">
        <v>23</v>
      </c>
      <c r="E26" s="23">
        <v>33047</v>
      </c>
      <c r="F26" s="24">
        <v>360</v>
      </c>
      <c r="G26" s="25">
        <v>2002000</v>
      </c>
      <c r="H26" s="25">
        <f t="shared" si="0"/>
        <v>58391.666666666664</v>
      </c>
      <c r="I26" s="25">
        <f t="shared" si="1"/>
        <v>2060391.6666666667</v>
      </c>
      <c r="J26" s="25">
        <f t="shared" si="2"/>
        <v>1030195.8333333333</v>
      </c>
      <c r="L26" s="27">
        <f t="shared" si="3"/>
        <v>29195.833333333332</v>
      </c>
      <c r="N26" s="36">
        <v>43646</v>
      </c>
      <c r="O26" s="37">
        <f t="shared" si="4"/>
        <v>10599</v>
      </c>
      <c r="P26" s="26">
        <v>360</v>
      </c>
      <c r="Q26" s="31">
        <f t="shared" si="5"/>
        <v>29.441666666666666</v>
      </c>
      <c r="R26" s="32">
        <f t="shared" si="6"/>
        <v>159</v>
      </c>
      <c r="S26">
        <f t="shared" si="7"/>
        <v>0</v>
      </c>
      <c r="V26" s="37"/>
    </row>
    <row r="27" spans="2:22" x14ac:dyDescent="0.25">
      <c r="B27" s="17">
        <v>22</v>
      </c>
      <c r="C27" s="18">
        <v>46666020</v>
      </c>
      <c r="D27" s="19" t="s">
        <v>24</v>
      </c>
      <c r="E27" s="13">
        <v>35401</v>
      </c>
      <c r="F27" s="14">
        <v>360</v>
      </c>
      <c r="G27" s="10">
        <v>3585000</v>
      </c>
      <c r="H27" s="10">
        <v>104271</v>
      </c>
      <c r="I27" s="10">
        <f t="shared" si="1"/>
        <v>3689271</v>
      </c>
      <c r="J27" s="10">
        <f t="shared" si="2"/>
        <v>1844635.5</v>
      </c>
      <c r="L27" s="8">
        <f t="shared" si="3"/>
        <v>52135.5</v>
      </c>
      <c r="N27" s="12">
        <v>43646</v>
      </c>
      <c r="O27" s="32">
        <f t="shared" si="4"/>
        <v>8245</v>
      </c>
      <c r="P27">
        <v>360</v>
      </c>
      <c r="Q27" s="31">
        <f t="shared" si="5"/>
        <v>22.902777777777779</v>
      </c>
      <c r="R27" s="32">
        <f t="shared" si="6"/>
        <v>325</v>
      </c>
      <c r="S27">
        <f t="shared" si="7"/>
        <v>0</v>
      </c>
    </row>
    <row r="28" spans="2:22" x14ac:dyDescent="0.25">
      <c r="B28" s="17">
        <v>23</v>
      </c>
      <c r="C28" s="18">
        <v>7218269</v>
      </c>
      <c r="D28" s="19" t="s">
        <v>25</v>
      </c>
      <c r="E28" s="13">
        <v>32752</v>
      </c>
      <c r="F28" s="14">
        <v>360</v>
      </c>
      <c r="G28" s="10">
        <v>5078000</v>
      </c>
      <c r="H28" s="10">
        <v>147758</v>
      </c>
      <c r="I28" s="10">
        <f t="shared" si="1"/>
        <v>5225758</v>
      </c>
      <c r="J28" s="10">
        <f t="shared" si="2"/>
        <v>2612879</v>
      </c>
      <c r="L28" s="8">
        <f t="shared" si="3"/>
        <v>73879</v>
      </c>
      <c r="N28" s="12">
        <v>43646</v>
      </c>
      <c r="O28" s="32">
        <f t="shared" si="4"/>
        <v>10894</v>
      </c>
      <c r="P28">
        <v>360</v>
      </c>
      <c r="Q28" s="31">
        <f t="shared" si="5"/>
        <v>30.261111111111113</v>
      </c>
      <c r="R28" s="32">
        <f t="shared" si="6"/>
        <v>94</v>
      </c>
      <c r="S28">
        <f t="shared" si="7"/>
        <v>0</v>
      </c>
    </row>
    <row r="29" spans="2:22" x14ac:dyDescent="0.25">
      <c r="B29" s="17">
        <v>24</v>
      </c>
      <c r="C29" s="18">
        <v>23555267</v>
      </c>
      <c r="D29" s="19" t="s">
        <v>26</v>
      </c>
      <c r="E29" s="13">
        <v>33011</v>
      </c>
      <c r="F29" s="14">
        <v>360</v>
      </c>
      <c r="G29" s="10">
        <v>2002000</v>
      </c>
      <c r="H29" s="10">
        <f t="shared" si="0"/>
        <v>58391.666666666664</v>
      </c>
      <c r="I29" s="10">
        <f t="shared" si="1"/>
        <v>2060391.6666666667</v>
      </c>
      <c r="J29" s="10">
        <f t="shared" si="2"/>
        <v>1030195.8333333333</v>
      </c>
      <c r="L29" s="8">
        <f t="shared" si="3"/>
        <v>29195.833333333332</v>
      </c>
      <c r="N29" s="12">
        <v>43646</v>
      </c>
      <c r="O29" s="32">
        <f t="shared" si="4"/>
        <v>10635</v>
      </c>
      <c r="P29">
        <v>360</v>
      </c>
      <c r="Q29" s="31">
        <f t="shared" si="5"/>
        <v>29.541666666666668</v>
      </c>
      <c r="R29" s="32">
        <f t="shared" si="6"/>
        <v>195</v>
      </c>
      <c r="S29">
        <f t="shared" si="7"/>
        <v>0</v>
      </c>
    </row>
    <row r="30" spans="2:22" x14ac:dyDescent="0.25">
      <c r="B30" s="17">
        <v>25</v>
      </c>
      <c r="C30" s="18">
        <v>23553746</v>
      </c>
      <c r="D30" s="19" t="s">
        <v>27</v>
      </c>
      <c r="E30" s="13">
        <v>33917</v>
      </c>
      <c r="F30" s="14">
        <v>360</v>
      </c>
      <c r="G30" s="10">
        <v>1674000</v>
      </c>
      <c r="H30" s="10">
        <v>48825</v>
      </c>
      <c r="I30" s="10">
        <f t="shared" si="1"/>
        <v>1722825</v>
      </c>
      <c r="J30" s="10">
        <f t="shared" si="2"/>
        <v>861412.5</v>
      </c>
      <c r="L30" s="8">
        <f t="shared" si="3"/>
        <v>24412.5</v>
      </c>
      <c r="N30" s="12">
        <v>43646</v>
      </c>
      <c r="O30" s="32">
        <f t="shared" si="4"/>
        <v>9729</v>
      </c>
      <c r="P30">
        <v>360</v>
      </c>
      <c r="Q30" s="31">
        <f t="shared" si="5"/>
        <v>27.024999999999999</v>
      </c>
      <c r="R30" s="32">
        <f t="shared" si="6"/>
        <v>9</v>
      </c>
      <c r="S30">
        <f>IF(Q30&gt;=1,IF(R30&gt;=0,IF(R30&lt;=30,1,0),0),0)</f>
        <v>1</v>
      </c>
    </row>
    <row r="31" spans="2:22" x14ac:dyDescent="0.25">
      <c r="B31" s="17">
        <v>26</v>
      </c>
      <c r="C31" s="18">
        <v>23555769</v>
      </c>
      <c r="D31" s="19" t="s">
        <v>28</v>
      </c>
      <c r="E31" s="13">
        <v>33018</v>
      </c>
      <c r="F31" s="14">
        <f>360-4</f>
        <v>356</v>
      </c>
      <c r="G31" s="10">
        <v>3585000</v>
      </c>
      <c r="H31" s="10">
        <f t="shared" si="0"/>
        <v>104562.5</v>
      </c>
      <c r="I31" s="10">
        <f t="shared" si="1"/>
        <v>3689562.5</v>
      </c>
      <c r="J31" s="10">
        <f t="shared" si="2"/>
        <v>1824283.6805555557</v>
      </c>
      <c r="K31" t="s">
        <v>72</v>
      </c>
      <c r="L31" s="8">
        <f t="shared" si="3"/>
        <v>52281.25</v>
      </c>
      <c r="N31" s="12">
        <v>43646</v>
      </c>
      <c r="O31" s="32">
        <f t="shared" si="4"/>
        <v>10628</v>
      </c>
      <c r="P31">
        <v>360</v>
      </c>
      <c r="Q31" s="31">
        <f t="shared" si="5"/>
        <v>29.522222222222222</v>
      </c>
      <c r="R31" s="32">
        <f t="shared" si="6"/>
        <v>188</v>
      </c>
      <c r="S31">
        <f t="shared" si="7"/>
        <v>0</v>
      </c>
    </row>
    <row r="32" spans="2:22" s="26" customFormat="1" x14ac:dyDescent="0.25">
      <c r="B32" s="20">
        <v>27</v>
      </c>
      <c r="C32" s="21">
        <v>46360456</v>
      </c>
      <c r="D32" s="22" t="s">
        <v>29</v>
      </c>
      <c r="E32" s="23">
        <v>33011</v>
      </c>
      <c r="F32" s="24">
        <v>360</v>
      </c>
      <c r="G32" s="25">
        <v>2002000</v>
      </c>
      <c r="H32" s="25">
        <f t="shared" si="0"/>
        <v>58391.666666666664</v>
      </c>
      <c r="I32" s="25">
        <f t="shared" si="1"/>
        <v>2060391.6666666667</v>
      </c>
      <c r="J32" s="25">
        <f t="shared" si="2"/>
        <v>1030195.8333333333</v>
      </c>
      <c r="L32" s="27">
        <f t="shared" si="3"/>
        <v>29195.833333333332</v>
      </c>
      <c r="N32" s="12">
        <v>43646</v>
      </c>
      <c r="O32" s="32">
        <f t="shared" si="4"/>
        <v>10635</v>
      </c>
      <c r="P32">
        <v>360</v>
      </c>
      <c r="Q32" s="31">
        <f t="shared" si="5"/>
        <v>29.541666666666668</v>
      </c>
      <c r="R32" s="32">
        <f t="shared" si="6"/>
        <v>195</v>
      </c>
      <c r="S32">
        <f t="shared" si="7"/>
        <v>0</v>
      </c>
      <c r="T32"/>
    </row>
    <row r="33" spans="2:22" s="44" customFormat="1" x14ac:dyDescent="0.25">
      <c r="B33" s="38">
        <v>28</v>
      </c>
      <c r="C33" s="39">
        <v>7216133</v>
      </c>
      <c r="D33" s="40" t="s">
        <v>30</v>
      </c>
      <c r="E33" s="41">
        <v>33858</v>
      </c>
      <c r="F33" s="42">
        <v>360</v>
      </c>
      <c r="G33" s="43">
        <v>5078000</v>
      </c>
      <c r="H33" s="43">
        <v>147758</v>
      </c>
      <c r="I33" s="43">
        <f t="shared" si="1"/>
        <v>5225758</v>
      </c>
      <c r="J33" s="43">
        <f t="shared" si="2"/>
        <v>2612879</v>
      </c>
      <c r="L33" s="45">
        <f t="shared" si="3"/>
        <v>73879</v>
      </c>
      <c r="N33" s="46">
        <v>43646</v>
      </c>
      <c r="O33" s="47">
        <f t="shared" si="4"/>
        <v>9788</v>
      </c>
      <c r="P33" s="44">
        <v>360</v>
      </c>
      <c r="Q33" s="31">
        <f t="shared" si="5"/>
        <v>27.18888888888889</v>
      </c>
      <c r="R33" s="32">
        <f t="shared" si="6"/>
        <v>68</v>
      </c>
      <c r="S33">
        <f t="shared" si="7"/>
        <v>0</v>
      </c>
      <c r="V33" s="47"/>
    </row>
    <row r="34" spans="2:22" x14ac:dyDescent="0.25">
      <c r="B34" s="17">
        <v>29</v>
      </c>
      <c r="C34" s="18">
        <v>74322011</v>
      </c>
      <c r="D34" s="19" t="s">
        <v>31</v>
      </c>
      <c r="E34" s="13">
        <v>30062</v>
      </c>
      <c r="F34" s="14">
        <v>360</v>
      </c>
      <c r="G34" s="10">
        <v>2389000</v>
      </c>
      <c r="H34" s="10">
        <f t="shared" si="0"/>
        <v>69679.166666666672</v>
      </c>
      <c r="I34" s="10">
        <f t="shared" si="1"/>
        <v>2458679.1666666665</v>
      </c>
      <c r="J34" s="10">
        <f t="shared" si="2"/>
        <v>1229339.5833333333</v>
      </c>
      <c r="L34" s="8">
        <f t="shared" si="3"/>
        <v>34839.583333333336</v>
      </c>
      <c r="N34" s="12">
        <v>43646</v>
      </c>
      <c r="O34" s="32">
        <f t="shared" si="4"/>
        <v>13584</v>
      </c>
      <c r="P34">
        <v>360</v>
      </c>
      <c r="Q34" s="31">
        <f t="shared" si="5"/>
        <v>37.733333333333334</v>
      </c>
      <c r="R34" s="32">
        <f t="shared" si="6"/>
        <v>264</v>
      </c>
      <c r="S34">
        <f t="shared" si="7"/>
        <v>0</v>
      </c>
    </row>
    <row r="35" spans="2:22" x14ac:dyDescent="0.25">
      <c r="B35" s="17">
        <v>30</v>
      </c>
      <c r="C35" s="18">
        <v>7214446</v>
      </c>
      <c r="D35" s="19" t="s">
        <v>32</v>
      </c>
      <c r="E35" s="13">
        <v>43346</v>
      </c>
      <c r="F35" s="14">
        <v>298</v>
      </c>
      <c r="G35" s="10">
        <v>6263000</v>
      </c>
      <c r="H35" s="10"/>
      <c r="I35" s="10">
        <f t="shared" si="1"/>
        <v>6263000</v>
      </c>
      <c r="J35" s="10">
        <f t="shared" si="2"/>
        <v>2592186.111111111</v>
      </c>
      <c r="K35" s="12"/>
      <c r="L35" s="8">
        <f t="shared" si="3"/>
        <v>0</v>
      </c>
      <c r="N35" s="12">
        <v>43646</v>
      </c>
      <c r="O35" s="32">
        <f t="shared" si="4"/>
        <v>300</v>
      </c>
      <c r="P35">
        <v>360</v>
      </c>
      <c r="Q35" s="31">
        <f t="shared" si="5"/>
        <v>0.83333333333333337</v>
      </c>
      <c r="R35" s="32">
        <f t="shared" si="6"/>
        <v>300</v>
      </c>
      <c r="S35">
        <f t="shared" si="7"/>
        <v>0</v>
      </c>
    </row>
    <row r="36" spans="2:22" x14ac:dyDescent="0.25">
      <c r="B36" s="17">
        <v>31</v>
      </c>
      <c r="C36" s="18">
        <v>24098910</v>
      </c>
      <c r="D36" s="19" t="s">
        <v>33</v>
      </c>
      <c r="E36" s="13">
        <v>33016</v>
      </c>
      <c r="F36" s="14">
        <v>360</v>
      </c>
      <c r="G36" s="10">
        <v>2002000</v>
      </c>
      <c r="H36" s="10">
        <f t="shared" si="0"/>
        <v>58391.666666666664</v>
      </c>
      <c r="I36" s="10">
        <f t="shared" si="1"/>
        <v>2060391.6666666667</v>
      </c>
      <c r="J36" s="10">
        <f t="shared" si="2"/>
        <v>1030195.8333333333</v>
      </c>
      <c r="L36" s="8">
        <f t="shared" si="3"/>
        <v>29195.833333333332</v>
      </c>
      <c r="N36" s="12">
        <v>43646</v>
      </c>
      <c r="O36" s="32">
        <f t="shared" si="4"/>
        <v>10630</v>
      </c>
      <c r="P36">
        <v>360</v>
      </c>
      <c r="Q36" s="31">
        <f t="shared" si="5"/>
        <v>29.527777777777779</v>
      </c>
      <c r="R36" s="32">
        <f t="shared" si="6"/>
        <v>190</v>
      </c>
      <c r="S36">
        <f t="shared" si="7"/>
        <v>0</v>
      </c>
    </row>
    <row r="37" spans="2:22" x14ac:dyDescent="0.25">
      <c r="B37" s="17">
        <v>32</v>
      </c>
      <c r="C37" s="18">
        <v>46358948</v>
      </c>
      <c r="D37" s="19" t="s">
        <v>34</v>
      </c>
      <c r="E37" s="13">
        <v>33014</v>
      </c>
      <c r="F37" s="14">
        <v>360</v>
      </c>
      <c r="G37" s="10">
        <v>3585000</v>
      </c>
      <c r="H37" s="10">
        <f t="shared" si="0"/>
        <v>104562.5</v>
      </c>
      <c r="I37" s="10">
        <f t="shared" si="1"/>
        <v>3689562.5</v>
      </c>
      <c r="J37" s="10">
        <f t="shared" si="2"/>
        <v>1844781.25</v>
      </c>
      <c r="L37" s="8">
        <f t="shared" si="3"/>
        <v>52281.25</v>
      </c>
      <c r="N37" s="12">
        <v>43646</v>
      </c>
      <c r="O37" s="32">
        <f t="shared" si="4"/>
        <v>10632</v>
      </c>
      <c r="P37">
        <v>360</v>
      </c>
      <c r="Q37" s="31">
        <f t="shared" si="5"/>
        <v>29.533333333333335</v>
      </c>
      <c r="R37" s="32">
        <f t="shared" si="6"/>
        <v>192</v>
      </c>
      <c r="S37">
        <f t="shared" si="7"/>
        <v>0</v>
      </c>
    </row>
    <row r="38" spans="2:22" x14ac:dyDescent="0.25">
      <c r="B38" s="17">
        <v>33</v>
      </c>
      <c r="C38" s="18">
        <v>46664166</v>
      </c>
      <c r="D38" s="19" t="s">
        <v>35</v>
      </c>
      <c r="E38" s="13">
        <v>34705</v>
      </c>
      <c r="F38" s="14">
        <v>360</v>
      </c>
      <c r="G38" s="10">
        <v>5078000</v>
      </c>
      <c r="H38" s="10">
        <f t="shared" si="0"/>
        <v>148108.33333333334</v>
      </c>
      <c r="I38" s="10">
        <f t="shared" si="1"/>
        <v>5226108.333333333</v>
      </c>
      <c r="J38" s="10">
        <f t="shared" si="2"/>
        <v>2613054.1666666665</v>
      </c>
      <c r="L38" s="8">
        <f t="shared" si="3"/>
        <v>74054.166666666672</v>
      </c>
      <c r="N38" s="12">
        <v>43646</v>
      </c>
      <c r="O38" s="32">
        <f t="shared" si="4"/>
        <v>8941</v>
      </c>
      <c r="P38">
        <v>360</v>
      </c>
      <c r="Q38" s="31">
        <f t="shared" si="5"/>
        <v>24.836111111111112</v>
      </c>
      <c r="R38" s="32">
        <f t="shared" si="6"/>
        <v>301</v>
      </c>
      <c r="S38">
        <f t="shared" si="7"/>
        <v>0</v>
      </c>
    </row>
    <row r="39" spans="2:22" x14ac:dyDescent="0.25">
      <c r="B39" s="17">
        <v>34</v>
      </c>
      <c r="C39" s="18">
        <v>51634911</v>
      </c>
      <c r="D39" s="19" t="s">
        <v>36</v>
      </c>
      <c r="E39" s="13">
        <v>33014</v>
      </c>
      <c r="F39" s="14">
        <v>360</v>
      </c>
      <c r="G39" s="10">
        <v>3585000</v>
      </c>
      <c r="H39" s="10">
        <f t="shared" si="0"/>
        <v>104562.5</v>
      </c>
      <c r="I39" s="10">
        <f t="shared" si="1"/>
        <v>3689562.5</v>
      </c>
      <c r="J39" s="10">
        <f t="shared" si="2"/>
        <v>1844781.25</v>
      </c>
      <c r="L39" s="8">
        <f t="shared" si="3"/>
        <v>52281.25</v>
      </c>
      <c r="N39" s="12">
        <v>43646</v>
      </c>
      <c r="O39" s="32">
        <f t="shared" si="4"/>
        <v>10632</v>
      </c>
      <c r="P39">
        <v>360</v>
      </c>
      <c r="Q39" s="31">
        <f t="shared" si="5"/>
        <v>29.533333333333335</v>
      </c>
      <c r="R39" s="32">
        <f t="shared" si="6"/>
        <v>192</v>
      </c>
      <c r="S39">
        <f t="shared" si="7"/>
        <v>0</v>
      </c>
    </row>
    <row r="40" spans="2:22" x14ac:dyDescent="0.25">
      <c r="B40" s="17">
        <v>35</v>
      </c>
      <c r="C40" s="18">
        <v>23555670</v>
      </c>
      <c r="D40" s="19" t="s">
        <v>37</v>
      </c>
      <c r="E40" s="13">
        <v>33106</v>
      </c>
      <c r="F40" s="14">
        <v>360</v>
      </c>
      <c r="G40" s="10">
        <v>3585000</v>
      </c>
      <c r="H40" s="10">
        <v>104271</v>
      </c>
      <c r="I40" s="10">
        <f t="shared" si="1"/>
        <v>3689271</v>
      </c>
      <c r="J40" s="10">
        <f t="shared" si="2"/>
        <v>1844635.5</v>
      </c>
      <c r="L40" s="8">
        <f t="shared" si="3"/>
        <v>52135.5</v>
      </c>
      <c r="N40" s="12">
        <v>43646</v>
      </c>
      <c r="O40" s="32">
        <f t="shared" si="4"/>
        <v>10540</v>
      </c>
      <c r="P40">
        <v>360</v>
      </c>
      <c r="Q40" s="31">
        <f t="shared" si="5"/>
        <v>29.277777777777779</v>
      </c>
      <c r="R40" s="32">
        <f t="shared" si="6"/>
        <v>100</v>
      </c>
      <c r="S40">
        <f t="shared" si="7"/>
        <v>0</v>
      </c>
    </row>
    <row r="41" spans="2:22" x14ac:dyDescent="0.25">
      <c r="B41" s="17">
        <v>36</v>
      </c>
      <c r="C41" s="18">
        <v>46357694</v>
      </c>
      <c r="D41" s="19" t="s">
        <v>38</v>
      </c>
      <c r="E41" s="13">
        <v>33016</v>
      </c>
      <c r="F41" s="14">
        <v>360</v>
      </c>
      <c r="G41" s="10">
        <v>3347000</v>
      </c>
      <c r="H41" s="10">
        <f t="shared" si="0"/>
        <v>97620.833333333328</v>
      </c>
      <c r="I41" s="10">
        <f t="shared" si="1"/>
        <v>3444620.8333333335</v>
      </c>
      <c r="J41" s="10">
        <f t="shared" si="2"/>
        <v>1722310.4166666667</v>
      </c>
      <c r="L41" s="8">
        <f t="shared" si="3"/>
        <v>48810.416666666664</v>
      </c>
      <c r="N41" s="12">
        <v>43646</v>
      </c>
      <c r="O41" s="32">
        <f t="shared" si="4"/>
        <v>10630</v>
      </c>
      <c r="P41">
        <v>360</v>
      </c>
      <c r="Q41" s="31">
        <f t="shared" si="5"/>
        <v>29.527777777777779</v>
      </c>
      <c r="R41" s="32">
        <f t="shared" si="6"/>
        <v>190</v>
      </c>
      <c r="S41">
        <f t="shared" si="7"/>
        <v>0</v>
      </c>
    </row>
    <row r="42" spans="2:22" x14ac:dyDescent="0.25">
      <c r="B42" s="17">
        <v>37</v>
      </c>
      <c r="C42" s="18">
        <v>46360147</v>
      </c>
      <c r="D42" s="19" t="s">
        <v>39</v>
      </c>
      <c r="E42" s="13">
        <v>33016</v>
      </c>
      <c r="F42" s="14">
        <v>360</v>
      </c>
      <c r="G42" s="10">
        <v>3585000</v>
      </c>
      <c r="H42" s="10">
        <f t="shared" si="0"/>
        <v>104562.5</v>
      </c>
      <c r="I42" s="10">
        <f t="shared" si="1"/>
        <v>3689562.5</v>
      </c>
      <c r="J42" s="10">
        <f t="shared" si="2"/>
        <v>1844781.25</v>
      </c>
      <c r="L42" s="8">
        <f t="shared" si="3"/>
        <v>52281.25</v>
      </c>
      <c r="N42" s="12">
        <v>43646</v>
      </c>
      <c r="O42" s="32">
        <f t="shared" si="4"/>
        <v>10630</v>
      </c>
      <c r="P42">
        <v>360</v>
      </c>
      <c r="Q42" s="31">
        <f t="shared" si="5"/>
        <v>29.527777777777779</v>
      </c>
      <c r="R42" s="32">
        <f t="shared" si="6"/>
        <v>190</v>
      </c>
      <c r="S42">
        <f t="shared" si="7"/>
        <v>0</v>
      </c>
    </row>
    <row r="43" spans="2:22" x14ac:dyDescent="0.25">
      <c r="B43" s="17">
        <v>38</v>
      </c>
      <c r="C43" s="18">
        <v>1052400980</v>
      </c>
      <c r="D43" s="19" t="s">
        <v>40</v>
      </c>
      <c r="E43" s="13">
        <v>43466</v>
      </c>
      <c r="F43" s="14">
        <v>180</v>
      </c>
      <c r="G43" s="10">
        <v>3019000</v>
      </c>
      <c r="H43" s="10"/>
      <c r="I43" s="10">
        <f t="shared" si="1"/>
        <v>3019000</v>
      </c>
      <c r="J43" s="10">
        <f t="shared" si="2"/>
        <v>754750</v>
      </c>
      <c r="K43" s="12"/>
      <c r="L43" s="8">
        <f t="shared" si="3"/>
        <v>0</v>
      </c>
      <c r="N43" s="12">
        <v>43646</v>
      </c>
      <c r="O43" s="32">
        <f t="shared" si="4"/>
        <v>180</v>
      </c>
      <c r="P43">
        <v>360</v>
      </c>
      <c r="Q43" s="31">
        <f t="shared" si="5"/>
        <v>0.5</v>
      </c>
      <c r="R43" s="32">
        <f t="shared" si="6"/>
        <v>180</v>
      </c>
      <c r="S43">
        <f t="shared" si="7"/>
        <v>0</v>
      </c>
    </row>
    <row r="44" spans="2:22" x14ac:dyDescent="0.25">
      <c r="B44" s="17">
        <v>39</v>
      </c>
      <c r="C44" s="18">
        <v>19363541</v>
      </c>
      <c r="D44" s="19" t="s">
        <v>41</v>
      </c>
      <c r="E44" s="13">
        <v>33015</v>
      </c>
      <c r="F44" s="14">
        <v>360</v>
      </c>
      <c r="G44" s="10">
        <v>5078000</v>
      </c>
      <c r="H44" s="10">
        <f t="shared" si="0"/>
        <v>148108.33333333334</v>
      </c>
      <c r="I44" s="10">
        <f t="shared" si="1"/>
        <v>5226108.333333333</v>
      </c>
      <c r="J44" s="10">
        <f t="shared" si="2"/>
        <v>2613054.1666666665</v>
      </c>
      <c r="L44" s="8">
        <f t="shared" si="3"/>
        <v>74054.166666666672</v>
      </c>
      <c r="N44" s="12">
        <v>43646</v>
      </c>
      <c r="O44" s="32">
        <f t="shared" si="4"/>
        <v>10631</v>
      </c>
      <c r="P44">
        <v>360</v>
      </c>
      <c r="Q44" s="31">
        <f t="shared" si="5"/>
        <v>29.530555555555555</v>
      </c>
      <c r="R44" s="32">
        <f t="shared" si="6"/>
        <v>191</v>
      </c>
      <c r="S44">
        <f t="shared" si="7"/>
        <v>0</v>
      </c>
    </row>
    <row r="45" spans="2:22" s="44" customFormat="1" x14ac:dyDescent="0.25">
      <c r="B45" s="38">
        <v>40</v>
      </c>
      <c r="C45" s="39">
        <v>24090827</v>
      </c>
      <c r="D45" s="40" t="s">
        <v>42</v>
      </c>
      <c r="E45" s="41">
        <v>33861</v>
      </c>
      <c r="F45" s="42">
        <v>360</v>
      </c>
      <c r="G45" s="43">
        <v>2002000</v>
      </c>
      <c r="H45" s="43">
        <v>58246</v>
      </c>
      <c r="I45" s="43">
        <f t="shared" si="1"/>
        <v>2060246</v>
      </c>
      <c r="J45" s="43">
        <f t="shared" si="2"/>
        <v>1030122.9999999998</v>
      </c>
      <c r="L45" s="45">
        <f t="shared" si="3"/>
        <v>29123</v>
      </c>
      <c r="N45" s="46">
        <v>43646</v>
      </c>
      <c r="O45" s="47">
        <f t="shared" si="4"/>
        <v>9785</v>
      </c>
      <c r="P45" s="44">
        <v>360</v>
      </c>
      <c r="Q45" s="31">
        <f t="shared" si="5"/>
        <v>27.180555555555557</v>
      </c>
      <c r="R45" s="32">
        <f t="shared" si="6"/>
        <v>65</v>
      </c>
      <c r="S45">
        <f t="shared" si="7"/>
        <v>0</v>
      </c>
      <c r="V45" s="47"/>
    </row>
    <row r="46" spans="2:22" x14ac:dyDescent="0.25">
      <c r="B46" s="17">
        <v>41</v>
      </c>
      <c r="C46" s="18">
        <v>46355197</v>
      </c>
      <c r="D46" s="19" t="s">
        <v>43</v>
      </c>
      <c r="E46" s="13">
        <v>33018</v>
      </c>
      <c r="F46" s="14">
        <v>360</v>
      </c>
      <c r="G46" s="10">
        <v>2002000</v>
      </c>
      <c r="H46" s="10">
        <f t="shared" si="0"/>
        <v>58391.666666666664</v>
      </c>
      <c r="I46" s="10">
        <f t="shared" si="1"/>
        <v>2060391.6666666667</v>
      </c>
      <c r="J46" s="10">
        <f t="shared" si="2"/>
        <v>1030195.8333333333</v>
      </c>
      <c r="L46" s="8">
        <f t="shared" si="3"/>
        <v>29195.833333333332</v>
      </c>
      <c r="N46" s="12">
        <v>43646</v>
      </c>
      <c r="O46" s="32">
        <f t="shared" si="4"/>
        <v>10628</v>
      </c>
      <c r="P46">
        <v>360</v>
      </c>
      <c r="Q46" s="31">
        <f t="shared" si="5"/>
        <v>29.522222222222222</v>
      </c>
      <c r="R46" s="32">
        <f t="shared" si="6"/>
        <v>188</v>
      </c>
      <c r="S46">
        <f t="shared" si="7"/>
        <v>0</v>
      </c>
    </row>
    <row r="47" spans="2:22" x14ac:dyDescent="0.25">
      <c r="B47" s="17">
        <v>42</v>
      </c>
      <c r="C47" s="18">
        <v>23582155</v>
      </c>
      <c r="D47" s="19" t="s">
        <v>44</v>
      </c>
      <c r="E47" s="13">
        <v>33605</v>
      </c>
      <c r="F47" s="14">
        <v>360</v>
      </c>
      <c r="G47" s="10">
        <v>2002000</v>
      </c>
      <c r="H47" s="10">
        <f t="shared" si="0"/>
        <v>58391.666666666664</v>
      </c>
      <c r="I47" s="10">
        <f t="shared" si="1"/>
        <v>2060391.6666666667</v>
      </c>
      <c r="J47" s="10">
        <f t="shared" si="2"/>
        <v>1030195.8333333333</v>
      </c>
      <c r="L47" s="8">
        <f t="shared" si="3"/>
        <v>29195.833333333332</v>
      </c>
      <c r="N47" s="12">
        <v>43646</v>
      </c>
      <c r="O47" s="32">
        <f t="shared" si="4"/>
        <v>10041</v>
      </c>
      <c r="P47">
        <v>360</v>
      </c>
      <c r="Q47" s="31">
        <f t="shared" si="5"/>
        <v>27.891666666666666</v>
      </c>
      <c r="R47" s="32">
        <f t="shared" si="6"/>
        <v>321</v>
      </c>
      <c r="S47">
        <f t="shared" si="7"/>
        <v>0</v>
      </c>
    </row>
    <row r="48" spans="2:22" x14ac:dyDescent="0.25">
      <c r="B48" s="17">
        <v>43</v>
      </c>
      <c r="C48" s="18">
        <v>23556852</v>
      </c>
      <c r="D48" s="19" t="s">
        <v>45</v>
      </c>
      <c r="E48" s="13">
        <v>32283</v>
      </c>
      <c r="F48" s="14">
        <v>360</v>
      </c>
      <c r="G48" s="10">
        <v>2002000</v>
      </c>
      <c r="H48" s="10">
        <f t="shared" si="0"/>
        <v>58391.666666666664</v>
      </c>
      <c r="I48" s="10">
        <f t="shared" si="1"/>
        <v>2060391.6666666667</v>
      </c>
      <c r="J48" s="10">
        <f t="shared" si="2"/>
        <v>1030195.8333333333</v>
      </c>
      <c r="L48" s="8">
        <f t="shared" si="3"/>
        <v>29195.833333333332</v>
      </c>
      <c r="N48" s="12">
        <v>43646</v>
      </c>
      <c r="O48" s="32">
        <f t="shared" si="4"/>
        <v>11363</v>
      </c>
      <c r="P48">
        <v>360</v>
      </c>
      <c r="Q48" s="31">
        <f t="shared" si="5"/>
        <v>31.56388888888889</v>
      </c>
      <c r="R48" s="32">
        <f t="shared" si="6"/>
        <v>203</v>
      </c>
      <c r="S48">
        <f t="shared" si="7"/>
        <v>0</v>
      </c>
    </row>
    <row r="49" spans="2:20" x14ac:dyDescent="0.25">
      <c r="B49" s="17">
        <v>44</v>
      </c>
      <c r="C49" s="18">
        <v>1090365225</v>
      </c>
      <c r="D49" s="19" t="s">
        <v>46</v>
      </c>
      <c r="E49" s="13">
        <v>43474</v>
      </c>
      <c r="F49" s="14">
        <v>172</v>
      </c>
      <c r="G49" s="10">
        <v>2495000</v>
      </c>
      <c r="H49" s="10">
        <v>0</v>
      </c>
      <c r="I49" s="10">
        <f t="shared" si="1"/>
        <v>2495000</v>
      </c>
      <c r="J49" s="10">
        <f t="shared" si="2"/>
        <v>596027.77777777775</v>
      </c>
      <c r="K49" s="12"/>
      <c r="L49" s="8">
        <f t="shared" si="3"/>
        <v>0</v>
      </c>
      <c r="N49" s="12">
        <v>43646</v>
      </c>
      <c r="O49" s="32">
        <f t="shared" si="4"/>
        <v>172</v>
      </c>
      <c r="P49">
        <v>360</v>
      </c>
      <c r="Q49" s="31">
        <f t="shared" si="5"/>
        <v>0.4777777777777778</v>
      </c>
      <c r="R49" s="32">
        <f t="shared" si="6"/>
        <v>172</v>
      </c>
      <c r="S49">
        <f t="shared" si="7"/>
        <v>0</v>
      </c>
    </row>
    <row r="50" spans="2:20" x14ac:dyDescent="0.25">
      <c r="B50" s="17">
        <v>45</v>
      </c>
      <c r="C50" s="18">
        <v>40016749</v>
      </c>
      <c r="D50" s="19" t="s">
        <v>47</v>
      </c>
      <c r="E50" s="13">
        <v>33011</v>
      </c>
      <c r="F50" s="14">
        <v>360</v>
      </c>
      <c r="G50" s="10">
        <v>2002000</v>
      </c>
      <c r="H50" s="10">
        <f t="shared" si="0"/>
        <v>58391.666666666664</v>
      </c>
      <c r="I50" s="10">
        <f t="shared" si="1"/>
        <v>2060391.6666666667</v>
      </c>
      <c r="J50" s="10">
        <f t="shared" si="2"/>
        <v>1030195.8333333333</v>
      </c>
      <c r="L50" s="8">
        <f t="shared" si="3"/>
        <v>29195.833333333332</v>
      </c>
      <c r="N50" s="12">
        <v>43646</v>
      </c>
      <c r="O50" s="32">
        <f t="shared" si="4"/>
        <v>10635</v>
      </c>
      <c r="P50">
        <v>360</v>
      </c>
      <c r="Q50" s="31">
        <f t="shared" si="5"/>
        <v>29.541666666666668</v>
      </c>
      <c r="R50" s="32">
        <f t="shared" si="6"/>
        <v>195</v>
      </c>
      <c r="S50">
        <f t="shared" si="7"/>
        <v>0</v>
      </c>
    </row>
    <row r="51" spans="2:20" x14ac:dyDescent="0.25">
      <c r="B51" s="17">
        <v>46</v>
      </c>
      <c r="C51" s="18">
        <v>46663868</v>
      </c>
      <c r="D51" s="19" t="s">
        <v>48</v>
      </c>
      <c r="E51" s="13">
        <v>33651</v>
      </c>
      <c r="F51" s="14">
        <v>360</v>
      </c>
      <c r="G51" s="10">
        <v>2002000</v>
      </c>
      <c r="H51" s="10">
        <f t="shared" si="0"/>
        <v>58391.666666666664</v>
      </c>
      <c r="I51" s="10">
        <f t="shared" si="1"/>
        <v>2060391.6666666667</v>
      </c>
      <c r="J51" s="10">
        <f t="shared" si="2"/>
        <v>1030195.8333333333</v>
      </c>
      <c r="L51" s="8">
        <f t="shared" si="3"/>
        <v>29195.833333333332</v>
      </c>
      <c r="N51" s="12">
        <v>43646</v>
      </c>
      <c r="O51" s="32">
        <f t="shared" si="4"/>
        <v>9995</v>
      </c>
      <c r="P51">
        <v>360</v>
      </c>
      <c r="Q51" s="31">
        <f t="shared" si="5"/>
        <v>27.763888888888889</v>
      </c>
      <c r="R51" s="32">
        <f t="shared" si="6"/>
        <v>275</v>
      </c>
      <c r="S51">
        <f t="shared" si="7"/>
        <v>0</v>
      </c>
    </row>
    <row r="52" spans="2:20" x14ac:dyDescent="0.25">
      <c r="B52" s="17">
        <v>47</v>
      </c>
      <c r="C52" s="18">
        <v>23943856</v>
      </c>
      <c r="D52" s="19" t="s">
        <v>49</v>
      </c>
      <c r="E52" s="13">
        <v>35527</v>
      </c>
      <c r="F52" s="14">
        <v>360</v>
      </c>
      <c r="G52" s="10">
        <v>3585000</v>
      </c>
      <c r="H52" s="10">
        <f t="shared" si="0"/>
        <v>104562.5</v>
      </c>
      <c r="I52" s="10">
        <f t="shared" si="1"/>
        <v>3689562.5</v>
      </c>
      <c r="J52" s="10">
        <f t="shared" si="2"/>
        <v>1844781.25</v>
      </c>
      <c r="K52">
        <v>1847961</v>
      </c>
      <c r="L52" s="8">
        <f>J52-K52</f>
        <v>-3179.75</v>
      </c>
      <c r="N52" s="12">
        <v>43646</v>
      </c>
      <c r="O52" s="32">
        <f t="shared" si="4"/>
        <v>8119</v>
      </c>
      <c r="P52">
        <v>360</v>
      </c>
      <c r="Q52" s="31">
        <f t="shared" si="5"/>
        <v>22.552777777777777</v>
      </c>
      <c r="R52" s="32">
        <f t="shared" si="6"/>
        <v>199</v>
      </c>
      <c r="S52">
        <f t="shared" si="7"/>
        <v>0</v>
      </c>
    </row>
    <row r="53" spans="2:20" s="26" customFormat="1" x14ac:dyDescent="0.25">
      <c r="B53" s="20">
        <v>48</v>
      </c>
      <c r="C53" s="21">
        <v>23581926</v>
      </c>
      <c r="D53" s="22" t="s">
        <v>50</v>
      </c>
      <c r="E53" s="23">
        <v>33022</v>
      </c>
      <c r="F53" s="24">
        <v>360</v>
      </c>
      <c r="G53" s="25">
        <v>2002000</v>
      </c>
      <c r="H53" s="25">
        <f t="shared" si="0"/>
        <v>58391.666666666664</v>
      </c>
      <c r="I53" s="25">
        <f t="shared" si="1"/>
        <v>2060391.6666666667</v>
      </c>
      <c r="J53" s="25">
        <f t="shared" si="2"/>
        <v>1030195.8333333333</v>
      </c>
      <c r="L53" s="27">
        <f t="shared" si="3"/>
        <v>29195.833333333332</v>
      </c>
      <c r="N53" s="12">
        <v>43646</v>
      </c>
      <c r="O53" s="32">
        <f t="shared" si="4"/>
        <v>10624</v>
      </c>
      <c r="P53">
        <v>360</v>
      </c>
      <c r="Q53" s="31">
        <f t="shared" si="5"/>
        <v>29.511111111111113</v>
      </c>
      <c r="R53" s="32">
        <f t="shared" si="6"/>
        <v>184</v>
      </c>
      <c r="S53">
        <f t="shared" si="7"/>
        <v>0</v>
      </c>
      <c r="T53"/>
    </row>
    <row r="54" spans="2:20" x14ac:dyDescent="0.25">
      <c r="B54" s="17">
        <v>49</v>
      </c>
      <c r="C54" s="18">
        <v>46663969</v>
      </c>
      <c r="D54" s="19" t="s">
        <v>51</v>
      </c>
      <c r="E54" s="13">
        <v>33018</v>
      </c>
      <c r="F54" s="14">
        <v>360</v>
      </c>
      <c r="G54" s="10">
        <v>2002000</v>
      </c>
      <c r="H54" s="10">
        <f t="shared" si="0"/>
        <v>58391.666666666664</v>
      </c>
      <c r="I54" s="10">
        <f t="shared" si="1"/>
        <v>2060391.6666666667</v>
      </c>
      <c r="J54" s="10">
        <f t="shared" si="2"/>
        <v>1030195.8333333333</v>
      </c>
      <c r="L54" s="8">
        <f t="shared" si="3"/>
        <v>29195.833333333332</v>
      </c>
      <c r="N54" s="12">
        <v>43646</v>
      </c>
      <c r="O54" s="32">
        <f t="shared" si="4"/>
        <v>10628</v>
      </c>
      <c r="P54">
        <v>360</v>
      </c>
      <c r="Q54" s="31">
        <f t="shared" si="5"/>
        <v>29.522222222222222</v>
      </c>
      <c r="R54" s="32">
        <f t="shared" si="6"/>
        <v>188</v>
      </c>
      <c r="S54">
        <f t="shared" si="7"/>
        <v>0</v>
      </c>
    </row>
    <row r="55" spans="2:20" x14ac:dyDescent="0.25">
      <c r="B55" s="17">
        <v>50</v>
      </c>
      <c r="C55" s="18">
        <v>1057587229</v>
      </c>
      <c r="D55" s="19" t="s">
        <v>68</v>
      </c>
      <c r="E55" s="13">
        <v>43586</v>
      </c>
      <c r="F55" s="14">
        <v>60</v>
      </c>
      <c r="G55" s="10">
        <v>2495000</v>
      </c>
      <c r="H55" s="10">
        <v>0</v>
      </c>
      <c r="I55" s="10">
        <f t="shared" si="1"/>
        <v>2495000</v>
      </c>
      <c r="J55" s="10">
        <f t="shared" si="2"/>
        <v>207916.66666666666</v>
      </c>
      <c r="K55" s="12"/>
      <c r="L55" s="8">
        <f t="shared" si="3"/>
        <v>0</v>
      </c>
      <c r="N55" s="12">
        <v>43646</v>
      </c>
      <c r="O55" s="32">
        <f t="shared" si="4"/>
        <v>60</v>
      </c>
      <c r="P55">
        <v>360</v>
      </c>
      <c r="Q55" s="31">
        <f t="shared" si="5"/>
        <v>0.16666666666666666</v>
      </c>
      <c r="R55" s="32">
        <f t="shared" si="6"/>
        <v>60</v>
      </c>
      <c r="S55">
        <f t="shared" si="7"/>
        <v>0</v>
      </c>
    </row>
    <row r="56" spans="2:20" x14ac:dyDescent="0.25">
      <c r="B56" s="17">
        <v>51</v>
      </c>
      <c r="C56" s="18">
        <v>46454600</v>
      </c>
      <c r="D56" s="19" t="s">
        <v>52</v>
      </c>
      <c r="E56" s="13">
        <v>43102</v>
      </c>
      <c r="F56" s="14">
        <v>360</v>
      </c>
      <c r="G56" s="10">
        <v>3290000</v>
      </c>
      <c r="H56" s="10">
        <f t="shared" si="0"/>
        <v>95958.333333333328</v>
      </c>
      <c r="I56" s="10">
        <f t="shared" si="1"/>
        <v>3385958.3333333335</v>
      </c>
      <c r="J56" s="10">
        <f t="shared" si="2"/>
        <v>1692979.1666666667</v>
      </c>
      <c r="L56" s="8">
        <f t="shared" si="3"/>
        <v>47979.166666666664</v>
      </c>
      <c r="N56" s="12">
        <v>43646</v>
      </c>
      <c r="O56" s="32">
        <f t="shared" si="4"/>
        <v>544</v>
      </c>
      <c r="P56">
        <v>360</v>
      </c>
      <c r="Q56" s="31">
        <f t="shared" si="5"/>
        <v>1.5111111111111111</v>
      </c>
      <c r="R56" s="32">
        <f t="shared" si="6"/>
        <v>184</v>
      </c>
      <c r="S56">
        <f t="shared" si="7"/>
        <v>0</v>
      </c>
    </row>
    <row r="57" spans="2:20" x14ac:dyDescent="0.25">
      <c r="B57" s="17">
        <v>52</v>
      </c>
      <c r="C57" s="18">
        <v>23809284</v>
      </c>
      <c r="D57" s="19" t="s">
        <v>53</v>
      </c>
      <c r="E57" s="13">
        <v>35543</v>
      </c>
      <c r="F57" s="14">
        <v>360</v>
      </c>
      <c r="G57" s="10">
        <v>1697000</v>
      </c>
      <c r="H57" s="10">
        <f t="shared" si="0"/>
        <v>49495.833333333336</v>
      </c>
      <c r="I57" s="10">
        <f t="shared" si="1"/>
        <v>1746495.8333333333</v>
      </c>
      <c r="J57" s="10">
        <f t="shared" si="2"/>
        <v>873247.91666666663</v>
      </c>
      <c r="L57" s="8">
        <f t="shared" si="3"/>
        <v>24747.916666666668</v>
      </c>
      <c r="N57" s="12">
        <v>43646</v>
      </c>
      <c r="O57" s="32">
        <f t="shared" si="4"/>
        <v>8103</v>
      </c>
      <c r="P57">
        <v>360</v>
      </c>
      <c r="Q57" s="31">
        <f t="shared" si="5"/>
        <v>22.508333333333333</v>
      </c>
      <c r="R57" s="32">
        <f t="shared" si="6"/>
        <v>183</v>
      </c>
      <c r="S57">
        <f t="shared" si="7"/>
        <v>0</v>
      </c>
    </row>
    <row r="58" spans="2:20" x14ac:dyDescent="0.25">
      <c r="B58" s="17">
        <v>53</v>
      </c>
      <c r="C58" s="18">
        <v>23552524</v>
      </c>
      <c r="D58" s="19" t="s">
        <v>54</v>
      </c>
      <c r="E58" s="13">
        <v>34687</v>
      </c>
      <c r="F58" s="14">
        <v>360</v>
      </c>
      <c r="G58" s="10">
        <v>1697000</v>
      </c>
      <c r="H58" s="10">
        <v>49233</v>
      </c>
      <c r="I58" s="10">
        <f t="shared" si="1"/>
        <v>1746233</v>
      </c>
      <c r="J58" s="10">
        <f t="shared" si="2"/>
        <v>873116.5</v>
      </c>
      <c r="L58" s="8">
        <f t="shared" si="3"/>
        <v>24616.5</v>
      </c>
      <c r="N58" s="12">
        <v>43646</v>
      </c>
      <c r="O58" s="32">
        <f t="shared" si="4"/>
        <v>8959</v>
      </c>
      <c r="P58">
        <v>360</v>
      </c>
      <c r="Q58" s="31">
        <f t="shared" si="5"/>
        <v>24.886111111111113</v>
      </c>
      <c r="R58" s="32">
        <f t="shared" si="6"/>
        <v>319</v>
      </c>
      <c r="S58">
        <f t="shared" si="7"/>
        <v>0</v>
      </c>
    </row>
    <row r="59" spans="2:20" x14ac:dyDescent="0.25">
      <c r="B59" s="17">
        <v>54</v>
      </c>
      <c r="C59" s="18">
        <v>74324116</v>
      </c>
      <c r="D59" s="19" t="s">
        <v>55</v>
      </c>
      <c r="E59" s="13">
        <v>36255</v>
      </c>
      <c r="F59" s="14">
        <v>360</v>
      </c>
      <c r="G59" s="10">
        <v>3290000</v>
      </c>
      <c r="H59" s="10">
        <f t="shared" si="0"/>
        <v>95958.333333333328</v>
      </c>
      <c r="I59" s="10">
        <f t="shared" si="1"/>
        <v>3385958.3333333335</v>
      </c>
      <c r="J59" s="10">
        <f t="shared" si="2"/>
        <v>1692979.1666666667</v>
      </c>
      <c r="L59" s="8">
        <f t="shared" si="3"/>
        <v>47979.166666666664</v>
      </c>
      <c r="N59" s="12">
        <v>43646</v>
      </c>
      <c r="O59" s="32">
        <f t="shared" si="4"/>
        <v>7391</v>
      </c>
      <c r="P59">
        <v>360</v>
      </c>
      <c r="Q59" s="31">
        <f t="shared" si="5"/>
        <v>20.530555555555555</v>
      </c>
      <c r="R59" s="32">
        <f t="shared" si="6"/>
        <v>191</v>
      </c>
      <c r="S59">
        <f t="shared" si="7"/>
        <v>0</v>
      </c>
    </row>
    <row r="60" spans="2:20" x14ac:dyDescent="0.25">
      <c r="B60" s="17">
        <v>55</v>
      </c>
      <c r="C60" s="18">
        <v>46362256</v>
      </c>
      <c r="D60" s="19" t="s">
        <v>56</v>
      </c>
      <c r="E60" s="13">
        <v>33017</v>
      </c>
      <c r="F60" s="14">
        <v>360</v>
      </c>
      <c r="G60" s="10">
        <v>2002000</v>
      </c>
      <c r="H60" s="10">
        <f t="shared" si="0"/>
        <v>58391.666666666664</v>
      </c>
      <c r="I60" s="10">
        <f t="shared" si="1"/>
        <v>2060391.6666666667</v>
      </c>
      <c r="J60" s="10">
        <f t="shared" si="2"/>
        <v>1030195.8333333333</v>
      </c>
      <c r="L60" s="8">
        <f t="shared" si="3"/>
        <v>29195.833333333332</v>
      </c>
      <c r="N60" s="12">
        <v>43646</v>
      </c>
      <c r="O60" s="32">
        <f t="shared" si="4"/>
        <v>10629</v>
      </c>
      <c r="P60">
        <v>360</v>
      </c>
      <c r="Q60" s="31">
        <f t="shared" si="5"/>
        <v>29.524999999999999</v>
      </c>
      <c r="R60" s="32">
        <f t="shared" si="6"/>
        <v>189</v>
      </c>
      <c r="S60">
        <f t="shared" si="7"/>
        <v>0</v>
      </c>
    </row>
    <row r="61" spans="2:20" s="26" customFormat="1" x14ac:dyDescent="0.25">
      <c r="B61" s="20">
        <v>56</v>
      </c>
      <c r="C61" s="21">
        <v>23553478</v>
      </c>
      <c r="D61" s="22" t="s">
        <v>57</v>
      </c>
      <c r="E61" s="23">
        <v>33026</v>
      </c>
      <c r="F61" s="24">
        <v>360</v>
      </c>
      <c r="G61" s="25">
        <v>3585000</v>
      </c>
      <c r="H61" s="25">
        <f t="shared" si="0"/>
        <v>104562.5</v>
      </c>
      <c r="I61" s="25">
        <f t="shared" si="1"/>
        <v>3689562.5</v>
      </c>
      <c r="J61" s="25">
        <f t="shared" si="2"/>
        <v>1844781.25</v>
      </c>
      <c r="K61" s="26">
        <v>1844636</v>
      </c>
      <c r="L61" s="27">
        <f>J61-K61</f>
        <v>145.25</v>
      </c>
      <c r="M61">
        <f>M70-E61</f>
        <v>10620</v>
      </c>
      <c r="N61" s="12">
        <v>43646</v>
      </c>
      <c r="O61" s="32">
        <f>N61-E61</f>
        <v>10620</v>
      </c>
      <c r="P61">
        <v>360</v>
      </c>
      <c r="Q61" s="31">
        <f t="shared" si="5"/>
        <v>29.5</v>
      </c>
      <c r="R61" s="32">
        <f t="shared" si="6"/>
        <v>180</v>
      </c>
      <c r="S61">
        <f t="shared" si="7"/>
        <v>0</v>
      </c>
      <c r="T61"/>
    </row>
    <row r="62" spans="2:20" x14ac:dyDescent="0.25">
      <c r="B62" s="17">
        <v>57</v>
      </c>
      <c r="C62" s="18">
        <v>7223396</v>
      </c>
      <c r="D62" s="19" t="s">
        <v>58</v>
      </c>
      <c r="E62" s="13">
        <v>33014</v>
      </c>
      <c r="F62" s="14">
        <v>360</v>
      </c>
      <c r="G62" s="10">
        <v>3585000</v>
      </c>
      <c r="H62" s="10">
        <f t="shared" si="0"/>
        <v>104562.5</v>
      </c>
      <c r="I62" s="10">
        <f t="shared" si="1"/>
        <v>3689562.5</v>
      </c>
      <c r="J62" s="10">
        <f t="shared" si="2"/>
        <v>1844781.25</v>
      </c>
      <c r="L62" s="8">
        <f t="shared" si="3"/>
        <v>52281.25</v>
      </c>
      <c r="N62" s="12">
        <v>43646</v>
      </c>
      <c r="O62" s="32">
        <f t="shared" si="4"/>
        <v>10632</v>
      </c>
      <c r="P62">
        <v>360</v>
      </c>
      <c r="Q62" s="31">
        <f t="shared" si="5"/>
        <v>29.533333333333335</v>
      </c>
      <c r="R62" s="32">
        <f t="shared" si="6"/>
        <v>192</v>
      </c>
      <c r="S62">
        <f t="shared" si="7"/>
        <v>0</v>
      </c>
    </row>
    <row r="63" spans="2:20" x14ac:dyDescent="0.25">
      <c r="B63" s="17">
        <v>58</v>
      </c>
      <c r="C63" s="18">
        <v>23556022</v>
      </c>
      <c r="D63" s="19" t="s">
        <v>59</v>
      </c>
      <c r="E63" s="13">
        <v>32056</v>
      </c>
      <c r="F63" s="14">
        <v>360</v>
      </c>
      <c r="G63" s="10">
        <v>2002000</v>
      </c>
      <c r="H63" s="10">
        <v>58246</v>
      </c>
      <c r="I63" s="10">
        <f t="shared" si="1"/>
        <v>2060246</v>
      </c>
      <c r="J63" s="10">
        <f t="shared" si="2"/>
        <v>1030122.9999999998</v>
      </c>
      <c r="L63" s="8">
        <f t="shared" si="3"/>
        <v>29123</v>
      </c>
      <c r="N63" s="12">
        <v>43646</v>
      </c>
      <c r="O63" s="32">
        <f t="shared" si="4"/>
        <v>11590</v>
      </c>
      <c r="P63">
        <v>360</v>
      </c>
      <c r="Q63" s="31">
        <f t="shared" si="5"/>
        <v>32.194444444444443</v>
      </c>
      <c r="R63" s="32">
        <f t="shared" si="6"/>
        <v>70</v>
      </c>
      <c r="S63">
        <f t="shared" si="7"/>
        <v>0</v>
      </c>
    </row>
    <row r="64" spans="2:20" x14ac:dyDescent="0.25">
      <c r="B64" s="17">
        <v>59</v>
      </c>
      <c r="C64" s="18">
        <v>23556775</v>
      </c>
      <c r="D64" s="19" t="s">
        <v>60</v>
      </c>
      <c r="E64" s="13">
        <v>33538</v>
      </c>
      <c r="F64" s="14">
        <v>360</v>
      </c>
      <c r="G64" s="10">
        <v>2002000</v>
      </c>
      <c r="H64" s="10">
        <v>58246</v>
      </c>
      <c r="I64" s="10">
        <f t="shared" si="1"/>
        <v>2060246</v>
      </c>
      <c r="J64" s="10">
        <f t="shared" si="2"/>
        <v>1030122.9999999998</v>
      </c>
      <c r="L64" s="8">
        <f t="shared" si="3"/>
        <v>29123</v>
      </c>
      <c r="N64" s="12">
        <v>43646</v>
      </c>
      <c r="O64" s="32">
        <f t="shared" si="4"/>
        <v>10108</v>
      </c>
      <c r="P64">
        <v>360</v>
      </c>
      <c r="Q64" s="31">
        <f t="shared" si="5"/>
        <v>28.077777777777779</v>
      </c>
      <c r="R64" s="32">
        <f t="shared" si="6"/>
        <v>28</v>
      </c>
      <c r="S64">
        <f t="shared" si="7"/>
        <v>1</v>
      </c>
    </row>
    <row r="65" spans="2:19" x14ac:dyDescent="0.25">
      <c r="B65" s="17">
        <v>60</v>
      </c>
      <c r="C65" s="18">
        <v>74323487</v>
      </c>
      <c r="D65" s="19" t="s">
        <v>61</v>
      </c>
      <c r="E65" s="13">
        <v>35615</v>
      </c>
      <c r="F65" s="14">
        <v>360</v>
      </c>
      <c r="G65" s="10">
        <v>4214000</v>
      </c>
      <c r="H65" s="10">
        <f t="shared" si="0"/>
        <v>122908.33333333333</v>
      </c>
      <c r="I65" s="10">
        <f t="shared" si="1"/>
        <v>4336908.333333333</v>
      </c>
      <c r="J65" s="10">
        <f t="shared" si="2"/>
        <v>2168454.1666666665</v>
      </c>
      <c r="L65" s="8">
        <f t="shared" si="3"/>
        <v>61454.166666666664</v>
      </c>
      <c r="N65" s="12">
        <v>43646</v>
      </c>
      <c r="O65" s="32">
        <f t="shared" si="4"/>
        <v>8031</v>
      </c>
      <c r="P65">
        <v>360</v>
      </c>
      <c r="Q65" s="31">
        <f t="shared" si="5"/>
        <v>22.308333333333334</v>
      </c>
      <c r="R65" s="32">
        <f t="shared" si="6"/>
        <v>111</v>
      </c>
      <c r="S65">
        <f t="shared" si="7"/>
        <v>0</v>
      </c>
    </row>
    <row r="66" spans="2:19" x14ac:dyDescent="0.25">
      <c r="B66" s="17">
        <v>61</v>
      </c>
      <c r="C66" s="18">
        <v>24048516</v>
      </c>
      <c r="D66" s="19" t="s">
        <v>62</v>
      </c>
      <c r="E66" s="13">
        <v>33025</v>
      </c>
      <c r="F66" s="14">
        <v>360</v>
      </c>
      <c r="G66" s="10">
        <v>2002000</v>
      </c>
      <c r="H66" s="10">
        <f t="shared" si="0"/>
        <v>58391.666666666664</v>
      </c>
      <c r="I66" s="10">
        <f t="shared" si="1"/>
        <v>2060391.6666666667</v>
      </c>
      <c r="J66" s="10">
        <f t="shared" si="2"/>
        <v>1030195.8333333333</v>
      </c>
      <c r="L66" s="8">
        <f t="shared" si="3"/>
        <v>29195.833333333332</v>
      </c>
      <c r="N66" s="12">
        <v>43646</v>
      </c>
      <c r="O66" s="32">
        <f t="shared" si="4"/>
        <v>10621</v>
      </c>
      <c r="P66">
        <v>360</v>
      </c>
      <c r="Q66" s="31">
        <f t="shared" si="5"/>
        <v>29.502777777777776</v>
      </c>
      <c r="R66" s="32">
        <f t="shared" si="6"/>
        <v>181</v>
      </c>
      <c r="S66">
        <f t="shared" si="7"/>
        <v>0</v>
      </c>
    </row>
    <row r="67" spans="2:19" x14ac:dyDescent="0.25">
      <c r="D67" s="28" t="s">
        <v>73</v>
      </c>
      <c r="E67" s="30">
        <v>43586</v>
      </c>
      <c r="F67" s="14">
        <v>60</v>
      </c>
      <c r="G67" s="29">
        <v>2500000</v>
      </c>
      <c r="H67" s="10">
        <f t="shared" ref="H67:H68" si="8">+(G67*0.35)/12</f>
        <v>72916.666666666672</v>
      </c>
      <c r="I67" s="10">
        <f t="shared" ref="I67:I68" si="9">+H67+G67</f>
        <v>2572916.6666666665</v>
      </c>
      <c r="J67" s="10">
        <f t="shared" ref="J67:J68" si="10">+(I67/360*F67)/30*15</f>
        <v>214409.72222222219</v>
      </c>
      <c r="L67" s="9">
        <f>L66*2</f>
        <v>58391.666666666664</v>
      </c>
      <c r="N67" s="12">
        <v>43646</v>
      </c>
      <c r="O67" s="32">
        <f>N67-E67</f>
        <v>60</v>
      </c>
      <c r="P67">
        <v>360</v>
      </c>
      <c r="Q67" s="31">
        <f t="shared" si="5"/>
        <v>0.16666666666666666</v>
      </c>
      <c r="R67" s="32">
        <f t="shared" si="6"/>
        <v>60</v>
      </c>
      <c r="S67">
        <f t="shared" si="7"/>
        <v>0</v>
      </c>
    </row>
    <row r="68" spans="2:19" x14ac:dyDescent="0.25">
      <c r="D68" s="28" t="s">
        <v>78</v>
      </c>
      <c r="E68" s="30">
        <v>43602</v>
      </c>
      <c r="F68" s="35">
        <v>44</v>
      </c>
      <c r="G68" s="29">
        <v>2800000</v>
      </c>
      <c r="H68" s="10">
        <f t="shared" si="8"/>
        <v>81666.666666666657</v>
      </c>
      <c r="I68" s="10">
        <f t="shared" si="9"/>
        <v>2881666.6666666665</v>
      </c>
      <c r="J68" s="10">
        <f t="shared" si="10"/>
        <v>176101.85185185185</v>
      </c>
      <c r="N68" s="12">
        <v>43646</v>
      </c>
      <c r="O68" s="32">
        <f t="shared" si="4"/>
        <v>44</v>
      </c>
      <c r="P68">
        <v>360</v>
      </c>
      <c r="Q68" s="31">
        <f t="shared" si="5"/>
        <v>0.12222222222222222</v>
      </c>
      <c r="R68" s="32">
        <f t="shared" si="6"/>
        <v>44</v>
      </c>
      <c r="S68">
        <f t="shared" si="7"/>
        <v>0</v>
      </c>
    </row>
    <row r="69" spans="2:19" x14ac:dyDescent="0.25">
      <c r="H69" s="10">
        <f t="shared" ref="H69" si="11">+(G69*0.35)/12</f>
        <v>0</v>
      </c>
      <c r="I69" s="10">
        <f t="shared" ref="I69" si="12">+H69+G69</f>
        <v>0</v>
      </c>
      <c r="J69" s="10">
        <f t="shared" ref="J69" si="13">+(I69/360*F69)/30*15</f>
        <v>0</v>
      </c>
      <c r="L69">
        <v>208000</v>
      </c>
      <c r="O69" s="32">
        <f t="shared" si="4"/>
        <v>0</v>
      </c>
      <c r="P69">
        <v>360</v>
      </c>
      <c r="Q69" s="31">
        <f t="shared" si="5"/>
        <v>0</v>
      </c>
      <c r="R69" s="32">
        <f t="shared" si="6"/>
        <v>0</v>
      </c>
      <c r="S69">
        <f t="shared" si="7"/>
        <v>0</v>
      </c>
    </row>
    <row r="70" spans="2:19" x14ac:dyDescent="0.25">
      <c r="F70">
        <f>F71-E68</f>
        <v>44</v>
      </c>
      <c r="M70" s="12">
        <v>43646</v>
      </c>
      <c r="O70" s="32">
        <f t="shared" si="4"/>
        <v>0</v>
      </c>
      <c r="P70">
        <v>360</v>
      </c>
      <c r="Q70" s="31">
        <f t="shared" si="5"/>
        <v>0</v>
      </c>
      <c r="R70" s="32">
        <f t="shared" si="6"/>
        <v>0</v>
      </c>
      <c r="S70">
        <f t="shared" si="7"/>
        <v>0</v>
      </c>
    </row>
    <row r="71" spans="2:19" x14ac:dyDescent="0.25">
      <c r="F71" s="12">
        <v>43646</v>
      </c>
      <c r="R71" s="32" t="e">
        <f t="shared" ref="R71" si="14">MOD(O71,P71)</f>
        <v>#DIV/0!</v>
      </c>
    </row>
    <row r="76" spans="2:19" x14ac:dyDescent="0.25">
      <c r="G76">
        <v>1254750</v>
      </c>
      <c r="H76">
        <f>G76/12</f>
        <v>104562.5</v>
      </c>
      <c r="I76">
        <f>H76/2</f>
        <v>52281.25</v>
      </c>
      <c r="J76" s="9">
        <f>J61+I76</f>
        <v>1897062.5</v>
      </c>
      <c r="K76" s="9">
        <f>J76-1896917</f>
        <v>145.5</v>
      </c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TH-01</dc:creator>
  <cp:lastModifiedBy>PC-DESARROLLO-1</cp:lastModifiedBy>
  <dcterms:created xsi:type="dcterms:W3CDTF">2019-05-16T19:48:04Z</dcterms:created>
  <dcterms:modified xsi:type="dcterms:W3CDTF">2019-05-20T21:41:27Z</dcterms:modified>
</cp:coreProperties>
</file>