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3250" windowHeight="12450" tabRatio="861"/>
  </bookViews>
  <sheets>
    <sheet name="October 2023" sheetId="126" r:id="rId1"/>
    <sheet name="Oct. for the month" sheetId="127" r:id="rId2"/>
  </sheets>
  <externalReferences>
    <externalReference r:id="rId3"/>
  </externalReferenc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27"/>
  <c r="J2"/>
  <c r="Y2"/>
  <c r="B5"/>
  <c r="C5"/>
  <c r="D5"/>
  <c r="E5"/>
  <c r="F5"/>
  <c r="I5"/>
  <c r="J5"/>
  <c r="M5"/>
  <c r="N5"/>
  <c r="Q5"/>
  <c r="R5"/>
  <c r="U5"/>
  <c r="V5"/>
  <c r="Y5"/>
  <c r="Z5"/>
  <c r="B6"/>
  <c r="C6"/>
  <c r="D6"/>
  <c r="E6"/>
  <c r="F6"/>
  <c r="G6"/>
  <c r="I6"/>
  <c r="J6"/>
  <c r="M6"/>
  <c r="N6"/>
  <c r="O6" s="1"/>
  <c r="Q6"/>
  <c r="R6"/>
  <c r="U6"/>
  <c r="V6"/>
  <c r="Y6"/>
  <c r="Z6"/>
  <c r="B7"/>
  <c r="C7"/>
  <c r="D7"/>
  <c r="E7"/>
  <c r="F7"/>
  <c r="I7"/>
  <c r="J7"/>
  <c r="M7"/>
  <c r="N7"/>
  <c r="Q7"/>
  <c r="R7"/>
  <c r="U7"/>
  <c r="V7"/>
  <c r="Y7"/>
  <c r="Z7"/>
  <c r="B8"/>
  <c r="C8"/>
  <c r="D8"/>
  <c r="E8"/>
  <c r="F8"/>
  <c r="I8"/>
  <c r="J8"/>
  <c r="K8" s="1"/>
  <c r="M8"/>
  <c r="N8"/>
  <c r="Q8"/>
  <c r="R8"/>
  <c r="U8"/>
  <c r="V8"/>
  <c r="Y8"/>
  <c r="Z8"/>
  <c r="B9"/>
  <c r="C9"/>
  <c r="D9"/>
  <c r="E9"/>
  <c r="F9"/>
  <c r="I9"/>
  <c r="J9"/>
  <c r="M9"/>
  <c r="N9"/>
  <c r="Q9"/>
  <c r="R9"/>
  <c r="U9"/>
  <c r="V9"/>
  <c r="Y9"/>
  <c r="Z9"/>
  <c r="AE9"/>
  <c r="B10"/>
  <c r="C10"/>
  <c r="D10"/>
  <c r="E10"/>
  <c r="F10"/>
  <c r="I10"/>
  <c r="J10"/>
  <c r="M10"/>
  <c r="N10"/>
  <c r="Q10"/>
  <c r="R10"/>
  <c r="U10"/>
  <c r="V10"/>
  <c r="Y10"/>
  <c r="Z10"/>
  <c r="AE10"/>
  <c r="B11"/>
  <c r="C11"/>
  <c r="D11"/>
  <c r="E11"/>
  <c r="F11"/>
  <c r="I11"/>
  <c r="J11"/>
  <c r="M11"/>
  <c r="N11"/>
  <c r="Q11"/>
  <c r="R11"/>
  <c r="U11"/>
  <c r="V11"/>
  <c r="Y11"/>
  <c r="Z11"/>
  <c r="AE11"/>
  <c r="B12"/>
  <c r="C12"/>
  <c r="D12"/>
  <c r="E12"/>
  <c r="F12"/>
  <c r="I12"/>
  <c r="J12"/>
  <c r="M12"/>
  <c r="N12"/>
  <c r="Q12"/>
  <c r="R12"/>
  <c r="U12"/>
  <c r="V12"/>
  <c r="Y12"/>
  <c r="Z12"/>
  <c r="AE12"/>
  <c r="B13"/>
  <c r="C13"/>
  <c r="D13"/>
  <c r="E13"/>
  <c r="F13"/>
  <c r="I13"/>
  <c r="J13"/>
  <c r="M13"/>
  <c r="N13"/>
  <c r="Q13"/>
  <c r="R13"/>
  <c r="U13"/>
  <c r="V13"/>
  <c r="Y13"/>
  <c r="Z13"/>
  <c r="AE13"/>
  <c r="B14"/>
  <c r="C14"/>
  <c r="D14"/>
  <c r="E14"/>
  <c r="F14"/>
  <c r="I14"/>
  <c r="J14"/>
  <c r="M14"/>
  <c r="N14"/>
  <c r="Q14"/>
  <c r="R14"/>
  <c r="U14"/>
  <c r="V14"/>
  <c r="Y14"/>
  <c r="Z14"/>
  <c r="AE14"/>
  <c r="B15"/>
  <c r="C15"/>
  <c r="D15"/>
  <c r="E15"/>
  <c r="F15"/>
  <c r="I15"/>
  <c r="J15"/>
  <c r="M15"/>
  <c r="N15"/>
  <c r="Q15"/>
  <c r="R15"/>
  <c r="U15"/>
  <c r="V15"/>
  <c r="Y15"/>
  <c r="Z15"/>
  <c r="AE15"/>
  <c r="B16"/>
  <c r="C16"/>
  <c r="D16"/>
  <c r="E16"/>
  <c r="F16"/>
  <c r="I16"/>
  <c r="J16"/>
  <c r="M16"/>
  <c r="N16"/>
  <c r="Q16"/>
  <c r="R16"/>
  <c r="U16"/>
  <c r="V16"/>
  <c r="Y16"/>
  <c r="Z16"/>
  <c r="AE16"/>
  <c r="B17"/>
  <c r="C17"/>
  <c r="D17"/>
  <c r="E17"/>
  <c r="F17"/>
  <c r="I17"/>
  <c r="J17"/>
  <c r="M17"/>
  <c r="N17"/>
  <c r="Q17"/>
  <c r="R17"/>
  <c r="U17"/>
  <c r="V17"/>
  <c r="Y17"/>
  <c r="Z17"/>
  <c r="AE17"/>
  <c r="B18"/>
  <c r="C18"/>
  <c r="D18"/>
  <c r="E18"/>
  <c r="F18"/>
  <c r="I18"/>
  <c r="J18"/>
  <c r="M18"/>
  <c r="N18"/>
  <c r="Q18"/>
  <c r="R18"/>
  <c r="U18"/>
  <c r="V18"/>
  <c r="Y18"/>
  <c r="Z18"/>
  <c r="AE18"/>
  <c r="B19"/>
  <c r="C19"/>
  <c r="D19"/>
  <c r="E19"/>
  <c r="F19"/>
  <c r="I19"/>
  <c r="J19"/>
  <c r="M19"/>
  <c r="N19"/>
  <c r="Q19"/>
  <c r="R19"/>
  <c r="U19"/>
  <c r="V19"/>
  <c r="Y19"/>
  <c r="Z19"/>
  <c r="AE19"/>
  <c r="B20"/>
  <c r="C20"/>
  <c r="D20"/>
  <c r="E20"/>
  <c r="F20"/>
  <c r="I20"/>
  <c r="J20"/>
  <c r="M20"/>
  <c r="N20"/>
  <c r="Q20"/>
  <c r="R20"/>
  <c r="U20"/>
  <c r="V20"/>
  <c r="Y20"/>
  <c r="Z20"/>
  <c r="AE20"/>
  <c r="B21"/>
  <c r="C21"/>
  <c r="D21"/>
  <c r="E21"/>
  <c r="F21"/>
  <c r="I21"/>
  <c r="J21"/>
  <c r="M21"/>
  <c r="N21"/>
  <c r="Q21"/>
  <c r="R21"/>
  <c r="U21"/>
  <c r="V21"/>
  <c r="Y21"/>
  <c r="Z21"/>
  <c r="AE21"/>
  <c r="D22"/>
  <c r="F22"/>
  <c r="I22"/>
  <c r="J22"/>
  <c r="M22"/>
  <c r="N22"/>
  <c r="Q22"/>
  <c r="R22"/>
  <c r="U22"/>
  <c r="V22"/>
  <c r="Y22"/>
  <c r="Z22"/>
  <c r="AC22"/>
  <c r="AD22"/>
  <c r="C24"/>
  <c r="C25"/>
  <c r="C26"/>
  <c r="C27"/>
  <c r="C28"/>
  <c r="C29"/>
  <c r="C30"/>
  <c r="E5" i="126"/>
  <c r="F5"/>
  <c r="K5"/>
  <c r="L5"/>
  <c r="O5"/>
  <c r="S5"/>
  <c r="T5"/>
  <c r="AA5"/>
  <c r="AB5"/>
  <c r="E6"/>
  <c r="F6"/>
  <c r="K6"/>
  <c r="O6"/>
  <c r="S6"/>
  <c r="E7"/>
  <c r="F7"/>
  <c r="H7" s="1"/>
  <c r="K7"/>
  <c r="L7"/>
  <c r="O7"/>
  <c r="S7"/>
  <c r="E8"/>
  <c r="F8"/>
  <c r="K8"/>
  <c r="O8"/>
  <c r="S8"/>
  <c r="W8"/>
  <c r="X8"/>
  <c r="F9"/>
  <c r="K9"/>
  <c r="O9"/>
  <c r="S9"/>
  <c r="U9"/>
  <c r="E9" s="1"/>
  <c r="AA9"/>
  <c r="AB9"/>
  <c r="AE9"/>
  <c r="AE22" s="1"/>
  <c r="E10"/>
  <c r="F10"/>
  <c r="K10"/>
  <c r="O10"/>
  <c r="S10"/>
  <c r="W10"/>
  <c r="X10"/>
  <c r="AA10"/>
  <c r="AB10"/>
  <c r="AE10"/>
  <c r="E11"/>
  <c r="F11"/>
  <c r="H11" s="1"/>
  <c r="K11"/>
  <c r="O11"/>
  <c r="S11"/>
  <c r="AA11"/>
  <c r="AB11"/>
  <c r="AE11"/>
  <c r="E12"/>
  <c r="F12"/>
  <c r="K12"/>
  <c r="L12"/>
  <c r="O12"/>
  <c r="S12"/>
  <c r="AA12"/>
  <c r="AB12"/>
  <c r="AE12"/>
  <c r="F13"/>
  <c r="K13"/>
  <c r="L13"/>
  <c r="M13"/>
  <c r="Q13"/>
  <c r="S13" s="1"/>
  <c r="AA13"/>
  <c r="AB13"/>
  <c r="AE13"/>
  <c r="E14"/>
  <c r="F14"/>
  <c r="K14"/>
  <c r="L14"/>
  <c r="O14"/>
  <c r="P14"/>
  <c r="S14"/>
  <c r="T14"/>
  <c r="AA14"/>
  <c r="AB14"/>
  <c r="AE14"/>
  <c r="E15"/>
  <c r="F15"/>
  <c r="K15"/>
  <c r="L15"/>
  <c r="O15"/>
  <c r="S15"/>
  <c r="AA15"/>
  <c r="AE15"/>
  <c r="F16"/>
  <c r="I16"/>
  <c r="L16" s="1"/>
  <c r="M16"/>
  <c r="P16" s="1"/>
  <c r="Q16"/>
  <c r="S16"/>
  <c r="T16"/>
  <c r="AA16"/>
  <c r="AE16"/>
  <c r="F17"/>
  <c r="I17"/>
  <c r="E17" s="1"/>
  <c r="O17"/>
  <c r="S17"/>
  <c r="T17"/>
  <c r="W17"/>
  <c r="W22" s="1"/>
  <c r="AA17"/>
  <c r="AB17"/>
  <c r="AE17"/>
  <c r="F18"/>
  <c r="K18"/>
  <c r="L18"/>
  <c r="M18"/>
  <c r="E18" s="1"/>
  <c r="G18" s="1"/>
  <c r="S18"/>
  <c r="T18"/>
  <c r="AA18"/>
  <c r="AB18"/>
  <c r="AE18"/>
  <c r="E19"/>
  <c r="F19"/>
  <c r="K19"/>
  <c r="L19"/>
  <c r="O19"/>
  <c r="P19"/>
  <c r="S19"/>
  <c r="T19"/>
  <c r="AA19"/>
  <c r="AE19"/>
  <c r="E20"/>
  <c r="F20"/>
  <c r="K20"/>
  <c r="L20"/>
  <c r="O20"/>
  <c r="P20"/>
  <c r="S20"/>
  <c r="T20"/>
  <c r="AA20"/>
  <c r="AE20"/>
  <c r="E21"/>
  <c r="F21"/>
  <c r="K21"/>
  <c r="O21"/>
  <c r="S21"/>
  <c r="AA21"/>
  <c r="AE21"/>
  <c r="D22"/>
  <c r="J22"/>
  <c r="N22"/>
  <c r="R22"/>
  <c r="U22"/>
  <c r="V22"/>
  <c r="Y22"/>
  <c r="Z22"/>
  <c r="AB22" s="1"/>
  <c r="AC22"/>
  <c r="AD22"/>
  <c r="W17" i="127" l="1"/>
  <c r="S15"/>
  <c r="AA11"/>
  <c r="S11"/>
  <c r="O15"/>
  <c r="H15"/>
  <c r="P14"/>
  <c r="G14"/>
  <c r="O13"/>
  <c r="AB22"/>
  <c r="T22"/>
  <c r="L22"/>
  <c r="AA20"/>
  <c r="T19"/>
  <c r="L19"/>
  <c r="AB18"/>
  <c r="T18"/>
  <c r="L18"/>
  <c r="P16"/>
  <c r="H16"/>
  <c r="O9"/>
  <c r="H9"/>
  <c r="H8"/>
  <c r="S7"/>
  <c r="AA5"/>
  <c r="T5"/>
  <c r="O21"/>
  <c r="P18"/>
  <c r="AB10"/>
  <c r="S10"/>
  <c r="K9"/>
  <c r="O7"/>
  <c r="G5"/>
  <c r="E22"/>
  <c r="H22" s="1"/>
  <c r="AB17"/>
  <c r="T17"/>
  <c r="K17"/>
  <c r="AA16"/>
  <c r="K16"/>
  <c r="AA15"/>
  <c r="O10"/>
  <c r="X8"/>
  <c r="O8"/>
  <c r="K5"/>
  <c r="AA9"/>
  <c r="S9"/>
  <c r="G18"/>
  <c r="K11"/>
  <c r="O5"/>
  <c r="T16"/>
  <c r="L16"/>
  <c r="G13"/>
  <c r="O12"/>
  <c r="H12"/>
  <c r="K10"/>
  <c r="G8"/>
  <c r="G10"/>
  <c r="T20"/>
  <c r="L20"/>
  <c r="S17"/>
  <c r="K14"/>
  <c r="S12"/>
  <c r="L12"/>
  <c r="S21"/>
  <c r="K21"/>
  <c r="G16"/>
  <c r="L14"/>
  <c r="O11"/>
  <c r="H11"/>
  <c r="X10"/>
  <c r="AB9"/>
  <c r="S8"/>
  <c r="S6"/>
  <c r="K6"/>
  <c r="L5"/>
  <c r="AF22"/>
  <c r="X22"/>
  <c r="P22"/>
  <c r="AA21"/>
  <c r="G21"/>
  <c r="P20"/>
  <c r="H20"/>
  <c r="P19"/>
  <c r="H19"/>
  <c r="S18"/>
  <c r="AA17"/>
  <c r="O17"/>
  <c r="G17"/>
  <c r="S14"/>
  <c r="H14"/>
  <c r="AA13"/>
  <c r="T13"/>
  <c r="K13"/>
  <c r="AB12"/>
  <c r="H10"/>
  <c r="K7"/>
  <c r="AB5"/>
  <c r="S5"/>
  <c r="AA19"/>
  <c r="O18"/>
  <c r="H18"/>
  <c r="S16"/>
  <c r="O16"/>
  <c r="L15"/>
  <c r="AB14"/>
  <c r="T14"/>
  <c r="O14"/>
  <c r="AB13"/>
  <c r="K18"/>
  <c r="AE22"/>
  <c r="W8"/>
  <c r="G7"/>
  <c r="H5"/>
  <c r="L7"/>
  <c r="H7"/>
  <c r="S19"/>
  <c r="O19"/>
  <c r="K19"/>
  <c r="G19"/>
  <c r="AA18"/>
  <c r="K15"/>
  <c r="G15"/>
  <c r="AA14"/>
  <c r="S13"/>
  <c r="AA12"/>
  <c r="K12"/>
  <c r="G12"/>
  <c r="S20"/>
  <c r="O20"/>
  <c r="K20"/>
  <c r="G20"/>
  <c r="L17"/>
  <c r="H17"/>
  <c r="P13"/>
  <c r="L13"/>
  <c r="H13"/>
  <c r="AB11"/>
  <c r="G11"/>
  <c r="AA10"/>
  <c r="W10"/>
  <c r="G9"/>
  <c r="H20" i="126"/>
  <c r="H18"/>
  <c r="H15"/>
  <c r="AF22"/>
  <c r="Q22"/>
  <c r="F22"/>
  <c r="AA22"/>
  <c r="T13"/>
  <c r="I22"/>
  <c r="E13"/>
  <c r="S22"/>
  <c r="X22"/>
  <c r="H19"/>
  <c r="O18"/>
  <c r="O16"/>
  <c r="G14"/>
  <c r="H5"/>
  <c r="T22"/>
  <c r="L22"/>
  <c r="P18"/>
  <c r="K17"/>
  <c r="G15"/>
  <c r="H14"/>
  <c r="H12"/>
  <c r="G10"/>
  <c r="G8"/>
  <c r="G6"/>
  <c r="G21"/>
  <c r="G11"/>
  <c r="M22"/>
  <c r="P22" s="1"/>
  <c r="L17"/>
  <c r="H10"/>
  <c r="H8"/>
  <c r="G7"/>
  <c r="H17"/>
  <c r="H13"/>
  <c r="G13"/>
  <c r="H9"/>
  <c r="G9"/>
  <c r="H16"/>
  <c r="E16"/>
  <c r="E22" s="1"/>
  <c r="H22" s="1"/>
  <c r="G20"/>
  <c r="G19"/>
  <c r="G17"/>
  <c r="K16"/>
  <c r="K22" s="1"/>
  <c r="O13"/>
  <c r="G12"/>
  <c r="G16"/>
  <c r="P13"/>
  <c r="G5"/>
  <c r="G22" i="127" l="1"/>
  <c r="W22"/>
  <c r="O22"/>
  <c r="K22"/>
  <c r="AA22"/>
  <c r="S22"/>
  <c r="O22" i="126"/>
  <c r="G22"/>
</calcChain>
</file>

<file path=xl/sharedStrings.xml><?xml version="1.0" encoding="utf-8"?>
<sst xmlns="http://schemas.openxmlformats.org/spreadsheetml/2006/main" count="113" uniqueCount="46">
  <si>
    <t>TOTAL</t>
  </si>
  <si>
    <t>Trafic Facility</t>
  </si>
  <si>
    <t>Computrization</t>
  </si>
  <si>
    <t>Rolling Stock</t>
  </si>
  <si>
    <t>Road Safety Work</t>
  </si>
  <si>
    <t>Road over bridge</t>
  </si>
  <si>
    <t>Track Reneval</t>
  </si>
  <si>
    <t>Bridge Work</t>
  </si>
  <si>
    <t>S &amp; T Work</t>
  </si>
  <si>
    <t>Other Ele Work</t>
  </si>
  <si>
    <t>M &amp; P Work</t>
  </si>
  <si>
    <t>W/Shop &amp; Shed</t>
  </si>
  <si>
    <t>Staff Quarter</t>
  </si>
  <si>
    <t>Passenger Amm.</t>
  </si>
  <si>
    <t>Other Speci. Work</t>
  </si>
  <si>
    <t>Nirbhaya(CAP-N)</t>
  </si>
  <si>
    <t>HRD/Trng</t>
  </si>
  <si>
    <t>Grand Total</t>
  </si>
  <si>
    <t>Var.</t>
  </si>
  <si>
    <t>Plan Head</t>
  </si>
  <si>
    <t>% Utilization</t>
  </si>
  <si>
    <t xml:space="preserve">   </t>
  </si>
  <si>
    <t>(21)   DRF</t>
  </si>
  <si>
    <t>Capital (20)</t>
  </si>
  <si>
    <t xml:space="preserve"> DF (23, 33, 43, 53)</t>
  </si>
  <si>
    <t>SF ( 26)</t>
  </si>
  <si>
    <t>Training/HRD</t>
  </si>
  <si>
    <t>29 (RRSK)</t>
  </si>
  <si>
    <t>Capital (N)</t>
  </si>
  <si>
    <t>Figure in ooo</t>
  </si>
  <si>
    <t>Particular</t>
  </si>
  <si>
    <t xml:space="preserve">              June  2022  (As on 13.06.2022 )                                          </t>
  </si>
  <si>
    <t>Finacial Review of Works under capital segment of D.N.83 (16)</t>
  </si>
  <si>
    <t>OBG 2023-24</t>
  </si>
  <si>
    <t>Actual 2022-23</t>
  </si>
  <si>
    <t>Letter No NWR-HQ0ACCT(BUD)/7/2022-0/0SRAFA/BUD/HQ/NWR Dt 18.04.2023</t>
  </si>
  <si>
    <t>AE     2023-24</t>
  </si>
  <si>
    <t>Letter No NWR-HQ0ACCT(BUD)/7/2022-0/0SRAFA/BUD/HQ/NWR Dt 26.04.2023</t>
  </si>
  <si>
    <t>Letter No NWR-HQ0ACCT(BUD)/7/2022-0/0SRAFA/BUD/HQ/NWR Dt 01.05.2023 (Original OBG 2023-24 in PH 3600 Modified by this letter)</t>
  </si>
  <si>
    <t>Letter No NWR-HQ0ACCT(BUD)/7/2022-0/0SRAFA/BUD/HQ/NWR Dt 18.05.2023 (Original OBG 2023-24 in PH 3000 Modified by this letter Rs.34650 to Rs. 38250)</t>
  </si>
  <si>
    <t>Letter No NWR-HQ0ACCT(BUD)/7/2022-0/0SRAFA/BUD/HQ/NWR Dt 30.05.2023 (Original OBG 2023-24 in PH 5100,5300 &amp; 6400 Modified by this letter)</t>
  </si>
  <si>
    <t>Letter No NWR-HQ0ACCT(BUD)/7/2022-0/0 SR.AFA/BUD/HQ/NWR Dt 30.06.2023 (Original OBG 2023-24 in PH 3600 DRF Modified by this letter)</t>
  </si>
  <si>
    <t>Letter No NWR-HQ0ACCT(BUD)/7/2022-0/0 SR.AFA/BUD/HQ/NWR Dt 01.08.2023 (Original OBG 2023-24 in PH 3600 DF Modified by this letter)</t>
  </si>
  <si>
    <t>For the month</t>
  </si>
  <si>
    <t>Letter No NWR-HQ0ACCT(BUD)/7/2022-0/0 SR.AFA/BUD/HQ/NWR Dt 24.08.2023 (Original OBG 2023-24 in RRSK PH 1600 DF Modified by this letter)</t>
  </si>
  <si>
    <t>10.10.2023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</si>
</sst>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/>
    <xf numFmtId="0" fontId="2" fillId="0" borderId="0" xfId="0" applyFont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/>
    <xf numFmtId="0" fontId="5" fillId="0" borderId="2" xfId="0" applyFont="1" applyBorder="1"/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wrapText="1"/>
    </xf>
    <xf numFmtId="17" fontId="2" fillId="0" borderId="3" xfId="0" quotePrefix="1" applyNumberFormat="1" applyFont="1" applyBorder="1" applyAlignment="1">
      <alignment wrapText="1"/>
    </xf>
    <xf numFmtId="0" fontId="7" fillId="0" borderId="2" xfId="0" applyFont="1" applyBorder="1"/>
    <xf numFmtId="1" fontId="7" fillId="0" borderId="2" xfId="0" applyNumberFormat="1" applyFont="1" applyBorder="1"/>
    <xf numFmtId="164" fontId="7" fillId="0" borderId="2" xfId="0" applyNumberFormat="1" applyFont="1" applyBorder="1"/>
    <xf numFmtId="1" fontId="8" fillId="0" borderId="2" xfId="0" applyNumberFormat="1" applyFont="1" applyBorder="1"/>
    <xf numFmtId="0" fontId="8" fillId="0" borderId="2" xfId="0" applyFont="1" applyBorder="1"/>
    <xf numFmtId="0" fontId="9" fillId="0" borderId="2" xfId="0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9" fillId="0" borderId="1" xfId="0" applyFont="1" applyBorder="1"/>
    <xf numFmtId="1" fontId="7" fillId="0" borderId="1" xfId="0" applyNumberFormat="1" applyFont="1" applyBorder="1"/>
    <xf numFmtId="2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0" fontId="8" fillId="0" borderId="1" xfId="0" applyFont="1" applyBorder="1"/>
    <xf numFmtId="2" fontId="7" fillId="0" borderId="2" xfId="0" applyNumberFormat="1" applyFont="1" applyBorder="1"/>
    <xf numFmtId="1" fontId="8" fillId="0" borderId="1" xfId="0" applyNumberFormat="1" applyFont="1" applyBorder="1"/>
    <xf numFmtId="0" fontId="2" fillId="0" borderId="0" xfId="0" applyFont="1" applyAlignment="1">
      <alignment horizontal="left" vertical="top" wrapText="1"/>
    </xf>
    <xf numFmtId="17" fontId="2" fillId="0" borderId="3" xfId="0" applyNumberFormat="1" applyFont="1" applyBorder="1" applyAlignment="1">
      <alignment wrapText="1"/>
    </xf>
    <xf numFmtId="0" fontId="5" fillId="0" borderId="0" xfId="0" applyFont="1"/>
    <xf numFmtId="164" fontId="8" fillId="0" borderId="2" xfId="0" applyNumberFormat="1" applyFont="1" applyBorder="1"/>
    <xf numFmtId="2" fontId="8" fillId="0" borderId="2" xfId="0" applyNumberFormat="1" applyFont="1" applyBorder="1"/>
    <xf numFmtId="164" fontId="8" fillId="0" borderId="1" xfId="0" applyNumberFormat="1" applyFont="1" applyBorder="1"/>
    <xf numFmtId="2" fontId="8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right"/>
    </xf>
    <xf numFmtId="17" fontId="2" fillId="0" borderId="3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FR%20Capital%2009.10.2023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ptember 2023"/>
      <sheetName val="October 2023"/>
      <sheetName val="Oct. for the month"/>
      <sheetName val="Budgetry position"/>
    </sheetNames>
    <sheetDataSet>
      <sheetData sheetId="0">
        <row r="5">
          <cell r="F5">
            <v>362741</v>
          </cell>
          <cell r="J5">
            <v>304086</v>
          </cell>
          <cell r="N5">
            <v>0</v>
          </cell>
          <cell r="R5">
            <v>0</v>
          </cell>
          <cell r="V5">
            <v>0</v>
          </cell>
          <cell r="Z5">
            <v>58655</v>
          </cell>
        </row>
        <row r="6">
          <cell r="F6">
            <v>0</v>
          </cell>
          <cell r="J6">
            <v>0</v>
          </cell>
          <cell r="N6">
            <v>0</v>
          </cell>
          <cell r="R6">
            <v>0</v>
          </cell>
          <cell r="V6">
            <v>0</v>
          </cell>
          <cell r="Z6">
            <v>0</v>
          </cell>
        </row>
        <row r="7">
          <cell r="F7">
            <v>105777</v>
          </cell>
          <cell r="J7">
            <v>99451</v>
          </cell>
          <cell r="N7">
            <v>0</v>
          </cell>
          <cell r="R7">
            <v>0</v>
          </cell>
          <cell r="V7">
            <v>0</v>
          </cell>
          <cell r="Z7">
            <v>6326</v>
          </cell>
        </row>
        <row r="8">
          <cell r="F8">
            <v>13054</v>
          </cell>
          <cell r="J8">
            <v>0</v>
          </cell>
          <cell r="N8">
            <v>0</v>
          </cell>
          <cell r="R8">
            <v>0</v>
          </cell>
          <cell r="V8">
            <v>13054</v>
          </cell>
          <cell r="Z8">
            <v>0</v>
          </cell>
        </row>
        <row r="9">
          <cell r="F9">
            <v>25766</v>
          </cell>
          <cell r="J9">
            <v>0</v>
          </cell>
          <cell r="N9">
            <v>0</v>
          </cell>
          <cell r="R9">
            <v>0</v>
          </cell>
          <cell r="V9">
            <v>0</v>
          </cell>
          <cell r="Z9">
            <v>25766</v>
          </cell>
        </row>
        <row r="10">
          <cell r="F10">
            <v>501988</v>
          </cell>
          <cell r="J10">
            <v>0</v>
          </cell>
          <cell r="N10">
            <v>0</v>
          </cell>
          <cell r="R10">
            <v>0</v>
          </cell>
          <cell r="V10">
            <v>493074</v>
          </cell>
          <cell r="Z10">
            <v>8914</v>
          </cell>
        </row>
        <row r="11">
          <cell r="F11">
            <v>28929</v>
          </cell>
          <cell r="J11">
            <v>0</v>
          </cell>
          <cell r="N11">
            <v>0</v>
          </cell>
          <cell r="R11">
            <v>0</v>
          </cell>
          <cell r="V11">
            <v>0</v>
          </cell>
          <cell r="Z11">
            <v>28929</v>
          </cell>
        </row>
        <row r="12">
          <cell r="F12">
            <v>96773</v>
          </cell>
          <cell r="J12">
            <v>21233</v>
          </cell>
          <cell r="N12">
            <v>0</v>
          </cell>
          <cell r="R12">
            <v>0</v>
          </cell>
          <cell r="V12">
            <v>0</v>
          </cell>
          <cell r="Z12">
            <v>75540</v>
          </cell>
        </row>
        <row r="13">
          <cell r="F13">
            <v>50476</v>
          </cell>
          <cell r="J13">
            <v>28878</v>
          </cell>
          <cell r="N13">
            <v>9987</v>
          </cell>
          <cell r="R13">
            <v>2095</v>
          </cell>
          <cell r="V13">
            <v>0</v>
          </cell>
          <cell r="Z13">
            <v>9516</v>
          </cell>
        </row>
        <row r="14">
          <cell r="F14">
            <v>24981</v>
          </cell>
          <cell r="J14">
            <v>16280</v>
          </cell>
          <cell r="N14">
            <v>7562</v>
          </cell>
          <cell r="R14">
            <v>1139</v>
          </cell>
          <cell r="V14">
            <v>0</v>
          </cell>
          <cell r="Z14">
            <v>0</v>
          </cell>
        </row>
        <row r="15">
          <cell r="F15">
            <v>63825</v>
          </cell>
          <cell r="J15">
            <v>63349</v>
          </cell>
          <cell r="N15">
            <v>0</v>
          </cell>
          <cell r="R15">
            <v>476</v>
          </cell>
          <cell r="V15">
            <v>0</v>
          </cell>
          <cell r="Z15">
            <v>0</v>
          </cell>
        </row>
        <row r="16">
          <cell r="F16">
            <v>41440</v>
          </cell>
          <cell r="J16">
            <v>5754</v>
          </cell>
          <cell r="N16">
            <v>33104</v>
          </cell>
          <cell r="R16">
            <v>2582</v>
          </cell>
          <cell r="V16">
            <v>0</v>
          </cell>
          <cell r="Z16">
            <v>0</v>
          </cell>
        </row>
        <row r="17">
          <cell r="F17">
            <v>366198</v>
          </cell>
          <cell r="J17">
            <v>189748</v>
          </cell>
          <cell r="N17">
            <v>0</v>
          </cell>
          <cell r="R17">
            <v>20219</v>
          </cell>
          <cell r="V17">
            <v>0</v>
          </cell>
          <cell r="Z17">
            <v>156231</v>
          </cell>
        </row>
        <row r="18">
          <cell r="F18">
            <v>53385</v>
          </cell>
          <cell r="J18">
            <v>5756</v>
          </cell>
          <cell r="N18">
            <v>0</v>
          </cell>
          <cell r="R18">
            <v>4497</v>
          </cell>
          <cell r="V18">
            <v>0</v>
          </cell>
          <cell r="Z18">
            <v>43132</v>
          </cell>
        </row>
        <row r="19">
          <cell r="F19">
            <v>0</v>
          </cell>
          <cell r="N19">
            <v>0</v>
          </cell>
          <cell r="R19">
            <v>0</v>
          </cell>
        </row>
        <row r="20">
          <cell r="F20">
            <v>0</v>
          </cell>
          <cell r="N20">
            <v>0</v>
          </cell>
          <cell r="R20">
            <v>0</v>
          </cell>
        </row>
        <row r="21">
          <cell r="F21">
            <v>0</v>
          </cell>
          <cell r="J21">
            <v>0</v>
          </cell>
          <cell r="N21">
            <v>0</v>
          </cell>
          <cell r="R21">
            <v>0</v>
          </cell>
          <cell r="V21">
            <v>0</v>
          </cell>
          <cell r="Z21">
            <v>0</v>
          </cell>
        </row>
        <row r="22">
          <cell r="F22">
            <v>1735333</v>
          </cell>
          <cell r="J22">
            <v>734535</v>
          </cell>
          <cell r="N22">
            <v>50653</v>
          </cell>
          <cell r="R22">
            <v>31008</v>
          </cell>
          <cell r="V22">
            <v>506128</v>
          </cell>
          <cell r="Z22">
            <v>413009</v>
          </cell>
        </row>
      </sheetData>
      <sheetData sheetId="1">
        <row r="2">
          <cell r="C2" t="str">
            <v>Finacial Review of Works under capital segment of D.N.83 (16)</v>
          </cell>
          <cell r="J2">
            <v>45204</v>
          </cell>
          <cell r="Y2" t="str">
            <v>Figure in ooo</v>
          </cell>
        </row>
        <row r="5">
          <cell r="B5">
            <v>1600</v>
          </cell>
          <cell r="C5" t="str">
            <v>Trafic Facility</v>
          </cell>
          <cell r="D5">
            <v>324026</v>
          </cell>
          <cell r="E5">
            <v>448940</v>
          </cell>
          <cell r="F5">
            <v>374730</v>
          </cell>
          <cell r="I5">
            <v>245001</v>
          </cell>
          <cell r="J5">
            <v>307790</v>
          </cell>
          <cell r="M5">
            <v>0</v>
          </cell>
          <cell r="N5">
            <v>0</v>
          </cell>
          <cell r="Q5">
            <v>0</v>
          </cell>
          <cell r="R5">
            <v>0</v>
          </cell>
          <cell r="U5">
            <v>0</v>
          </cell>
          <cell r="V5">
            <v>0</v>
          </cell>
          <cell r="Y5">
            <v>203939</v>
          </cell>
          <cell r="Z5">
            <v>66940</v>
          </cell>
        </row>
        <row r="6">
          <cell r="B6">
            <v>1700</v>
          </cell>
          <cell r="C6" t="str">
            <v>Computrization</v>
          </cell>
          <cell r="D6">
            <v>0</v>
          </cell>
          <cell r="E6">
            <v>0</v>
          </cell>
          <cell r="F6">
            <v>0</v>
          </cell>
          <cell r="J6">
            <v>0</v>
          </cell>
          <cell r="M6">
            <v>0</v>
          </cell>
          <cell r="N6">
            <v>0</v>
          </cell>
          <cell r="Q6">
            <v>0</v>
          </cell>
          <cell r="R6">
            <v>0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</row>
        <row r="7">
          <cell r="B7">
            <v>2100</v>
          </cell>
          <cell r="C7" t="str">
            <v>Rolling Stock</v>
          </cell>
          <cell r="D7">
            <v>8177</v>
          </cell>
          <cell r="E7">
            <v>23358</v>
          </cell>
          <cell r="F7">
            <v>111954</v>
          </cell>
          <cell r="I7">
            <v>23358</v>
          </cell>
          <cell r="J7">
            <v>99451</v>
          </cell>
          <cell r="M7">
            <v>0</v>
          </cell>
          <cell r="N7">
            <v>0</v>
          </cell>
          <cell r="Q7">
            <v>0</v>
          </cell>
          <cell r="R7">
            <v>0</v>
          </cell>
          <cell r="U7">
            <v>0</v>
          </cell>
          <cell r="V7">
            <v>0</v>
          </cell>
          <cell r="Y7">
            <v>0</v>
          </cell>
          <cell r="Z7">
            <v>12503</v>
          </cell>
        </row>
        <row r="8">
          <cell r="B8">
            <v>2900</v>
          </cell>
          <cell r="C8" t="str">
            <v>Road Safety Work</v>
          </cell>
          <cell r="D8">
            <v>60052</v>
          </cell>
          <cell r="E8">
            <v>39536</v>
          </cell>
          <cell r="F8">
            <v>13179</v>
          </cell>
          <cell r="I8">
            <v>0</v>
          </cell>
          <cell r="J8">
            <v>0</v>
          </cell>
          <cell r="M8">
            <v>0</v>
          </cell>
          <cell r="N8">
            <v>0</v>
          </cell>
          <cell r="Q8">
            <v>0</v>
          </cell>
          <cell r="R8">
            <v>0</v>
          </cell>
          <cell r="U8">
            <v>39536</v>
          </cell>
          <cell r="V8">
            <v>13179</v>
          </cell>
          <cell r="Y8">
            <v>0</v>
          </cell>
          <cell r="Z8">
            <v>0</v>
          </cell>
        </row>
        <row r="9">
          <cell r="B9">
            <v>3000</v>
          </cell>
          <cell r="C9" t="str">
            <v>Road over bridge</v>
          </cell>
          <cell r="D9">
            <v>2969</v>
          </cell>
          <cell r="E9">
            <v>146750</v>
          </cell>
          <cell r="F9">
            <v>25775</v>
          </cell>
          <cell r="I9">
            <v>0</v>
          </cell>
          <cell r="J9">
            <v>0</v>
          </cell>
          <cell r="M9">
            <v>0</v>
          </cell>
          <cell r="N9">
            <v>0</v>
          </cell>
          <cell r="Q9">
            <v>0</v>
          </cell>
          <cell r="R9">
            <v>0</v>
          </cell>
          <cell r="U9">
            <v>38250</v>
          </cell>
          <cell r="V9">
            <v>0</v>
          </cell>
          <cell r="Y9">
            <v>108500</v>
          </cell>
          <cell r="Z9">
            <v>25775</v>
          </cell>
        </row>
        <row r="10">
          <cell r="B10">
            <v>3100</v>
          </cell>
          <cell r="C10" t="str">
            <v>Track Reneval</v>
          </cell>
          <cell r="D10">
            <v>1245586</v>
          </cell>
          <cell r="E10">
            <v>1110000</v>
          </cell>
          <cell r="F10">
            <v>510307</v>
          </cell>
          <cell r="I10">
            <v>0</v>
          </cell>
          <cell r="J10">
            <v>0</v>
          </cell>
          <cell r="M10">
            <v>0</v>
          </cell>
          <cell r="N10">
            <v>0</v>
          </cell>
          <cell r="Q10">
            <v>0</v>
          </cell>
          <cell r="R10">
            <v>0</v>
          </cell>
          <cell r="U10">
            <v>1082700</v>
          </cell>
          <cell r="V10">
            <v>501300</v>
          </cell>
          <cell r="Y10">
            <v>27300</v>
          </cell>
          <cell r="Z10">
            <v>9007</v>
          </cell>
        </row>
        <row r="11">
          <cell r="B11">
            <v>3200</v>
          </cell>
          <cell r="C11" t="str">
            <v>Bridge Work</v>
          </cell>
          <cell r="D11">
            <v>30227</v>
          </cell>
          <cell r="E11">
            <v>33965</v>
          </cell>
          <cell r="F11">
            <v>28930</v>
          </cell>
          <cell r="I11">
            <v>0</v>
          </cell>
          <cell r="J11">
            <v>0</v>
          </cell>
          <cell r="M11">
            <v>0</v>
          </cell>
          <cell r="N11">
            <v>0</v>
          </cell>
          <cell r="Q11">
            <v>0</v>
          </cell>
          <cell r="R11">
            <v>0</v>
          </cell>
          <cell r="U11">
            <v>0</v>
          </cell>
          <cell r="V11">
            <v>0</v>
          </cell>
          <cell r="Y11">
            <v>33965</v>
          </cell>
          <cell r="Z11">
            <v>28930</v>
          </cell>
        </row>
        <row r="12">
          <cell r="B12">
            <v>3300</v>
          </cell>
          <cell r="C12" t="str">
            <v>S &amp; T Work</v>
          </cell>
          <cell r="D12">
            <v>258494</v>
          </cell>
          <cell r="E12">
            <v>126001</v>
          </cell>
          <cell r="F12">
            <v>96773</v>
          </cell>
          <cell r="I12">
            <v>111500</v>
          </cell>
          <cell r="J12">
            <v>21233</v>
          </cell>
          <cell r="M12">
            <v>0</v>
          </cell>
          <cell r="N12">
            <v>0</v>
          </cell>
          <cell r="Q12">
            <v>0</v>
          </cell>
          <cell r="R12">
            <v>0</v>
          </cell>
          <cell r="U12">
            <v>0</v>
          </cell>
          <cell r="V12">
            <v>0</v>
          </cell>
          <cell r="Y12">
            <v>14501</v>
          </cell>
          <cell r="Z12">
            <v>75540</v>
          </cell>
        </row>
        <row r="13">
          <cell r="B13">
            <v>3600</v>
          </cell>
          <cell r="C13" t="str">
            <v>Other Ele Work</v>
          </cell>
          <cell r="D13">
            <v>25116</v>
          </cell>
          <cell r="E13">
            <v>109733</v>
          </cell>
          <cell r="F13">
            <v>50613</v>
          </cell>
          <cell r="I13">
            <v>73400</v>
          </cell>
          <cell r="J13">
            <v>28878</v>
          </cell>
          <cell r="M13">
            <v>7045</v>
          </cell>
          <cell r="N13">
            <v>10124</v>
          </cell>
          <cell r="Q13">
            <v>4288</v>
          </cell>
          <cell r="R13">
            <v>2095</v>
          </cell>
          <cell r="U13">
            <v>0</v>
          </cell>
          <cell r="V13">
            <v>0</v>
          </cell>
          <cell r="Y13">
            <v>25000</v>
          </cell>
          <cell r="Z13">
            <v>9516</v>
          </cell>
        </row>
        <row r="14">
          <cell r="B14">
            <v>4100</v>
          </cell>
          <cell r="C14" t="str">
            <v>M &amp; P Work</v>
          </cell>
          <cell r="D14">
            <v>6840</v>
          </cell>
          <cell r="E14">
            <v>30584</v>
          </cell>
          <cell r="F14">
            <v>24980</v>
          </cell>
          <cell r="I14">
            <v>25227</v>
          </cell>
          <cell r="J14">
            <v>16280</v>
          </cell>
          <cell r="M14">
            <v>3505</v>
          </cell>
          <cell r="N14">
            <v>7562</v>
          </cell>
          <cell r="Q14">
            <v>1852</v>
          </cell>
          <cell r="R14">
            <v>1138</v>
          </cell>
          <cell r="U14">
            <v>0</v>
          </cell>
          <cell r="V14">
            <v>0</v>
          </cell>
          <cell r="Y14">
            <v>0</v>
          </cell>
          <cell r="Z14">
            <v>0</v>
          </cell>
        </row>
        <row r="15">
          <cell r="B15">
            <v>4200</v>
          </cell>
          <cell r="C15" t="str">
            <v>W/Shop &amp; Shed</v>
          </cell>
          <cell r="D15">
            <v>17158</v>
          </cell>
          <cell r="E15">
            <v>80169</v>
          </cell>
          <cell r="F15">
            <v>66501</v>
          </cell>
          <cell r="I15">
            <v>79668</v>
          </cell>
          <cell r="J15">
            <v>66025</v>
          </cell>
          <cell r="M15">
            <v>1</v>
          </cell>
          <cell r="N15">
            <v>0</v>
          </cell>
          <cell r="Q15">
            <v>500</v>
          </cell>
          <cell r="R15">
            <v>476</v>
          </cell>
          <cell r="U15">
            <v>0</v>
          </cell>
          <cell r="V15">
            <v>0</v>
          </cell>
          <cell r="Y15">
            <v>0</v>
          </cell>
          <cell r="Z15">
            <v>0</v>
          </cell>
        </row>
        <row r="16">
          <cell r="B16">
            <v>5100</v>
          </cell>
          <cell r="C16" t="str">
            <v>Staff Quarter</v>
          </cell>
          <cell r="D16">
            <v>19969</v>
          </cell>
          <cell r="E16">
            <v>35740</v>
          </cell>
          <cell r="F16">
            <v>41440</v>
          </cell>
          <cell r="I16">
            <v>20191</v>
          </cell>
          <cell r="J16">
            <v>5754</v>
          </cell>
          <cell r="M16">
            <v>8078</v>
          </cell>
          <cell r="N16">
            <v>33104</v>
          </cell>
          <cell r="Q16">
            <v>7471</v>
          </cell>
          <cell r="R16">
            <v>2582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</row>
        <row r="17">
          <cell r="B17">
            <v>5300</v>
          </cell>
          <cell r="C17" t="str">
            <v>Passenger Amm.</v>
          </cell>
          <cell r="D17">
            <v>386799</v>
          </cell>
          <cell r="E17">
            <v>1064576</v>
          </cell>
          <cell r="F17">
            <v>378517</v>
          </cell>
          <cell r="I17">
            <v>672702</v>
          </cell>
          <cell r="J17">
            <v>201892</v>
          </cell>
          <cell r="M17">
            <v>0</v>
          </cell>
          <cell r="N17">
            <v>0</v>
          </cell>
          <cell r="Q17">
            <v>6892</v>
          </cell>
          <cell r="R17">
            <v>20219</v>
          </cell>
          <cell r="U17">
            <v>0</v>
          </cell>
          <cell r="V17">
            <v>0</v>
          </cell>
          <cell r="Y17">
            <v>384982</v>
          </cell>
          <cell r="Z17">
            <v>156406</v>
          </cell>
        </row>
        <row r="18">
          <cell r="B18">
            <v>6400</v>
          </cell>
          <cell r="C18" t="str">
            <v>Other Speci. Work</v>
          </cell>
          <cell r="D18">
            <v>36460</v>
          </cell>
          <cell r="E18">
            <v>95758</v>
          </cell>
          <cell r="F18">
            <v>53385</v>
          </cell>
          <cell r="I18">
            <v>21900</v>
          </cell>
          <cell r="J18">
            <v>5756</v>
          </cell>
          <cell r="M18">
            <v>3270</v>
          </cell>
          <cell r="N18">
            <v>0</v>
          </cell>
          <cell r="Q18">
            <v>588</v>
          </cell>
          <cell r="R18">
            <v>4497</v>
          </cell>
          <cell r="U18">
            <v>0</v>
          </cell>
          <cell r="V18">
            <v>0</v>
          </cell>
          <cell r="Y18">
            <v>70000</v>
          </cell>
          <cell r="Z18">
            <v>43132</v>
          </cell>
        </row>
        <row r="19">
          <cell r="B19">
            <v>6400</v>
          </cell>
          <cell r="C19" t="str">
            <v>Nirbhaya(CAP-N)</v>
          </cell>
          <cell r="D19">
            <v>0</v>
          </cell>
          <cell r="E19">
            <v>0</v>
          </cell>
          <cell r="F19">
            <v>0</v>
          </cell>
          <cell r="N19">
            <v>0</v>
          </cell>
          <cell r="R19">
            <v>0</v>
          </cell>
        </row>
        <row r="20">
          <cell r="B20">
            <v>6500</v>
          </cell>
          <cell r="C20" t="str">
            <v>HRD/Trng</v>
          </cell>
          <cell r="D20">
            <v>0</v>
          </cell>
          <cell r="E20">
            <v>0</v>
          </cell>
          <cell r="F20">
            <v>0</v>
          </cell>
          <cell r="N20">
            <v>0</v>
          </cell>
          <cell r="R20">
            <v>0</v>
          </cell>
        </row>
        <row r="21">
          <cell r="B21">
            <v>6500</v>
          </cell>
          <cell r="C21" t="str">
            <v>Training/HRD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M21">
            <v>0</v>
          </cell>
          <cell r="N21">
            <v>0</v>
          </cell>
          <cell r="Q21">
            <v>0</v>
          </cell>
          <cell r="R21">
            <v>0</v>
          </cell>
          <cell r="U21">
            <v>0</v>
          </cell>
          <cell r="V21">
            <v>0</v>
          </cell>
          <cell r="Y21">
            <v>0</v>
          </cell>
          <cell r="Z21">
            <v>0</v>
          </cell>
        </row>
        <row r="22">
          <cell r="D22">
            <v>2421873</v>
          </cell>
          <cell r="F22">
            <v>1777084</v>
          </cell>
          <cell r="I22">
            <v>1272947</v>
          </cell>
          <cell r="J22">
            <v>753059</v>
          </cell>
          <cell r="M22">
            <v>21899</v>
          </cell>
          <cell r="N22">
            <v>50790</v>
          </cell>
          <cell r="Q22">
            <v>21591</v>
          </cell>
          <cell r="R22">
            <v>31007</v>
          </cell>
          <cell r="U22">
            <v>1160486</v>
          </cell>
          <cell r="V22">
            <v>514479</v>
          </cell>
          <cell r="Y22">
            <v>868187</v>
          </cell>
          <cell r="Z22">
            <v>427749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31"/>
  <sheetViews>
    <sheetView tabSelected="1" topLeftCell="A13" workbookViewId="0">
      <selection activeCell="W28" sqref="W28"/>
    </sheetView>
  </sheetViews>
  <sheetFormatPr defaultColWidth="9.140625" defaultRowHeight="18.75"/>
  <cols>
    <col min="1" max="1" width="3.140625" style="1" customWidth="1"/>
    <col min="2" max="2" width="7.5703125" style="1" customWidth="1"/>
    <col min="3" max="3" width="20.7109375" style="1" customWidth="1"/>
    <col min="4" max="4" width="9.7109375" style="1" customWidth="1"/>
    <col min="5" max="5" width="9.28515625" style="1" customWidth="1"/>
    <col min="6" max="6" width="9.7109375" style="1" customWidth="1"/>
    <col min="7" max="7" width="9.42578125" style="1" customWidth="1"/>
    <col min="8" max="8" width="7.85546875" style="1" customWidth="1"/>
    <col min="9" max="9" width="9" style="1" customWidth="1"/>
    <col min="10" max="10" width="9.7109375" style="1" customWidth="1"/>
    <col min="11" max="11" width="9" style="1" customWidth="1"/>
    <col min="12" max="12" width="8.28515625" style="1" customWidth="1"/>
    <col min="13" max="13" width="7.28515625" style="1" customWidth="1"/>
    <col min="14" max="14" width="8" style="1" customWidth="1"/>
    <col min="15" max="15" width="7.28515625" style="1" customWidth="1"/>
    <col min="16" max="17" width="8.5703125" style="1" customWidth="1"/>
    <col min="18" max="18" width="7.7109375" style="1" customWidth="1"/>
    <col min="19" max="19" width="7" style="1" customWidth="1"/>
    <col min="20" max="20" width="8.28515625" style="1" customWidth="1"/>
    <col min="21" max="21" width="9.42578125" style="1" customWidth="1"/>
    <col min="22" max="22" width="8" style="1" customWidth="1"/>
    <col min="23" max="23" width="8.85546875" style="1" customWidth="1"/>
    <col min="24" max="24" width="7.42578125" style="1" customWidth="1"/>
    <col min="25" max="26" width="8" style="1" customWidth="1"/>
    <col min="27" max="27" width="8.42578125" style="1" customWidth="1"/>
    <col min="28" max="28" width="8.140625" style="1" customWidth="1"/>
    <col min="29" max="29" width="8.7109375" style="1" hidden="1" customWidth="1"/>
    <col min="30" max="30" width="6.42578125" style="1" hidden="1" customWidth="1"/>
    <col min="31" max="31" width="8.7109375" style="1" hidden="1" customWidth="1"/>
    <col min="32" max="32" width="9.28515625" style="1" hidden="1" customWidth="1"/>
    <col min="33" max="16384" width="9.140625" style="1"/>
  </cols>
  <sheetData>
    <row r="1" spans="2:32">
      <c r="B1" s="38" t="s">
        <v>21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</row>
    <row r="2" spans="2:32" ht="18.75" customHeight="1">
      <c r="B2" s="12" t="s">
        <v>31</v>
      </c>
      <c r="C2" s="39" t="s">
        <v>32</v>
      </c>
      <c r="D2" s="39"/>
      <c r="E2" s="39"/>
      <c r="F2" s="39"/>
      <c r="G2" s="39"/>
      <c r="H2" s="39"/>
      <c r="I2" s="39"/>
      <c r="J2" s="13">
        <v>45204</v>
      </c>
      <c r="K2" s="40" t="s">
        <v>45</v>
      </c>
      <c r="L2" s="40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41" t="s">
        <v>29</v>
      </c>
      <c r="Z2" s="41"/>
      <c r="AA2" s="41"/>
      <c r="AB2" s="41"/>
      <c r="AC2" s="41" t="s">
        <v>29</v>
      </c>
      <c r="AD2" s="41"/>
      <c r="AE2" s="41"/>
      <c r="AF2" s="41"/>
    </row>
    <row r="3" spans="2:32" ht="37.5" customHeight="1">
      <c r="B3" s="42" t="s">
        <v>19</v>
      </c>
      <c r="C3" s="42" t="s">
        <v>30</v>
      </c>
      <c r="D3" s="42" t="s">
        <v>34</v>
      </c>
      <c r="E3" s="49" t="s">
        <v>0</v>
      </c>
      <c r="F3" s="50"/>
      <c r="G3" s="50"/>
      <c r="H3" s="51"/>
      <c r="I3" s="49" t="s">
        <v>23</v>
      </c>
      <c r="J3" s="50"/>
      <c r="K3" s="50"/>
      <c r="L3" s="51"/>
      <c r="M3" s="49" t="s">
        <v>22</v>
      </c>
      <c r="N3" s="50"/>
      <c r="O3" s="50"/>
      <c r="P3" s="51"/>
      <c r="Q3" s="49" t="s">
        <v>24</v>
      </c>
      <c r="R3" s="50"/>
      <c r="S3" s="50"/>
      <c r="T3" s="51"/>
      <c r="U3" s="49" t="s">
        <v>25</v>
      </c>
      <c r="V3" s="50"/>
      <c r="W3" s="50"/>
      <c r="X3" s="51"/>
      <c r="Y3" s="49" t="s">
        <v>27</v>
      </c>
      <c r="Z3" s="50"/>
      <c r="AA3" s="50"/>
      <c r="AB3" s="51"/>
      <c r="AC3" s="49" t="s">
        <v>28</v>
      </c>
      <c r="AD3" s="50"/>
      <c r="AE3" s="50"/>
      <c r="AF3" s="51"/>
    </row>
    <row r="4" spans="2:32" s="11" customFormat="1" ht="70.5" customHeight="1">
      <c r="B4" s="43"/>
      <c r="C4" s="43"/>
      <c r="D4" s="43"/>
      <c r="E4" s="2" t="s">
        <v>33</v>
      </c>
      <c r="F4" s="2" t="s">
        <v>36</v>
      </c>
      <c r="G4" s="2" t="s">
        <v>18</v>
      </c>
      <c r="H4" s="2" t="s">
        <v>20</v>
      </c>
      <c r="I4" s="2" t="s">
        <v>33</v>
      </c>
      <c r="J4" s="2" t="s">
        <v>36</v>
      </c>
      <c r="K4" s="2" t="s">
        <v>18</v>
      </c>
      <c r="L4" s="2" t="s">
        <v>20</v>
      </c>
      <c r="M4" s="2" t="s">
        <v>33</v>
      </c>
      <c r="N4" s="2" t="s">
        <v>36</v>
      </c>
      <c r="O4" s="2" t="s">
        <v>18</v>
      </c>
      <c r="P4" s="2" t="s">
        <v>20</v>
      </c>
      <c r="Q4" s="2" t="s">
        <v>33</v>
      </c>
      <c r="R4" s="2" t="s">
        <v>36</v>
      </c>
      <c r="S4" s="2" t="s">
        <v>18</v>
      </c>
      <c r="T4" s="2" t="s">
        <v>20</v>
      </c>
      <c r="U4" s="2" t="s">
        <v>33</v>
      </c>
      <c r="V4" s="2" t="s">
        <v>36</v>
      </c>
      <c r="W4" s="2" t="s">
        <v>18</v>
      </c>
      <c r="X4" s="2" t="s">
        <v>20</v>
      </c>
      <c r="Y4" s="2" t="s">
        <v>33</v>
      </c>
      <c r="Z4" s="2" t="s">
        <v>36</v>
      </c>
      <c r="AA4" s="2" t="s">
        <v>18</v>
      </c>
      <c r="AB4" s="2" t="s">
        <v>20</v>
      </c>
      <c r="AC4" s="2" t="s">
        <v>33</v>
      </c>
      <c r="AD4" s="2" t="s">
        <v>36</v>
      </c>
      <c r="AE4" s="2" t="s">
        <v>18</v>
      </c>
      <c r="AF4" s="2" t="s">
        <v>20</v>
      </c>
    </row>
    <row r="5" spans="2:32">
      <c r="B5" s="10">
        <v>1600</v>
      </c>
      <c r="C5" s="10" t="s">
        <v>1</v>
      </c>
      <c r="D5" s="14">
        <v>324026</v>
      </c>
      <c r="E5" s="14">
        <f>I5+M5+U5+Y5+Q5</f>
        <v>448940</v>
      </c>
      <c r="F5" s="15">
        <f t="shared" ref="F5:F21" si="0">J5+N5+R5+V5+Z5</f>
        <v>374730</v>
      </c>
      <c r="G5" s="14">
        <f t="shared" ref="G5:G21" si="1">F5-E5</f>
        <v>-74210</v>
      </c>
      <c r="H5" s="16">
        <f>F5*100/E5</f>
        <v>83.46995144117254</v>
      </c>
      <c r="I5" s="14">
        <v>245001</v>
      </c>
      <c r="J5" s="17">
        <v>307790</v>
      </c>
      <c r="K5" s="14">
        <f t="shared" ref="K5:K21" si="2">J5-I5</f>
        <v>62789</v>
      </c>
      <c r="L5" s="27">
        <f t="shared" ref="L5:L22" si="3">J5*100/I5</f>
        <v>125.62805866098506</v>
      </c>
      <c r="M5" s="14">
        <v>0</v>
      </c>
      <c r="N5" s="18">
        <v>0</v>
      </c>
      <c r="O5" s="14">
        <f t="shared" ref="O5:O21" si="4">N5-M5</f>
        <v>0</v>
      </c>
      <c r="P5" s="27">
        <v>0</v>
      </c>
      <c r="Q5" s="14">
        <v>0</v>
      </c>
      <c r="R5" s="18">
        <v>0</v>
      </c>
      <c r="S5" s="14">
        <f t="shared" ref="S5:S19" si="5">R5-Q5</f>
        <v>0</v>
      </c>
      <c r="T5" s="27" t="e">
        <f>R5/Q5*100</f>
        <v>#DIV/0!</v>
      </c>
      <c r="U5" s="14">
        <v>0</v>
      </c>
      <c r="V5" s="19">
        <v>0</v>
      </c>
      <c r="W5" s="14">
        <v>0</v>
      </c>
      <c r="X5" s="14">
        <v>0</v>
      </c>
      <c r="Y5" s="14">
        <v>203939</v>
      </c>
      <c r="Z5" s="19">
        <v>66940</v>
      </c>
      <c r="AA5" s="14">
        <f>Z5-Y5</f>
        <v>-136999</v>
      </c>
      <c r="AB5" s="27">
        <f>Z5/Y5*100</f>
        <v>32.823540372366246</v>
      </c>
      <c r="AC5" s="14">
        <v>0</v>
      </c>
      <c r="AD5" s="19">
        <v>0</v>
      </c>
      <c r="AE5" s="19">
        <v>0</v>
      </c>
      <c r="AF5" s="19">
        <v>0</v>
      </c>
    </row>
    <row r="6" spans="2:32">
      <c r="B6" s="3">
        <v>1700</v>
      </c>
      <c r="C6" s="3" t="s">
        <v>2</v>
      </c>
      <c r="D6" s="20">
        <v>0</v>
      </c>
      <c r="E6" s="20">
        <f t="shared" ref="E6:E17" si="6">I6+M6+U6+Y6+Q6</f>
        <v>0</v>
      </c>
      <c r="F6" s="15">
        <f t="shared" si="0"/>
        <v>0</v>
      </c>
      <c r="G6" s="20">
        <f t="shared" si="1"/>
        <v>0</v>
      </c>
      <c r="H6" s="21">
        <v>0</v>
      </c>
      <c r="I6" s="20"/>
      <c r="J6" s="17">
        <v>0</v>
      </c>
      <c r="K6" s="20">
        <f t="shared" si="2"/>
        <v>0</v>
      </c>
      <c r="L6" s="27">
        <v>0</v>
      </c>
      <c r="M6" s="20">
        <v>0</v>
      </c>
      <c r="N6" s="18">
        <v>0</v>
      </c>
      <c r="O6" s="20">
        <f t="shared" si="4"/>
        <v>0</v>
      </c>
      <c r="P6" s="24">
        <v>0</v>
      </c>
      <c r="Q6" s="20">
        <v>0</v>
      </c>
      <c r="R6" s="18">
        <v>0</v>
      </c>
      <c r="S6" s="20">
        <f t="shared" si="5"/>
        <v>0</v>
      </c>
      <c r="T6" s="27">
        <v>0</v>
      </c>
      <c r="U6" s="20">
        <v>0</v>
      </c>
      <c r="V6" s="22">
        <v>0</v>
      </c>
      <c r="W6" s="20">
        <v>0</v>
      </c>
      <c r="X6" s="20">
        <v>0</v>
      </c>
      <c r="Y6" s="20">
        <v>0</v>
      </c>
      <c r="Z6" s="22">
        <v>0</v>
      </c>
      <c r="AA6" s="20">
        <v>0</v>
      </c>
      <c r="AB6" s="20">
        <v>0</v>
      </c>
      <c r="AC6" s="20">
        <v>0</v>
      </c>
      <c r="AD6" s="22">
        <v>0</v>
      </c>
      <c r="AE6" s="22">
        <v>0</v>
      </c>
      <c r="AF6" s="22">
        <v>0</v>
      </c>
    </row>
    <row r="7" spans="2:32">
      <c r="B7" s="3">
        <v>2100</v>
      </c>
      <c r="C7" s="3" t="s">
        <v>3</v>
      </c>
      <c r="D7" s="20">
        <v>8177</v>
      </c>
      <c r="E7" s="20">
        <f t="shared" si="6"/>
        <v>23358</v>
      </c>
      <c r="F7" s="15">
        <f t="shared" si="0"/>
        <v>111954</v>
      </c>
      <c r="G7" s="20">
        <f t="shared" si="1"/>
        <v>88596</v>
      </c>
      <c r="H7" s="23">
        <f t="shared" ref="H7:H22" si="7">F7*100/E7</f>
        <v>479.29617261751861</v>
      </c>
      <c r="I7" s="20">
        <v>23358</v>
      </c>
      <c r="J7" s="17">
        <v>99451</v>
      </c>
      <c r="K7" s="20">
        <f t="shared" si="2"/>
        <v>76093</v>
      </c>
      <c r="L7" s="27">
        <f t="shared" si="3"/>
        <v>425.76847332819591</v>
      </c>
      <c r="M7" s="20">
        <v>0</v>
      </c>
      <c r="N7" s="18">
        <v>0</v>
      </c>
      <c r="O7" s="20">
        <f t="shared" si="4"/>
        <v>0</v>
      </c>
      <c r="P7" s="24">
        <v>0</v>
      </c>
      <c r="Q7" s="20">
        <v>0</v>
      </c>
      <c r="R7" s="18">
        <v>0</v>
      </c>
      <c r="S7" s="20">
        <f t="shared" si="5"/>
        <v>0</v>
      </c>
      <c r="T7" s="27">
        <v>0</v>
      </c>
      <c r="U7" s="20">
        <v>0</v>
      </c>
      <c r="V7" s="22">
        <v>0</v>
      </c>
      <c r="W7" s="20">
        <v>0</v>
      </c>
      <c r="X7" s="20">
        <v>0</v>
      </c>
      <c r="Y7" s="20">
        <v>0</v>
      </c>
      <c r="Z7" s="22">
        <v>12503</v>
      </c>
      <c r="AA7" s="20">
        <v>0</v>
      </c>
      <c r="AB7" s="20">
        <v>0</v>
      </c>
      <c r="AC7" s="20">
        <v>0</v>
      </c>
      <c r="AD7" s="22">
        <v>0</v>
      </c>
      <c r="AE7" s="22">
        <v>0</v>
      </c>
      <c r="AF7" s="22">
        <v>0</v>
      </c>
    </row>
    <row r="8" spans="2:32">
      <c r="B8" s="3">
        <v>2900</v>
      </c>
      <c r="C8" s="3" t="s">
        <v>4</v>
      </c>
      <c r="D8" s="20">
        <v>60052</v>
      </c>
      <c r="E8" s="20">
        <f t="shared" si="6"/>
        <v>39536</v>
      </c>
      <c r="F8" s="15">
        <f t="shared" si="0"/>
        <v>13179</v>
      </c>
      <c r="G8" s="20">
        <f t="shared" si="1"/>
        <v>-26357</v>
      </c>
      <c r="H8" s="21">
        <f t="shared" si="7"/>
        <v>33.334176446782678</v>
      </c>
      <c r="I8" s="20">
        <v>0</v>
      </c>
      <c r="J8" s="17">
        <v>0</v>
      </c>
      <c r="K8" s="20">
        <f t="shared" si="2"/>
        <v>0</v>
      </c>
      <c r="L8" s="24">
        <v>0</v>
      </c>
      <c r="M8" s="20">
        <v>0</v>
      </c>
      <c r="N8" s="18">
        <v>0</v>
      </c>
      <c r="O8" s="20">
        <f t="shared" si="4"/>
        <v>0</v>
      </c>
      <c r="P8" s="24">
        <v>0</v>
      </c>
      <c r="Q8" s="20">
        <v>0</v>
      </c>
      <c r="R8" s="18">
        <v>0</v>
      </c>
      <c r="S8" s="20">
        <f t="shared" si="5"/>
        <v>0</v>
      </c>
      <c r="T8" s="27">
        <v>0</v>
      </c>
      <c r="U8" s="20">
        <v>39536</v>
      </c>
      <c r="V8" s="22">
        <v>13179</v>
      </c>
      <c r="W8" s="20">
        <f>V8-U8</f>
        <v>-26357</v>
      </c>
      <c r="X8" s="24">
        <f>V8/U8*100</f>
        <v>33.334176446782685</v>
      </c>
      <c r="Y8" s="20">
        <v>0</v>
      </c>
      <c r="Z8" s="22">
        <v>0</v>
      </c>
      <c r="AA8" s="20">
        <v>0</v>
      </c>
      <c r="AB8" s="20">
        <v>0</v>
      </c>
      <c r="AC8" s="20">
        <v>0</v>
      </c>
      <c r="AD8" s="22">
        <v>0</v>
      </c>
      <c r="AE8" s="22">
        <v>0</v>
      </c>
      <c r="AF8" s="22">
        <v>0</v>
      </c>
    </row>
    <row r="9" spans="2:32">
      <c r="B9" s="3">
        <v>3000</v>
      </c>
      <c r="C9" s="3" t="s">
        <v>5</v>
      </c>
      <c r="D9" s="20">
        <v>2969</v>
      </c>
      <c r="E9" s="20">
        <f t="shared" si="6"/>
        <v>146750</v>
      </c>
      <c r="F9" s="15">
        <f t="shared" si="0"/>
        <v>25775</v>
      </c>
      <c r="G9" s="20">
        <f t="shared" si="1"/>
        <v>-120975</v>
      </c>
      <c r="H9" s="21">
        <f t="shared" si="7"/>
        <v>17.563884156729131</v>
      </c>
      <c r="I9" s="20">
        <v>0</v>
      </c>
      <c r="J9" s="17">
        <v>0</v>
      </c>
      <c r="K9" s="20">
        <f t="shared" si="2"/>
        <v>0</v>
      </c>
      <c r="L9" s="24">
        <v>0</v>
      </c>
      <c r="M9" s="20">
        <v>0</v>
      </c>
      <c r="N9" s="18">
        <v>0</v>
      </c>
      <c r="O9" s="20">
        <f t="shared" si="4"/>
        <v>0</v>
      </c>
      <c r="P9" s="24">
        <v>0</v>
      </c>
      <c r="Q9" s="20">
        <v>0</v>
      </c>
      <c r="R9" s="18">
        <v>0</v>
      </c>
      <c r="S9" s="20">
        <f t="shared" si="5"/>
        <v>0</v>
      </c>
      <c r="T9" s="27">
        <v>0</v>
      </c>
      <c r="U9" s="20">
        <f>34650+3600</f>
        <v>38250</v>
      </c>
      <c r="V9" s="22">
        <v>0</v>
      </c>
      <c r="W9" s="20">
        <v>0</v>
      </c>
      <c r="X9" s="20">
        <v>0</v>
      </c>
      <c r="Y9" s="20">
        <v>108500</v>
      </c>
      <c r="Z9" s="22">
        <v>25775</v>
      </c>
      <c r="AA9" s="20">
        <f>Z9-Y9</f>
        <v>-82725</v>
      </c>
      <c r="AB9" s="24">
        <f>Z9/Y9*100</f>
        <v>23.755760368663594</v>
      </c>
      <c r="AC9" s="20">
        <v>0</v>
      </c>
      <c r="AD9" s="22">
        <v>0</v>
      </c>
      <c r="AE9" s="20">
        <f>AD9-AC9</f>
        <v>0</v>
      </c>
      <c r="AF9" s="20">
        <v>0</v>
      </c>
    </row>
    <row r="10" spans="2:32">
      <c r="B10" s="3">
        <v>3100</v>
      </c>
      <c r="C10" s="3" t="s">
        <v>6</v>
      </c>
      <c r="D10" s="20">
        <v>1245586</v>
      </c>
      <c r="E10" s="20">
        <f t="shared" si="6"/>
        <v>1110000</v>
      </c>
      <c r="F10" s="15">
        <f t="shared" si="0"/>
        <v>510307</v>
      </c>
      <c r="G10" s="20">
        <f t="shared" si="1"/>
        <v>-599693</v>
      </c>
      <c r="H10" s="21">
        <f t="shared" si="7"/>
        <v>45.973603603603607</v>
      </c>
      <c r="I10" s="20">
        <v>0</v>
      </c>
      <c r="J10" s="17">
        <v>0</v>
      </c>
      <c r="K10" s="20">
        <f t="shared" si="2"/>
        <v>0</v>
      </c>
      <c r="L10" s="24">
        <v>0</v>
      </c>
      <c r="M10" s="20">
        <v>0</v>
      </c>
      <c r="N10" s="18">
        <v>0</v>
      </c>
      <c r="O10" s="20">
        <f t="shared" si="4"/>
        <v>0</v>
      </c>
      <c r="P10" s="24">
        <v>0</v>
      </c>
      <c r="Q10" s="20">
        <v>0</v>
      </c>
      <c r="R10" s="18">
        <v>0</v>
      </c>
      <c r="S10" s="20">
        <f t="shared" si="5"/>
        <v>0</v>
      </c>
      <c r="T10" s="27">
        <v>0</v>
      </c>
      <c r="U10" s="20">
        <v>1082700</v>
      </c>
      <c r="V10" s="22">
        <v>501300</v>
      </c>
      <c r="W10" s="20">
        <f>V10-U10</f>
        <v>-581400</v>
      </c>
      <c r="X10" s="24">
        <f>V10/U10*100</f>
        <v>46.300914380714879</v>
      </c>
      <c r="Y10" s="20">
        <v>27300</v>
      </c>
      <c r="Z10" s="22">
        <v>9007</v>
      </c>
      <c r="AA10" s="20">
        <f>Z10-Y10</f>
        <v>-18293</v>
      </c>
      <c r="AB10" s="24">
        <f t="shared" ref="AB10:AB14" si="8">Z10/Y10*100</f>
        <v>32.992673992673993</v>
      </c>
      <c r="AC10" s="20">
        <v>0</v>
      </c>
      <c r="AD10" s="22">
        <v>0</v>
      </c>
      <c r="AE10" s="20">
        <f>AD10-AC10</f>
        <v>0</v>
      </c>
      <c r="AF10" s="20">
        <v>0</v>
      </c>
    </row>
    <row r="11" spans="2:32">
      <c r="B11" s="3">
        <v>3200</v>
      </c>
      <c r="C11" s="3" t="s">
        <v>7</v>
      </c>
      <c r="D11" s="20">
        <v>30227</v>
      </c>
      <c r="E11" s="20">
        <f t="shared" si="6"/>
        <v>33965</v>
      </c>
      <c r="F11" s="15">
        <f t="shared" si="0"/>
        <v>28930</v>
      </c>
      <c r="G11" s="20">
        <f t="shared" si="1"/>
        <v>-5035</v>
      </c>
      <c r="H11" s="21">
        <f t="shared" si="7"/>
        <v>85.175916384513471</v>
      </c>
      <c r="I11" s="20">
        <v>0</v>
      </c>
      <c r="J11" s="17">
        <v>0</v>
      </c>
      <c r="K11" s="20">
        <f t="shared" si="2"/>
        <v>0</v>
      </c>
      <c r="L11" s="24">
        <v>0</v>
      </c>
      <c r="M11" s="20">
        <v>0</v>
      </c>
      <c r="N11" s="18">
        <v>0</v>
      </c>
      <c r="O11" s="20">
        <f t="shared" si="4"/>
        <v>0</v>
      </c>
      <c r="P11" s="24">
        <v>0</v>
      </c>
      <c r="Q11" s="20">
        <v>0</v>
      </c>
      <c r="R11" s="18">
        <v>0</v>
      </c>
      <c r="S11" s="20">
        <f t="shared" si="5"/>
        <v>0</v>
      </c>
      <c r="T11" s="27">
        <v>0</v>
      </c>
      <c r="U11" s="20">
        <v>0</v>
      </c>
      <c r="V11" s="22">
        <v>0</v>
      </c>
      <c r="W11" s="20">
        <v>0</v>
      </c>
      <c r="X11" s="20">
        <v>0</v>
      </c>
      <c r="Y11" s="20">
        <v>33965</v>
      </c>
      <c r="Z11" s="22">
        <v>28930</v>
      </c>
      <c r="AA11" s="20">
        <f t="shared" ref="AA11:AA17" si="9">Z11-Y11</f>
        <v>-5035</v>
      </c>
      <c r="AB11" s="20">
        <f t="shared" si="8"/>
        <v>85.175916384513471</v>
      </c>
      <c r="AC11" s="20">
        <v>0</v>
      </c>
      <c r="AD11" s="22">
        <v>0</v>
      </c>
      <c r="AE11" s="20">
        <f t="shared" ref="AE11:AE17" si="10">AD11-AC11</f>
        <v>0</v>
      </c>
      <c r="AF11" s="20">
        <v>0</v>
      </c>
    </row>
    <row r="12" spans="2:32">
      <c r="B12" s="3">
        <v>3300</v>
      </c>
      <c r="C12" s="3" t="s">
        <v>8</v>
      </c>
      <c r="D12" s="20">
        <v>258494</v>
      </c>
      <c r="E12" s="20">
        <f t="shared" si="6"/>
        <v>126001</v>
      </c>
      <c r="F12" s="15">
        <f t="shared" si="0"/>
        <v>96773</v>
      </c>
      <c r="G12" s="20">
        <f t="shared" si="1"/>
        <v>-29228</v>
      </c>
      <c r="H12" s="21">
        <f t="shared" si="7"/>
        <v>76.803358703502354</v>
      </c>
      <c r="I12" s="20">
        <v>111500</v>
      </c>
      <c r="J12" s="17">
        <v>21233</v>
      </c>
      <c r="K12" s="20">
        <f t="shared" si="2"/>
        <v>-90267</v>
      </c>
      <c r="L12" s="24">
        <f t="shared" si="3"/>
        <v>19.043049327354261</v>
      </c>
      <c r="M12" s="20">
        <v>0</v>
      </c>
      <c r="N12" s="18">
        <v>0</v>
      </c>
      <c r="O12" s="20">
        <f t="shared" si="4"/>
        <v>0</v>
      </c>
      <c r="P12" s="24">
        <v>0</v>
      </c>
      <c r="Q12" s="20">
        <v>0</v>
      </c>
      <c r="R12" s="18">
        <v>0</v>
      </c>
      <c r="S12" s="20">
        <f t="shared" si="5"/>
        <v>0</v>
      </c>
      <c r="T12" s="27">
        <v>0</v>
      </c>
      <c r="U12" s="20">
        <v>0</v>
      </c>
      <c r="V12" s="22">
        <v>0</v>
      </c>
      <c r="W12" s="20">
        <v>0</v>
      </c>
      <c r="X12" s="20">
        <v>0</v>
      </c>
      <c r="Y12" s="20">
        <v>14501</v>
      </c>
      <c r="Z12" s="22">
        <v>75540</v>
      </c>
      <c r="AA12" s="20">
        <f t="shared" si="9"/>
        <v>61039</v>
      </c>
      <c r="AB12" s="20">
        <f t="shared" si="8"/>
        <v>520.92959106268529</v>
      </c>
      <c r="AC12" s="20">
        <v>0</v>
      </c>
      <c r="AD12" s="22">
        <v>0</v>
      </c>
      <c r="AE12" s="20">
        <f t="shared" si="10"/>
        <v>0</v>
      </c>
      <c r="AF12" s="20">
        <v>0</v>
      </c>
    </row>
    <row r="13" spans="2:32">
      <c r="B13" s="3">
        <v>3600</v>
      </c>
      <c r="C13" s="3" t="s">
        <v>9</v>
      </c>
      <c r="D13" s="20">
        <v>25116</v>
      </c>
      <c r="E13" s="20">
        <f t="shared" si="6"/>
        <v>109733</v>
      </c>
      <c r="F13" s="15">
        <f t="shared" si="0"/>
        <v>50613</v>
      </c>
      <c r="G13" s="20">
        <f t="shared" si="1"/>
        <v>-59120</v>
      </c>
      <c r="H13" s="21">
        <f t="shared" si="7"/>
        <v>46.123773158484688</v>
      </c>
      <c r="I13" s="20">
        <v>73400</v>
      </c>
      <c r="J13" s="17">
        <v>28878</v>
      </c>
      <c r="K13" s="20">
        <f t="shared" si="2"/>
        <v>-44522</v>
      </c>
      <c r="L13" s="24">
        <f t="shared" si="3"/>
        <v>39.343324250681199</v>
      </c>
      <c r="M13" s="20">
        <f>4945+2100</f>
        <v>7045</v>
      </c>
      <c r="N13" s="18">
        <v>10124</v>
      </c>
      <c r="O13" s="20">
        <f t="shared" si="4"/>
        <v>3079</v>
      </c>
      <c r="P13" s="24">
        <f>N13*100/M13</f>
        <v>143.70475514549327</v>
      </c>
      <c r="Q13" s="20">
        <f>6288-2000</f>
        <v>4288</v>
      </c>
      <c r="R13" s="18">
        <v>2095</v>
      </c>
      <c r="S13" s="20">
        <f t="shared" si="5"/>
        <v>-2193</v>
      </c>
      <c r="T13" s="27">
        <f t="shared" ref="T13:T22" si="11">R13/Q13*100</f>
        <v>48.857276119402989</v>
      </c>
      <c r="U13" s="20">
        <v>0</v>
      </c>
      <c r="V13" s="22">
        <v>0</v>
      </c>
      <c r="W13" s="20">
        <v>0</v>
      </c>
      <c r="X13" s="20">
        <v>0</v>
      </c>
      <c r="Y13" s="20">
        <v>25000</v>
      </c>
      <c r="Z13" s="22">
        <v>9516</v>
      </c>
      <c r="AA13" s="20">
        <f t="shared" si="9"/>
        <v>-15484</v>
      </c>
      <c r="AB13" s="20">
        <f t="shared" si="8"/>
        <v>38.064</v>
      </c>
      <c r="AC13" s="20">
        <v>0</v>
      </c>
      <c r="AD13" s="22">
        <v>0</v>
      </c>
      <c r="AE13" s="20">
        <f t="shared" si="10"/>
        <v>0</v>
      </c>
      <c r="AF13" s="20">
        <v>0</v>
      </c>
    </row>
    <row r="14" spans="2:32">
      <c r="B14" s="3">
        <v>4100</v>
      </c>
      <c r="C14" s="3" t="s">
        <v>10</v>
      </c>
      <c r="D14" s="20">
        <v>6840</v>
      </c>
      <c r="E14" s="20">
        <f t="shared" si="6"/>
        <v>30584</v>
      </c>
      <c r="F14" s="15">
        <f t="shared" si="0"/>
        <v>24980</v>
      </c>
      <c r="G14" s="20">
        <f t="shared" si="1"/>
        <v>-5604</v>
      </c>
      <c r="H14" s="21">
        <f t="shared" si="7"/>
        <v>81.676693696050222</v>
      </c>
      <c r="I14" s="20">
        <v>25227</v>
      </c>
      <c r="J14" s="17">
        <v>16280</v>
      </c>
      <c r="K14" s="20">
        <f t="shared" si="2"/>
        <v>-8947</v>
      </c>
      <c r="L14" s="24">
        <f t="shared" si="3"/>
        <v>64.534030998533311</v>
      </c>
      <c r="M14" s="20">
        <v>3505</v>
      </c>
      <c r="N14" s="18">
        <v>7562</v>
      </c>
      <c r="O14" s="20">
        <f t="shared" si="4"/>
        <v>4057</v>
      </c>
      <c r="P14" s="24">
        <f t="shared" ref="P14:P22" si="12">N14*100/M14</f>
        <v>215.74893009985735</v>
      </c>
      <c r="Q14" s="20">
        <v>1852</v>
      </c>
      <c r="R14" s="18">
        <v>1138</v>
      </c>
      <c r="S14" s="20">
        <f t="shared" si="5"/>
        <v>-714</v>
      </c>
      <c r="T14" s="27">
        <f t="shared" si="11"/>
        <v>61.447084233261343</v>
      </c>
      <c r="U14" s="20">
        <v>0</v>
      </c>
      <c r="V14" s="22">
        <v>0</v>
      </c>
      <c r="W14" s="20">
        <v>0</v>
      </c>
      <c r="X14" s="20">
        <v>0</v>
      </c>
      <c r="Y14" s="20">
        <v>0</v>
      </c>
      <c r="Z14" s="22">
        <v>0</v>
      </c>
      <c r="AA14" s="20">
        <f t="shared" si="9"/>
        <v>0</v>
      </c>
      <c r="AB14" s="20" t="e">
        <f t="shared" si="8"/>
        <v>#DIV/0!</v>
      </c>
      <c r="AC14" s="20">
        <v>0</v>
      </c>
      <c r="AD14" s="22">
        <v>0</v>
      </c>
      <c r="AE14" s="20">
        <f t="shared" si="10"/>
        <v>0</v>
      </c>
      <c r="AF14" s="20">
        <v>0</v>
      </c>
    </row>
    <row r="15" spans="2:32">
      <c r="B15" s="3">
        <v>4200</v>
      </c>
      <c r="C15" s="3" t="s">
        <v>11</v>
      </c>
      <c r="D15" s="20">
        <v>17158</v>
      </c>
      <c r="E15" s="20">
        <f t="shared" si="6"/>
        <v>80169</v>
      </c>
      <c r="F15" s="15">
        <f t="shared" si="0"/>
        <v>66501</v>
      </c>
      <c r="G15" s="20">
        <f t="shared" si="1"/>
        <v>-13668</v>
      </c>
      <c r="H15" s="21">
        <f t="shared" si="7"/>
        <v>82.951015978744906</v>
      </c>
      <c r="I15" s="20">
        <v>79668</v>
      </c>
      <c r="J15" s="17">
        <v>66025</v>
      </c>
      <c r="K15" s="20">
        <f t="shared" si="2"/>
        <v>-13643</v>
      </c>
      <c r="L15" s="24">
        <f t="shared" si="3"/>
        <v>82.875182005322088</v>
      </c>
      <c r="M15" s="20">
        <v>1</v>
      </c>
      <c r="N15" s="18">
        <v>0</v>
      </c>
      <c r="O15" s="20">
        <f t="shared" si="4"/>
        <v>-1</v>
      </c>
      <c r="P15" s="24">
        <v>0</v>
      </c>
      <c r="Q15" s="20">
        <v>500</v>
      </c>
      <c r="R15" s="18">
        <v>476</v>
      </c>
      <c r="S15" s="20">
        <f t="shared" si="5"/>
        <v>-24</v>
      </c>
      <c r="T15" s="27">
        <v>0</v>
      </c>
      <c r="U15" s="20">
        <v>0</v>
      </c>
      <c r="V15" s="22">
        <v>0</v>
      </c>
      <c r="W15" s="20">
        <v>0</v>
      </c>
      <c r="X15" s="20">
        <v>0</v>
      </c>
      <c r="Y15" s="20">
        <v>0</v>
      </c>
      <c r="Z15" s="22">
        <v>0</v>
      </c>
      <c r="AA15" s="20">
        <f t="shared" si="9"/>
        <v>0</v>
      </c>
      <c r="AB15" s="20">
        <v>0</v>
      </c>
      <c r="AC15" s="20">
        <v>0</v>
      </c>
      <c r="AD15" s="22">
        <v>0</v>
      </c>
      <c r="AE15" s="20">
        <f t="shared" si="10"/>
        <v>0</v>
      </c>
      <c r="AF15" s="20">
        <v>0</v>
      </c>
    </row>
    <row r="16" spans="2:32">
      <c r="B16" s="3">
        <v>5100</v>
      </c>
      <c r="C16" s="3" t="s">
        <v>12</v>
      </c>
      <c r="D16" s="20">
        <v>19969</v>
      </c>
      <c r="E16" s="20">
        <f t="shared" si="6"/>
        <v>35740</v>
      </c>
      <c r="F16" s="15">
        <f t="shared" si="0"/>
        <v>41440</v>
      </c>
      <c r="G16" s="20">
        <f t="shared" si="1"/>
        <v>5700</v>
      </c>
      <c r="H16" s="21">
        <f t="shared" si="7"/>
        <v>115.94851706771125</v>
      </c>
      <c r="I16" s="23">
        <f>20101+90</f>
        <v>20191</v>
      </c>
      <c r="J16" s="17">
        <v>5754</v>
      </c>
      <c r="K16" s="20">
        <f t="shared" si="2"/>
        <v>-14437</v>
      </c>
      <c r="L16" s="24">
        <f t="shared" si="3"/>
        <v>28.497845574761033</v>
      </c>
      <c r="M16" s="20">
        <f>8003+75</f>
        <v>8078</v>
      </c>
      <c r="N16" s="18">
        <v>33104</v>
      </c>
      <c r="O16" s="20">
        <f t="shared" si="4"/>
        <v>25026</v>
      </c>
      <c r="P16" s="24">
        <f t="shared" si="12"/>
        <v>409.80440703144342</v>
      </c>
      <c r="Q16" s="20">
        <f>7451+20</f>
        <v>7471</v>
      </c>
      <c r="R16" s="18">
        <v>2582</v>
      </c>
      <c r="S16" s="20">
        <f t="shared" si="5"/>
        <v>-4889</v>
      </c>
      <c r="T16" s="27">
        <f t="shared" si="11"/>
        <v>34.560299825993845</v>
      </c>
      <c r="U16" s="20">
        <v>0</v>
      </c>
      <c r="V16" s="22">
        <v>0</v>
      </c>
      <c r="W16" s="20">
        <v>0</v>
      </c>
      <c r="X16" s="20">
        <v>0</v>
      </c>
      <c r="Y16" s="20">
        <v>0</v>
      </c>
      <c r="Z16" s="22">
        <v>0</v>
      </c>
      <c r="AA16" s="20">
        <f t="shared" si="9"/>
        <v>0</v>
      </c>
      <c r="AB16" s="20">
        <v>0</v>
      </c>
      <c r="AC16" s="20">
        <v>0</v>
      </c>
      <c r="AD16" s="22">
        <v>0</v>
      </c>
      <c r="AE16" s="20">
        <f t="shared" si="10"/>
        <v>0</v>
      </c>
      <c r="AF16" s="20">
        <v>0</v>
      </c>
    </row>
    <row r="17" spans="2:32">
      <c r="B17" s="3">
        <v>5300</v>
      </c>
      <c r="C17" s="3" t="s">
        <v>13</v>
      </c>
      <c r="D17" s="20">
        <v>386799</v>
      </c>
      <c r="E17" s="20">
        <f t="shared" si="6"/>
        <v>1064576</v>
      </c>
      <c r="F17" s="15">
        <f t="shared" si="0"/>
        <v>378517</v>
      </c>
      <c r="G17" s="20">
        <f t="shared" si="1"/>
        <v>-686059</v>
      </c>
      <c r="H17" s="21">
        <f t="shared" si="7"/>
        <v>35.555657839365153</v>
      </c>
      <c r="I17" s="20">
        <f>299827+372875</f>
        <v>672702</v>
      </c>
      <c r="J17" s="17">
        <v>201892</v>
      </c>
      <c r="K17" s="20">
        <f t="shared" si="2"/>
        <v>-470810</v>
      </c>
      <c r="L17" s="24">
        <f t="shared" si="3"/>
        <v>30.012100454584644</v>
      </c>
      <c r="M17" s="20">
        <v>0</v>
      </c>
      <c r="N17" s="18">
        <v>0</v>
      </c>
      <c r="O17" s="20">
        <f t="shared" si="4"/>
        <v>0</v>
      </c>
      <c r="P17" s="24">
        <v>0</v>
      </c>
      <c r="Q17" s="23">
        <v>6892</v>
      </c>
      <c r="R17" s="18">
        <v>20219</v>
      </c>
      <c r="S17" s="20">
        <f t="shared" si="5"/>
        <v>13327</v>
      </c>
      <c r="T17" s="27">
        <f t="shared" si="11"/>
        <v>293.36912362159023</v>
      </c>
      <c r="U17" s="20">
        <v>0</v>
      </c>
      <c r="V17" s="22">
        <v>0</v>
      </c>
      <c r="W17" s="20">
        <f>V17-U17</f>
        <v>0</v>
      </c>
      <c r="X17" s="23">
        <v>0</v>
      </c>
      <c r="Y17" s="20">
        <v>384982</v>
      </c>
      <c r="Z17" s="22">
        <v>156406</v>
      </c>
      <c r="AA17" s="20">
        <f t="shared" si="9"/>
        <v>-228576</v>
      </c>
      <c r="AB17" s="20">
        <f t="shared" ref="AB17:AB18" si="13">Z17/Y17*100</f>
        <v>40.626834501353308</v>
      </c>
      <c r="AC17" s="20">
        <v>0</v>
      </c>
      <c r="AD17" s="22">
        <v>0</v>
      </c>
      <c r="AE17" s="20">
        <f t="shared" si="10"/>
        <v>0</v>
      </c>
      <c r="AF17" s="20">
        <v>0</v>
      </c>
    </row>
    <row r="18" spans="2:32">
      <c r="B18" s="3">
        <v>6400</v>
      </c>
      <c r="C18" s="3" t="s">
        <v>14</v>
      </c>
      <c r="D18" s="20">
        <v>36460</v>
      </c>
      <c r="E18" s="20">
        <f>I18+M18+U18+Y18+Q18+AC18</f>
        <v>95758</v>
      </c>
      <c r="F18" s="15">
        <f t="shared" si="0"/>
        <v>53385</v>
      </c>
      <c r="G18" s="20">
        <f t="shared" si="1"/>
        <v>-42373</v>
      </c>
      <c r="H18" s="21">
        <f t="shared" si="7"/>
        <v>55.749911234570483</v>
      </c>
      <c r="I18" s="20">
        <v>21900</v>
      </c>
      <c r="J18" s="17">
        <v>5756</v>
      </c>
      <c r="K18" s="20">
        <f t="shared" si="2"/>
        <v>-16144</v>
      </c>
      <c r="L18" s="24">
        <f t="shared" si="3"/>
        <v>26.283105022831052</v>
      </c>
      <c r="M18" s="20">
        <f>3200+70</f>
        <v>3270</v>
      </c>
      <c r="N18" s="18">
        <v>0</v>
      </c>
      <c r="O18" s="20">
        <f t="shared" si="4"/>
        <v>-3270</v>
      </c>
      <c r="P18" s="24">
        <f t="shared" si="12"/>
        <v>0</v>
      </c>
      <c r="Q18" s="20">
        <v>588</v>
      </c>
      <c r="R18" s="18">
        <v>4497</v>
      </c>
      <c r="S18" s="20">
        <f t="shared" si="5"/>
        <v>3909</v>
      </c>
      <c r="T18" s="27">
        <f t="shared" si="11"/>
        <v>764.79591836734699</v>
      </c>
      <c r="U18" s="20">
        <v>0</v>
      </c>
      <c r="V18" s="22">
        <v>0</v>
      </c>
      <c r="W18" s="20">
        <v>0</v>
      </c>
      <c r="X18" s="20">
        <v>0</v>
      </c>
      <c r="Y18" s="20">
        <v>70000</v>
      </c>
      <c r="Z18" s="22">
        <v>43132</v>
      </c>
      <c r="AA18" s="20">
        <f>Z18-Y18</f>
        <v>-26868</v>
      </c>
      <c r="AB18" s="20">
        <f t="shared" si="13"/>
        <v>61.617142857142859</v>
      </c>
      <c r="AC18" s="20">
        <v>0</v>
      </c>
      <c r="AD18" s="22"/>
      <c r="AE18" s="20">
        <f>AD18-AC18</f>
        <v>0</v>
      </c>
      <c r="AF18" s="20">
        <v>0</v>
      </c>
    </row>
    <row r="19" spans="2:32" hidden="1">
      <c r="B19" s="3">
        <v>6400</v>
      </c>
      <c r="C19" s="3" t="s">
        <v>15</v>
      </c>
      <c r="D19" s="20">
        <v>0</v>
      </c>
      <c r="E19" s="20">
        <f>I19+M19+U19+Y19+Q19</f>
        <v>0</v>
      </c>
      <c r="F19" s="15">
        <f t="shared" si="0"/>
        <v>0</v>
      </c>
      <c r="G19" s="20">
        <f t="shared" si="1"/>
        <v>0</v>
      </c>
      <c r="H19" s="21" t="e">
        <f t="shared" si="7"/>
        <v>#DIV/0!</v>
      </c>
      <c r="I19" s="20"/>
      <c r="J19" s="17"/>
      <c r="K19" s="20">
        <f t="shared" si="2"/>
        <v>0</v>
      </c>
      <c r="L19" s="24" t="e">
        <f t="shared" si="3"/>
        <v>#DIV/0!</v>
      </c>
      <c r="M19" s="20"/>
      <c r="N19" s="18">
        <v>0</v>
      </c>
      <c r="O19" s="20">
        <f t="shared" si="4"/>
        <v>0</v>
      </c>
      <c r="P19" s="24" t="e">
        <f t="shared" si="12"/>
        <v>#DIV/0!</v>
      </c>
      <c r="Q19" s="20"/>
      <c r="R19" s="18">
        <v>0</v>
      </c>
      <c r="S19" s="20">
        <f t="shared" si="5"/>
        <v>0</v>
      </c>
      <c r="T19" s="14" t="e">
        <f t="shared" si="11"/>
        <v>#DIV/0!</v>
      </c>
      <c r="U19" s="20"/>
      <c r="V19" s="22"/>
      <c r="W19" s="20">
        <v>0</v>
      </c>
      <c r="X19" s="20">
        <v>0</v>
      </c>
      <c r="Y19" s="20"/>
      <c r="Z19" s="22"/>
      <c r="AA19" s="20">
        <f t="shared" ref="AA19:AA21" si="14">Z19-Y19</f>
        <v>0</v>
      </c>
      <c r="AB19" s="20">
        <v>0</v>
      </c>
      <c r="AC19" s="20"/>
      <c r="AD19" s="22"/>
      <c r="AE19" s="20">
        <f t="shared" ref="AE19:AE21" si="15">AD19-AC19</f>
        <v>0</v>
      </c>
      <c r="AF19" s="20">
        <v>0</v>
      </c>
    </row>
    <row r="20" spans="2:32" hidden="1">
      <c r="B20" s="3">
        <v>6500</v>
      </c>
      <c r="C20" s="3" t="s">
        <v>16</v>
      </c>
      <c r="D20" s="20">
        <v>0</v>
      </c>
      <c r="E20" s="20">
        <f>I20+M20+U20+Y20+Q20</f>
        <v>0</v>
      </c>
      <c r="F20" s="15">
        <f t="shared" si="0"/>
        <v>0</v>
      </c>
      <c r="G20" s="20">
        <f t="shared" si="1"/>
        <v>0</v>
      </c>
      <c r="H20" s="21" t="e">
        <f t="shared" si="7"/>
        <v>#DIV/0!</v>
      </c>
      <c r="I20" s="20"/>
      <c r="J20" s="17"/>
      <c r="K20" s="20">
        <f t="shared" si="2"/>
        <v>0</v>
      </c>
      <c r="L20" s="24" t="e">
        <f t="shared" si="3"/>
        <v>#DIV/0!</v>
      </c>
      <c r="M20" s="20"/>
      <c r="N20" s="18">
        <v>0</v>
      </c>
      <c r="O20" s="20">
        <f t="shared" si="4"/>
        <v>0</v>
      </c>
      <c r="P20" s="24" t="e">
        <f t="shared" si="12"/>
        <v>#DIV/0!</v>
      </c>
      <c r="Q20" s="20"/>
      <c r="R20" s="18">
        <v>0</v>
      </c>
      <c r="S20" s="20">
        <f>R20-Q20</f>
        <v>0</v>
      </c>
      <c r="T20" s="14" t="e">
        <f t="shared" si="11"/>
        <v>#DIV/0!</v>
      </c>
      <c r="U20" s="20"/>
      <c r="V20" s="22"/>
      <c r="W20" s="20">
        <v>0</v>
      </c>
      <c r="X20" s="20">
        <v>0</v>
      </c>
      <c r="Y20" s="20"/>
      <c r="Z20" s="22"/>
      <c r="AA20" s="20">
        <f t="shared" si="14"/>
        <v>0</v>
      </c>
      <c r="AB20" s="20">
        <v>0</v>
      </c>
      <c r="AC20" s="20"/>
      <c r="AD20" s="22"/>
      <c r="AE20" s="20">
        <f t="shared" si="15"/>
        <v>0</v>
      </c>
      <c r="AF20" s="20">
        <v>0</v>
      </c>
    </row>
    <row r="21" spans="2:32">
      <c r="B21" s="3">
        <v>6500</v>
      </c>
      <c r="C21" s="3" t="s">
        <v>26</v>
      </c>
      <c r="D21" s="20">
        <v>0</v>
      </c>
      <c r="E21" s="20">
        <f>I21+M21+U21+Y21+Q21</f>
        <v>0</v>
      </c>
      <c r="F21" s="15">
        <f t="shared" si="0"/>
        <v>0</v>
      </c>
      <c r="G21" s="20">
        <f t="shared" si="1"/>
        <v>0</v>
      </c>
      <c r="H21" s="24">
        <v>0</v>
      </c>
      <c r="I21" s="20">
        <v>0</v>
      </c>
      <c r="J21" s="17">
        <v>0</v>
      </c>
      <c r="K21" s="20">
        <f t="shared" si="2"/>
        <v>0</v>
      </c>
      <c r="L21" s="24">
        <v>0</v>
      </c>
      <c r="M21" s="20">
        <v>0</v>
      </c>
      <c r="N21" s="18">
        <v>0</v>
      </c>
      <c r="O21" s="20">
        <f t="shared" si="4"/>
        <v>0</v>
      </c>
      <c r="P21" s="24">
        <v>0</v>
      </c>
      <c r="Q21" s="20">
        <v>0</v>
      </c>
      <c r="R21" s="18">
        <v>0</v>
      </c>
      <c r="S21" s="20">
        <f>R21-Q21</f>
        <v>0</v>
      </c>
      <c r="T21" s="14">
        <v>0</v>
      </c>
      <c r="U21" s="20">
        <v>0</v>
      </c>
      <c r="V21" s="22">
        <v>0</v>
      </c>
      <c r="W21" s="20">
        <v>0</v>
      </c>
      <c r="X21" s="20">
        <v>0</v>
      </c>
      <c r="Y21" s="20">
        <v>0</v>
      </c>
      <c r="Z21" s="22">
        <v>0</v>
      </c>
      <c r="AA21" s="20">
        <f t="shared" si="14"/>
        <v>0</v>
      </c>
      <c r="AB21" s="20">
        <v>0</v>
      </c>
      <c r="AC21" s="20">
        <v>0</v>
      </c>
      <c r="AD21" s="22">
        <v>0</v>
      </c>
      <c r="AE21" s="20">
        <f t="shared" si="15"/>
        <v>0</v>
      </c>
      <c r="AF21" s="20">
        <v>0</v>
      </c>
    </row>
    <row r="22" spans="2:32">
      <c r="B22" s="47" t="s">
        <v>17</v>
      </c>
      <c r="C22" s="48"/>
      <c r="D22" s="25">
        <f>SUM(D5:D21)</f>
        <v>2421873</v>
      </c>
      <c r="E22" s="20">
        <f>SUM(E5:E21)</f>
        <v>3345110</v>
      </c>
      <c r="F22" s="20">
        <f t="shared" ref="F22:G22" si="16">SUM(F5:F21)</f>
        <v>1777084</v>
      </c>
      <c r="G22" s="20">
        <f t="shared" si="16"/>
        <v>-1568026</v>
      </c>
      <c r="H22" s="24">
        <f t="shared" si="7"/>
        <v>53.124829975695867</v>
      </c>
      <c r="I22" s="23">
        <f>SUM(I5:I21)</f>
        <v>1272947</v>
      </c>
      <c r="J22" s="28">
        <f>SUM(J5:J21)</f>
        <v>753059</v>
      </c>
      <c r="K22" s="23">
        <f t="shared" ref="K22" si="17">SUM(K5:K21)</f>
        <v>-519888</v>
      </c>
      <c r="L22" s="24">
        <f t="shared" si="3"/>
        <v>59.158708100180135</v>
      </c>
      <c r="M22" s="23">
        <f>SUM(M5:M21)</f>
        <v>21899</v>
      </c>
      <c r="N22" s="26">
        <f>SUM(N5:N21)</f>
        <v>50790</v>
      </c>
      <c r="O22" s="20">
        <f>SUM(O5:O21)</f>
        <v>28891</v>
      </c>
      <c r="P22" s="24">
        <f t="shared" si="12"/>
        <v>231.92839855701175</v>
      </c>
      <c r="Q22" s="20">
        <f>SUM(Q5:Q21)</f>
        <v>21591</v>
      </c>
      <c r="R22" s="26">
        <f>SUM(R5:R21)</f>
        <v>31007</v>
      </c>
      <c r="S22" s="20">
        <f>SUM(S5:S21)</f>
        <v>9416</v>
      </c>
      <c r="T22" s="27">
        <f t="shared" si="11"/>
        <v>143.61076374415265</v>
      </c>
      <c r="U22" s="20">
        <f>SUM(U5:U21)</f>
        <v>1160486</v>
      </c>
      <c r="V22" s="26">
        <f>SUM(V5:V21)</f>
        <v>514479</v>
      </c>
      <c r="W22" s="20">
        <f>SUM(W5:W21)</f>
        <v>-607757</v>
      </c>
      <c r="X22" s="24">
        <f t="shared" ref="X22" si="18">V22/U22*100</f>
        <v>44.333063905984218</v>
      </c>
      <c r="Y22" s="20">
        <f>SUM(Y5:Y21)</f>
        <v>868187</v>
      </c>
      <c r="Z22" s="26">
        <f t="shared" ref="Z22:AA22" si="19">SUM(Z5:Z21)</f>
        <v>427749</v>
      </c>
      <c r="AA22" s="20">
        <f t="shared" si="19"/>
        <v>-452941</v>
      </c>
      <c r="AB22" s="24">
        <f>Z22/Y22*100</f>
        <v>49.269224256986114</v>
      </c>
      <c r="AC22" s="20">
        <f>SUM(AC5:AC21)</f>
        <v>0</v>
      </c>
      <c r="AD22" s="26">
        <f>SUM(AD5:AD21)</f>
        <v>0</v>
      </c>
      <c r="AE22" s="20">
        <f t="shared" ref="AE22" si="20">SUM(AE5:AE21)</f>
        <v>0</v>
      </c>
      <c r="AF22" s="20" t="e">
        <f>AD22/AC22*100</f>
        <v>#DIV/0!</v>
      </c>
    </row>
    <row r="23" spans="2:32">
      <c r="E23" s="8"/>
      <c r="F23" s="9"/>
    </row>
    <row r="24" spans="2:32" ht="18.75" customHeight="1">
      <c r="B24" s="4">
        <v>1</v>
      </c>
      <c r="C24" s="37" t="s">
        <v>35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5"/>
    </row>
    <row r="25" spans="2:32" ht="18.75" customHeight="1">
      <c r="B25" s="4">
        <v>2</v>
      </c>
      <c r="C25" s="37" t="s">
        <v>37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5"/>
    </row>
    <row r="26" spans="2:32" ht="18.75" customHeight="1">
      <c r="B26" s="4">
        <v>3</v>
      </c>
      <c r="C26" s="37" t="s">
        <v>38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5"/>
    </row>
    <row r="27" spans="2:32" ht="18.75" customHeight="1">
      <c r="B27" s="4">
        <v>4</v>
      </c>
      <c r="C27" s="37" t="s">
        <v>39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2:32" ht="18.75" customHeight="1">
      <c r="B28" s="4">
        <v>5</v>
      </c>
      <c r="C28" s="37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2:32" ht="18.75" customHeight="1">
      <c r="B29" s="4">
        <v>6</v>
      </c>
      <c r="C29" s="37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2:32" ht="20.25" customHeight="1">
      <c r="B30" s="4">
        <v>7</v>
      </c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2:32" ht="24" customHeight="1">
      <c r="B31" s="6">
        <v>8</v>
      </c>
      <c r="C31" s="37" t="s">
        <v>44</v>
      </c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7"/>
    </row>
  </sheetData>
  <mergeCells count="24">
    <mergeCell ref="B1:T1"/>
    <mergeCell ref="C2:I2"/>
    <mergeCell ref="K2:L2"/>
    <mergeCell ref="AC2:AF2"/>
    <mergeCell ref="B3:B4"/>
    <mergeCell ref="C3:C4"/>
    <mergeCell ref="D3:D4"/>
    <mergeCell ref="E3:H3"/>
    <mergeCell ref="I3:L3"/>
    <mergeCell ref="M3:P3"/>
    <mergeCell ref="Y2:AB2"/>
    <mergeCell ref="Q3:T3"/>
    <mergeCell ref="U3:X3"/>
    <mergeCell ref="Y3:AB3"/>
    <mergeCell ref="AC3:AF3"/>
    <mergeCell ref="B22:C22"/>
    <mergeCell ref="C31:S31"/>
    <mergeCell ref="C25:S25"/>
    <mergeCell ref="C26:S26"/>
    <mergeCell ref="C27:V27"/>
    <mergeCell ref="C28:V28"/>
    <mergeCell ref="C29:V29"/>
    <mergeCell ref="C30:U30"/>
    <mergeCell ref="C24:S24"/>
  </mergeCells>
  <pageMargins left="0.2" right="0.2" top="0.75" bottom="0.75" header="0.3" footer="0.3"/>
  <pageSetup paperSize="9" scale="5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F30"/>
  <sheetViews>
    <sheetView topLeftCell="A27" workbookViewId="0">
      <selection activeCell="W24" sqref="W24"/>
    </sheetView>
  </sheetViews>
  <sheetFormatPr defaultColWidth="9.140625" defaultRowHeight="18.75"/>
  <cols>
    <col min="1" max="1" width="3.140625" style="31" customWidth="1"/>
    <col min="2" max="2" width="7.5703125" style="31" customWidth="1"/>
    <col min="3" max="3" width="20.7109375" style="31" customWidth="1"/>
    <col min="4" max="5" width="10.5703125" style="31" customWidth="1"/>
    <col min="6" max="6" width="8.85546875" style="31" customWidth="1"/>
    <col min="7" max="7" width="11.85546875" style="31" customWidth="1"/>
    <col min="8" max="8" width="9.140625" style="31" customWidth="1"/>
    <col min="9" max="9" width="9" style="31" bestFit="1" customWidth="1"/>
    <col min="10" max="10" width="9.42578125" style="31" bestFit="1" customWidth="1"/>
    <col min="11" max="11" width="9.7109375" style="31" bestFit="1" customWidth="1"/>
    <col min="12" max="12" width="10.28515625" style="31" bestFit="1" customWidth="1"/>
    <col min="13" max="14" width="7.85546875" style="31" bestFit="1" customWidth="1"/>
    <col min="15" max="15" width="7.42578125" style="31" bestFit="1" customWidth="1"/>
    <col min="16" max="16" width="8.5703125" style="31" bestFit="1" customWidth="1"/>
    <col min="17" max="17" width="10.7109375" style="31" bestFit="1" customWidth="1"/>
    <col min="18" max="18" width="7.85546875" style="31" bestFit="1" customWidth="1"/>
    <col min="19" max="19" width="7.42578125" style="31" bestFit="1" customWidth="1"/>
    <col min="20" max="20" width="9.5703125" style="31" bestFit="1" customWidth="1"/>
    <col min="21" max="21" width="10.7109375" style="31" bestFit="1" customWidth="1"/>
    <col min="22" max="22" width="7.85546875" style="31" bestFit="1" customWidth="1"/>
    <col min="23" max="23" width="9.7109375" style="31" bestFit="1" customWidth="1"/>
    <col min="24" max="24" width="8.5703125" style="31" bestFit="1" customWidth="1"/>
    <col min="25" max="26" width="7.85546875" style="31" bestFit="1" customWidth="1"/>
    <col min="27" max="27" width="8.5703125" style="31" bestFit="1" customWidth="1"/>
    <col min="28" max="28" width="8.140625" style="31" customWidth="1"/>
    <col min="29" max="29" width="8.7109375" style="31" hidden="1" customWidth="1"/>
    <col min="30" max="30" width="6.42578125" style="31" hidden="1" customWidth="1"/>
    <col min="31" max="31" width="8.7109375" style="31" hidden="1" customWidth="1"/>
    <col min="32" max="32" width="9.28515625" style="31" hidden="1" customWidth="1"/>
    <col min="33" max="16384" width="9.140625" style="31"/>
  </cols>
  <sheetData>
    <row r="1" spans="2:32">
      <c r="B1" s="44" t="s">
        <v>21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2:32" ht="18.75" customHeight="1">
      <c r="B2" s="12" t="s">
        <v>31</v>
      </c>
      <c r="C2" s="39" t="str">
        <f>'[1]October 2023'!C2:I2</f>
        <v>Finacial Review of Works under capital segment of D.N.83 (16)</v>
      </c>
      <c r="D2" s="39"/>
      <c r="E2" s="39"/>
      <c r="F2" s="39"/>
      <c r="G2" s="39"/>
      <c r="H2" s="39"/>
      <c r="I2" s="39"/>
      <c r="J2" s="30">
        <f>'[1]October 2023'!J2</f>
        <v>45204</v>
      </c>
      <c r="K2" s="30"/>
      <c r="L2" s="46" t="s">
        <v>43</v>
      </c>
      <c r="M2" s="46"/>
      <c r="N2" s="46"/>
      <c r="O2" s="12"/>
      <c r="P2" s="12"/>
      <c r="Q2" s="12"/>
      <c r="R2" s="12"/>
      <c r="S2" s="12"/>
      <c r="T2" s="12"/>
      <c r="U2" s="12"/>
      <c r="V2" s="12"/>
      <c r="W2" s="12"/>
      <c r="X2" s="12"/>
      <c r="Y2" s="45" t="str">
        <f>'[1]October 2023'!Y2:AB2</f>
        <v>Figure in ooo</v>
      </c>
      <c r="Z2" s="45"/>
      <c r="AA2" s="45"/>
      <c r="AB2" s="45"/>
      <c r="AC2" s="45" t="s">
        <v>29</v>
      </c>
      <c r="AD2" s="45"/>
      <c r="AE2" s="45"/>
      <c r="AF2" s="45"/>
    </row>
    <row r="3" spans="2:32" ht="37.5" customHeight="1">
      <c r="B3" s="42" t="s">
        <v>19</v>
      </c>
      <c r="C3" s="42" t="s">
        <v>30</v>
      </c>
      <c r="D3" s="42" t="s">
        <v>34</v>
      </c>
      <c r="E3" s="49" t="s">
        <v>0</v>
      </c>
      <c r="F3" s="50"/>
      <c r="G3" s="50"/>
      <c r="H3" s="51"/>
      <c r="I3" s="49" t="s">
        <v>23</v>
      </c>
      <c r="J3" s="50"/>
      <c r="K3" s="50"/>
      <c r="L3" s="51"/>
      <c r="M3" s="49" t="s">
        <v>22</v>
      </c>
      <c r="N3" s="50"/>
      <c r="O3" s="50"/>
      <c r="P3" s="51"/>
      <c r="Q3" s="49" t="s">
        <v>24</v>
      </c>
      <c r="R3" s="50"/>
      <c r="S3" s="50"/>
      <c r="T3" s="51"/>
      <c r="U3" s="49" t="s">
        <v>25</v>
      </c>
      <c r="V3" s="50"/>
      <c r="W3" s="50"/>
      <c r="X3" s="51"/>
      <c r="Y3" s="49" t="s">
        <v>27</v>
      </c>
      <c r="Z3" s="50"/>
      <c r="AA3" s="50"/>
      <c r="AB3" s="51"/>
      <c r="AC3" s="49" t="s">
        <v>28</v>
      </c>
      <c r="AD3" s="50"/>
      <c r="AE3" s="50"/>
      <c r="AF3" s="51"/>
    </row>
    <row r="4" spans="2:32" s="11" customFormat="1" ht="70.5" customHeight="1">
      <c r="B4" s="43"/>
      <c r="C4" s="43"/>
      <c r="D4" s="43"/>
      <c r="E4" s="2" t="s">
        <v>33</v>
      </c>
      <c r="F4" s="2" t="s">
        <v>36</v>
      </c>
      <c r="G4" s="2" t="s">
        <v>18</v>
      </c>
      <c r="H4" s="2" t="s">
        <v>20</v>
      </c>
      <c r="I4" s="2" t="s">
        <v>33</v>
      </c>
      <c r="J4" s="2" t="s">
        <v>36</v>
      </c>
      <c r="K4" s="2" t="s">
        <v>18</v>
      </c>
      <c r="L4" s="2" t="s">
        <v>20</v>
      </c>
      <c r="M4" s="2" t="s">
        <v>33</v>
      </c>
      <c r="N4" s="2" t="s">
        <v>36</v>
      </c>
      <c r="O4" s="2" t="s">
        <v>18</v>
      </c>
      <c r="P4" s="2" t="s">
        <v>20</v>
      </c>
      <c r="Q4" s="2" t="s">
        <v>33</v>
      </c>
      <c r="R4" s="2" t="s">
        <v>36</v>
      </c>
      <c r="S4" s="2" t="s">
        <v>18</v>
      </c>
      <c r="T4" s="2" t="s">
        <v>20</v>
      </c>
      <c r="U4" s="2" t="s">
        <v>33</v>
      </c>
      <c r="V4" s="2" t="s">
        <v>36</v>
      </c>
      <c r="W4" s="2" t="s">
        <v>18</v>
      </c>
      <c r="X4" s="2" t="s">
        <v>20</v>
      </c>
      <c r="Y4" s="2" t="s">
        <v>33</v>
      </c>
      <c r="Z4" s="2" t="s">
        <v>36</v>
      </c>
      <c r="AA4" s="2" t="s">
        <v>18</v>
      </c>
      <c r="AB4" s="2" t="s">
        <v>20</v>
      </c>
      <c r="AC4" s="2" t="s">
        <v>33</v>
      </c>
      <c r="AD4" s="2" t="s">
        <v>36</v>
      </c>
      <c r="AE4" s="2" t="s">
        <v>18</v>
      </c>
      <c r="AF4" s="2" t="s">
        <v>20</v>
      </c>
    </row>
    <row r="5" spans="2:32">
      <c r="B5" s="10">
        <f>'[1]October 2023'!B5</f>
        <v>1600</v>
      </c>
      <c r="C5" s="10" t="str">
        <f>'[1]October 2023'!C5</f>
        <v>Trafic Facility</v>
      </c>
      <c r="D5" s="18">
        <f>'[1]October 2023'!D5</f>
        <v>324026</v>
      </c>
      <c r="E5" s="18">
        <f>'[1]October 2023'!E5</f>
        <v>448940</v>
      </c>
      <c r="F5" s="17">
        <f>'[1]October 2023'!F5-'[1]September 2023'!F5</f>
        <v>11989</v>
      </c>
      <c r="G5" s="18">
        <f t="shared" ref="G5:G21" si="0">F5-E5</f>
        <v>-436951</v>
      </c>
      <c r="H5" s="32">
        <f>F5*100/E5</f>
        <v>2.6705127633982269</v>
      </c>
      <c r="I5" s="18">
        <f>'[1]October 2023'!I5</f>
        <v>245001</v>
      </c>
      <c r="J5" s="17">
        <f>'[1]October 2023'!J5-'[1]September 2023'!J5</f>
        <v>3704</v>
      </c>
      <c r="K5" s="18">
        <f t="shared" ref="K5:K21" si="1">J5-I5</f>
        <v>-241297</v>
      </c>
      <c r="L5" s="33">
        <f t="shared" ref="L5:L22" si="2">J5*100/I5</f>
        <v>1.5118305639568819</v>
      </c>
      <c r="M5" s="18">
        <f>'[1]October 2023'!M5</f>
        <v>0</v>
      </c>
      <c r="N5" s="18">
        <f>'[1]October 2023'!N5-'[1]September 2023'!N5</f>
        <v>0</v>
      </c>
      <c r="O5" s="18">
        <f t="shared" ref="O5:O21" si="3">N5-M5</f>
        <v>0</v>
      </c>
      <c r="P5" s="33">
        <v>0</v>
      </c>
      <c r="Q5" s="18">
        <f>'[1]October 2023'!Q5</f>
        <v>0</v>
      </c>
      <c r="R5" s="18">
        <f>'[1]October 2023'!R5-'[1]September 2023'!R5</f>
        <v>0</v>
      </c>
      <c r="S5" s="18">
        <f t="shared" ref="S5:S19" si="4">R5-Q5</f>
        <v>0</v>
      </c>
      <c r="T5" s="33" t="e">
        <f>R5/Q5*100</f>
        <v>#DIV/0!</v>
      </c>
      <c r="U5" s="18">
        <f>'[1]October 2023'!U5</f>
        <v>0</v>
      </c>
      <c r="V5" s="18">
        <f>'[1]October 2023'!V5-'[1]September 2023'!V5</f>
        <v>0</v>
      </c>
      <c r="W5" s="18">
        <v>0</v>
      </c>
      <c r="X5" s="18">
        <v>0</v>
      </c>
      <c r="Y5" s="18">
        <f>'[1]October 2023'!Y5</f>
        <v>203939</v>
      </c>
      <c r="Z5" s="18">
        <f>'[1]October 2023'!Z5-'[1]September 2023'!Z5</f>
        <v>8285</v>
      </c>
      <c r="AA5" s="18">
        <f>Z5-Y5</f>
        <v>-195654</v>
      </c>
      <c r="AB5" s="33">
        <f>Z5/Y5*100</f>
        <v>4.0624892737534264</v>
      </c>
      <c r="AC5" s="18">
        <v>0</v>
      </c>
      <c r="AD5" s="18">
        <v>0</v>
      </c>
      <c r="AE5" s="18">
        <v>0</v>
      </c>
      <c r="AF5" s="18">
        <v>0</v>
      </c>
    </row>
    <row r="6" spans="2:32">
      <c r="B6" s="10">
        <f>'[1]October 2023'!B6</f>
        <v>1700</v>
      </c>
      <c r="C6" s="10" t="str">
        <f>'[1]October 2023'!C6</f>
        <v>Computrization</v>
      </c>
      <c r="D6" s="18">
        <f>'[1]October 2023'!D6</f>
        <v>0</v>
      </c>
      <c r="E6" s="18">
        <f>'[1]October 2023'!E6</f>
        <v>0</v>
      </c>
      <c r="F6" s="17">
        <f>'[1]October 2023'!F6-'[1]September 2023'!F6</f>
        <v>0</v>
      </c>
      <c r="G6" s="26">
        <f t="shared" si="0"/>
        <v>0</v>
      </c>
      <c r="H6" s="34">
        <v>0</v>
      </c>
      <c r="I6" s="18">
        <f>'[1]October 2023'!I6</f>
        <v>0</v>
      </c>
      <c r="J6" s="17">
        <f>'[1]October 2023'!J6-'[1]September 2023'!J6</f>
        <v>0</v>
      </c>
      <c r="K6" s="26">
        <f t="shared" si="1"/>
        <v>0</v>
      </c>
      <c r="L6" s="33">
        <v>0</v>
      </c>
      <c r="M6" s="18">
        <f>'[1]October 2023'!M6</f>
        <v>0</v>
      </c>
      <c r="N6" s="18">
        <f>'[1]October 2023'!N6-'[1]September 2023'!N6</f>
        <v>0</v>
      </c>
      <c r="O6" s="26">
        <f t="shared" si="3"/>
        <v>0</v>
      </c>
      <c r="P6" s="35">
        <v>0</v>
      </c>
      <c r="Q6" s="18">
        <f>'[1]October 2023'!Q6</f>
        <v>0</v>
      </c>
      <c r="R6" s="18">
        <f>'[1]October 2023'!R6-'[1]September 2023'!R6</f>
        <v>0</v>
      </c>
      <c r="S6" s="26">
        <f t="shared" si="4"/>
        <v>0</v>
      </c>
      <c r="T6" s="33">
        <v>0</v>
      </c>
      <c r="U6" s="18">
        <f>'[1]October 2023'!U6</f>
        <v>0</v>
      </c>
      <c r="V6" s="18">
        <f>'[1]October 2023'!V6-'[1]September 2023'!V6</f>
        <v>0</v>
      </c>
      <c r="W6" s="26">
        <v>0</v>
      </c>
      <c r="X6" s="26">
        <v>0</v>
      </c>
      <c r="Y6" s="18">
        <f>'[1]October 2023'!Y6</f>
        <v>0</v>
      </c>
      <c r="Z6" s="18">
        <f>'[1]October 2023'!Z6-'[1]September 2023'!Z6</f>
        <v>0</v>
      </c>
      <c r="AA6" s="26">
        <v>0</v>
      </c>
      <c r="AB6" s="35">
        <v>0</v>
      </c>
      <c r="AC6" s="26">
        <v>0</v>
      </c>
      <c r="AD6" s="26">
        <v>0</v>
      </c>
      <c r="AE6" s="26">
        <v>0</v>
      </c>
      <c r="AF6" s="26">
        <v>0</v>
      </c>
    </row>
    <row r="7" spans="2:32">
      <c r="B7" s="10">
        <f>'[1]October 2023'!B7</f>
        <v>2100</v>
      </c>
      <c r="C7" s="10" t="str">
        <f>'[1]October 2023'!C7</f>
        <v>Rolling Stock</v>
      </c>
      <c r="D7" s="18">
        <f>'[1]October 2023'!D7</f>
        <v>8177</v>
      </c>
      <c r="E7" s="18">
        <f>'[1]October 2023'!E7</f>
        <v>23358</v>
      </c>
      <c r="F7" s="17">
        <f>'[1]October 2023'!F7-'[1]September 2023'!F7</f>
        <v>6177</v>
      </c>
      <c r="G7" s="26">
        <f t="shared" si="0"/>
        <v>-17181</v>
      </c>
      <c r="H7" s="28">
        <f t="shared" ref="H7:H22" si="5">F7*100/E7</f>
        <v>26.444901104546624</v>
      </c>
      <c r="I7" s="18">
        <f>'[1]October 2023'!I7</f>
        <v>23358</v>
      </c>
      <c r="J7" s="17">
        <f>'[1]October 2023'!J7-'[1]September 2023'!J7</f>
        <v>0</v>
      </c>
      <c r="K7" s="26">
        <f t="shared" si="1"/>
        <v>-23358</v>
      </c>
      <c r="L7" s="33">
        <f t="shared" si="2"/>
        <v>0</v>
      </c>
      <c r="M7" s="18">
        <f>'[1]October 2023'!M7</f>
        <v>0</v>
      </c>
      <c r="N7" s="18">
        <f>'[1]October 2023'!N7-'[1]September 2023'!N7</f>
        <v>0</v>
      </c>
      <c r="O7" s="26">
        <f t="shared" si="3"/>
        <v>0</v>
      </c>
      <c r="P7" s="35">
        <v>0</v>
      </c>
      <c r="Q7" s="18">
        <f>'[1]October 2023'!Q7</f>
        <v>0</v>
      </c>
      <c r="R7" s="18">
        <f>'[1]October 2023'!R7-'[1]September 2023'!R7</f>
        <v>0</v>
      </c>
      <c r="S7" s="26">
        <f t="shared" si="4"/>
        <v>0</v>
      </c>
      <c r="T7" s="33">
        <v>0</v>
      </c>
      <c r="U7" s="18">
        <f>'[1]October 2023'!U7</f>
        <v>0</v>
      </c>
      <c r="V7" s="18">
        <f>'[1]October 2023'!V7-'[1]September 2023'!V7</f>
        <v>0</v>
      </c>
      <c r="W7" s="26">
        <v>0</v>
      </c>
      <c r="X7" s="26">
        <v>0</v>
      </c>
      <c r="Y7" s="18">
        <f>'[1]October 2023'!Y7</f>
        <v>0</v>
      </c>
      <c r="Z7" s="18">
        <f>'[1]October 2023'!Z7-'[1]September 2023'!Z7</f>
        <v>6177</v>
      </c>
      <c r="AA7" s="26">
        <v>0</v>
      </c>
      <c r="AB7" s="35">
        <v>0</v>
      </c>
      <c r="AC7" s="26">
        <v>0</v>
      </c>
      <c r="AD7" s="26">
        <v>0</v>
      </c>
      <c r="AE7" s="26">
        <v>0</v>
      </c>
      <c r="AF7" s="26">
        <v>0</v>
      </c>
    </row>
    <row r="8" spans="2:32">
      <c r="B8" s="10">
        <f>'[1]October 2023'!B8</f>
        <v>2900</v>
      </c>
      <c r="C8" s="10" t="str">
        <f>'[1]October 2023'!C8</f>
        <v>Road Safety Work</v>
      </c>
      <c r="D8" s="18">
        <f>'[1]October 2023'!D8</f>
        <v>60052</v>
      </c>
      <c r="E8" s="18">
        <f>'[1]October 2023'!E8</f>
        <v>39536</v>
      </c>
      <c r="F8" s="17">
        <f>'[1]October 2023'!F8-'[1]September 2023'!F8</f>
        <v>125</v>
      </c>
      <c r="G8" s="26">
        <f t="shared" si="0"/>
        <v>-39411</v>
      </c>
      <c r="H8" s="34">
        <f t="shared" si="5"/>
        <v>0.31616754350465398</v>
      </c>
      <c r="I8" s="18">
        <f>'[1]October 2023'!I8</f>
        <v>0</v>
      </c>
      <c r="J8" s="17">
        <f>'[1]October 2023'!J8-'[1]September 2023'!J8</f>
        <v>0</v>
      </c>
      <c r="K8" s="26">
        <f t="shared" si="1"/>
        <v>0</v>
      </c>
      <c r="L8" s="35">
        <v>0</v>
      </c>
      <c r="M8" s="18">
        <f>'[1]October 2023'!M8</f>
        <v>0</v>
      </c>
      <c r="N8" s="18">
        <f>'[1]October 2023'!N8-'[1]September 2023'!N8</f>
        <v>0</v>
      </c>
      <c r="O8" s="26">
        <f t="shared" si="3"/>
        <v>0</v>
      </c>
      <c r="P8" s="35">
        <v>0</v>
      </c>
      <c r="Q8" s="18">
        <f>'[1]October 2023'!Q8</f>
        <v>0</v>
      </c>
      <c r="R8" s="18">
        <f>'[1]October 2023'!R8-'[1]September 2023'!R8</f>
        <v>0</v>
      </c>
      <c r="S8" s="26">
        <f t="shared" si="4"/>
        <v>0</v>
      </c>
      <c r="T8" s="33">
        <v>0</v>
      </c>
      <c r="U8" s="18">
        <f>'[1]October 2023'!U8</f>
        <v>39536</v>
      </c>
      <c r="V8" s="18">
        <f>'[1]October 2023'!V8-'[1]September 2023'!V8</f>
        <v>125</v>
      </c>
      <c r="W8" s="26">
        <f>V8-U8</f>
        <v>-39411</v>
      </c>
      <c r="X8" s="35">
        <f>V8/U8*100</f>
        <v>0.31616754350465398</v>
      </c>
      <c r="Y8" s="18">
        <f>'[1]October 2023'!Y8</f>
        <v>0</v>
      </c>
      <c r="Z8" s="18">
        <f>'[1]October 2023'!Z8-'[1]September 2023'!Z8</f>
        <v>0</v>
      </c>
      <c r="AA8" s="26">
        <v>0</v>
      </c>
      <c r="AB8" s="35">
        <v>0</v>
      </c>
      <c r="AC8" s="26">
        <v>0</v>
      </c>
      <c r="AD8" s="26">
        <v>0</v>
      </c>
      <c r="AE8" s="26">
        <v>0</v>
      </c>
      <c r="AF8" s="26">
        <v>0</v>
      </c>
    </row>
    <row r="9" spans="2:32">
      <c r="B9" s="10">
        <f>'[1]October 2023'!B9</f>
        <v>3000</v>
      </c>
      <c r="C9" s="10" t="str">
        <f>'[1]October 2023'!C9</f>
        <v>Road over bridge</v>
      </c>
      <c r="D9" s="18">
        <f>'[1]October 2023'!D9</f>
        <v>2969</v>
      </c>
      <c r="E9" s="18">
        <f>'[1]October 2023'!E9</f>
        <v>146750</v>
      </c>
      <c r="F9" s="17">
        <f>'[1]October 2023'!F9-'[1]September 2023'!F9</f>
        <v>9</v>
      </c>
      <c r="G9" s="26">
        <f t="shared" si="0"/>
        <v>-146741</v>
      </c>
      <c r="H9" s="34">
        <f t="shared" si="5"/>
        <v>6.1328790459965928E-3</v>
      </c>
      <c r="I9" s="18">
        <f>'[1]October 2023'!I9</f>
        <v>0</v>
      </c>
      <c r="J9" s="17">
        <f>'[1]October 2023'!J9-'[1]September 2023'!J9</f>
        <v>0</v>
      </c>
      <c r="K9" s="26">
        <f t="shared" si="1"/>
        <v>0</v>
      </c>
      <c r="L9" s="35">
        <v>0</v>
      </c>
      <c r="M9" s="18">
        <f>'[1]October 2023'!M9</f>
        <v>0</v>
      </c>
      <c r="N9" s="18">
        <f>'[1]October 2023'!N9-'[1]September 2023'!N9</f>
        <v>0</v>
      </c>
      <c r="O9" s="26">
        <f t="shared" si="3"/>
        <v>0</v>
      </c>
      <c r="P9" s="35">
        <v>0</v>
      </c>
      <c r="Q9" s="18">
        <f>'[1]October 2023'!Q9</f>
        <v>0</v>
      </c>
      <c r="R9" s="18">
        <f>'[1]October 2023'!R9-'[1]September 2023'!R9</f>
        <v>0</v>
      </c>
      <c r="S9" s="26">
        <f t="shared" si="4"/>
        <v>0</v>
      </c>
      <c r="T9" s="33">
        <v>0</v>
      </c>
      <c r="U9" s="18">
        <f>'[1]October 2023'!U9</f>
        <v>38250</v>
      </c>
      <c r="V9" s="18">
        <f>'[1]October 2023'!V9-'[1]September 2023'!V9</f>
        <v>0</v>
      </c>
      <c r="W9" s="26">
        <v>0</v>
      </c>
      <c r="X9" s="26">
        <v>0</v>
      </c>
      <c r="Y9" s="18">
        <f>'[1]October 2023'!Y9</f>
        <v>108500</v>
      </c>
      <c r="Z9" s="18">
        <f>'[1]October 2023'!Z9-'[1]September 2023'!Z9</f>
        <v>9</v>
      </c>
      <c r="AA9" s="26">
        <f>Z9-Y9</f>
        <v>-108491</v>
      </c>
      <c r="AB9" s="35">
        <f>Z9/Y9*100</f>
        <v>8.2949308755760377E-3</v>
      </c>
      <c r="AC9" s="26">
        <v>0</v>
      </c>
      <c r="AD9" s="26">
        <v>0</v>
      </c>
      <c r="AE9" s="26">
        <f>AD9-AC9</f>
        <v>0</v>
      </c>
      <c r="AF9" s="26">
        <v>0</v>
      </c>
    </row>
    <row r="10" spans="2:32">
      <c r="B10" s="10">
        <f>'[1]October 2023'!B10</f>
        <v>3100</v>
      </c>
      <c r="C10" s="10" t="str">
        <f>'[1]October 2023'!C10</f>
        <v>Track Reneval</v>
      </c>
      <c r="D10" s="18">
        <f>'[1]October 2023'!D10</f>
        <v>1245586</v>
      </c>
      <c r="E10" s="18">
        <f>'[1]October 2023'!E10</f>
        <v>1110000</v>
      </c>
      <c r="F10" s="17">
        <f>'[1]October 2023'!F10-'[1]September 2023'!F10</f>
        <v>8319</v>
      </c>
      <c r="G10" s="26">
        <f t="shared" si="0"/>
        <v>-1101681</v>
      </c>
      <c r="H10" s="34">
        <f t="shared" si="5"/>
        <v>0.74945945945945946</v>
      </c>
      <c r="I10" s="18">
        <f>'[1]October 2023'!I10</f>
        <v>0</v>
      </c>
      <c r="J10" s="17">
        <f>'[1]October 2023'!J10-'[1]September 2023'!J10</f>
        <v>0</v>
      </c>
      <c r="K10" s="26">
        <f t="shared" si="1"/>
        <v>0</v>
      </c>
      <c r="L10" s="35">
        <v>0</v>
      </c>
      <c r="M10" s="18">
        <f>'[1]October 2023'!M10</f>
        <v>0</v>
      </c>
      <c r="N10" s="18">
        <f>'[1]October 2023'!N10-'[1]September 2023'!N10</f>
        <v>0</v>
      </c>
      <c r="O10" s="26">
        <f t="shared" si="3"/>
        <v>0</v>
      </c>
      <c r="P10" s="35">
        <v>0</v>
      </c>
      <c r="Q10" s="18">
        <f>'[1]October 2023'!Q10</f>
        <v>0</v>
      </c>
      <c r="R10" s="18">
        <f>'[1]October 2023'!R10-'[1]September 2023'!R10</f>
        <v>0</v>
      </c>
      <c r="S10" s="26">
        <f t="shared" si="4"/>
        <v>0</v>
      </c>
      <c r="T10" s="33">
        <v>0</v>
      </c>
      <c r="U10" s="18">
        <f>'[1]October 2023'!U10</f>
        <v>1082700</v>
      </c>
      <c r="V10" s="18">
        <f>'[1]October 2023'!V10-'[1]September 2023'!V10</f>
        <v>8226</v>
      </c>
      <c r="W10" s="26">
        <f>V10-U10</f>
        <v>-1074474</v>
      </c>
      <c r="X10" s="35">
        <f>V10/U10*100</f>
        <v>0.75976724854530342</v>
      </c>
      <c r="Y10" s="18">
        <f>'[1]October 2023'!Y10</f>
        <v>27300</v>
      </c>
      <c r="Z10" s="18">
        <f>'[1]October 2023'!Z10-'[1]September 2023'!Z10</f>
        <v>93</v>
      </c>
      <c r="AA10" s="26">
        <f>Z10-Y10</f>
        <v>-27207</v>
      </c>
      <c r="AB10" s="35">
        <f t="shared" ref="AB10:AB14" si="6">Z10/Y10*100</f>
        <v>0.34065934065934067</v>
      </c>
      <c r="AC10" s="26">
        <v>0</v>
      </c>
      <c r="AD10" s="26">
        <v>0</v>
      </c>
      <c r="AE10" s="26">
        <f>AD10-AC10</f>
        <v>0</v>
      </c>
      <c r="AF10" s="26">
        <v>0</v>
      </c>
    </row>
    <row r="11" spans="2:32">
      <c r="B11" s="10">
        <f>'[1]October 2023'!B11</f>
        <v>3200</v>
      </c>
      <c r="C11" s="10" t="str">
        <f>'[1]October 2023'!C11</f>
        <v>Bridge Work</v>
      </c>
      <c r="D11" s="18">
        <f>'[1]October 2023'!D11</f>
        <v>30227</v>
      </c>
      <c r="E11" s="18">
        <f>'[1]October 2023'!E11</f>
        <v>33965</v>
      </c>
      <c r="F11" s="17">
        <f>'[1]October 2023'!F11-'[1]September 2023'!F11</f>
        <v>1</v>
      </c>
      <c r="G11" s="26">
        <f t="shared" si="0"/>
        <v>-33964</v>
      </c>
      <c r="H11" s="34">
        <f t="shared" si="5"/>
        <v>2.9442072721919624E-3</v>
      </c>
      <c r="I11" s="18">
        <f>'[1]October 2023'!I11</f>
        <v>0</v>
      </c>
      <c r="J11" s="17">
        <f>'[1]October 2023'!J11-'[1]September 2023'!J11</f>
        <v>0</v>
      </c>
      <c r="K11" s="26">
        <f t="shared" si="1"/>
        <v>0</v>
      </c>
      <c r="L11" s="35">
        <v>0</v>
      </c>
      <c r="M11" s="18">
        <f>'[1]October 2023'!M11</f>
        <v>0</v>
      </c>
      <c r="N11" s="18">
        <f>'[1]October 2023'!N11-'[1]September 2023'!N11</f>
        <v>0</v>
      </c>
      <c r="O11" s="26">
        <f t="shared" si="3"/>
        <v>0</v>
      </c>
      <c r="P11" s="35">
        <v>0</v>
      </c>
      <c r="Q11" s="18">
        <f>'[1]October 2023'!Q11</f>
        <v>0</v>
      </c>
      <c r="R11" s="18">
        <f>'[1]October 2023'!R11-'[1]September 2023'!R11</f>
        <v>0</v>
      </c>
      <c r="S11" s="26">
        <f t="shared" si="4"/>
        <v>0</v>
      </c>
      <c r="T11" s="33">
        <v>0</v>
      </c>
      <c r="U11" s="18">
        <f>'[1]October 2023'!U11</f>
        <v>0</v>
      </c>
      <c r="V11" s="18">
        <f>'[1]October 2023'!V11-'[1]September 2023'!V11</f>
        <v>0</v>
      </c>
      <c r="W11" s="26">
        <v>0</v>
      </c>
      <c r="X11" s="26">
        <v>0</v>
      </c>
      <c r="Y11" s="18">
        <f>'[1]October 2023'!Y11</f>
        <v>33965</v>
      </c>
      <c r="Z11" s="18">
        <f>'[1]October 2023'!Z11-'[1]September 2023'!Z11</f>
        <v>1</v>
      </c>
      <c r="AA11" s="26">
        <f t="shared" ref="AA11:AA17" si="7">Z11-Y11</f>
        <v>-33964</v>
      </c>
      <c r="AB11" s="35">
        <f t="shared" si="6"/>
        <v>2.944207272191962E-3</v>
      </c>
      <c r="AC11" s="26">
        <v>0</v>
      </c>
      <c r="AD11" s="26">
        <v>0</v>
      </c>
      <c r="AE11" s="26">
        <f t="shared" ref="AE11:AE17" si="8">AD11-AC11</f>
        <v>0</v>
      </c>
      <c r="AF11" s="26">
        <v>0</v>
      </c>
    </row>
    <row r="12" spans="2:32">
      <c r="B12" s="10">
        <f>'[1]October 2023'!B12</f>
        <v>3300</v>
      </c>
      <c r="C12" s="10" t="str">
        <f>'[1]October 2023'!C12</f>
        <v>S &amp; T Work</v>
      </c>
      <c r="D12" s="18">
        <f>'[1]October 2023'!D12</f>
        <v>258494</v>
      </c>
      <c r="E12" s="18">
        <f>'[1]October 2023'!E12</f>
        <v>126001</v>
      </c>
      <c r="F12" s="17">
        <f>'[1]October 2023'!F12-'[1]September 2023'!F12</f>
        <v>0</v>
      </c>
      <c r="G12" s="26">
        <f t="shared" si="0"/>
        <v>-126001</v>
      </c>
      <c r="H12" s="34">
        <f t="shared" si="5"/>
        <v>0</v>
      </c>
      <c r="I12" s="18">
        <f>'[1]October 2023'!I12</f>
        <v>111500</v>
      </c>
      <c r="J12" s="17">
        <f>'[1]October 2023'!J12-'[1]September 2023'!J12</f>
        <v>0</v>
      </c>
      <c r="K12" s="26">
        <f t="shared" si="1"/>
        <v>-111500</v>
      </c>
      <c r="L12" s="35">
        <f t="shared" si="2"/>
        <v>0</v>
      </c>
      <c r="M12" s="18">
        <f>'[1]October 2023'!M12</f>
        <v>0</v>
      </c>
      <c r="N12" s="18">
        <f>'[1]October 2023'!N12-'[1]September 2023'!N12</f>
        <v>0</v>
      </c>
      <c r="O12" s="26">
        <f t="shared" si="3"/>
        <v>0</v>
      </c>
      <c r="P12" s="35">
        <v>0</v>
      </c>
      <c r="Q12" s="18">
        <f>'[1]October 2023'!Q12</f>
        <v>0</v>
      </c>
      <c r="R12" s="18">
        <f>'[1]October 2023'!R12-'[1]September 2023'!R12</f>
        <v>0</v>
      </c>
      <c r="S12" s="26">
        <f t="shared" si="4"/>
        <v>0</v>
      </c>
      <c r="T12" s="33">
        <v>0</v>
      </c>
      <c r="U12" s="18">
        <f>'[1]October 2023'!U12</f>
        <v>0</v>
      </c>
      <c r="V12" s="18">
        <f>'[1]October 2023'!V12-'[1]September 2023'!V12</f>
        <v>0</v>
      </c>
      <c r="W12" s="26">
        <v>0</v>
      </c>
      <c r="X12" s="26">
        <v>0</v>
      </c>
      <c r="Y12" s="18">
        <f>'[1]October 2023'!Y12</f>
        <v>14501</v>
      </c>
      <c r="Z12" s="18">
        <f>'[1]October 2023'!Z12-'[1]September 2023'!Z12</f>
        <v>0</v>
      </c>
      <c r="AA12" s="26">
        <f t="shared" si="7"/>
        <v>-14501</v>
      </c>
      <c r="AB12" s="35">
        <f t="shared" si="6"/>
        <v>0</v>
      </c>
      <c r="AC12" s="26">
        <v>0</v>
      </c>
      <c r="AD12" s="26">
        <v>0</v>
      </c>
      <c r="AE12" s="26">
        <f t="shared" si="8"/>
        <v>0</v>
      </c>
      <c r="AF12" s="26">
        <v>0</v>
      </c>
    </row>
    <row r="13" spans="2:32">
      <c r="B13" s="10">
        <f>'[1]October 2023'!B13</f>
        <v>3600</v>
      </c>
      <c r="C13" s="10" t="str">
        <f>'[1]October 2023'!C13</f>
        <v>Other Ele Work</v>
      </c>
      <c r="D13" s="18">
        <f>'[1]October 2023'!D13</f>
        <v>25116</v>
      </c>
      <c r="E13" s="18">
        <f>'[1]October 2023'!E13</f>
        <v>109733</v>
      </c>
      <c r="F13" s="17">
        <f>'[1]October 2023'!F13-'[1]September 2023'!F13</f>
        <v>137</v>
      </c>
      <c r="G13" s="26">
        <f t="shared" si="0"/>
        <v>-109596</v>
      </c>
      <c r="H13" s="34">
        <f t="shared" si="5"/>
        <v>0.12484849589458048</v>
      </c>
      <c r="I13" s="18">
        <f>'[1]October 2023'!I13</f>
        <v>73400</v>
      </c>
      <c r="J13" s="17">
        <f>'[1]October 2023'!J13-'[1]September 2023'!J13</f>
        <v>0</v>
      </c>
      <c r="K13" s="26">
        <f t="shared" si="1"/>
        <v>-73400</v>
      </c>
      <c r="L13" s="35">
        <f t="shared" si="2"/>
        <v>0</v>
      </c>
      <c r="M13" s="18">
        <f>'[1]October 2023'!M13</f>
        <v>7045</v>
      </c>
      <c r="N13" s="18">
        <f>'[1]October 2023'!N13-'[1]September 2023'!N13</f>
        <v>137</v>
      </c>
      <c r="O13" s="26">
        <f t="shared" si="3"/>
        <v>-6908</v>
      </c>
      <c r="P13" s="35">
        <f>N13*100/M13</f>
        <v>1.9446415897799858</v>
      </c>
      <c r="Q13" s="18">
        <f>'[1]October 2023'!Q13</f>
        <v>4288</v>
      </c>
      <c r="R13" s="18">
        <f>'[1]October 2023'!R13-'[1]September 2023'!R13</f>
        <v>0</v>
      </c>
      <c r="S13" s="26">
        <f t="shared" si="4"/>
        <v>-4288</v>
      </c>
      <c r="T13" s="33">
        <f t="shared" ref="T13:T22" si="9">R13/Q13*100</f>
        <v>0</v>
      </c>
      <c r="U13" s="18">
        <f>'[1]October 2023'!U13</f>
        <v>0</v>
      </c>
      <c r="V13" s="18">
        <f>'[1]October 2023'!V13-'[1]September 2023'!V13</f>
        <v>0</v>
      </c>
      <c r="W13" s="26">
        <v>0</v>
      </c>
      <c r="X13" s="26">
        <v>0</v>
      </c>
      <c r="Y13" s="18">
        <f>'[1]October 2023'!Y13</f>
        <v>25000</v>
      </c>
      <c r="Z13" s="18">
        <f>'[1]October 2023'!Z13-'[1]September 2023'!Z13</f>
        <v>0</v>
      </c>
      <c r="AA13" s="26">
        <f t="shared" si="7"/>
        <v>-25000</v>
      </c>
      <c r="AB13" s="35">
        <f t="shared" si="6"/>
        <v>0</v>
      </c>
      <c r="AC13" s="26">
        <v>0</v>
      </c>
      <c r="AD13" s="26">
        <v>0</v>
      </c>
      <c r="AE13" s="26">
        <f t="shared" si="8"/>
        <v>0</v>
      </c>
      <c r="AF13" s="26">
        <v>0</v>
      </c>
    </row>
    <row r="14" spans="2:32">
      <c r="B14" s="10">
        <f>'[1]October 2023'!B14</f>
        <v>4100</v>
      </c>
      <c r="C14" s="10" t="str">
        <f>'[1]October 2023'!C14</f>
        <v>M &amp; P Work</v>
      </c>
      <c r="D14" s="18">
        <f>'[1]October 2023'!D14</f>
        <v>6840</v>
      </c>
      <c r="E14" s="18">
        <f>'[1]October 2023'!E14</f>
        <v>30584</v>
      </c>
      <c r="F14" s="17">
        <f>'[1]October 2023'!F14-'[1]September 2023'!F14</f>
        <v>-1</v>
      </c>
      <c r="G14" s="26">
        <f t="shared" si="0"/>
        <v>-30585</v>
      </c>
      <c r="H14" s="34">
        <f t="shared" si="5"/>
        <v>-3.269683494637719E-3</v>
      </c>
      <c r="I14" s="18">
        <f>'[1]October 2023'!I14</f>
        <v>25227</v>
      </c>
      <c r="J14" s="17">
        <f>'[1]October 2023'!J14-'[1]September 2023'!J14</f>
        <v>0</v>
      </c>
      <c r="K14" s="26">
        <f t="shared" si="1"/>
        <v>-25227</v>
      </c>
      <c r="L14" s="35">
        <f t="shared" si="2"/>
        <v>0</v>
      </c>
      <c r="M14" s="18">
        <f>'[1]October 2023'!M14</f>
        <v>3505</v>
      </c>
      <c r="N14" s="18">
        <f>'[1]October 2023'!N14-'[1]September 2023'!N14</f>
        <v>0</v>
      </c>
      <c r="O14" s="26">
        <f t="shared" si="3"/>
        <v>-3505</v>
      </c>
      <c r="P14" s="35">
        <f t="shared" ref="P14:P22" si="10">N14*100/M14</f>
        <v>0</v>
      </c>
      <c r="Q14" s="18">
        <f>'[1]October 2023'!Q14</f>
        <v>1852</v>
      </c>
      <c r="R14" s="18">
        <f>'[1]October 2023'!R14-'[1]September 2023'!R14</f>
        <v>-1</v>
      </c>
      <c r="S14" s="26">
        <f t="shared" si="4"/>
        <v>-1853</v>
      </c>
      <c r="T14" s="33">
        <f t="shared" si="9"/>
        <v>-5.399568034557236E-2</v>
      </c>
      <c r="U14" s="18">
        <f>'[1]October 2023'!U14</f>
        <v>0</v>
      </c>
      <c r="V14" s="18">
        <f>'[1]October 2023'!V14-'[1]September 2023'!V14</f>
        <v>0</v>
      </c>
      <c r="W14" s="26">
        <v>0</v>
      </c>
      <c r="X14" s="26">
        <v>0</v>
      </c>
      <c r="Y14" s="18">
        <f>'[1]October 2023'!Y14</f>
        <v>0</v>
      </c>
      <c r="Z14" s="18">
        <f>'[1]October 2023'!Z14-'[1]September 2023'!Z14</f>
        <v>0</v>
      </c>
      <c r="AA14" s="26">
        <f t="shared" si="7"/>
        <v>0</v>
      </c>
      <c r="AB14" s="35" t="e">
        <f t="shared" si="6"/>
        <v>#DIV/0!</v>
      </c>
      <c r="AC14" s="26">
        <v>0</v>
      </c>
      <c r="AD14" s="26">
        <v>0</v>
      </c>
      <c r="AE14" s="26">
        <f t="shared" si="8"/>
        <v>0</v>
      </c>
      <c r="AF14" s="26">
        <v>0</v>
      </c>
    </row>
    <row r="15" spans="2:32">
      <c r="B15" s="10">
        <f>'[1]October 2023'!B15</f>
        <v>4200</v>
      </c>
      <c r="C15" s="10" t="str">
        <f>'[1]October 2023'!C15</f>
        <v>W/Shop &amp; Shed</v>
      </c>
      <c r="D15" s="18">
        <f>'[1]October 2023'!D15</f>
        <v>17158</v>
      </c>
      <c r="E15" s="18">
        <f>'[1]October 2023'!E15</f>
        <v>80169</v>
      </c>
      <c r="F15" s="17">
        <f>'[1]October 2023'!F15-'[1]September 2023'!F15</f>
        <v>2676</v>
      </c>
      <c r="G15" s="26">
        <f t="shared" si="0"/>
        <v>-77493</v>
      </c>
      <c r="H15" s="34">
        <f t="shared" si="5"/>
        <v>3.3379485836171088</v>
      </c>
      <c r="I15" s="18">
        <f>'[1]October 2023'!I15</f>
        <v>79668</v>
      </c>
      <c r="J15" s="17">
        <f>'[1]October 2023'!J15-'[1]September 2023'!J15</f>
        <v>2676</v>
      </c>
      <c r="K15" s="26">
        <f t="shared" si="1"/>
        <v>-76992</v>
      </c>
      <c r="L15" s="35">
        <f t="shared" si="2"/>
        <v>3.3589395993372495</v>
      </c>
      <c r="M15" s="18">
        <f>'[1]October 2023'!M15</f>
        <v>1</v>
      </c>
      <c r="N15" s="18">
        <f>'[1]October 2023'!N15-'[1]September 2023'!N15</f>
        <v>0</v>
      </c>
      <c r="O15" s="26">
        <f t="shared" si="3"/>
        <v>-1</v>
      </c>
      <c r="P15" s="35">
        <v>0</v>
      </c>
      <c r="Q15" s="18">
        <f>'[1]October 2023'!Q15</f>
        <v>500</v>
      </c>
      <c r="R15" s="18">
        <f>'[1]October 2023'!R15-'[1]September 2023'!R15</f>
        <v>0</v>
      </c>
      <c r="S15" s="26">
        <f t="shared" si="4"/>
        <v>-500</v>
      </c>
      <c r="T15" s="33">
        <v>0</v>
      </c>
      <c r="U15" s="18">
        <f>'[1]October 2023'!U15</f>
        <v>0</v>
      </c>
      <c r="V15" s="18">
        <f>'[1]October 2023'!V15-'[1]September 2023'!V15</f>
        <v>0</v>
      </c>
      <c r="W15" s="26">
        <v>0</v>
      </c>
      <c r="X15" s="26">
        <v>0</v>
      </c>
      <c r="Y15" s="18">
        <f>'[1]October 2023'!Y15</f>
        <v>0</v>
      </c>
      <c r="Z15" s="18">
        <f>'[1]October 2023'!Z15-'[1]September 2023'!Z15</f>
        <v>0</v>
      </c>
      <c r="AA15" s="26">
        <f t="shared" si="7"/>
        <v>0</v>
      </c>
      <c r="AB15" s="35">
        <v>0</v>
      </c>
      <c r="AC15" s="26">
        <v>0</v>
      </c>
      <c r="AD15" s="26">
        <v>0</v>
      </c>
      <c r="AE15" s="26">
        <f t="shared" si="8"/>
        <v>0</v>
      </c>
      <c r="AF15" s="26">
        <v>0</v>
      </c>
    </row>
    <row r="16" spans="2:32">
      <c r="B16" s="10">
        <f>'[1]October 2023'!B16</f>
        <v>5100</v>
      </c>
      <c r="C16" s="10" t="str">
        <f>'[1]October 2023'!C16</f>
        <v>Staff Quarter</v>
      </c>
      <c r="D16" s="18">
        <f>'[1]October 2023'!D16</f>
        <v>19969</v>
      </c>
      <c r="E16" s="18">
        <f>'[1]October 2023'!E16</f>
        <v>35740</v>
      </c>
      <c r="F16" s="17">
        <f>'[1]October 2023'!F16-'[1]September 2023'!F16</f>
        <v>0</v>
      </c>
      <c r="G16" s="26">
        <f t="shared" si="0"/>
        <v>-35740</v>
      </c>
      <c r="H16" s="34">
        <f t="shared" si="5"/>
        <v>0</v>
      </c>
      <c r="I16" s="18">
        <f>'[1]October 2023'!I16</f>
        <v>20191</v>
      </c>
      <c r="J16" s="17">
        <f>'[1]October 2023'!J16-'[1]September 2023'!J16</f>
        <v>0</v>
      </c>
      <c r="K16" s="26">
        <f t="shared" si="1"/>
        <v>-20191</v>
      </c>
      <c r="L16" s="35">
        <f t="shared" si="2"/>
        <v>0</v>
      </c>
      <c r="M16" s="18">
        <f>'[1]October 2023'!M16</f>
        <v>8078</v>
      </c>
      <c r="N16" s="18">
        <f>'[1]October 2023'!N16-'[1]September 2023'!N16</f>
        <v>0</v>
      </c>
      <c r="O16" s="26">
        <f t="shared" si="3"/>
        <v>-8078</v>
      </c>
      <c r="P16" s="35">
        <f t="shared" si="10"/>
        <v>0</v>
      </c>
      <c r="Q16" s="18">
        <f>'[1]October 2023'!Q16</f>
        <v>7471</v>
      </c>
      <c r="R16" s="18">
        <f>'[1]October 2023'!R16-'[1]September 2023'!R16</f>
        <v>0</v>
      </c>
      <c r="S16" s="26">
        <f t="shared" si="4"/>
        <v>-7471</v>
      </c>
      <c r="T16" s="33">
        <f t="shared" si="9"/>
        <v>0</v>
      </c>
      <c r="U16" s="18">
        <f>'[1]October 2023'!U16</f>
        <v>0</v>
      </c>
      <c r="V16" s="18">
        <f>'[1]October 2023'!V16-'[1]September 2023'!V16</f>
        <v>0</v>
      </c>
      <c r="W16" s="26">
        <v>0</v>
      </c>
      <c r="X16" s="26">
        <v>0</v>
      </c>
      <c r="Y16" s="18">
        <f>'[1]October 2023'!Y16</f>
        <v>0</v>
      </c>
      <c r="Z16" s="18">
        <f>'[1]October 2023'!Z16-'[1]September 2023'!Z16</f>
        <v>0</v>
      </c>
      <c r="AA16" s="26">
        <f t="shared" si="7"/>
        <v>0</v>
      </c>
      <c r="AB16" s="35">
        <v>0</v>
      </c>
      <c r="AC16" s="26">
        <v>0</v>
      </c>
      <c r="AD16" s="26">
        <v>0</v>
      </c>
      <c r="AE16" s="26">
        <f t="shared" si="8"/>
        <v>0</v>
      </c>
      <c r="AF16" s="26">
        <v>0</v>
      </c>
    </row>
    <row r="17" spans="2:32">
      <c r="B17" s="10">
        <f>'[1]October 2023'!B17</f>
        <v>5300</v>
      </c>
      <c r="C17" s="10" t="str">
        <f>'[1]October 2023'!C17</f>
        <v>Passenger Amm.</v>
      </c>
      <c r="D17" s="18">
        <f>'[1]October 2023'!D17</f>
        <v>386799</v>
      </c>
      <c r="E17" s="18">
        <f>'[1]October 2023'!E17</f>
        <v>1064576</v>
      </c>
      <c r="F17" s="17">
        <f>'[1]October 2023'!F17-'[1]September 2023'!F17</f>
        <v>12319</v>
      </c>
      <c r="G17" s="26">
        <f t="shared" si="0"/>
        <v>-1052257</v>
      </c>
      <c r="H17" s="34">
        <f t="shared" si="5"/>
        <v>1.1571743116508357</v>
      </c>
      <c r="I17" s="18">
        <f>'[1]October 2023'!I17</f>
        <v>672702</v>
      </c>
      <c r="J17" s="17">
        <f>'[1]October 2023'!J17-'[1]September 2023'!J17</f>
        <v>12144</v>
      </c>
      <c r="K17" s="26">
        <f t="shared" si="1"/>
        <v>-660558</v>
      </c>
      <c r="L17" s="35">
        <f t="shared" si="2"/>
        <v>1.8052570083038255</v>
      </c>
      <c r="M17" s="18">
        <f>'[1]October 2023'!M17</f>
        <v>0</v>
      </c>
      <c r="N17" s="18">
        <f>'[1]October 2023'!N17-'[1]September 2023'!N17</f>
        <v>0</v>
      </c>
      <c r="O17" s="26">
        <f t="shared" si="3"/>
        <v>0</v>
      </c>
      <c r="P17" s="35">
        <v>0</v>
      </c>
      <c r="Q17" s="18">
        <f>'[1]October 2023'!Q17</f>
        <v>6892</v>
      </c>
      <c r="R17" s="18">
        <f>'[1]October 2023'!R17-'[1]September 2023'!R17</f>
        <v>0</v>
      </c>
      <c r="S17" s="26">
        <f t="shared" si="4"/>
        <v>-6892</v>
      </c>
      <c r="T17" s="33">
        <f t="shared" si="9"/>
        <v>0</v>
      </c>
      <c r="U17" s="18">
        <f>'[1]October 2023'!U17</f>
        <v>0</v>
      </c>
      <c r="V17" s="18">
        <f>'[1]October 2023'!V17-'[1]September 2023'!V17</f>
        <v>0</v>
      </c>
      <c r="W17" s="26">
        <f>V17-U17</f>
        <v>0</v>
      </c>
      <c r="X17" s="28">
        <v>0</v>
      </c>
      <c r="Y17" s="18">
        <f>'[1]October 2023'!Y17</f>
        <v>384982</v>
      </c>
      <c r="Z17" s="18">
        <f>'[1]October 2023'!Z17-'[1]September 2023'!Z17</f>
        <v>175</v>
      </c>
      <c r="AA17" s="26">
        <f t="shared" si="7"/>
        <v>-384807</v>
      </c>
      <c r="AB17" s="35">
        <f t="shared" ref="AB17:AB18" si="11">Z17/Y17*100</f>
        <v>4.5456670701487338E-2</v>
      </c>
      <c r="AC17" s="26">
        <v>0</v>
      </c>
      <c r="AD17" s="26">
        <v>0</v>
      </c>
      <c r="AE17" s="26">
        <f t="shared" si="8"/>
        <v>0</v>
      </c>
      <c r="AF17" s="26">
        <v>0</v>
      </c>
    </row>
    <row r="18" spans="2:32">
      <c r="B18" s="10">
        <f>'[1]October 2023'!B18</f>
        <v>6400</v>
      </c>
      <c r="C18" s="10" t="str">
        <f>'[1]October 2023'!C18</f>
        <v>Other Speci. Work</v>
      </c>
      <c r="D18" s="18">
        <f>'[1]October 2023'!D18</f>
        <v>36460</v>
      </c>
      <c r="E18" s="18">
        <f>'[1]October 2023'!E18</f>
        <v>95758</v>
      </c>
      <c r="F18" s="17">
        <f>'[1]October 2023'!F18-'[1]September 2023'!F18</f>
        <v>0</v>
      </c>
      <c r="G18" s="26">
        <f t="shared" si="0"/>
        <v>-95758</v>
      </c>
      <c r="H18" s="34">
        <f t="shared" si="5"/>
        <v>0</v>
      </c>
      <c r="I18" s="18">
        <f>'[1]October 2023'!I18</f>
        <v>21900</v>
      </c>
      <c r="J18" s="17">
        <f>'[1]October 2023'!J18-'[1]September 2023'!J18</f>
        <v>0</v>
      </c>
      <c r="K18" s="26">
        <f t="shared" si="1"/>
        <v>-21900</v>
      </c>
      <c r="L18" s="35">
        <f t="shared" si="2"/>
        <v>0</v>
      </c>
      <c r="M18" s="18">
        <f>'[1]October 2023'!M18</f>
        <v>3270</v>
      </c>
      <c r="N18" s="18">
        <f>'[1]October 2023'!N18-'[1]September 2023'!N18</f>
        <v>0</v>
      </c>
      <c r="O18" s="26">
        <f t="shared" si="3"/>
        <v>-3270</v>
      </c>
      <c r="P18" s="35">
        <f t="shared" si="10"/>
        <v>0</v>
      </c>
      <c r="Q18" s="18">
        <f>'[1]October 2023'!Q18</f>
        <v>588</v>
      </c>
      <c r="R18" s="18">
        <f>'[1]October 2023'!R18-'[1]September 2023'!R18</f>
        <v>0</v>
      </c>
      <c r="S18" s="26">
        <f t="shared" si="4"/>
        <v>-588</v>
      </c>
      <c r="T18" s="33">
        <f t="shared" si="9"/>
        <v>0</v>
      </c>
      <c r="U18" s="18">
        <f>'[1]October 2023'!U18</f>
        <v>0</v>
      </c>
      <c r="V18" s="18">
        <f>'[1]October 2023'!V18-'[1]September 2023'!V18</f>
        <v>0</v>
      </c>
      <c r="W18" s="26">
        <v>0</v>
      </c>
      <c r="X18" s="26">
        <v>0</v>
      </c>
      <c r="Y18" s="18">
        <f>'[1]October 2023'!Y18</f>
        <v>70000</v>
      </c>
      <c r="Z18" s="18">
        <f>'[1]October 2023'!Z18-'[1]September 2023'!Z18</f>
        <v>0</v>
      </c>
      <c r="AA18" s="26">
        <f>Z18-Y18</f>
        <v>-70000</v>
      </c>
      <c r="AB18" s="35">
        <f t="shared" si="11"/>
        <v>0</v>
      </c>
      <c r="AC18" s="26">
        <v>0</v>
      </c>
      <c r="AD18" s="26"/>
      <c r="AE18" s="26">
        <f>AD18-AC18</f>
        <v>0</v>
      </c>
      <c r="AF18" s="26">
        <v>0</v>
      </c>
    </row>
    <row r="19" spans="2:32" ht="18.75" hidden="1" customHeight="1">
      <c r="B19" s="10">
        <f>'[1]October 2023'!B19</f>
        <v>6400</v>
      </c>
      <c r="C19" s="10" t="str">
        <f>'[1]October 2023'!C19</f>
        <v>Nirbhaya(CAP-N)</v>
      </c>
      <c r="D19" s="18">
        <f>'[1]October 2023'!D19</f>
        <v>0</v>
      </c>
      <c r="E19" s="18">
        <f>'[1]October 2023'!E19</f>
        <v>0</v>
      </c>
      <c r="F19" s="17">
        <f>'[1]October 2023'!F19-'[1]September 2023'!F19</f>
        <v>0</v>
      </c>
      <c r="G19" s="26">
        <f t="shared" si="0"/>
        <v>0</v>
      </c>
      <c r="H19" s="34" t="e">
        <f t="shared" si="5"/>
        <v>#DIV/0!</v>
      </c>
      <c r="I19" s="18">
        <f>'[1]October 2023'!I19</f>
        <v>0</v>
      </c>
      <c r="J19" s="17">
        <f>'[1]October 2023'!J19-'[1]September 2023'!J19</f>
        <v>0</v>
      </c>
      <c r="K19" s="26">
        <f t="shared" si="1"/>
        <v>0</v>
      </c>
      <c r="L19" s="35" t="e">
        <f t="shared" si="2"/>
        <v>#DIV/0!</v>
      </c>
      <c r="M19" s="18">
        <f>'[1]October 2023'!M19</f>
        <v>0</v>
      </c>
      <c r="N19" s="18">
        <f>'[1]October 2023'!N19-'[1]September 2023'!N19</f>
        <v>0</v>
      </c>
      <c r="O19" s="26">
        <f t="shared" si="3"/>
        <v>0</v>
      </c>
      <c r="P19" s="35" t="e">
        <f t="shared" si="10"/>
        <v>#DIV/0!</v>
      </c>
      <c r="Q19" s="18">
        <f>'[1]October 2023'!Q19</f>
        <v>0</v>
      </c>
      <c r="R19" s="18">
        <f>'[1]October 2023'!R19-'[1]September 2023'!R19</f>
        <v>0</v>
      </c>
      <c r="S19" s="26">
        <f t="shared" si="4"/>
        <v>0</v>
      </c>
      <c r="T19" s="18" t="e">
        <f t="shared" si="9"/>
        <v>#DIV/0!</v>
      </c>
      <c r="U19" s="18">
        <f>'[1]October 2023'!U19</f>
        <v>0</v>
      </c>
      <c r="V19" s="18">
        <f>'[1]October 2023'!V19-'[1]September 2023'!V19</f>
        <v>0</v>
      </c>
      <c r="W19" s="26">
        <v>0</v>
      </c>
      <c r="X19" s="26">
        <v>0</v>
      </c>
      <c r="Y19" s="18">
        <f>'[1]October 2023'!Y19</f>
        <v>0</v>
      </c>
      <c r="Z19" s="18">
        <f>'[1]October 2023'!Z19-'[1]September 2023'!Z19</f>
        <v>0</v>
      </c>
      <c r="AA19" s="26">
        <f t="shared" ref="AA19:AA21" si="12">Z19-Y19</f>
        <v>0</v>
      </c>
      <c r="AB19" s="35">
        <v>0</v>
      </c>
      <c r="AC19" s="26"/>
      <c r="AD19" s="26"/>
      <c r="AE19" s="26">
        <f t="shared" ref="AE19:AE21" si="13">AD19-AC19</f>
        <v>0</v>
      </c>
      <c r="AF19" s="26">
        <v>0</v>
      </c>
    </row>
    <row r="20" spans="2:32" ht="18.75" hidden="1" customHeight="1">
      <c r="B20" s="10">
        <f>'[1]October 2023'!B20</f>
        <v>6500</v>
      </c>
      <c r="C20" s="10" t="str">
        <f>'[1]October 2023'!C20</f>
        <v>HRD/Trng</v>
      </c>
      <c r="D20" s="18">
        <f>'[1]October 2023'!D20</f>
        <v>0</v>
      </c>
      <c r="E20" s="18">
        <f>'[1]October 2023'!E20</f>
        <v>0</v>
      </c>
      <c r="F20" s="17">
        <f>'[1]October 2023'!F20-'[1]September 2023'!F20</f>
        <v>0</v>
      </c>
      <c r="G20" s="26">
        <f t="shared" si="0"/>
        <v>0</v>
      </c>
      <c r="H20" s="34" t="e">
        <f t="shared" si="5"/>
        <v>#DIV/0!</v>
      </c>
      <c r="I20" s="18">
        <f>'[1]October 2023'!I20</f>
        <v>0</v>
      </c>
      <c r="J20" s="17">
        <f>'[1]October 2023'!J20-'[1]September 2023'!J20</f>
        <v>0</v>
      </c>
      <c r="K20" s="26">
        <f t="shared" si="1"/>
        <v>0</v>
      </c>
      <c r="L20" s="35" t="e">
        <f t="shared" si="2"/>
        <v>#DIV/0!</v>
      </c>
      <c r="M20" s="18">
        <f>'[1]October 2023'!M20</f>
        <v>0</v>
      </c>
      <c r="N20" s="18">
        <f>'[1]October 2023'!N20-'[1]September 2023'!N20</f>
        <v>0</v>
      </c>
      <c r="O20" s="26">
        <f t="shared" si="3"/>
        <v>0</v>
      </c>
      <c r="P20" s="35" t="e">
        <f t="shared" si="10"/>
        <v>#DIV/0!</v>
      </c>
      <c r="Q20" s="18">
        <f>'[1]October 2023'!Q20</f>
        <v>0</v>
      </c>
      <c r="R20" s="18">
        <f>'[1]October 2023'!R20-'[1]September 2023'!R20</f>
        <v>0</v>
      </c>
      <c r="S20" s="26">
        <f>R20-Q20</f>
        <v>0</v>
      </c>
      <c r="T20" s="18" t="e">
        <f t="shared" si="9"/>
        <v>#DIV/0!</v>
      </c>
      <c r="U20" s="18">
        <f>'[1]October 2023'!U20</f>
        <v>0</v>
      </c>
      <c r="V20" s="18">
        <f>'[1]October 2023'!V20-'[1]September 2023'!V20</f>
        <v>0</v>
      </c>
      <c r="W20" s="26">
        <v>0</v>
      </c>
      <c r="X20" s="26">
        <v>0</v>
      </c>
      <c r="Y20" s="18">
        <f>'[1]October 2023'!Y20</f>
        <v>0</v>
      </c>
      <c r="Z20" s="18">
        <f>'[1]October 2023'!Z20-'[1]September 2023'!Z20</f>
        <v>0</v>
      </c>
      <c r="AA20" s="26">
        <f t="shared" si="12"/>
        <v>0</v>
      </c>
      <c r="AB20" s="35">
        <v>0</v>
      </c>
      <c r="AC20" s="26"/>
      <c r="AD20" s="26"/>
      <c r="AE20" s="26">
        <f t="shared" si="13"/>
        <v>0</v>
      </c>
      <c r="AF20" s="26">
        <v>0</v>
      </c>
    </row>
    <row r="21" spans="2:32">
      <c r="B21" s="10">
        <f>'[1]October 2023'!B21</f>
        <v>6500</v>
      </c>
      <c r="C21" s="10" t="str">
        <f>'[1]October 2023'!C21</f>
        <v>Training/HRD</v>
      </c>
      <c r="D21" s="18">
        <f>'[1]October 2023'!D21</f>
        <v>0</v>
      </c>
      <c r="E21" s="18">
        <f>'[1]October 2023'!E21</f>
        <v>0</v>
      </c>
      <c r="F21" s="17">
        <f>'[1]October 2023'!F21-'[1]September 2023'!F21</f>
        <v>0</v>
      </c>
      <c r="G21" s="26">
        <f t="shared" si="0"/>
        <v>0</v>
      </c>
      <c r="H21" s="35">
        <v>0</v>
      </c>
      <c r="I21" s="18">
        <f>'[1]October 2023'!I21</f>
        <v>0</v>
      </c>
      <c r="J21" s="17">
        <f>'[1]October 2023'!J21-'[1]September 2023'!J21</f>
        <v>0</v>
      </c>
      <c r="K21" s="26">
        <f t="shared" si="1"/>
        <v>0</v>
      </c>
      <c r="L21" s="35">
        <v>0</v>
      </c>
      <c r="M21" s="18">
        <f>'[1]October 2023'!M21</f>
        <v>0</v>
      </c>
      <c r="N21" s="18">
        <f>'[1]October 2023'!N21-'[1]September 2023'!N21</f>
        <v>0</v>
      </c>
      <c r="O21" s="26">
        <f t="shared" si="3"/>
        <v>0</v>
      </c>
      <c r="P21" s="35">
        <v>0</v>
      </c>
      <c r="Q21" s="18">
        <f>'[1]October 2023'!Q21</f>
        <v>0</v>
      </c>
      <c r="R21" s="18">
        <f>'[1]October 2023'!R21-'[1]September 2023'!R21</f>
        <v>0</v>
      </c>
      <c r="S21" s="26">
        <f>R21-Q21</f>
        <v>0</v>
      </c>
      <c r="T21" s="18">
        <v>0</v>
      </c>
      <c r="U21" s="18">
        <f>'[1]October 2023'!U21</f>
        <v>0</v>
      </c>
      <c r="V21" s="18">
        <f>'[1]October 2023'!V21-'[1]September 2023'!V21</f>
        <v>0</v>
      </c>
      <c r="W21" s="26">
        <v>0</v>
      </c>
      <c r="X21" s="26">
        <v>0</v>
      </c>
      <c r="Y21" s="18">
        <f>'[1]October 2023'!Y21</f>
        <v>0</v>
      </c>
      <c r="Z21" s="18">
        <f>'[1]October 2023'!Z21-'[1]September 2023'!Z21</f>
        <v>0</v>
      </c>
      <c r="AA21" s="26">
        <f t="shared" si="12"/>
        <v>0</v>
      </c>
      <c r="AB21" s="35">
        <v>0</v>
      </c>
      <c r="AC21" s="26">
        <v>0</v>
      </c>
      <c r="AD21" s="26">
        <v>0</v>
      </c>
      <c r="AE21" s="26">
        <f t="shared" si="13"/>
        <v>0</v>
      </c>
      <c r="AF21" s="26">
        <v>0</v>
      </c>
    </row>
    <row r="22" spans="2:32">
      <c r="B22" s="52" t="s">
        <v>17</v>
      </c>
      <c r="C22" s="53"/>
      <c r="D22" s="18">
        <f>'[1]October 2023'!D22</f>
        <v>2421873</v>
      </c>
      <c r="E22" s="26">
        <f>SUM(E5:E21)</f>
        <v>3345110</v>
      </c>
      <c r="F22" s="17">
        <f>'[1]October 2023'!F22-'[1]September 2023'!F22</f>
        <v>41751</v>
      </c>
      <c r="G22" s="26">
        <f t="shared" ref="G22" si="14">SUM(G5:G21)</f>
        <v>-3303359</v>
      </c>
      <c r="H22" s="35">
        <f t="shared" si="5"/>
        <v>1.2481203906597989</v>
      </c>
      <c r="I22" s="18">
        <f>'[1]October 2023'!I22</f>
        <v>1272947</v>
      </c>
      <c r="J22" s="17">
        <f>'[1]October 2023'!J22-'[1]September 2023'!J22</f>
        <v>18524</v>
      </c>
      <c r="K22" s="28">
        <f t="shared" ref="K22" si="15">SUM(K5:K21)</f>
        <v>-1254423</v>
      </c>
      <c r="L22" s="35">
        <f t="shared" si="2"/>
        <v>1.4552059119507725</v>
      </c>
      <c r="M22" s="18">
        <f>'[1]October 2023'!M22</f>
        <v>21899</v>
      </c>
      <c r="N22" s="18">
        <f>'[1]October 2023'!N22-'[1]September 2023'!N22</f>
        <v>137</v>
      </c>
      <c r="O22" s="26">
        <f>SUM(O5:O21)</f>
        <v>-21762</v>
      </c>
      <c r="P22" s="35">
        <f t="shared" si="10"/>
        <v>0.62559934243572768</v>
      </c>
      <c r="Q22" s="18">
        <f>'[1]October 2023'!Q22</f>
        <v>21591</v>
      </c>
      <c r="R22" s="18">
        <f>'[1]October 2023'!R22-'[1]September 2023'!R22</f>
        <v>-1</v>
      </c>
      <c r="S22" s="26">
        <f>SUM(S5:S21)</f>
        <v>-21592</v>
      </c>
      <c r="T22" s="33">
        <f t="shared" si="9"/>
        <v>-4.6315594460654905E-3</v>
      </c>
      <c r="U22" s="18">
        <f>'[1]October 2023'!U22</f>
        <v>1160486</v>
      </c>
      <c r="V22" s="18">
        <f>'[1]October 2023'!V22-'[1]September 2023'!V22</f>
        <v>8351</v>
      </c>
      <c r="W22" s="26">
        <f>SUM(W5:W21)</f>
        <v>-1113885</v>
      </c>
      <c r="X22" s="35">
        <f t="shared" ref="X22" si="16">V22/U22*100</f>
        <v>0.71961230036381307</v>
      </c>
      <c r="Y22" s="18">
        <f>'[1]October 2023'!Y22</f>
        <v>868187</v>
      </c>
      <c r="Z22" s="18">
        <f>'[1]October 2023'!Z22-'[1]September 2023'!Z22</f>
        <v>14740</v>
      </c>
      <c r="AA22" s="26">
        <f t="shared" ref="AA22" si="17">SUM(AA5:AA21)</f>
        <v>-859624</v>
      </c>
      <c r="AB22" s="35">
        <f>Z22/Y22*100</f>
        <v>1.6977909137086828</v>
      </c>
      <c r="AC22" s="26">
        <f>SUM(AC5:AC21)</f>
        <v>0</v>
      </c>
      <c r="AD22" s="26">
        <f>SUM(AD5:AD21)</f>
        <v>0</v>
      </c>
      <c r="AE22" s="26">
        <f t="shared" ref="AE22" si="18">SUM(AE5:AE21)</f>
        <v>0</v>
      </c>
      <c r="AF22" s="26" t="e">
        <f>AD22/AC22*100</f>
        <v>#DIV/0!</v>
      </c>
    </row>
    <row r="23" spans="2:32">
      <c r="E23" s="36"/>
      <c r="F23" s="36"/>
    </row>
    <row r="24" spans="2:32" ht="18.75" customHeight="1">
      <c r="B24" s="4">
        <v>1</v>
      </c>
      <c r="C24" s="37" t="str">
        <f>'October 2023'!C24:S24</f>
        <v>Letter No NWR-HQ0ACCT(BUD)/7/2022-0/0SRAFA/BUD/HQ/NWR Dt 18.04.2023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29"/>
    </row>
    <row r="25" spans="2:32" ht="18.75" customHeight="1">
      <c r="B25" s="4">
        <v>2</v>
      </c>
      <c r="C25" s="37" t="str">
        <f>'October 2023'!C25:S25</f>
        <v>Letter No NWR-HQ0ACCT(BUD)/7/2022-0/0SRAFA/BUD/HQ/NWR Dt 26.04.2023</v>
      </c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29"/>
    </row>
    <row r="26" spans="2:32" ht="18.75" customHeight="1">
      <c r="B26" s="4">
        <v>3</v>
      </c>
      <c r="C26" s="37" t="str">
        <f>'October 2023'!C26:S26</f>
        <v>Letter No NWR-HQ0ACCT(BUD)/7/2022-0/0SRAFA/BUD/HQ/NWR Dt 01.05.2023 (Original OBG 2023-24 in PH 3600 Modified by this letter)</v>
      </c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29"/>
    </row>
    <row r="27" spans="2:32" ht="18.75" customHeight="1">
      <c r="B27" s="4">
        <v>4</v>
      </c>
      <c r="C27" s="37" t="str">
        <f>'October 2023'!C27:V27</f>
        <v>Letter No NWR-HQ0ACCT(BUD)/7/2022-0/0SRAFA/BUD/HQ/NWR Dt 18.05.2023 (Original OBG 2023-24 in PH 3000 Modified by this letter Rs.34650 to Rs. 38250)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</row>
    <row r="28" spans="2:32" ht="18.75" customHeight="1">
      <c r="B28" s="4">
        <v>5</v>
      </c>
      <c r="C28" s="37" t="str">
        <f>'October 2023'!C28:V28</f>
        <v>Letter No NWR-HQ0ACCT(BUD)/7/2022-0/0SRAFA/BUD/HQ/NWR Dt 30.05.2023 (Original OBG 2023-24 in PH 5100,5300 &amp; 6400 Modified by this letter)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</row>
    <row r="29" spans="2:32" ht="18.75" customHeight="1">
      <c r="B29" s="4">
        <v>6</v>
      </c>
      <c r="C29" s="37" t="str">
        <f>'October 2023'!C29:V29</f>
        <v>Letter No NWR-HQ0ACCT(BUD)/7/2022-0/0 SR.AFA/BUD/HQ/NWR Dt 30.06.2023 (Original OBG 2023-24 in PH 3600 DRF Modified by this letter)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</row>
    <row r="30" spans="2:32" ht="20.25" customHeight="1">
      <c r="B30" s="4">
        <v>7</v>
      </c>
      <c r="C30" s="37" t="str">
        <f>'October 2023'!C30:U30</f>
        <v>Letter No NWR-HQ0ACCT(BUD)/7/2022-0/0 SR.AFA/BUD/HQ/NWR Dt 01.08.2023 (Original OBG 2023-24 in PH 3600 DF Modified by this letter)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29"/>
    </row>
  </sheetData>
  <mergeCells count="23">
    <mergeCell ref="Y3:AB3"/>
    <mergeCell ref="AC3:AF3"/>
    <mergeCell ref="B22:C22"/>
    <mergeCell ref="C24:S24"/>
    <mergeCell ref="B1:T1"/>
    <mergeCell ref="C2:I2"/>
    <mergeCell ref="AC2:AF2"/>
    <mergeCell ref="B3:B4"/>
    <mergeCell ref="C3:C4"/>
    <mergeCell ref="D3:D4"/>
    <mergeCell ref="E3:H3"/>
    <mergeCell ref="I3:L3"/>
    <mergeCell ref="M3:P3"/>
    <mergeCell ref="L2:N2"/>
    <mergeCell ref="Y2:AB2"/>
    <mergeCell ref="Q3:T3"/>
    <mergeCell ref="U3:X3"/>
    <mergeCell ref="C25:S25"/>
    <mergeCell ref="C26:S26"/>
    <mergeCell ref="C27:V27"/>
    <mergeCell ref="C28:V28"/>
    <mergeCell ref="C29:V29"/>
    <mergeCell ref="C30:S30"/>
  </mergeCells>
  <pageMargins left="0.31" right="0.24" top="0.75" bottom="0.75" header="0.3" footer="0.3"/>
  <pageSetup paperSize="9" scale="5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 2023</vt:lpstr>
      <vt:lpstr>Oct. for the 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2023-10-16T12:17:10Z</dcterms:modified>
</cp:coreProperties>
</file>