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5600" windowHeight="4725" firstSheet="3" activeTab="4"/>
  </bookViews>
  <sheets>
    <sheet name="PEI &amp; E" sheetId="1" r:id="rId1"/>
    <sheet name="Rev. Bud" sheetId="2" r:id="rId2"/>
    <sheet name="PH Act" sheetId="3" r:id="rId3"/>
    <sheet name="BR DR.1" sheetId="5" r:id="rId4"/>
    <sheet name="BR DR.2" sheetId="6" r:id="rId5"/>
  </sheets>
  <definedNames>
    <definedName name="_xlnm.Print_Area" localSheetId="4">'BR DR.2'!$A$1:$J$93</definedName>
  </definedNames>
  <calcPr calcId="124519"/>
</workbook>
</file>

<file path=xl/calcChain.xml><?xml version="1.0" encoding="utf-8"?>
<calcChain xmlns="http://schemas.openxmlformats.org/spreadsheetml/2006/main">
  <c r="G22" i="6"/>
  <c r="G30" s="1"/>
  <c r="H22"/>
  <c r="D30"/>
  <c r="C30"/>
  <c r="H29"/>
  <c r="J29" s="1"/>
  <c r="G29"/>
  <c r="I29" s="1"/>
  <c r="J28"/>
  <c r="I28"/>
  <c r="H27"/>
  <c r="G27"/>
  <c r="F27"/>
  <c r="J27" s="1"/>
  <c r="E27"/>
  <c r="I27" s="1"/>
  <c r="J26"/>
  <c r="I26"/>
  <c r="J25"/>
  <c r="I25"/>
  <c r="J24"/>
  <c r="I24"/>
  <c r="I23"/>
  <c r="H23"/>
  <c r="J23" s="1"/>
  <c r="H30"/>
  <c r="F22"/>
  <c r="E22"/>
  <c r="J21"/>
  <c r="I21"/>
  <c r="H13" i="5"/>
  <c r="J13" s="1"/>
  <c r="H11"/>
  <c r="L23"/>
  <c r="K23"/>
  <c r="H23"/>
  <c r="G23"/>
  <c r="D23"/>
  <c r="C23"/>
  <c r="F17"/>
  <c r="F23" s="1"/>
  <c r="E17"/>
  <c r="E23" s="1"/>
  <c r="L15"/>
  <c r="L24" s="1"/>
  <c r="K15"/>
  <c r="K24" s="1"/>
  <c r="D15"/>
  <c r="D24" s="1"/>
  <c r="C15"/>
  <c r="C24" s="1"/>
  <c r="I13"/>
  <c r="G13"/>
  <c r="H12"/>
  <c r="G12"/>
  <c r="F12"/>
  <c r="F15" s="1"/>
  <c r="F24" s="1"/>
  <c r="E12"/>
  <c r="E15" s="1"/>
  <c r="E24" s="1"/>
  <c r="G11"/>
  <c r="G15" s="1"/>
  <c r="G24" s="1"/>
  <c r="H54" i="6"/>
  <c r="I54"/>
  <c r="G53"/>
  <c r="H53"/>
  <c r="G37" i="5"/>
  <c r="H37"/>
  <c r="G38"/>
  <c r="I38" s="1"/>
  <c r="H38"/>
  <c r="H36"/>
  <c r="J36" s="1"/>
  <c r="G36"/>
  <c r="I36"/>
  <c r="L48"/>
  <c r="K48"/>
  <c r="H48"/>
  <c r="G48"/>
  <c r="E48"/>
  <c r="D48"/>
  <c r="C48"/>
  <c r="F42"/>
  <c r="F48" s="1"/>
  <c r="E42"/>
  <c r="I42" s="1"/>
  <c r="I48" s="1"/>
  <c r="L40"/>
  <c r="K40"/>
  <c r="K49" s="1"/>
  <c r="D40"/>
  <c r="D49" s="1"/>
  <c r="C40"/>
  <c r="C49" s="1"/>
  <c r="J38"/>
  <c r="F37"/>
  <c r="E37"/>
  <c r="E40" s="1"/>
  <c r="H60" i="6"/>
  <c r="J60" s="1"/>
  <c r="G60"/>
  <c r="H63" i="5"/>
  <c r="H66" s="1"/>
  <c r="G63"/>
  <c r="G66" s="1"/>
  <c r="G75" s="1"/>
  <c r="L74"/>
  <c r="K74"/>
  <c r="H74"/>
  <c r="G74"/>
  <c r="D74"/>
  <c r="C74"/>
  <c r="F68"/>
  <c r="F74" s="1"/>
  <c r="E68"/>
  <c r="E74" s="1"/>
  <c r="L66"/>
  <c r="L75" s="1"/>
  <c r="K66"/>
  <c r="K75" s="1"/>
  <c r="D66"/>
  <c r="D75" s="1"/>
  <c r="C66"/>
  <c r="J64"/>
  <c r="I64"/>
  <c r="F63"/>
  <c r="F66" s="1"/>
  <c r="E63"/>
  <c r="E66" s="1"/>
  <c r="J62"/>
  <c r="I62"/>
  <c r="H58" i="6"/>
  <c r="G58"/>
  <c r="G93" i="5"/>
  <c r="G96" s="1"/>
  <c r="G61" i="6"/>
  <c r="H93" i="5"/>
  <c r="L133"/>
  <c r="K133"/>
  <c r="H133"/>
  <c r="G133"/>
  <c r="D133"/>
  <c r="C133"/>
  <c r="F127"/>
  <c r="F133" s="1"/>
  <c r="E127"/>
  <c r="E133" s="1"/>
  <c r="L125"/>
  <c r="L134" s="1"/>
  <c r="K125"/>
  <c r="K134" s="1"/>
  <c r="H125"/>
  <c r="H134" s="1"/>
  <c r="G125"/>
  <c r="G134" s="1"/>
  <c r="D125"/>
  <c r="D134" s="1"/>
  <c r="C125"/>
  <c r="F123"/>
  <c r="J123" s="1"/>
  <c r="E123"/>
  <c r="I123" s="1"/>
  <c r="F122"/>
  <c r="F125" s="1"/>
  <c r="F134" s="1"/>
  <c r="E122"/>
  <c r="J121"/>
  <c r="I121"/>
  <c r="H61" i="6"/>
  <c r="D61"/>
  <c r="C61"/>
  <c r="J59"/>
  <c r="I59"/>
  <c r="F58"/>
  <c r="J58" s="1"/>
  <c r="E58"/>
  <c r="I58" s="1"/>
  <c r="J57"/>
  <c r="I57"/>
  <c r="J56"/>
  <c r="I56"/>
  <c r="J55"/>
  <c r="I55"/>
  <c r="J54"/>
  <c r="F53"/>
  <c r="F61" s="1"/>
  <c r="E53"/>
  <c r="E61" s="1"/>
  <c r="J52"/>
  <c r="I52"/>
  <c r="L104" i="5"/>
  <c r="K104"/>
  <c r="H104"/>
  <c r="G104"/>
  <c r="D104"/>
  <c r="C104"/>
  <c r="F98"/>
  <c r="F104" s="1"/>
  <c r="E98"/>
  <c r="E104" s="1"/>
  <c r="L96"/>
  <c r="L105" s="1"/>
  <c r="K96"/>
  <c r="K105" s="1"/>
  <c r="H96"/>
  <c r="D96"/>
  <c r="D105" s="1"/>
  <c r="C96"/>
  <c r="J94"/>
  <c r="I94"/>
  <c r="F93"/>
  <c r="F96" s="1"/>
  <c r="E93"/>
  <c r="E96" s="1"/>
  <c r="J92"/>
  <c r="I92"/>
  <c r="F153"/>
  <c r="E89" i="6"/>
  <c r="I89" s="1"/>
  <c r="F89"/>
  <c r="J89" s="1"/>
  <c r="E153" i="5"/>
  <c r="J153"/>
  <c r="E84" i="6"/>
  <c r="I84" s="1"/>
  <c r="F84"/>
  <c r="I153" i="5"/>
  <c r="F154"/>
  <c r="J154" s="1"/>
  <c r="E154"/>
  <c r="J91" i="6"/>
  <c r="I91"/>
  <c r="J90"/>
  <c r="I90"/>
  <c r="J88"/>
  <c r="I88"/>
  <c r="J87"/>
  <c r="I87"/>
  <c r="J86"/>
  <c r="I86"/>
  <c r="J85"/>
  <c r="I85"/>
  <c r="J84"/>
  <c r="J83"/>
  <c r="I83"/>
  <c r="D92"/>
  <c r="I154" i="5"/>
  <c r="J152"/>
  <c r="I152"/>
  <c r="F158"/>
  <c r="J158" s="1"/>
  <c r="J164" s="1"/>
  <c r="E158"/>
  <c r="E164" s="1"/>
  <c r="C92" i="6"/>
  <c r="F92"/>
  <c r="G92"/>
  <c r="H92"/>
  <c r="D164" i="5"/>
  <c r="F164"/>
  <c r="G164"/>
  <c r="H164"/>
  <c r="K164"/>
  <c r="L164"/>
  <c r="C164"/>
  <c r="D156"/>
  <c r="G156"/>
  <c r="G165" s="1"/>
  <c r="H156"/>
  <c r="H165" s="1"/>
  <c r="K156"/>
  <c r="L156"/>
  <c r="L165" s="1"/>
  <c r="C156"/>
  <c r="C165" s="1"/>
  <c r="C23" i="3"/>
  <c r="D23"/>
  <c r="E23"/>
  <c r="F23"/>
  <c r="B23"/>
  <c r="C49" i="2"/>
  <c r="D49"/>
  <c r="E49"/>
  <c r="F49"/>
  <c r="G49"/>
  <c r="H49"/>
  <c r="I49"/>
  <c r="B49"/>
  <c r="C46"/>
  <c r="D46"/>
  <c r="E46"/>
  <c r="F46"/>
  <c r="G46"/>
  <c r="H46"/>
  <c r="I46"/>
  <c r="B46"/>
  <c r="C24"/>
  <c r="D24"/>
  <c r="E24"/>
  <c r="F24"/>
  <c r="G24"/>
  <c r="H24"/>
  <c r="I24"/>
  <c r="B24"/>
  <c r="C21"/>
  <c r="D21"/>
  <c r="E21"/>
  <c r="F21"/>
  <c r="G21"/>
  <c r="H21"/>
  <c r="I21"/>
  <c r="B21"/>
  <c r="C38" i="1"/>
  <c r="D38"/>
  <c r="E38"/>
  <c r="F38"/>
  <c r="G38"/>
  <c r="H38"/>
  <c r="B38"/>
  <c r="I22" i="6" l="1"/>
  <c r="I30" s="1"/>
  <c r="J22"/>
  <c r="J30"/>
  <c r="F30"/>
  <c r="E30"/>
  <c r="H15" i="5"/>
  <c r="H24" s="1"/>
  <c r="J11"/>
  <c r="J17"/>
  <c r="J23" s="1"/>
  <c r="I11"/>
  <c r="I17"/>
  <c r="I23" s="1"/>
  <c r="J12"/>
  <c r="I12"/>
  <c r="J37"/>
  <c r="J40" s="1"/>
  <c r="G40"/>
  <c r="G49" s="1"/>
  <c r="H40"/>
  <c r="H49" s="1"/>
  <c r="E75"/>
  <c r="E49"/>
  <c r="F40"/>
  <c r="K165"/>
  <c r="L49"/>
  <c r="F49"/>
  <c r="J42"/>
  <c r="J48" s="1"/>
  <c r="I37"/>
  <c r="I40" s="1"/>
  <c r="I49" s="1"/>
  <c r="C105"/>
  <c r="J122"/>
  <c r="C75"/>
  <c r="E125"/>
  <c r="H75"/>
  <c r="F75"/>
  <c r="I63"/>
  <c r="I66" s="1"/>
  <c r="J66"/>
  <c r="J63"/>
  <c r="J68"/>
  <c r="J74" s="1"/>
  <c r="I68"/>
  <c r="I74" s="1"/>
  <c r="H105"/>
  <c r="G105"/>
  <c r="I60" i="6"/>
  <c r="I158" i="5"/>
  <c r="I164" s="1"/>
  <c r="I125"/>
  <c r="I122"/>
  <c r="F105"/>
  <c r="J98"/>
  <c r="J104" s="1"/>
  <c r="E134"/>
  <c r="C134"/>
  <c r="J125"/>
  <c r="J134" s="1"/>
  <c r="J127"/>
  <c r="J133" s="1"/>
  <c r="I127"/>
  <c r="I133" s="1"/>
  <c r="J53" i="6"/>
  <c r="J61" s="1"/>
  <c r="I53"/>
  <c r="I61" s="1"/>
  <c r="E105" i="5"/>
  <c r="I98"/>
  <c r="I104" s="1"/>
  <c r="J93"/>
  <c r="J96" s="1"/>
  <c r="I93"/>
  <c r="I96" s="1"/>
  <c r="I92" i="6"/>
  <c r="I156" i="5"/>
  <c r="I165" s="1"/>
  <c r="J156"/>
  <c r="J165" s="1"/>
  <c r="F156"/>
  <c r="F165" s="1"/>
  <c r="J92" i="6"/>
  <c r="E92"/>
  <c r="D165" i="5"/>
  <c r="E156"/>
  <c r="E165" s="1"/>
  <c r="J15" l="1"/>
  <c r="J24" s="1"/>
  <c r="N24" s="1"/>
  <c r="I15"/>
  <c r="I24" s="1"/>
  <c r="J49"/>
  <c r="J75"/>
  <c r="I75"/>
  <c r="J105"/>
  <c r="I105"/>
  <c r="I134"/>
</calcChain>
</file>

<file path=xl/sharedStrings.xml><?xml version="1.0" encoding="utf-8"?>
<sst xmlns="http://schemas.openxmlformats.org/spreadsheetml/2006/main" count="678" uniqueCount="176">
  <si>
    <t xml:space="preserve">                                                                                                                         </t>
  </si>
  <si>
    <t>NORTH WESTERN RAILWAY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</si>
  <si>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Times New Roman"/>
        <family val="1"/>
      </rPr>
      <t xml:space="preserve">Financial review of Originating Earnings: </t>
    </r>
  </si>
  <si>
    <r>
      <t xml:space="preserve">     </t>
    </r>
    <r>
      <rPr>
        <sz val="10"/>
        <color theme="1"/>
        <rFont val="Times New Roman"/>
        <family val="1"/>
      </rPr>
      <t>(Figs in thousands &amp; percentage)</t>
    </r>
  </si>
  <si>
    <t>Item</t>
  </si>
  <si>
    <t>2016-17</t>
  </si>
  <si>
    <t>(LFY)</t>
  </si>
  <si>
    <t>For the Month</t>
  </si>
  <si>
    <t>Cumulative to end of the Month</t>
  </si>
  <si>
    <t>Actual</t>
  </si>
  <si>
    <t>Target</t>
  </si>
  <si>
    <t>Actual  Last Year</t>
  </si>
  <si>
    <t>Actual Last Year</t>
  </si>
  <si>
    <t>Var. From Target (6-5)</t>
  </si>
  <si>
    <t>Var. From Last Year</t>
  </si>
  <si>
    <t>(6-7)</t>
  </si>
  <si>
    <t>Earnings</t>
  </si>
  <si>
    <t>Exp.</t>
  </si>
  <si>
    <t>PEI (%)</t>
  </si>
  <si>
    <t>Remarks: -</t>
  </si>
  <si>
    <r>
      <t xml:space="preserve">                                                                                                                         </t>
    </r>
    <r>
      <rPr>
        <sz val="10"/>
        <color theme="1"/>
        <rFont val="Times New Roman"/>
        <family val="1"/>
      </rPr>
      <t>(Figs in thousands</t>
    </r>
    <r>
      <rPr>
        <sz val="12"/>
        <color theme="1"/>
        <rFont val="Times New Roman"/>
        <family val="1"/>
      </rPr>
      <t>)</t>
    </r>
  </si>
  <si>
    <t>Heads</t>
  </si>
  <si>
    <t>For the Month*</t>
  </si>
  <si>
    <t>%Var. From Target (g-f)</t>
  </si>
  <si>
    <t>%Var. From L.Y.</t>
  </si>
  <si>
    <t>(g-h)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</si>
  <si>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</si>
  <si>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</si>
  <si>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</si>
  <si>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</si>
  <si>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</si>
  <si>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</si>
  <si>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</si>
  <si>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</si>
  <si>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</si>
  <si>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</si>
  <si>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Pass</t>
  </si>
  <si>
    <t>OCH</t>
  </si>
  <si>
    <t>Goods</t>
  </si>
  <si>
    <t>Sundry</t>
  </si>
  <si>
    <t>Total</t>
  </si>
  <si>
    <t>*Originating earnings should be furnished for the month of MPR.</t>
  </si>
  <si>
    <r>
      <t xml:space="preserve">Remarks </t>
    </r>
    <r>
      <rPr>
        <b/>
        <u/>
        <sz val="10"/>
        <color theme="1"/>
        <rFont val="Times New Roman"/>
        <family val="1"/>
      </rPr>
      <t>(For shortfall in earnings)</t>
    </r>
    <r>
      <rPr>
        <b/>
        <u/>
        <sz val="12"/>
        <color theme="1"/>
        <rFont val="Times New Roman"/>
        <family val="1"/>
      </rPr>
      <t>:-</t>
    </r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</si>
  <si>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Times New Roman"/>
        <family val="1"/>
      </rPr>
      <t>Financial review of expenditure</t>
    </r>
    <r>
      <rPr>
        <b/>
        <sz val="12"/>
        <color theme="1"/>
        <rFont val="Times New Roman"/>
        <family val="1"/>
      </rPr>
      <t xml:space="preserve">: </t>
    </r>
  </si>
  <si>
    <r>
      <t>1.1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 xml:space="preserve">Ordinary Working Expenditure , Month ---------------- (actual):  </t>
    </r>
    <r>
      <rPr>
        <b/>
        <i/>
        <sz val="10"/>
        <color theme="1"/>
        <rFont val="Times New Roman"/>
        <family val="1"/>
      </rPr>
      <t>( Pertains to Budget)</t>
    </r>
  </si>
  <si>
    <t>(Figs in thousands)</t>
  </si>
  <si>
    <t>D. No</t>
  </si>
  <si>
    <t>Act.</t>
  </si>
  <si>
    <t>BG</t>
  </si>
  <si>
    <t>2017-18</t>
  </si>
  <si>
    <t>(CFY)</t>
  </si>
  <si>
    <t>BP</t>
  </si>
  <si>
    <t>%Var. From BP</t>
  </si>
  <si>
    <t>j =h-g</t>
  </si>
  <si>
    <t>k =h-i</t>
  </si>
  <si>
    <t>DP</t>
  </si>
  <si>
    <t>MAR</t>
  </si>
  <si>
    <t>Net  Exp.</t>
  </si>
  <si>
    <t>Remarks for Excess Exp.: -</t>
  </si>
  <si>
    <r>
      <t>1.2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Times New Roman"/>
        <family val="1"/>
      </rPr>
      <t xml:space="preserve">Ordinary Working Expenditure, Month --------------- (approx): - </t>
    </r>
    <r>
      <rPr>
        <b/>
        <i/>
        <sz val="10"/>
        <color theme="1"/>
        <rFont val="Times New Roman"/>
        <family val="1"/>
      </rPr>
      <t>( Pertains to Budget)</t>
    </r>
  </si>
  <si>
    <t>Approx</t>
  </si>
  <si>
    <t>Remarks for excess/less utilisation:-</t>
  </si>
  <si>
    <t>Remarks for excess Exp.:-</t>
  </si>
  <si>
    <r>
      <t>2.3 Plan Head Expenditure, Month -------------- (actuals</t>
    </r>
    <r>
      <rPr>
        <sz val="12"/>
        <color theme="1"/>
        <rFont val="Times New Roman"/>
        <family val="1"/>
      </rPr>
      <t xml:space="preserve">)    </t>
    </r>
    <r>
      <rPr>
        <b/>
        <i/>
        <sz val="10"/>
        <color theme="1"/>
        <rFont val="Times New Roman"/>
        <family val="1"/>
      </rPr>
      <t>(Pertains to Budget)</t>
    </r>
  </si>
  <si>
    <r>
      <t xml:space="preserve">                                                                                  </t>
    </r>
    <r>
      <rPr>
        <sz val="10"/>
        <color theme="1"/>
        <rFont val="Times New Roman"/>
        <family val="1"/>
      </rPr>
      <t>(Figs in thousands)</t>
    </r>
  </si>
  <si>
    <t>Plan Head</t>
  </si>
  <si>
    <t>Up to the Month</t>
  </si>
  <si>
    <t>up to Month Last Year</t>
  </si>
  <si>
    <t>Balance BG</t>
  </si>
  <si>
    <t>% utilization  BG</t>
  </si>
  <si>
    <t>f = c-d</t>
  </si>
  <si>
    <t>g = (d/c)* 100</t>
  </si>
  <si>
    <t>CRRM</t>
  </si>
  <si>
    <t xml:space="preserve">  </t>
  </si>
  <si>
    <r>
      <t xml:space="preserve">3.1 Summary position of DR –Traffic Suspense &amp; BR:     </t>
    </r>
    <r>
      <rPr>
        <b/>
        <i/>
        <sz val="10"/>
        <color theme="1"/>
        <rFont val="Times New Roman"/>
        <family val="1"/>
      </rPr>
      <t>(Pertains to Expenditure</t>
    </r>
    <r>
      <rPr>
        <b/>
        <i/>
        <sz val="12"/>
        <color theme="1"/>
        <rFont val="Times New Roman"/>
        <family val="1"/>
      </rPr>
      <t>)</t>
    </r>
  </si>
  <si>
    <t xml:space="preserve"> (Fig in Thousands)</t>
  </si>
  <si>
    <t>SN</t>
  </si>
  <si>
    <t>Category</t>
  </si>
  <si>
    <t xml:space="preserve">Opening Balance </t>
  </si>
  <si>
    <t xml:space="preserve">    01-04-2017*</t>
  </si>
  <si>
    <t>Accretion</t>
  </si>
  <si>
    <t xml:space="preserve"> up to Month</t>
  </si>
  <si>
    <t>Clearance</t>
  </si>
  <si>
    <t>Closing Balance</t>
  </si>
  <si>
    <t>Bills yet to</t>
  </si>
  <si>
    <t xml:space="preserve"> be issued</t>
  </si>
  <si>
    <t>Items</t>
  </si>
  <si>
    <t>Amt.</t>
  </si>
  <si>
    <t>Bills</t>
  </si>
  <si>
    <t>k</t>
  </si>
  <si>
    <t>l</t>
  </si>
  <si>
    <t xml:space="preserve">Int &amp; maint. charges of siding </t>
  </si>
  <si>
    <t>Rent of Building</t>
  </si>
  <si>
    <t xml:space="preserve">Land Licensing </t>
  </si>
  <si>
    <t>Way leave facility</t>
  </si>
  <si>
    <r>
      <t>DR = Sub Total</t>
    </r>
    <r>
      <rPr>
        <sz val="11"/>
        <color theme="1"/>
        <rFont val="Times New Roman"/>
        <family val="1"/>
      </rPr>
      <t xml:space="preserve"> </t>
    </r>
  </si>
  <si>
    <t>Maintenance of L-Xing</t>
  </si>
  <si>
    <t>Staff cost</t>
  </si>
  <si>
    <t>Foreign service contribution</t>
  </si>
  <si>
    <t>Electric  Charges</t>
  </si>
  <si>
    <t xml:space="preserve">Water charges </t>
  </si>
  <si>
    <t>Conservancy charges</t>
  </si>
  <si>
    <t>Other Items (to be specified)</t>
  </si>
  <si>
    <r>
      <t>BR</t>
    </r>
    <r>
      <rPr>
        <sz val="11"/>
        <color theme="1"/>
        <rFont val="Times New Roman"/>
        <family val="1"/>
      </rPr>
      <t xml:space="preserve"> = </t>
    </r>
    <r>
      <rPr>
        <b/>
        <sz val="11"/>
        <color theme="1"/>
        <rFont val="Times New Roman"/>
        <family val="1"/>
      </rPr>
      <t>Sub Total</t>
    </r>
  </si>
  <si>
    <t>Gross Total</t>
  </si>
  <si>
    <t>*Year to be updated as current financial year</t>
  </si>
  <si>
    <r>
      <t>Remarks</t>
    </r>
    <r>
      <rPr>
        <b/>
        <sz val="12"/>
        <color theme="1"/>
        <rFont val="Times New Roman"/>
        <family val="1"/>
      </rPr>
      <t>: -</t>
    </r>
  </si>
  <si>
    <t xml:space="preserve">3.2. Important outstanding recoverable items i. e. (i) more than Rs. Ten Lakh value     </t>
  </si>
  <si>
    <r>
      <t xml:space="preserve">       Items (ii) disputed items (iii) other important items:      </t>
    </r>
    <r>
      <rPr>
        <b/>
        <i/>
        <sz val="10"/>
        <color theme="1"/>
        <rFont val="Times New Roman"/>
        <family val="1"/>
      </rPr>
      <t>(Pertains to Expenditure</t>
    </r>
    <r>
      <rPr>
        <b/>
        <sz val="10"/>
        <color theme="1"/>
        <rFont val="Times New Roman"/>
        <family val="1"/>
      </rPr>
      <t>)</t>
    </r>
  </si>
  <si>
    <t xml:space="preserve">                                  </t>
  </si>
  <si>
    <t xml:space="preserve">       </t>
  </si>
  <si>
    <t>S.N</t>
  </si>
  <si>
    <t>Name of party</t>
  </si>
  <si>
    <t>Item’s description</t>
  </si>
  <si>
    <t>Period</t>
  </si>
  <si>
    <t>Amount</t>
  </si>
  <si>
    <t>Remarks</t>
  </si>
  <si>
    <r>
      <t xml:space="preserve">3.3. </t>
    </r>
    <r>
      <rPr>
        <b/>
        <u/>
        <sz val="12"/>
        <color theme="1"/>
        <rFont val="Times New Roman"/>
        <family val="1"/>
      </rPr>
      <t>Department wise recoverable items</t>
    </r>
    <r>
      <rPr>
        <b/>
        <sz val="12"/>
        <color theme="1"/>
        <rFont val="Times New Roman"/>
        <family val="1"/>
      </rPr>
      <t xml:space="preserve">: -               </t>
    </r>
    <r>
      <rPr>
        <b/>
        <i/>
        <sz val="12"/>
        <color theme="1"/>
        <rFont val="Times New Roman"/>
        <family val="1"/>
      </rPr>
      <t>(</t>
    </r>
    <r>
      <rPr>
        <b/>
        <i/>
        <sz val="10"/>
        <color theme="1"/>
        <rFont val="Times New Roman"/>
        <family val="1"/>
      </rPr>
      <t>Pertains to Expenditure)</t>
    </r>
    <r>
      <rPr>
        <b/>
        <i/>
        <u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                                                                                                  </t>
    </r>
  </si>
  <si>
    <r>
      <t xml:space="preserve">                                                                                                                                                        </t>
    </r>
    <r>
      <rPr>
        <sz val="10"/>
        <color theme="1"/>
        <rFont val="Times New Roman"/>
        <family val="1"/>
      </rPr>
      <t>(Fig.in Thousands)</t>
    </r>
  </si>
  <si>
    <t>Department</t>
  </si>
  <si>
    <t>Accretion up to the month</t>
  </si>
  <si>
    <t>Clearance up to the month</t>
  </si>
  <si>
    <t>Steel Plants</t>
  </si>
  <si>
    <t>PSUs</t>
  </si>
  <si>
    <t>Defence Department</t>
  </si>
  <si>
    <t>P&amp;T Deptt</t>
  </si>
  <si>
    <t>SEBs/Power Houses</t>
  </si>
  <si>
    <t>Other Central govt Ministries</t>
  </si>
  <si>
    <t>Other State Govt deptts</t>
  </si>
  <si>
    <t>Private Parties</t>
  </si>
  <si>
    <t>Others (Specify)</t>
  </si>
  <si>
    <t xml:space="preserve"> Total</t>
  </si>
  <si>
    <r>
      <t>Remarks, if any</t>
    </r>
    <r>
      <rPr>
        <b/>
        <sz val="11"/>
        <color theme="1"/>
        <rFont val="Times New Roman"/>
        <family val="1"/>
      </rPr>
      <t>: -</t>
    </r>
  </si>
  <si>
    <t>MPR for the Month of:-  June-2017</t>
  </si>
  <si>
    <t>Name of Unit:- Sr. DFM Offine, N.W. Railway BIKANER</t>
  </si>
  <si>
    <r>
      <t>1.1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 xml:space="preserve">Performance Efficiency Index (PEI), Month -April-2017: </t>
    </r>
    <r>
      <rPr>
        <b/>
        <i/>
        <sz val="10"/>
        <color theme="1"/>
        <rFont val="Times New Roman"/>
        <family val="1"/>
      </rPr>
      <t>(Pertains to Budget)</t>
    </r>
  </si>
  <si>
    <r>
      <t xml:space="preserve">1.2 Originating Earnings, Month-April-2017:       </t>
    </r>
    <r>
      <rPr>
        <i/>
        <sz val="10"/>
        <color theme="1"/>
        <rFont val="Times New Roman"/>
        <family val="1"/>
      </rPr>
      <t>(</t>
    </r>
    <r>
      <rPr>
        <b/>
        <i/>
        <sz val="10"/>
        <color theme="1"/>
        <rFont val="Times New Roman"/>
        <family val="1"/>
      </rPr>
      <t>Pertains to Traffic A/Cs)</t>
    </r>
  </si>
  <si>
    <t>Actual 2016-17 (LFY)</t>
  </si>
  <si>
    <t>(a)</t>
  </si>
  <si>
    <t>(b)</t>
  </si>
  <si>
    <t>(c )</t>
  </si>
  <si>
    <t>(d)</t>
  </si>
  <si>
    <t>(e)</t>
  </si>
  <si>
    <t>(f)</t>
  </si>
  <si>
    <t xml:space="preserve">PWD/HR </t>
  </si>
  <si>
    <t xml:space="preserve">PWD/RAJ </t>
  </si>
  <si>
    <t>BPC HSR</t>
  </si>
  <si>
    <t>HPC HSR</t>
  </si>
  <si>
    <t>Ministry of Defense</t>
  </si>
  <si>
    <t>RMS &amp; Post office</t>
  </si>
  <si>
    <t>Wages of Staff</t>
  </si>
  <si>
    <t>Land Licence</t>
  </si>
  <si>
    <t>Int. &amp; Main. Charges</t>
  </si>
  <si>
    <t>Rent</t>
  </si>
  <si>
    <t>16 years</t>
  </si>
  <si>
    <t>1 years</t>
  </si>
  <si>
    <t>5 years</t>
  </si>
  <si>
    <t>4 years</t>
  </si>
  <si>
    <t>Rs. 546874/- is outstanding against M/S Hindustan Gum &amp; Chemical  Ltd. /BNW on account of interest &amp; maintenance charges of siding due to court case, for the period 1982-1992.</t>
  </si>
  <si>
    <t>Rs. 801912/- is outstanding against Cement Corporation of India on account of interest &amp; maintenance charges of siding CKD due to sick unit, for the period 1982-92.</t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</si>
  <si>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May - 2017): </t>
    </r>
    <r>
      <rPr>
        <sz val="12"/>
        <color theme="1"/>
        <rFont val="Times New Roman"/>
        <family val="1"/>
      </rPr>
      <t xml:space="preserve">  </t>
    </r>
  </si>
  <si>
    <t>Siding at FCI, Hisar</t>
  </si>
  <si>
    <t>2 years</t>
  </si>
  <si>
    <t>GRP Including</t>
  </si>
  <si>
    <t>union, association</t>
  </si>
  <si>
    <t>May 2017</t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</si>
  <si>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June - 2017):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</si>
  <si>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Dec - 2017):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</si>
  <si>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Jan - 2018): </t>
    </r>
    <r>
      <rPr>
        <sz val="12"/>
        <color theme="1"/>
        <rFont val="Times New Roman"/>
        <family val="1"/>
      </rPr>
      <t xml:space="preserve">  </t>
    </r>
  </si>
  <si>
    <r>
      <t>Remarks</t>
    </r>
    <r>
      <rPr>
        <b/>
        <sz val="12"/>
        <color theme="1"/>
        <rFont val="Times New Roman"/>
        <family val="1"/>
      </rPr>
      <t xml:space="preserve">: -(1) </t>
    </r>
    <r>
      <rPr>
        <sz val="12"/>
        <color theme="1"/>
        <rFont val="Times New Roman"/>
        <family val="1"/>
      </rPr>
      <t>Rs. 115.1 lakh has been accepted by Defence Department and Rs. 8.17 lakh from Postal Department. Sechudle has been sent to HQ for clearance.</t>
    </r>
  </si>
  <si>
    <r>
      <t xml:space="preserve">(2) Demand Draft </t>
    </r>
    <r>
      <rPr>
        <sz val="12"/>
        <color theme="1"/>
        <rFont val="Times New Roman"/>
        <family val="1"/>
      </rPr>
      <t xml:space="preserve">Rs. 60 lakh by Postal Department  and Rs. 123 lakh from FCI/SSA may be submitte latest by 2nd weed of Feb'18. </t>
    </r>
  </si>
  <si>
    <r>
      <t xml:space="preserve">Note:- Therefor, Rs. 3.5 crore clearance achived upto Feb' 18 and Cosing Balance reduced by 3.06 core during Feb'18 against BR/DR is Rs. </t>
    </r>
    <r>
      <rPr>
        <sz val="12"/>
        <color theme="1"/>
        <rFont val="Times New Roman"/>
        <family val="1"/>
      </rPr>
      <t xml:space="preserve">11.20 crore out of previous month  closing balance 14.33 crore.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</si>
  <si>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Feb - 2018):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</si>
  <si>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March - 2018): </t>
    </r>
    <r>
      <rPr>
        <sz val="12"/>
        <color theme="1"/>
        <rFont val="Times New Roman"/>
        <family val="1"/>
      </rPr>
      <t xml:space="preserve">  </t>
    </r>
  </si>
  <si>
    <t>Note: Position is tantavie subjet to March account</t>
  </si>
  <si>
    <t>March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</si>
</sst>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5"/>
      <color theme="1"/>
      <name val="Times New Roman"/>
      <family val="1"/>
    </font>
    <font>
      <b/>
      <sz val="7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3"/>
      <color theme="1"/>
      <name val="Times New Roman"/>
      <family val="1"/>
    </font>
    <font>
      <b/>
      <sz val="3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4"/>
      <color theme="1"/>
      <name val="Times New Roman"/>
      <family val="1"/>
    </font>
    <font>
      <b/>
      <sz val="8"/>
      <color theme="1"/>
      <name val="Times New Roman"/>
      <family val="1"/>
    </font>
    <font>
      <sz val="1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color indexed="17"/>
      <name val="Times New Roman"/>
      <family val="1"/>
    </font>
    <font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>
      <alignment horizontal="justify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1"/>
    </xf>
    <xf numFmtId="0" fontId="9" fillId="0" borderId="0" xfId="0" applyFont="1" applyAlignment="1">
      <alignment horizontal="left" indent="5"/>
    </xf>
    <xf numFmtId="0" fontId="10" fillId="0" borderId="0" xfId="0" applyFont="1" applyAlignment="1">
      <alignment horizontal="left" indent="5"/>
    </xf>
    <xf numFmtId="0" fontId="19" fillId="0" borderId="0" xfId="0" applyFont="1"/>
    <xf numFmtId="0" fontId="16" fillId="0" borderId="0" xfId="0" applyFont="1"/>
    <xf numFmtId="0" fontId="16" fillId="0" borderId="0" xfId="0" applyFont="1" applyAlignment="1">
      <alignment horizontal="left" indent="5"/>
    </xf>
    <xf numFmtId="0" fontId="20" fillId="0" borderId="0" xfId="0" applyFont="1"/>
    <xf numFmtId="0" fontId="21" fillId="0" borderId="0" xfId="0" applyFont="1"/>
    <xf numFmtId="0" fontId="11" fillId="0" borderId="0" xfId="0" applyFont="1"/>
    <xf numFmtId="0" fontId="16" fillId="0" borderId="0" xfId="0" applyFont="1" applyAlignment="1">
      <alignment horizontal="right"/>
    </xf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indent="2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/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0" borderId="5" xfId="0" applyBorder="1"/>
    <xf numFmtId="0" fontId="1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9" fillId="0" borderId="0" xfId="0" applyFont="1" applyBorder="1"/>
    <xf numFmtId="0" fontId="14" fillId="0" borderId="0" xfId="0" applyFont="1" applyBorder="1"/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" fillId="0" borderId="0" xfId="0" applyFont="1" applyBorder="1" applyAlignment="1">
      <alignment horizontal="left" indent="5"/>
    </xf>
    <xf numFmtId="0" fontId="22" fillId="0" borderId="0" xfId="0" applyFont="1" applyBorder="1"/>
    <xf numFmtId="0" fontId="11" fillId="0" borderId="0" xfId="0" applyFont="1" applyBorder="1"/>
    <xf numFmtId="0" fontId="6" fillId="0" borderId="0" xfId="0" applyFont="1" applyBorder="1"/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7" xfId="0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/>
    <xf numFmtId="0" fontId="28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16" fontId="3" fillId="0" borderId="0" xfId="0" quotePrefix="1" applyNumberFormat="1" applyFont="1"/>
    <xf numFmtId="0" fontId="25" fillId="0" borderId="1" xfId="0" applyFont="1" applyBorder="1" applyAlignment="1">
      <alignment horizontal="center" vertical="top" wrapText="1"/>
    </xf>
    <xf numFmtId="17" fontId="24" fillId="0" borderId="0" xfId="0" quotePrefix="1" applyNumberFormat="1" applyFo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 wrapText="1"/>
    </xf>
    <xf numFmtId="0" fontId="25" fillId="0" borderId="2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17" fontId="2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opLeftCell="A28" workbookViewId="0">
      <selection activeCell="L39" sqref="L39"/>
    </sheetView>
  </sheetViews>
  <sheetFormatPr defaultRowHeight="15"/>
  <sheetData>
    <row r="1" spans="1:10" ht="16.5">
      <c r="A1" s="1" t="s">
        <v>0</v>
      </c>
    </row>
    <row r="2" spans="1:10" ht="15.75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 ht="15.75">
      <c r="A3" s="4"/>
    </row>
    <row r="4" spans="1:10" ht="15.75">
      <c r="A4" s="111" t="s">
        <v>134</v>
      </c>
      <c r="B4" s="111"/>
      <c r="C4" s="111"/>
      <c r="D4" s="111"/>
      <c r="E4" s="111"/>
      <c r="F4" s="111"/>
      <c r="G4" s="111"/>
    </row>
    <row r="5" spans="1:10">
      <c r="A5" s="5"/>
      <c r="B5" s="19"/>
      <c r="C5" s="19"/>
      <c r="D5" s="19"/>
      <c r="E5" s="19"/>
      <c r="F5" s="19"/>
    </row>
    <row r="6" spans="1:10" ht="15.75">
      <c r="A6" s="111" t="s">
        <v>133</v>
      </c>
      <c r="B6" s="111"/>
      <c r="C6" s="111"/>
      <c r="D6" s="111"/>
      <c r="E6" s="111"/>
      <c r="F6" s="111"/>
    </row>
    <row r="7" spans="1:10" ht="15.75">
      <c r="A7" s="6"/>
    </row>
    <row r="8" spans="1:10" ht="15.75">
      <c r="A8" s="6"/>
    </row>
    <row r="9" spans="1:10" ht="15.75">
      <c r="A9" s="7" t="s">
        <v>2</v>
      </c>
    </row>
    <row r="10" spans="1:10" ht="15.75">
      <c r="A10" s="7"/>
    </row>
    <row r="11" spans="1:10" ht="15.75">
      <c r="A11" s="8" t="s">
        <v>135</v>
      </c>
    </row>
    <row r="12" spans="1:10">
      <c r="A12" s="9"/>
    </row>
    <row r="13" spans="1:10">
      <c r="A13" s="10"/>
    </row>
    <row r="14" spans="1:10" ht="15.75">
      <c r="A14" s="21"/>
      <c r="B14" s="23" t="s">
        <v>3</v>
      </c>
      <c r="C14" s="21"/>
      <c r="D14" s="21"/>
      <c r="E14" s="21"/>
      <c r="F14" s="21"/>
      <c r="G14" s="21"/>
      <c r="H14" s="21"/>
      <c r="I14" s="21"/>
      <c r="J14" s="21"/>
    </row>
    <row r="15" spans="1:10">
      <c r="A15" s="119" t="s">
        <v>4</v>
      </c>
      <c r="B15" s="24" t="s">
        <v>5</v>
      </c>
      <c r="C15" s="120" t="s">
        <v>7</v>
      </c>
      <c r="D15" s="120"/>
      <c r="E15" s="120"/>
      <c r="F15" s="120" t="s">
        <v>8</v>
      </c>
      <c r="G15" s="120"/>
      <c r="H15" s="120"/>
      <c r="I15" s="120"/>
      <c r="J15" s="120"/>
    </row>
    <row r="16" spans="1:10">
      <c r="A16" s="119"/>
      <c r="B16" s="24" t="s">
        <v>6</v>
      </c>
      <c r="C16" s="120"/>
      <c r="D16" s="120"/>
      <c r="E16" s="120"/>
      <c r="F16" s="120"/>
      <c r="G16" s="120"/>
      <c r="H16" s="120"/>
      <c r="I16" s="120"/>
      <c r="J16" s="120"/>
    </row>
    <row r="17" spans="1:11" ht="57">
      <c r="A17" s="112"/>
      <c r="B17" s="112" t="s">
        <v>9</v>
      </c>
      <c r="C17" s="112" t="s">
        <v>10</v>
      </c>
      <c r="D17" s="112" t="s">
        <v>9</v>
      </c>
      <c r="E17" s="112" t="s">
        <v>11</v>
      </c>
      <c r="F17" s="112" t="s">
        <v>10</v>
      </c>
      <c r="G17" s="112" t="s">
        <v>9</v>
      </c>
      <c r="H17" s="112" t="s">
        <v>12</v>
      </c>
      <c r="I17" s="112" t="s">
        <v>13</v>
      </c>
      <c r="J17" s="34" t="s">
        <v>14</v>
      </c>
    </row>
    <row r="18" spans="1:11">
      <c r="A18" s="112"/>
      <c r="B18" s="112"/>
      <c r="C18" s="112"/>
      <c r="D18" s="112"/>
      <c r="E18" s="112"/>
      <c r="F18" s="112"/>
      <c r="G18" s="112"/>
      <c r="H18" s="112"/>
      <c r="I18" s="112"/>
      <c r="J18" s="34" t="s">
        <v>15</v>
      </c>
    </row>
    <row r="19" spans="1:11">
      <c r="A19" s="27">
        <v>1</v>
      </c>
      <c r="B19" s="27"/>
      <c r="C19" s="27">
        <v>2</v>
      </c>
      <c r="D19" s="27">
        <v>3</v>
      </c>
      <c r="E19" s="27">
        <v>4</v>
      </c>
      <c r="F19" s="27">
        <v>5</v>
      </c>
      <c r="G19" s="27">
        <v>6</v>
      </c>
      <c r="H19" s="27">
        <v>7</v>
      </c>
      <c r="I19" s="27">
        <v>8</v>
      </c>
      <c r="J19" s="27">
        <v>9</v>
      </c>
    </row>
    <row r="20" spans="1:11" ht="20.100000000000001" customHeight="1">
      <c r="A20" s="26" t="s">
        <v>16</v>
      </c>
      <c r="B20" s="26"/>
      <c r="C20" s="26"/>
      <c r="D20" s="26"/>
      <c r="E20" s="26"/>
      <c r="F20" s="26"/>
      <c r="G20" s="26"/>
      <c r="H20" s="26"/>
      <c r="I20" s="26"/>
      <c r="J20" s="26"/>
    </row>
    <row r="21" spans="1:11" ht="20.100000000000001" customHeight="1">
      <c r="A21" s="26" t="s">
        <v>17</v>
      </c>
      <c r="B21" s="26"/>
      <c r="C21" s="26"/>
      <c r="D21" s="26"/>
      <c r="E21" s="26"/>
      <c r="F21" s="26"/>
      <c r="G21" s="26"/>
      <c r="H21" s="26"/>
      <c r="I21" s="26"/>
      <c r="J21" s="26"/>
    </row>
    <row r="22" spans="1:11" ht="20.100000000000001" customHeight="1">
      <c r="A22" s="26" t="s">
        <v>18</v>
      </c>
      <c r="B22" s="26"/>
      <c r="C22" s="26"/>
      <c r="D22" s="26"/>
      <c r="E22" s="26"/>
      <c r="F22" s="26"/>
      <c r="G22" s="26"/>
      <c r="H22" s="26"/>
      <c r="I22" s="26"/>
      <c r="J22" s="26"/>
    </row>
    <row r="23" spans="1:11" ht="20.100000000000001" customHeight="1">
      <c r="A23" s="28"/>
      <c r="B23" s="21"/>
      <c r="C23" s="21"/>
      <c r="D23" s="21"/>
      <c r="E23" s="21"/>
      <c r="F23" s="21"/>
      <c r="G23" s="21"/>
      <c r="H23" s="21"/>
      <c r="I23" s="21"/>
      <c r="J23" s="21"/>
    </row>
    <row r="24" spans="1:11" ht="15.75">
      <c r="A24" s="20" t="s">
        <v>19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1" ht="15.75">
      <c r="A25" s="18"/>
      <c r="B25" s="19"/>
      <c r="C25" s="19"/>
      <c r="D25" s="19"/>
      <c r="E25" s="19"/>
      <c r="F25" s="19"/>
      <c r="G25" s="19"/>
      <c r="H25" s="19"/>
      <c r="I25" s="19"/>
      <c r="J25" s="19"/>
    </row>
    <row r="26" spans="1:11" ht="15.75">
      <c r="A26" s="18"/>
      <c r="B26" s="19"/>
      <c r="C26" s="19"/>
      <c r="D26" s="19"/>
      <c r="E26" s="19"/>
      <c r="F26" s="19"/>
      <c r="G26" s="19"/>
      <c r="H26" s="19"/>
      <c r="I26" s="19"/>
      <c r="J26" s="19"/>
    </row>
    <row r="27" spans="1:11" ht="25.5" customHeight="1">
      <c r="A27" s="60" t="s">
        <v>136</v>
      </c>
      <c r="B27" s="61"/>
      <c r="C27" s="61"/>
      <c r="D27" s="61"/>
      <c r="E27" s="61"/>
      <c r="F27" s="61"/>
      <c r="G27" s="61"/>
      <c r="H27" s="61"/>
      <c r="I27" s="61"/>
      <c r="J27" s="61"/>
    </row>
    <row r="28" spans="1:11" ht="15.75">
      <c r="A28" s="59" t="s">
        <v>20</v>
      </c>
      <c r="B28" s="33"/>
      <c r="C28" s="33"/>
      <c r="D28" s="33"/>
      <c r="E28" s="33"/>
      <c r="F28" s="62"/>
      <c r="G28" s="62"/>
      <c r="H28" s="62"/>
      <c r="I28" s="63"/>
      <c r="J28" s="19"/>
      <c r="K28" s="19"/>
    </row>
    <row r="29" spans="1:11">
      <c r="A29" s="112" t="s">
        <v>21</v>
      </c>
      <c r="B29" s="114" t="s">
        <v>137</v>
      </c>
      <c r="C29" s="112" t="s">
        <v>22</v>
      </c>
      <c r="D29" s="112"/>
      <c r="E29" s="112"/>
      <c r="F29" s="112" t="s">
        <v>8</v>
      </c>
      <c r="G29" s="112"/>
      <c r="H29" s="112"/>
      <c r="I29" s="112"/>
      <c r="J29" s="112"/>
    </row>
    <row r="30" spans="1:11">
      <c r="A30" s="112"/>
      <c r="B30" s="115"/>
      <c r="C30" s="112"/>
      <c r="D30" s="112"/>
      <c r="E30" s="112"/>
      <c r="F30" s="112"/>
      <c r="G30" s="112"/>
      <c r="H30" s="112"/>
      <c r="I30" s="112"/>
      <c r="J30" s="112"/>
    </row>
    <row r="31" spans="1:11" ht="42.75">
      <c r="A31" s="112"/>
      <c r="B31" s="116"/>
      <c r="C31" s="112" t="s">
        <v>10</v>
      </c>
      <c r="D31" s="112" t="s">
        <v>9</v>
      </c>
      <c r="E31" s="112" t="s">
        <v>11</v>
      </c>
      <c r="F31" s="112" t="s">
        <v>10</v>
      </c>
      <c r="G31" s="112" t="s">
        <v>9</v>
      </c>
      <c r="H31" s="112" t="s">
        <v>12</v>
      </c>
      <c r="I31" s="112" t="s">
        <v>23</v>
      </c>
      <c r="J31" s="34" t="s">
        <v>24</v>
      </c>
    </row>
    <row r="32" spans="1:11">
      <c r="A32" s="112"/>
      <c r="B32" s="36"/>
      <c r="C32" s="112"/>
      <c r="D32" s="112"/>
      <c r="E32" s="112"/>
      <c r="F32" s="112"/>
      <c r="G32" s="112"/>
      <c r="H32" s="112"/>
      <c r="I32" s="112"/>
      <c r="J32" s="34" t="s">
        <v>25</v>
      </c>
    </row>
    <row r="33" spans="1:10" ht="15.75">
      <c r="A33" s="31" t="s">
        <v>26</v>
      </c>
      <c r="B33" s="31" t="s">
        <v>27</v>
      </c>
      <c r="C33" s="31" t="s">
        <v>28</v>
      </c>
      <c r="D33" s="31" t="s">
        <v>29</v>
      </c>
      <c r="E33" s="31" t="s">
        <v>30</v>
      </c>
      <c r="F33" s="31" t="s">
        <v>31</v>
      </c>
      <c r="G33" s="31" t="s">
        <v>32</v>
      </c>
      <c r="H33" s="31" t="s">
        <v>33</v>
      </c>
      <c r="I33" s="31" t="s">
        <v>34</v>
      </c>
      <c r="J33" s="31" t="s">
        <v>35</v>
      </c>
    </row>
    <row r="34" spans="1:10" ht="20.100000000000001" customHeight="1">
      <c r="A34" s="30" t="s">
        <v>36</v>
      </c>
      <c r="B34" s="32"/>
      <c r="C34" s="32"/>
      <c r="D34" s="32"/>
      <c r="E34" s="31"/>
      <c r="F34" s="32"/>
      <c r="G34" s="31"/>
      <c r="H34" s="32"/>
      <c r="I34" s="32"/>
      <c r="J34" s="32"/>
    </row>
    <row r="35" spans="1:10" ht="20.100000000000001" customHeight="1">
      <c r="A35" s="30" t="s">
        <v>37</v>
      </c>
      <c r="B35" s="32"/>
      <c r="C35" s="32"/>
      <c r="D35" s="32"/>
      <c r="E35" s="31"/>
      <c r="F35" s="32"/>
      <c r="G35" s="31"/>
      <c r="H35" s="32"/>
      <c r="I35" s="32"/>
      <c r="J35" s="32"/>
    </row>
    <row r="36" spans="1:10" ht="20.100000000000001" customHeight="1">
      <c r="A36" s="30" t="s">
        <v>38</v>
      </c>
      <c r="B36" s="32"/>
      <c r="C36" s="32"/>
      <c r="D36" s="32"/>
      <c r="E36" s="31"/>
      <c r="F36" s="32"/>
      <c r="G36" s="31"/>
      <c r="H36" s="32"/>
      <c r="I36" s="32"/>
      <c r="J36" s="32"/>
    </row>
    <row r="37" spans="1:10" ht="20.100000000000001" customHeight="1">
      <c r="A37" s="30" t="s">
        <v>39</v>
      </c>
      <c r="B37" s="32"/>
      <c r="C37" s="32"/>
      <c r="D37" s="32"/>
      <c r="E37" s="31"/>
      <c r="F37" s="32"/>
      <c r="G37" s="31"/>
      <c r="H37" s="32"/>
      <c r="I37" s="32"/>
      <c r="J37" s="32"/>
    </row>
    <row r="38" spans="1:10" ht="20.100000000000001" customHeight="1">
      <c r="A38" s="29" t="s">
        <v>40</v>
      </c>
      <c r="B38" s="32">
        <f>B34+B35+B36+B37</f>
        <v>0</v>
      </c>
      <c r="C38" s="58">
        <f t="shared" ref="C38:H38" si="0">C34+C35+C36+C37</f>
        <v>0</v>
      </c>
      <c r="D38" s="58">
        <f t="shared" si="0"/>
        <v>0</v>
      </c>
      <c r="E38" s="58">
        <f t="shared" si="0"/>
        <v>0</v>
      </c>
      <c r="F38" s="58">
        <f t="shared" si="0"/>
        <v>0</v>
      </c>
      <c r="G38" s="58">
        <f t="shared" si="0"/>
        <v>0</v>
      </c>
      <c r="H38" s="58">
        <f t="shared" si="0"/>
        <v>0</v>
      </c>
      <c r="I38" s="32"/>
      <c r="J38" s="32"/>
    </row>
    <row r="39" spans="1:10">
      <c r="A39" s="113" t="s">
        <v>41</v>
      </c>
      <c r="B39" s="113"/>
      <c r="C39" s="113"/>
      <c r="D39" s="113"/>
      <c r="E39" s="113"/>
      <c r="F39" s="113"/>
      <c r="G39" s="113"/>
      <c r="H39" s="113"/>
      <c r="I39" s="113"/>
      <c r="J39" s="113"/>
    </row>
    <row r="40" spans="1:10" ht="15.75">
      <c r="A40" s="117" t="s">
        <v>42</v>
      </c>
      <c r="B40" s="117"/>
      <c r="C40" s="117"/>
      <c r="D40" s="117"/>
      <c r="E40" s="117"/>
      <c r="F40" s="117"/>
      <c r="G40" s="117"/>
      <c r="H40" s="117"/>
      <c r="I40" s="117"/>
      <c r="J40" s="117"/>
    </row>
    <row r="41" spans="1:10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0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4" spans="1:10">
      <c r="E44">
        <v>1</v>
      </c>
    </row>
  </sheetData>
  <mergeCells count="28">
    <mergeCell ref="A40:J40"/>
    <mergeCell ref="A2:J2"/>
    <mergeCell ref="H17:H18"/>
    <mergeCell ref="I17:I18"/>
    <mergeCell ref="A29:A32"/>
    <mergeCell ref="C29:E30"/>
    <mergeCell ref="F29:J30"/>
    <mergeCell ref="C31:C32"/>
    <mergeCell ref="D31:D32"/>
    <mergeCell ref="E31:E32"/>
    <mergeCell ref="F31:F32"/>
    <mergeCell ref="G31:G32"/>
    <mergeCell ref="A15:A16"/>
    <mergeCell ref="C15:E16"/>
    <mergeCell ref="F15:J16"/>
    <mergeCell ref="A17:A18"/>
    <mergeCell ref="A6:F6"/>
    <mergeCell ref="A4:G4"/>
    <mergeCell ref="H31:H32"/>
    <mergeCell ref="I31:I32"/>
    <mergeCell ref="A39:J39"/>
    <mergeCell ref="B17:B18"/>
    <mergeCell ref="C17:C18"/>
    <mergeCell ref="D17:D18"/>
    <mergeCell ref="E17:E18"/>
    <mergeCell ref="F17:F18"/>
    <mergeCell ref="G17:G18"/>
    <mergeCell ref="B29:B31"/>
  </mergeCells>
  <pageMargins left="0.7" right="0.2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opLeftCell="A19" workbookViewId="0">
      <selection activeCell="B46" sqref="B46"/>
    </sheetView>
  </sheetViews>
  <sheetFormatPr defaultRowHeight="15"/>
  <cols>
    <col min="1" max="1" width="6" customWidth="1"/>
  </cols>
  <sheetData>
    <row r="1" spans="1:11" ht="15.75">
      <c r="A1" s="111" t="s">
        <v>43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5.75">
      <c r="A2" s="7"/>
    </row>
    <row r="3" spans="1:11" ht="15.75">
      <c r="A3" s="123" t="s">
        <v>44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22" t="s">
        <v>45</v>
      </c>
      <c r="K4" s="122"/>
    </row>
    <row r="5" spans="1:11">
      <c r="A5" s="121" t="s">
        <v>46</v>
      </c>
      <c r="B5" s="41" t="s">
        <v>47</v>
      </c>
      <c r="C5" s="41" t="s">
        <v>48</v>
      </c>
      <c r="D5" s="121" t="s">
        <v>7</v>
      </c>
      <c r="E5" s="121"/>
      <c r="F5" s="121"/>
      <c r="G5" s="121" t="s">
        <v>8</v>
      </c>
      <c r="H5" s="121"/>
      <c r="I5" s="121"/>
      <c r="J5" s="121"/>
      <c r="K5" s="121"/>
    </row>
    <row r="6" spans="1:11">
      <c r="A6" s="121"/>
      <c r="B6" s="41" t="s">
        <v>5</v>
      </c>
      <c r="C6" s="41" t="s">
        <v>49</v>
      </c>
      <c r="D6" s="121"/>
      <c r="E6" s="121"/>
      <c r="F6" s="121"/>
      <c r="G6" s="121"/>
      <c r="H6" s="121"/>
      <c r="I6" s="121"/>
      <c r="J6" s="121"/>
      <c r="K6" s="121"/>
    </row>
    <row r="7" spans="1:11">
      <c r="A7" s="121"/>
      <c r="B7" s="41" t="s">
        <v>6</v>
      </c>
      <c r="C7" s="41" t="s">
        <v>50</v>
      </c>
      <c r="D7" s="121"/>
      <c r="E7" s="121"/>
      <c r="F7" s="121"/>
      <c r="G7" s="121"/>
      <c r="H7" s="121"/>
      <c r="I7" s="121"/>
      <c r="J7" s="121"/>
      <c r="K7" s="121"/>
    </row>
    <row r="8" spans="1:11" ht="25.5">
      <c r="A8" s="121"/>
      <c r="B8" s="36"/>
      <c r="C8" s="41"/>
      <c r="D8" s="41" t="s">
        <v>51</v>
      </c>
      <c r="E8" s="41" t="s">
        <v>9</v>
      </c>
      <c r="F8" s="41" t="s">
        <v>11</v>
      </c>
      <c r="G8" s="41" t="s">
        <v>51</v>
      </c>
      <c r="H8" s="41" t="s">
        <v>9</v>
      </c>
      <c r="I8" s="41" t="s">
        <v>12</v>
      </c>
      <c r="J8" s="41" t="s">
        <v>52</v>
      </c>
      <c r="K8" s="41" t="s">
        <v>24</v>
      </c>
    </row>
    <row r="9" spans="1:11">
      <c r="A9" s="41" t="s">
        <v>26</v>
      </c>
      <c r="B9" s="41" t="s">
        <v>27</v>
      </c>
      <c r="C9" s="41" t="s">
        <v>28</v>
      </c>
      <c r="D9" s="41" t="s">
        <v>29</v>
      </c>
      <c r="E9" s="41" t="s">
        <v>30</v>
      </c>
      <c r="F9" s="41" t="s">
        <v>31</v>
      </c>
      <c r="G9" s="41" t="s">
        <v>32</v>
      </c>
      <c r="H9" s="41" t="s">
        <v>33</v>
      </c>
      <c r="I9" s="41" t="s">
        <v>34</v>
      </c>
      <c r="J9" s="41" t="s">
        <v>53</v>
      </c>
      <c r="K9" s="41" t="s">
        <v>54</v>
      </c>
    </row>
    <row r="10" spans="1:11">
      <c r="A10" s="37">
        <v>3</v>
      </c>
      <c r="B10" s="38"/>
      <c r="C10" s="38"/>
      <c r="D10" s="38"/>
      <c r="E10" s="37"/>
      <c r="F10" s="38"/>
      <c r="G10" s="37"/>
      <c r="H10" s="38"/>
      <c r="I10" s="38"/>
      <c r="J10" s="38"/>
      <c r="K10" s="38"/>
    </row>
    <row r="11" spans="1:11">
      <c r="A11" s="37">
        <v>4</v>
      </c>
      <c r="B11" s="38"/>
      <c r="C11" s="38"/>
      <c r="D11" s="38"/>
      <c r="E11" s="37"/>
      <c r="F11" s="38"/>
      <c r="G11" s="37"/>
      <c r="H11" s="38"/>
      <c r="I11" s="38"/>
      <c r="J11" s="38"/>
      <c r="K11" s="38"/>
    </row>
    <row r="12" spans="1:11">
      <c r="A12" s="37">
        <v>5</v>
      </c>
      <c r="B12" s="38"/>
      <c r="C12" s="38"/>
      <c r="D12" s="38"/>
      <c r="E12" s="37"/>
      <c r="F12" s="38"/>
      <c r="G12" s="37"/>
      <c r="H12" s="38"/>
      <c r="I12" s="38"/>
      <c r="J12" s="38"/>
      <c r="K12" s="38"/>
    </row>
    <row r="13" spans="1:11">
      <c r="A13" s="37">
        <v>6</v>
      </c>
      <c r="B13" s="38"/>
      <c r="C13" s="38"/>
      <c r="D13" s="38"/>
      <c r="E13" s="37"/>
      <c r="F13" s="38"/>
      <c r="G13" s="37"/>
      <c r="H13" s="38"/>
      <c r="I13" s="38"/>
      <c r="J13" s="38"/>
      <c r="K13" s="38"/>
    </row>
    <row r="14" spans="1:11">
      <c r="A14" s="37">
        <v>7</v>
      </c>
      <c r="B14" s="38"/>
      <c r="C14" s="38"/>
      <c r="D14" s="38"/>
      <c r="E14" s="37"/>
      <c r="F14" s="38"/>
      <c r="G14" s="37"/>
      <c r="H14" s="38"/>
      <c r="I14" s="38"/>
      <c r="J14" s="38"/>
      <c r="K14" s="38"/>
    </row>
    <row r="15" spans="1:11">
      <c r="A15" s="37">
        <v>8</v>
      </c>
      <c r="B15" s="38"/>
      <c r="C15" s="38"/>
      <c r="D15" s="38"/>
      <c r="E15" s="37"/>
      <c r="F15" s="38"/>
      <c r="G15" s="37"/>
      <c r="H15" s="38"/>
      <c r="I15" s="38"/>
      <c r="J15" s="38"/>
      <c r="K15" s="38"/>
    </row>
    <row r="16" spans="1:11">
      <c r="A16" s="37">
        <v>9</v>
      </c>
      <c r="B16" s="38"/>
      <c r="C16" s="38"/>
      <c r="D16" s="38"/>
      <c r="E16" s="37"/>
      <c r="F16" s="38"/>
      <c r="G16" s="37"/>
      <c r="H16" s="38"/>
      <c r="I16" s="38"/>
      <c r="J16" s="38"/>
      <c r="K16" s="38"/>
    </row>
    <row r="17" spans="1:11">
      <c r="A17" s="37">
        <v>10</v>
      </c>
      <c r="B17" s="38"/>
      <c r="C17" s="38"/>
      <c r="D17" s="38"/>
      <c r="E17" s="37"/>
      <c r="F17" s="38"/>
      <c r="G17" s="37"/>
      <c r="H17" s="38"/>
      <c r="I17" s="38"/>
      <c r="J17" s="38"/>
      <c r="K17" s="38"/>
    </row>
    <row r="18" spans="1:11">
      <c r="A18" s="37">
        <v>11</v>
      </c>
      <c r="B18" s="38"/>
      <c r="C18" s="38"/>
      <c r="D18" s="38"/>
      <c r="E18" s="37"/>
      <c r="F18" s="38"/>
      <c r="G18" s="37"/>
      <c r="H18" s="38"/>
      <c r="I18" s="38"/>
      <c r="J18" s="38"/>
      <c r="K18" s="38"/>
    </row>
    <row r="19" spans="1:11">
      <c r="A19" s="37">
        <v>12</v>
      </c>
      <c r="B19" s="38"/>
      <c r="C19" s="38"/>
      <c r="D19" s="38"/>
      <c r="E19" s="37"/>
      <c r="F19" s="38"/>
      <c r="G19" s="37"/>
      <c r="H19" s="38"/>
      <c r="I19" s="38"/>
      <c r="J19" s="38"/>
      <c r="K19" s="38"/>
    </row>
    <row r="20" spans="1:11">
      <c r="A20" s="37">
        <v>13</v>
      </c>
      <c r="B20" s="38"/>
      <c r="C20" s="38"/>
      <c r="D20" s="38"/>
      <c r="E20" s="37"/>
      <c r="F20" s="38"/>
      <c r="G20" s="37"/>
      <c r="H20" s="38"/>
      <c r="I20" s="38"/>
      <c r="J20" s="38"/>
      <c r="K20" s="38"/>
    </row>
    <row r="21" spans="1:11">
      <c r="A21" s="38" t="s">
        <v>40</v>
      </c>
      <c r="B21" s="68">
        <f>SUM(B10:B20)</f>
        <v>0</v>
      </c>
      <c r="C21" s="68">
        <f t="shared" ref="C21:I21" si="0">SUM(C10:C20)</f>
        <v>0</v>
      </c>
      <c r="D21" s="68">
        <f t="shared" si="0"/>
        <v>0</v>
      </c>
      <c r="E21" s="68">
        <f t="shared" si="0"/>
        <v>0</v>
      </c>
      <c r="F21" s="68">
        <f t="shared" si="0"/>
        <v>0</v>
      </c>
      <c r="G21" s="68">
        <f t="shared" si="0"/>
        <v>0</v>
      </c>
      <c r="H21" s="68">
        <f t="shared" si="0"/>
        <v>0</v>
      </c>
      <c r="I21" s="68">
        <f t="shared" si="0"/>
        <v>0</v>
      </c>
      <c r="J21" s="38"/>
      <c r="K21" s="38"/>
    </row>
    <row r="22" spans="1:11">
      <c r="A22" s="38" t="s">
        <v>55</v>
      </c>
      <c r="B22" s="38"/>
      <c r="C22" s="38"/>
      <c r="D22" s="38"/>
      <c r="E22" s="37"/>
      <c r="F22" s="38"/>
      <c r="G22" s="37"/>
      <c r="H22" s="38"/>
      <c r="I22" s="38"/>
      <c r="J22" s="38"/>
      <c r="K22" s="38"/>
    </row>
    <row r="23" spans="1:11">
      <c r="A23" s="38" t="s">
        <v>56</v>
      </c>
      <c r="B23" s="38"/>
      <c r="C23" s="38"/>
      <c r="D23" s="38"/>
      <c r="E23" s="37"/>
      <c r="F23" s="38"/>
      <c r="G23" s="37"/>
      <c r="H23" s="38"/>
      <c r="I23" s="38"/>
      <c r="J23" s="38"/>
      <c r="K23" s="38"/>
    </row>
    <row r="24" spans="1:11" ht="26.25">
      <c r="A24" s="38" t="s">
        <v>57</v>
      </c>
      <c r="B24" s="64">
        <f>B21+B22+B23</f>
        <v>0</v>
      </c>
      <c r="C24" s="64">
        <f t="shared" ref="C24:I24" si="1">C21+C22+C23</f>
        <v>0</v>
      </c>
      <c r="D24" s="64">
        <f t="shared" si="1"/>
        <v>0</v>
      </c>
      <c r="E24" s="64">
        <f t="shared" si="1"/>
        <v>0</v>
      </c>
      <c r="F24" s="64">
        <f t="shared" si="1"/>
        <v>0</v>
      </c>
      <c r="G24" s="64">
        <f t="shared" si="1"/>
        <v>0</v>
      </c>
      <c r="H24" s="64">
        <f t="shared" si="1"/>
        <v>0</v>
      </c>
      <c r="I24" s="64">
        <f t="shared" si="1"/>
        <v>0</v>
      </c>
      <c r="J24" s="38"/>
      <c r="K24" s="38"/>
    </row>
    <row r="25" spans="1:11">
      <c r="A25" s="39" t="s">
        <v>58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15.7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40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ht="15.75">
      <c r="A28" s="13" t="s">
        <v>59</v>
      </c>
    </row>
    <row r="29" spans="1:11">
      <c r="J29" s="122" t="s">
        <v>45</v>
      </c>
      <c r="K29" s="122"/>
    </row>
    <row r="30" spans="1:11">
      <c r="A30" s="121" t="s">
        <v>46</v>
      </c>
      <c r="B30" s="41" t="s">
        <v>47</v>
      </c>
      <c r="C30" s="41" t="s">
        <v>48</v>
      </c>
      <c r="D30" s="121" t="s">
        <v>7</v>
      </c>
      <c r="E30" s="121"/>
      <c r="F30" s="121"/>
      <c r="G30" s="121" t="s">
        <v>8</v>
      </c>
      <c r="H30" s="121"/>
      <c r="I30" s="121"/>
      <c r="J30" s="121"/>
      <c r="K30" s="121"/>
    </row>
    <row r="31" spans="1:11">
      <c r="A31" s="121"/>
      <c r="B31" s="41" t="s">
        <v>5</v>
      </c>
      <c r="C31" s="41" t="s">
        <v>49</v>
      </c>
      <c r="D31" s="121"/>
      <c r="E31" s="121"/>
      <c r="F31" s="121"/>
      <c r="G31" s="121"/>
      <c r="H31" s="121"/>
      <c r="I31" s="121"/>
      <c r="J31" s="121"/>
      <c r="K31" s="121"/>
    </row>
    <row r="32" spans="1:11">
      <c r="A32" s="121"/>
      <c r="B32" s="41" t="s">
        <v>6</v>
      </c>
      <c r="C32" s="41" t="s">
        <v>50</v>
      </c>
      <c r="D32" s="121"/>
      <c r="E32" s="121"/>
      <c r="F32" s="121"/>
      <c r="G32" s="121"/>
      <c r="H32" s="121"/>
      <c r="I32" s="121"/>
      <c r="J32" s="121"/>
      <c r="K32" s="121"/>
    </row>
    <row r="33" spans="1:11" ht="25.5">
      <c r="A33" s="121"/>
      <c r="B33" s="36"/>
      <c r="C33" s="41"/>
      <c r="D33" s="41" t="s">
        <v>51</v>
      </c>
      <c r="E33" s="41" t="s">
        <v>60</v>
      </c>
      <c r="F33" s="41" t="s">
        <v>11</v>
      </c>
      <c r="G33" s="41" t="s">
        <v>51</v>
      </c>
      <c r="H33" s="41" t="s">
        <v>60</v>
      </c>
      <c r="I33" s="41" t="s">
        <v>12</v>
      </c>
      <c r="J33" s="41" t="s">
        <v>52</v>
      </c>
      <c r="K33" s="41" t="s">
        <v>24</v>
      </c>
    </row>
    <row r="34" spans="1:11">
      <c r="A34" s="41" t="s">
        <v>26</v>
      </c>
      <c r="B34" s="41" t="s">
        <v>27</v>
      </c>
      <c r="C34" s="41" t="s">
        <v>28</v>
      </c>
      <c r="D34" s="41" t="s">
        <v>29</v>
      </c>
      <c r="E34" s="41" t="s">
        <v>30</v>
      </c>
      <c r="F34" s="41" t="s">
        <v>31</v>
      </c>
      <c r="G34" s="41" t="s">
        <v>32</v>
      </c>
      <c r="H34" s="41" t="s">
        <v>33</v>
      </c>
      <c r="I34" s="41" t="s">
        <v>34</v>
      </c>
      <c r="J34" s="41" t="s">
        <v>53</v>
      </c>
      <c r="K34" s="41" t="s">
        <v>54</v>
      </c>
    </row>
    <row r="35" spans="1:11">
      <c r="A35" s="37">
        <v>3</v>
      </c>
      <c r="B35" s="38"/>
      <c r="C35" s="38"/>
      <c r="D35" s="38"/>
      <c r="E35" s="37"/>
      <c r="F35" s="38"/>
      <c r="G35" s="37"/>
      <c r="H35" s="38"/>
      <c r="I35" s="38"/>
      <c r="J35" s="38"/>
      <c r="K35" s="38"/>
    </row>
    <row r="36" spans="1:11">
      <c r="A36" s="37">
        <v>4</v>
      </c>
      <c r="B36" s="38"/>
      <c r="C36" s="38"/>
      <c r="D36" s="38"/>
      <c r="E36" s="37"/>
      <c r="F36" s="38"/>
      <c r="G36" s="37"/>
      <c r="H36" s="38"/>
      <c r="I36" s="38"/>
      <c r="J36" s="38"/>
      <c r="K36" s="38"/>
    </row>
    <row r="37" spans="1:11">
      <c r="A37" s="37">
        <v>5</v>
      </c>
      <c r="B37" s="38"/>
      <c r="C37" s="38"/>
      <c r="D37" s="38"/>
      <c r="E37" s="37"/>
      <c r="F37" s="38"/>
      <c r="G37" s="37"/>
      <c r="H37" s="38"/>
      <c r="I37" s="38"/>
      <c r="J37" s="38"/>
      <c r="K37" s="38"/>
    </row>
    <row r="38" spans="1:11">
      <c r="A38" s="37">
        <v>6</v>
      </c>
      <c r="B38" s="38"/>
      <c r="C38" s="38"/>
      <c r="D38" s="38"/>
      <c r="E38" s="37"/>
      <c r="F38" s="38"/>
      <c r="G38" s="37"/>
      <c r="H38" s="38"/>
      <c r="I38" s="38"/>
      <c r="J38" s="38"/>
      <c r="K38" s="38"/>
    </row>
    <row r="39" spans="1:11">
      <c r="A39" s="37">
        <v>7</v>
      </c>
      <c r="B39" s="38"/>
      <c r="C39" s="38"/>
      <c r="D39" s="38"/>
      <c r="E39" s="37"/>
      <c r="F39" s="38"/>
      <c r="G39" s="37"/>
      <c r="H39" s="38"/>
      <c r="I39" s="38"/>
      <c r="J39" s="38"/>
      <c r="K39" s="38"/>
    </row>
    <row r="40" spans="1:11">
      <c r="A40" s="37">
        <v>8</v>
      </c>
      <c r="B40" s="38"/>
      <c r="C40" s="38"/>
      <c r="D40" s="38"/>
      <c r="E40" s="37"/>
      <c r="F40" s="38"/>
      <c r="G40" s="37"/>
      <c r="H40" s="38"/>
      <c r="I40" s="38"/>
      <c r="J40" s="38"/>
      <c r="K40" s="38"/>
    </row>
    <row r="41" spans="1:11">
      <c r="A41" s="37">
        <v>9</v>
      </c>
      <c r="B41" s="38"/>
      <c r="C41" s="38"/>
      <c r="D41" s="38"/>
      <c r="E41" s="37"/>
      <c r="F41" s="38"/>
      <c r="G41" s="37"/>
      <c r="H41" s="38"/>
      <c r="I41" s="38"/>
      <c r="J41" s="38"/>
      <c r="K41" s="38"/>
    </row>
    <row r="42" spans="1:11">
      <c r="A42" s="37">
        <v>10</v>
      </c>
      <c r="B42" s="38"/>
      <c r="C42" s="38"/>
      <c r="D42" s="38"/>
      <c r="E42" s="37"/>
      <c r="F42" s="38"/>
      <c r="G42" s="37"/>
      <c r="H42" s="38"/>
      <c r="I42" s="38"/>
      <c r="J42" s="38"/>
      <c r="K42" s="38"/>
    </row>
    <row r="43" spans="1:11">
      <c r="A43" s="37">
        <v>11</v>
      </c>
      <c r="B43" s="38"/>
      <c r="C43" s="38"/>
      <c r="D43" s="38"/>
      <c r="E43" s="37"/>
      <c r="F43" s="38"/>
      <c r="G43" s="37"/>
      <c r="H43" s="38"/>
      <c r="I43" s="38"/>
      <c r="J43" s="38"/>
      <c r="K43" s="38"/>
    </row>
    <row r="44" spans="1:11">
      <c r="A44" s="37">
        <v>12</v>
      </c>
      <c r="B44" s="38"/>
      <c r="C44" s="38"/>
      <c r="D44" s="38"/>
      <c r="E44" s="37"/>
      <c r="F44" s="38"/>
      <c r="G44" s="37"/>
      <c r="H44" s="38"/>
      <c r="I44" s="38"/>
      <c r="J44" s="38"/>
      <c r="K44" s="38"/>
    </row>
    <row r="45" spans="1:11">
      <c r="A45" s="37">
        <v>13</v>
      </c>
      <c r="B45" s="38"/>
      <c r="C45" s="38"/>
      <c r="D45" s="38"/>
      <c r="E45" s="37"/>
      <c r="F45" s="38"/>
      <c r="G45" s="37"/>
      <c r="H45" s="38"/>
      <c r="I45" s="38"/>
      <c r="J45" s="38"/>
      <c r="K45" s="38"/>
    </row>
    <row r="46" spans="1:11" ht="21.75" customHeight="1">
      <c r="A46" s="56" t="s">
        <v>40</v>
      </c>
      <c r="B46" s="64">
        <f>SUM(B35:B45)</f>
        <v>0</v>
      </c>
      <c r="C46" s="64">
        <f t="shared" ref="C46:I46" si="2">SUM(C35:C45)</f>
        <v>0</v>
      </c>
      <c r="D46" s="64">
        <f t="shared" si="2"/>
        <v>0</v>
      </c>
      <c r="E46" s="64">
        <f t="shared" si="2"/>
        <v>0</v>
      </c>
      <c r="F46" s="64">
        <f t="shared" si="2"/>
        <v>0</v>
      </c>
      <c r="G46" s="64">
        <f t="shared" si="2"/>
        <v>0</v>
      </c>
      <c r="H46" s="64">
        <f t="shared" si="2"/>
        <v>0</v>
      </c>
      <c r="I46" s="64">
        <f t="shared" si="2"/>
        <v>0</v>
      </c>
      <c r="J46" s="56"/>
      <c r="K46" s="56"/>
    </row>
    <row r="47" spans="1:11">
      <c r="A47" s="38" t="s">
        <v>55</v>
      </c>
      <c r="B47" s="38"/>
      <c r="C47" s="38"/>
      <c r="D47" s="38"/>
      <c r="E47" s="37"/>
      <c r="F47" s="38"/>
      <c r="G47" s="37"/>
      <c r="H47" s="38"/>
      <c r="I47" s="38"/>
      <c r="J47" s="38"/>
      <c r="K47" s="38"/>
    </row>
    <row r="48" spans="1:11">
      <c r="A48" s="38" t="s">
        <v>56</v>
      </c>
      <c r="B48" s="38"/>
      <c r="C48" s="38"/>
      <c r="D48" s="38"/>
      <c r="E48" s="37"/>
      <c r="F48" s="38"/>
      <c r="G48" s="37"/>
      <c r="H48" s="38"/>
      <c r="I48" s="38"/>
      <c r="J48" s="38"/>
      <c r="K48" s="38"/>
    </row>
    <row r="49" spans="1:12" ht="26.25">
      <c r="A49" s="38" t="s">
        <v>57</v>
      </c>
      <c r="B49" s="64">
        <f>B46+B47+B48</f>
        <v>0</v>
      </c>
      <c r="C49" s="64">
        <f t="shared" ref="C49:I49" si="3">C46+C47+C48</f>
        <v>0</v>
      </c>
      <c r="D49" s="64">
        <f t="shared" si="3"/>
        <v>0</v>
      </c>
      <c r="E49" s="64">
        <f t="shared" si="3"/>
        <v>0</v>
      </c>
      <c r="F49" s="64">
        <f t="shared" si="3"/>
        <v>0</v>
      </c>
      <c r="G49" s="64">
        <f t="shared" si="3"/>
        <v>0</v>
      </c>
      <c r="H49" s="64">
        <f t="shared" si="3"/>
        <v>0</v>
      </c>
      <c r="I49" s="64">
        <f t="shared" si="3"/>
        <v>0</v>
      </c>
      <c r="J49" s="38"/>
      <c r="K49" s="38"/>
    </row>
    <row r="50" spans="1:12">
      <c r="A50" s="39" t="s">
        <v>62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3" spans="1:12">
      <c r="F53" s="47">
        <v>2</v>
      </c>
    </row>
  </sheetData>
  <mergeCells count="10">
    <mergeCell ref="A30:A33"/>
    <mergeCell ref="D30:F32"/>
    <mergeCell ref="G30:K32"/>
    <mergeCell ref="J29:K29"/>
    <mergeCell ref="A1:K1"/>
    <mergeCell ref="A3:K3"/>
    <mergeCell ref="J4:K4"/>
    <mergeCell ref="A5:A8"/>
    <mergeCell ref="D5:F7"/>
    <mergeCell ref="G5:K7"/>
  </mergeCells>
  <pageMargins left="0.2" right="0.2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B23" sqref="B23"/>
    </sheetView>
  </sheetViews>
  <sheetFormatPr defaultRowHeight="15"/>
  <cols>
    <col min="2" max="2" width="11.5703125" customWidth="1"/>
    <col min="3" max="4" width="12.28515625" customWidth="1"/>
    <col min="5" max="5" width="13.42578125" customWidth="1"/>
    <col min="6" max="6" width="11" customWidth="1"/>
    <col min="7" max="7" width="11.140625" customWidth="1"/>
  </cols>
  <sheetData>
    <row r="1" spans="1:7" ht="15.75">
      <c r="A1" s="6" t="s">
        <v>63</v>
      </c>
    </row>
    <row r="2" spans="1:7">
      <c r="A2" s="14"/>
    </row>
    <row r="3" spans="1:7" ht="15.75">
      <c r="A3" s="3" t="s">
        <v>64</v>
      </c>
    </row>
    <row r="4" spans="1:7" ht="15.75">
      <c r="A4" s="124" t="s">
        <v>65</v>
      </c>
      <c r="B4" s="45" t="s">
        <v>9</v>
      </c>
      <c r="C4" s="45" t="s">
        <v>48</v>
      </c>
      <c r="D4" s="46" t="s">
        <v>9</v>
      </c>
      <c r="E4" s="46" t="s">
        <v>9</v>
      </c>
      <c r="F4" s="124" t="s">
        <v>68</v>
      </c>
      <c r="G4" s="124" t="s">
        <v>69</v>
      </c>
    </row>
    <row r="5" spans="1:7" ht="31.5">
      <c r="A5" s="124"/>
      <c r="B5" s="45" t="s">
        <v>5</v>
      </c>
      <c r="C5" s="45" t="s">
        <v>49</v>
      </c>
      <c r="D5" s="46" t="s">
        <v>66</v>
      </c>
      <c r="E5" s="46" t="s">
        <v>67</v>
      </c>
      <c r="F5" s="124"/>
      <c r="G5" s="124"/>
    </row>
    <row r="6" spans="1:7" ht="15.75">
      <c r="A6" s="124"/>
      <c r="B6" s="45" t="s">
        <v>6</v>
      </c>
      <c r="C6" s="45" t="s">
        <v>50</v>
      </c>
      <c r="D6" s="35"/>
      <c r="E6" s="35"/>
      <c r="F6" s="124"/>
      <c r="G6" s="124"/>
    </row>
    <row r="7" spans="1:7" ht="31.5">
      <c r="A7" s="46" t="s">
        <v>26</v>
      </c>
      <c r="B7" s="45" t="s">
        <v>27</v>
      </c>
      <c r="C7" s="45" t="s">
        <v>28</v>
      </c>
      <c r="D7" s="46" t="s">
        <v>29</v>
      </c>
      <c r="E7" s="46" t="s">
        <v>30</v>
      </c>
      <c r="F7" s="46" t="s">
        <v>70</v>
      </c>
      <c r="G7" s="46" t="s">
        <v>71</v>
      </c>
    </row>
    <row r="8" spans="1:7" ht="18.95" customHeight="1">
      <c r="A8" s="42">
        <v>16</v>
      </c>
      <c r="B8" s="42"/>
      <c r="C8" s="42"/>
      <c r="D8" s="31"/>
      <c r="E8" s="42"/>
      <c r="F8" s="31"/>
      <c r="G8" s="31"/>
    </row>
    <row r="9" spans="1:7" ht="18.95" customHeight="1">
      <c r="A9" s="42">
        <v>17</v>
      </c>
      <c r="B9" s="42"/>
      <c r="C9" s="42"/>
      <c r="D9" s="31"/>
      <c r="E9" s="42"/>
      <c r="F9" s="31"/>
      <c r="G9" s="31"/>
    </row>
    <row r="10" spans="1:7" ht="18.95" customHeight="1">
      <c r="A10" s="42">
        <v>21</v>
      </c>
      <c r="B10" s="42"/>
      <c r="C10" s="42"/>
      <c r="D10" s="31"/>
      <c r="E10" s="42"/>
      <c r="F10" s="31"/>
      <c r="G10" s="31"/>
    </row>
    <row r="11" spans="1:7" ht="18.95" customHeight="1">
      <c r="A11" s="42">
        <v>29</v>
      </c>
      <c r="B11" s="42"/>
      <c r="C11" s="42"/>
      <c r="D11" s="31"/>
      <c r="E11" s="42"/>
      <c r="F11" s="31"/>
      <c r="G11" s="31"/>
    </row>
    <row r="12" spans="1:7" ht="18.95" customHeight="1">
      <c r="A12" s="42">
        <v>30</v>
      </c>
      <c r="B12" s="42"/>
      <c r="C12" s="42"/>
      <c r="D12" s="31"/>
      <c r="E12" s="42"/>
      <c r="F12" s="31"/>
      <c r="G12" s="31"/>
    </row>
    <row r="13" spans="1:7" ht="18.95" customHeight="1">
      <c r="A13" s="42">
        <v>31</v>
      </c>
      <c r="B13" s="42"/>
      <c r="C13" s="42"/>
      <c r="D13" s="31"/>
      <c r="E13" s="42"/>
      <c r="F13" s="31"/>
      <c r="G13" s="31"/>
    </row>
    <row r="14" spans="1:7" ht="18.95" customHeight="1">
      <c r="A14" s="42">
        <v>32</v>
      </c>
      <c r="B14" s="42"/>
      <c r="C14" s="42"/>
      <c r="D14" s="31"/>
      <c r="E14" s="42"/>
      <c r="F14" s="31"/>
      <c r="G14" s="31"/>
    </row>
    <row r="15" spans="1:7" ht="18.95" customHeight="1">
      <c r="A15" s="42">
        <v>33</v>
      </c>
      <c r="B15" s="42"/>
      <c r="C15" s="42"/>
      <c r="D15" s="31"/>
      <c r="E15" s="42"/>
      <c r="F15" s="31"/>
      <c r="G15" s="31"/>
    </row>
    <row r="16" spans="1:7" ht="18.95" customHeight="1">
      <c r="A16" s="42">
        <v>36</v>
      </c>
      <c r="B16" s="42"/>
      <c r="C16" s="42"/>
      <c r="D16" s="31"/>
      <c r="E16" s="42"/>
      <c r="F16" s="31"/>
      <c r="G16" s="31"/>
    </row>
    <row r="17" spans="1:7" ht="18.95" customHeight="1">
      <c r="A17" s="42">
        <v>41</v>
      </c>
      <c r="B17" s="42"/>
      <c r="C17" s="42"/>
      <c r="D17" s="31"/>
      <c r="E17" s="42"/>
      <c r="F17" s="31"/>
      <c r="G17" s="31"/>
    </row>
    <row r="18" spans="1:7" ht="18.95" customHeight="1">
      <c r="A18" s="42">
        <v>42</v>
      </c>
      <c r="B18" s="42"/>
      <c r="C18" s="42"/>
      <c r="D18" s="31"/>
      <c r="E18" s="42"/>
      <c r="F18" s="31"/>
      <c r="G18" s="31"/>
    </row>
    <row r="19" spans="1:7" ht="18.95" customHeight="1">
      <c r="A19" s="42">
        <v>51</v>
      </c>
      <c r="B19" s="42"/>
      <c r="C19" s="42"/>
      <c r="D19" s="31"/>
      <c r="E19" s="42"/>
      <c r="F19" s="31"/>
      <c r="G19" s="31"/>
    </row>
    <row r="20" spans="1:7" ht="18.95" customHeight="1">
      <c r="A20" s="42">
        <v>52</v>
      </c>
      <c r="B20" s="42"/>
      <c r="C20" s="42"/>
      <c r="D20" s="31"/>
      <c r="E20" s="42"/>
      <c r="F20" s="31"/>
      <c r="G20" s="31"/>
    </row>
    <row r="21" spans="1:7" ht="18.95" customHeight="1">
      <c r="A21" s="42">
        <v>53</v>
      </c>
      <c r="B21" s="42"/>
      <c r="C21" s="42"/>
      <c r="D21" s="31"/>
      <c r="E21" s="42"/>
      <c r="F21" s="31"/>
      <c r="G21" s="31"/>
    </row>
    <row r="22" spans="1:7" ht="18.95" customHeight="1">
      <c r="A22" s="42">
        <v>64</v>
      </c>
      <c r="B22" s="42"/>
      <c r="C22" s="42"/>
      <c r="D22" s="31"/>
      <c r="E22" s="42"/>
      <c r="F22" s="31"/>
      <c r="G22" s="31"/>
    </row>
    <row r="23" spans="1:7" ht="18.95" customHeight="1">
      <c r="A23" s="43" t="s">
        <v>40</v>
      </c>
      <c r="B23" s="64">
        <f>SUM(B8:B22)</f>
        <v>0</v>
      </c>
      <c r="C23" s="64">
        <f t="shared" ref="C23:F23" si="0">SUM(C8:C22)</f>
        <v>0</v>
      </c>
      <c r="D23" s="64">
        <f t="shared" si="0"/>
        <v>0</v>
      </c>
      <c r="E23" s="64">
        <f t="shared" si="0"/>
        <v>0</v>
      </c>
      <c r="F23" s="64">
        <f t="shared" si="0"/>
        <v>0</v>
      </c>
      <c r="G23" s="31"/>
    </row>
    <row r="24" spans="1:7" ht="18.95" customHeight="1">
      <c r="A24" s="42" t="s">
        <v>72</v>
      </c>
      <c r="B24" s="42"/>
      <c r="C24" s="44"/>
      <c r="D24" s="31"/>
      <c r="E24" s="42"/>
      <c r="F24" s="31"/>
      <c r="G24" s="31"/>
    </row>
    <row r="25" spans="1:7">
      <c r="A25" s="15"/>
    </row>
    <row r="26" spans="1:7">
      <c r="A26" s="11" t="s">
        <v>61</v>
      </c>
    </row>
    <row r="27" spans="1:7" ht="15.75">
      <c r="A27" s="6"/>
    </row>
    <row r="42" spans="4:4">
      <c r="D42" s="47">
        <v>3</v>
      </c>
    </row>
  </sheetData>
  <mergeCells count="3">
    <mergeCell ref="A4:A6"/>
    <mergeCell ref="F4:F6"/>
    <mergeCell ref="G4:G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8"/>
  <sheetViews>
    <sheetView view="pageBreakPreview" zoomScale="85" zoomScaleSheetLayoutView="85" workbookViewId="0">
      <selection activeCell="N20" sqref="N20"/>
    </sheetView>
  </sheetViews>
  <sheetFormatPr defaultRowHeight="15"/>
  <cols>
    <col min="1" max="1" width="5.85546875" customWidth="1"/>
    <col min="2" max="2" width="27.7109375" customWidth="1"/>
    <col min="3" max="3" width="9.28515625" bestFit="1" customWidth="1"/>
    <col min="4" max="4" width="10.42578125" bestFit="1" customWidth="1"/>
    <col min="5" max="5" width="9.28515625" bestFit="1" customWidth="1"/>
    <col min="6" max="6" width="9.85546875" bestFit="1" customWidth="1"/>
    <col min="7" max="9" width="9.28515625" bestFit="1" customWidth="1"/>
    <col min="10" max="10" width="11.5703125" bestFit="1" customWidth="1"/>
    <col min="11" max="12" width="9.28515625" bestFit="1" customWidth="1"/>
  </cols>
  <sheetData>
    <row r="1" spans="1:14" ht="15.75">
      <c r="A1" s="126" t="s">
        <v>173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4" ht="15.75">
      <c r="A2" s="51" t="s">
        <v>73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4" ht="15.75">
      <c r="A3" s="18" t="s">
        <v>74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4">
      <c r="A4" s="5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4">
      <c r="A5" s="19"/>
      <c r="B5" s="19"/>
      <c r="C5" s="19"/>
      <c r="D5" s="19"/>
      <c r="E5" s="19"/>
      <c r="F5" s="19"/>
      <c r="G5" s="19"/>
      <c r="H5" s="19"/>
      <c r="I5" s="19"/>
      <c r="J5" s="19"/>
      <c r="K5" s="53" t="s">
        <v>75</v>
      </c>
      <c r="L5" s="19"/>
      <c r="M5" s="19"/>
    </row>
    <row r="6" spans="1:14" ht="15" customHeight="1">
      <c r="A6" s="112" t="s">
        <v>76</v>
      </c>
      <c r="B6" s="112" t="s">
        <v>77</v>
      </c>
      <c r="C6" s="112" t="s">
        <v>78</v>
      </c>
      <c r="D6" s="112"/>
      <c r="E6" s="127" t="s">
        <v>80</v>
      </c>
      <c r="F6" s="127"/>
      <c r="G6" s="112" t="s">
        <v>82</v>
      </c>
      <c r="H6" s="112"/>
      <c r="I6" s="112" t="s">
        <v>83</v>
      </c>
      <c r="J6" s="112"/>
      <c r="K6" s="112" t="s">
        <v>84</v>
      </c>
      <c r="L6" s="112"/>
    </row>
    <row r="7" spans="1:14" ht="15" customHeight="1">
      <c r="A7" s="112"/>
      <c r="B7" s="112"/>
      <c r="C7" s="112" t="s">
        <v>79</v>
      </c>
      <c r="D7" s="112"/>
      <c r="E7" s="127" t="s">
        <v>81</v>
      </c>
      <c r="F7" s="127"/>
      <c r="G7" s="112" t="s">
        <v>81</v>
      </c>
      <c r="H7" s="112"/>
      <c r="I7" s="112"/>
      <c r="J7" s="112"/>
      <c r="K7" s="112" t="s">
        <v>85</v>
      </c>
      <c r="L7" s="112"/>
    </row>
    <row r="8" spans="1:14">
      <c r="A8" s="112"/>
      <c r="B8" s="112"/>
      <c r="C8" s="128"/>
      <c r="D8" s="128"/>
      <c r="E8" s="129"/>
      <c r="F8" s="129"/>
      <c r="G8" s="128"/>
      <c r="H8" s="128"/>
      <c r="I8" s="112"/>
      <c r="J8" s="112"/>
      <c r="K8" s="128"/>
      <c r="L8" s="128"/>
    </row>
    <row r="9" spans="1:14">
      <c r="A9" s="112"/>
      <c r="B9" s="112"/>
      <c r="C9" s="100" t="s">
        <v>86</v>
      </c>
      <c r="D9" s="100" t="s">
        <v>87</v>
      </c>
      <c r="E9" s="100" t="s">
        <v>86</v>
      </c>
      <c r="F9" s="100" t="s">
        <v>87</v>
      </c>
      <c r="G9" s="100" t="s">
        <v>86</v>
      </c>
      <c r="H9" s="100" t="s">
        <v>87</v>
      </c>
      <c r="I9" s="100" t="s">
        <v>86</v>
      </c>
      <c r="J9" s="100" t="s">
        <v>87</v>
      </c>
      <c r="K9" s="100" t="s">
        <v>88</v>
      </c>
      <c r="L9" s="100" t="s">
        <v>87</v>
      </c>
    </row>
    <row r="10" spans="1:14">
      <c r="A10" s="100" t="s">
        <v>26</v>
      </c>
      <c r="B10" s="100" t="s">
        <v>27</v>
      </c>
      <c r="C10" s="100" t="s">
        <v>28</v>
      </c>
      <c r="D10" s="100" t="s">
        <v>29</v>
      </c>
      <c r="E10" s="100" t="s">
        <v>30</v>
      </c>
      <c r="F10" s="100" t="s">
        <v>31</v>
      </c>
      <c r="G10" s="100" t="s">
        <v>32</v>
      </c>
      <c r="H10" s="100" t="s">
        <v>33</v>
      </c>
      <c r="I10" s="100" t="s">
        <v>34</v>
      </c>
      <c r="J10" s="100" t="s">
        <v>35</v>
      </c>
      <c r="K10" s="100" t="s">
        <v>89</v>
      </c>
      <c r="L10" s="100" t="s">
        <v>90</v>
      </c>
    </row>
    <row r="11" spans="1:14" ht="21.75" customHeight="1">
      <c r="A11" s="65">
        <v>1</v>
      </c>
      <c r="B11" s="67" t="s">
        <v>91</v>
      </c>
      <c r="C11" s="65">
        <v>55</v>
      </c>
      <c r="D11" s="65">
        <v>16895</v>
      </c>
      <c r="E11" s="74">
        <v>53</v>
      </c>
      <c r="F11" s="74">
        <v>29813</v>
      </c>
      <c r="G11" s="65">
        <f>14+14+9+1</f>
        <v>38</v>
      </c>
      <c r="H11" s="65">
        <f>8938+8938+6127+12323+39</f>
        <v>36365</v>
      </c>
      <c r="I11" s="65">
        <f>C11+E11-G11</f>
        <v>70</v>
      </c>
      <c r="J11" s="65">
        <f>D11+F11-H11</f>
        <v>10343</v>
      </c>
      <c r="K11" s="65"/>
      <c r="L11" s="65"/>
      <c r="N11">
        <v>39</v>
      </c>
    </row>
    <row r="12" spans="1:14" ht="18" customHeight="1">
      <c r="A12" s="65">
        <v>2</v>
      </c>
      <c r="B12" s="67" t="s">
        <v>92</v>
      </c>
      <c r="C12" s="65">
        <v>177</v>
      </c>
      <c r="D12" s="66">
        <v>17471</v>
      </c>
      <c r="E12" s="74">
        <f>3+6+18+18+1+1+33</f>
        <v>80</v>
      </c>
      <c r="F12" s="74">
        <f>249+4812+38+38+22+5+45</f>
        <v>5209</v>
      </c>
      <c r="G12" s="103">
        <f>18+9+105+2+2+2</f>
        <v>138</v>
      </c>
      <c r="H12" s="103">
        <f>38+6+2+10+355+232+585+5902</f>
        <v>7130</v>
      </c>
      <c r="I12" s="65">
        <f t="shared" ref="I12:I13" si="0">C12+E12-G12</f>
        <v>119</v>
      </c>
      <c r="J12" s="65">
        <f t="shared" ref="J12:J13" si="1">D12+F12-H12</f>
        <v>15550</v>
      </c>
      <c r="K12" s="65"/>
      <c r="L12" s="65"/>
    </row>
    <row r="13" spans="1:14" ht="14.25" customHeight="1">
      <c r="A13" s="65">
        <v>3</v>
      </c>
      <c r="B13" s="67" t="s">
        <v>93</v>
      </c>
      <c r="C13" s="65">
        <v>8</v>
      </c>
      <c r="D13" s="66">
        <v>7668</v>
      </c>
      <c r="E13" s="74">
        <v>8</v>
      </c>
      <c r="F13" s="74">
        <v>4794</v>
      </c>
      <c r="G13" s="65">
        <f>1+1+2</f>
        <v>4</v>
      </c>
      <c r="H13" s="66">
        <f>1488+272+48+1374-39</f>
        <v>3143</v>
      </c>
      <c r="I13" s="65">
        <f t="shared" si="0"/>
        <v>12</v>
      </c>
      <c r="J13" s="65">
        <f t="shared" si="1"/>
        <v>9319</v>
      </c>
      <c r="K13" s="65"/>
      <c r="L13" s="65"/>
      <c r="N13">
        <v>39</v>
      </c>
    </row>
    <row r="14" spans="1:14" ht="15.75" customHeight="1">
      <c r="A14" s="65">
        <v>4</v>
      </c>
      <c r="B14" s="67" t="s">
        <v>94</v>
      </c>
      <c r="C14" s="65"/>
      <c r="D14" s="66"/>
      <c r="E14" s="66"/>
      <c r="F14" s="66"/>
      <c r="G14" s="65"/>
      <c r="H14" s="66"/>
      <c r="I14" s="65"/>
      <c r="J14" s="66"/>
      <c r="K14" s="65"/>
      <c r="L14" s="65"/>
    </row>
    <row r="15" spans="1:14" ht="15.75" customHeight="1">
      <c r="A15" s="65"/>
      <c r="B15" s="102" t="s">
        <v>95</v>
      </c>
      <c r="C15" s="100">
        <f>C11+C12+C13+C14</f>
        <v>240</v>
      </c>
      <c r="D15" s="100">
        <f t="shared" ref="D15:L15" si="2">D11+D12+D13+D14</f>
        <v>42034</v>
      </c>
      <c r="E15" s="100">
        <f t="shared" si="2"/>
        <v>141</v>
      </c>
      <c r="F15" s="100">
        <f t="shared" si="2"/>
        <v>39816</v>
      </c>
      <c r="G15" s="100">
        <f t="shared" si="2"/>
        <v>180</v>
      </c>
      <c r="H15" s="100">
        <f t="shared" si="2"/>
        <v>46638</v>
      </c>
      <c r="I15" s="100">
        <f t="shared" si="2"/>
        <v>201</v>
      </c>
      <c r="J15" s="100">
        <f t="shared" si="2"/>
        <v>35212</v>
      </c>
      <c r="K15" s="100">
        <f t="shared" si="2"/>
        <v>0</v>
      </c>
      <c r="L15" s="100">
        <f t="shared" si="2"/>
        <v>0</v>
      </c>
    </row>
    <row r="16" spans="1:14" ht="17.25" customHeight="1">
      <c r="A16" s="65">
        <v>5</v>
      </c>
      <c r="B16" s="67" t="s">
        <v>96</v>
      </c>
      <c r="C16" s="65"/>
      <c r="D16" s="66"/>
      <c r="E16" s="66"/>
      <c r="F16" s="66"/>
      <c r="G16" s="65"/>
      <c r="H16" s="66"/>
      <c r="I16" s="65"/>
      <c r="J16" s="66"/>
      <c r="K16" s="65"/>
      <c r="L16" s="65"/>
    </row>
    <row r="17" spans="1:14" ht="20.25" customHeight="1">
      <c r="A17" s="65">
        <v>6</v>
      </c>
      <c r="B17" s="67" t="s">
        <v>97</v>
      </c>
      <c r="C17" s="65">
        <v>116</v>
      </c>
      <c r="D17" s="65">
        <v>41563</v>
      </c>
      <c r="E17" s="65">
        <f>26+4</f>
        <v>30</v>
      </c>
      <c r="F17" s="65">
        <f>35328+6</f>
        <v>35334</v>
      </c>
      <c r="G17" s="65">
        <v>3</v>
      </c>
      <c r="H17" s="65">
        <v>4326</v>
      </c>
      <c r="I17" s="65">
        <f t="shared" ref="I17" si="3">C17+E17-G17</f>
        <v>143</v>
      </c>
      <c r="J17" s="65">
        <f t="shared" ref="J17" si="4">D17+F17-H17</f>
        <v>72571</v>
      </c>
      <c r="K17" s="65"/>
      <c r="L17" s="65"/>
    </row>
    <row r="18" spans="1:14" ht="18.75" customHeight="1">
      <c r="A18" s="65">
        <v>7</v>
      </c>
      <c r="B18" s="67" t="s">
        <v>98</v>
      </c>
      <c r="C18" s="65"/>
      <c r="D18" s="66"/>
      <c r="E18" s="66"/>
      <c r="F18" s="66"/>
      <c r="G18" s="65"/>
      <c r="H18" s="66"/>
      <c r="I18" s="65"/>
      <c r="J18" s="66"/>
      <c r="K18" s="65"/>
      <c r="L18" s="65"/>
    </row>
    <row r="19" spans="1:14" ht="21" customHeight="1">
      <c r="A19" s="65">
        <v>8</v>
      </c>
      <c r="B19" s="67" t="s">
        <v>99</v>
      </c>
      <c r="C19" s="65"/>
      <c r="D19" s="66"/>
      <c r="E19" s="66"/>
      <c r="F19" s="66"/>
      <c r="G19" s="65"/>
      <c r="H19" s="66"/>
      <c r="I19" s="65"/>
      <c r="J19" s="66"/>
      <c r="K19" s="65"/>
      <c r="L19" s="65"/>
    </row>
    <row r="20" spans="1:14" ht="19.5" customHeight="1">
      <c r="A20" s="65">
        <v>9</v>
      </c>
      <c r="B20" s="67" t="s">
        <v>100</v>
      </c>
      <c r="C20" s="65"/>
      <c r="D20" s="66"/>
      <c r="E20" s="66"/>
      <c r="F20" s="66"/>
      <c r="G20" s="65"/>
      <c r="H20" s="66"/>
      <c r="I20" s="65"/>
      <c r="J20" s="66"/>
      <c r="K20" s="65"/>
      <c r="L20" s="65"/>
    </row>
    <row r="21" spans="1:14" ht="19.5" customHeight="1">
      <c r="A21" s="65">
        <v>10</v>
      </c>
      <c r="B21" s="67" t="s">
        <v>101</v>
      </c>
      <c r="C21" s="65"/>
      <c r="D21" s="66"/>
      <c r="E21" s="66"/>
      <c r="F21" s="66"/>
      <c r="G21" s="65"/>
      <c r="H21" s="66"/>
      <c r="I21" s="65"/>
      <c r="J21" s="66"/>
      <c r="K21" s="65"/>
      <c r="L21" s="65"/>
    </row>
    <row r="22" spans="1:14" ht="22.5" customHeight="1">
      <c r="A22" s="65">
        <v>11</v>
      </c>
      <c r="B22" s="67" t="s">
        <v>102</v>
      </c>
      <c r="C22" s="65"/>
      <c r="D22" s="66"/>
      <c r="E22" s="66"/>
      <c r="F22" s="66"/>
      <c r="G22" s="65"/>
      <c r="H22" s="66"/>
      <c r="I22" s="65"/>
      <c r="J22" s="66"/>
      <c r="K22" s="65"/>
      <c r="L22" s="65"/>
    </row>
    <row r="23" spans="1:14" ht="18" customHeight="1">
      <c r="A23" s="65"/>
      <c r="B23" s="101" t="s">
        <v>103</v>
      </c>
      <c r="C23" s="100">
        <f>C16+C17+C18+C19+C20+C21+C22</f>
        <v>116</v>
      </c>
      <c r="D23" s="100">
        <f t="shared" ref="D23:L23" si="5">D16+D17+D18+D19+D20+D21+D22</f>
        <v>41563</v>
      </c>
      <c r="E23" s="100">
        <f t="shared" si="5"/>
        <v>30</v>
      </c>
      <c r="F23" s="100">
        <f t="shared" si="5"/>
        <v>35334</v>
      </c>
      <c r="G23" s="100">
        <f t="shared" si="5"/>
        <v>3</v>
      </c>
      <c r="H23" s="100">
        <f t="shared" si="5"/>
        <v>4326</v>
      </c>
      <c r="I23" s="100">
        <f t="shared" si="5"/>
        <v>143</v>
      </c>
      <c r="J23" s="100">
        <f t="shared" si="5"/>
        <v>72571</v>
      </c>
      <c r="K23" s="100">
        <f t="shared" si="5"/>
        <v>0</v>
      </c>
      <c r="L23" s="100">
        <f t="shared" si="5"/>
        <v>0</v>
      </c>
    </row>
    <row r="24" spans="1:14" ht="21" customHeight="1">
      <c r="A24" s="65"/>
      <c r="B24" s="101" t="s">
        <v>104</v>
      </c>
      <c r="C24" s="57">
        <f>C15+C23</f>
        <v>356</v>
      </c>
      <c r="D24" s="57">
        <f t="shared" ref="D24:L24" si="6">D15+D23</f>
        <v>83597</v>
      </c>
      <c r="E24" s="57">
        <f t="shared" si="6"/>
        <v>171</v>
      </c>
      <c r="F24" s="57">
        <f t="shared" si="6"/>
        <v>75150</v>
      </c>
      <c r="G24" s="57">
        <f t="shared" si="6"/>
        <v>183</v>
      </c>
      <c r="H24" s="57">
        <f t="shared" si="6"/>
        <v>50964</v>
      </c>
      <c r="I24" s="57">
        <f t="shared" si="6"/>
        <v>344</v>
      </c>
      <c r="J24" s="57">
        <f t="shared" si="6"/>
        <v>107783</v>
      </c>
      <c r="K24" s="57">
        <f t="shared" si="6"/>
        <v>0</v>
      </c>
      <c r="L24" s="57">
        <f t="shared" si="6"/>
        <v>0</v>
      </c>
      <c r="M24">
        <v>107783</v>
      </c>
      <c r="N24" s="104">
        <f>M24-J24</f>
        <v>0</v>
      </c>
    </row>
    <row r="25" spans="1:14" ht="21" customHeight="1">
      <c r="A25" s="108"/>
      <c r="B25" s="125" t="s">
        <v>174</v>
      </c>
      <c r="C25" s="125"/>
      <c r="D25" s="125"/>
      <c r="E25" s="125"/>
      <c r="F25" s="109"/>
      <c r="G25" s="109"/>
      <c r="H25" s="109"/>
      <c r="I25" s="109"/>
      <c r="J25" s="109"/>
      <c r="K25" s="109"/>
      <c r="L25" s="109"/>
      <c r="N25" s="110"/>
    </row>
    <row r="26" spans="1:14" ht="15.75">
      <c r="A26" s="126" t="s">
        <v>172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4" ht="15.75">
      <c r="A27" s="51" t="s">
        <v>73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4" ht="15.75">
      <c r="A28" s="18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4">
      <c r="A29" s="5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53" t="s">
        <v>75</v>
      </c>
      <c r="L30" s="19"/>
      <c r="M30" s="19"/>
    </row>
    <row r="31" spans="1:14" ht="15" customHeight="1">
      <c r="A31" s="112" t="s">
        <v>76</v>
      </c>
      <c r="B31" s="112" t="s">
        <v>77</v>
      </c>
      <c r="C31" s="112" t="s">
        <v>78</v>
      </c>
      <c r="D31" s="112"/>
      <c r="E31" s="127" t="s">
        <v>80</v>
      </c>
      <c r="F31" s="127"/>
      <c r="G31" s="112" t="s">
        <v>82</v>
      </c>
      <c r="H31" s="112"/>
      <c r="I31" s="112" t="s">
        <v>83</v>
      </c>
      <c r="J31" s="112"/>
      <c r="K31" s="112" t="s">
        <v>84</v>
      </c>
      <c r="L31" s="112"/>
    </row>
    <row r="32" spans="1:14" ht="15" customHeight="1">
      <c r="A32" s="112"/>
      <c r="B32" s="112"/>
      <c r="C32" s="112" t="s">
        <v>79</v>
      </c>
      <c r="D32" s="112"/>
      <c r="E32" s="127" t="s">
        <v>81</v>
      </c>
      <c r="F32" s="127"/>
      <c r="G32" s="112" t="s">
        <v>81</v>
      </c>
      <c r="H32" s="112"/>
      <c r="I32" s="112"/>
      <c r="J32" s="112"/>
      <c r="K32" s="112" t="s">
        <v>85</v>
      </c>
      <c r="L32" s="112"/>
    </row>
    <row r="33" spans="1:12">
      <c r="A33" s="112"/>
      <c r="B33" s="112"/>
      <c r="C33" s="128"/>
      <c r="D33" s="128"/>
      <c r="E33" s="129"/>
      <c r="F33" s="129"/>
      <c r="G33" s="128"/>
      <c r="H33" s="128"/>
      <c r="I33" s="112"/>
      <c r="J33" s="112"/>
      <c r="K33" s="128"/>
      <c r="L33" s="128"/>
    </row>
    <row r="34" spans="1:12">
      <c r="A34" s="112"/>
      <c r="B34" s="112"/>
      <c r="C34" s="96" t="s">
        <v>86</v>
      </c>
      <c r="D34" s="96" t="s">
        <v>87</v>
      </c>
      <c r="E34" s="96" t="s">
        <v>86</v>
      </c>
      <c r="F34" s="96" t="s">
        <v>87</v>
      </c>
      <c r="G34" s="96" t="s">
        <v>86</v>
      </c>
      <c r="H34" s="96" t="s">
        <v>87</v>
      </c>
      <c r="I34" s="96" t="s">
        <v>86</v>
      </c>
      <c r="J34" s="96" t="s">
        <v>87</v>
      </c>
      <c r="K34" s="96" t="s">
        <v>88</v>
      </c>
      <c r="L34" s="96" t="s">
        <v>87</v>
      </c>
    </row>
    <row r="35" spans="1:12">
      <c r="A35" s="96" t="s">
        <v>26</v>
      </c>
      <c r="B35" s="96" t="s">
        <v>27</v>
      </c>
      <c r="C35" s="96" t="s">
        <v>28</v>
      </c>
      <c r="D35" s="96" t="s">
        <v>29</v>
      </c>
      <c r="E35" s="96" t="s">
        <v>30</v>
      </c>
      <c r="F35" s="96" t="s">
        <v>31</v>
      </c>
      <c r="G35" s="96" t="s">
        <v>32</v>
      </c>
      <c r="H35" s="96" t="s">
        <v>33</v>
      </c>
      <c r="I35" s="96" t="s">
        <v>34</v>
      </c>
      <c r="J35" s="96" t="s">
        <v>35</v>
      </c>
      <c r="K35" s="96" t="s">
        <v>89</v>
      </c>
      <c r="L35" s="96" t="s">
        <v>90</v>
      </c>
    </row>
    <row r="36" spans="1:12" ht="21.75" customHeight="1">
      <c r="A36" s="65">
        <v>1</v>
      </c>
      <c r="B36" s="67" t="s">
        <v>91</v>
      </c>
      <c r="C36" s="65">
        <v>55</v>
      </c>
      <c r="D36" s="65">
        <v>16895</v>
      </c>
      <c r="E36" s="74">
        <v>53</v>
      </c>
      <c r="F36" s="74">
        <v>29813</v>
      </c>
      <c r="G36" s="65">
        <f>14+14+9+1</f>
        <v>38</v>
      </c>
      <c r="H36" s="65">
        <f>8938+8938+6127+12323</f>
        <v>36326</v>
      </c>
      <c r="I36" s="65">
        <f>C36+E36-G36</f>
        <v>70</v>
      </c>
      <c r="J36" s="65">
        <f>D36+F36-H36</f>
        <v>10382</v>
      </c>
      <c r="K36" s="65"/>
      <c r="L36" s="65"/>
    </row>
    <row r="37" spans="1:12" ht="18" customHeight="1">
      <c r="A37" s="65">
        <v>2</v>
      </c>
      <c r="B37" s="67" t="s">
        <v>92</v>
      </c>
      <c r="C37" s="65">
        <v>177</v>
      </c>
      <c r="D37" s="66">
        <v>17471</v>
      </c>
      <c r="E37" s="74">
        <f>3+6+18+18+1+1+33</f>
        <v>80</v>
      </c>
      <c r="F37" s="74">
        <f>249+4812+38+38+22+5+45</f>
        <v>5209</v>
      </c>
      <c r="G37" s="99">
        <f>18+9+105+2+2+2</f>
        <v>138</v>
      </c>
      <c r="H37" s="99">
        <f>38+6+2+10+355+232+585+5902</f>
        <v>7130</v>
      </c>
      <c r="I37" s="65">
        <f t="shared" ref="I37:I38" si="7">C37+E37-G37</f>
        <v>119</v>
      </c>
      <c r="J37" s="65">
        <f t="shared" ref="J37:J38" si="8">D37+F37-H37</f>
        <v>15550</v>
      </c>
      <c r="K37" s="65"/>
      <c r="L37" s="65"/>
    </row>
    <row r="38" spans="1:12" ht="14.25" customHeight="1">
      <c r="A38" s="65">
        <v>3</v>
      </c>
      <c r="B38" s="67" t="s">
        <v>93</v>
      </c>
      <c r="C38" s="65">
        <v>8</v>
      </c>
      <c r="D38" s="66">
        <v>7668</v>
      </c>
      <c r="E38" s="74">
        <v>8</v>
      </c>
      <c r="F38" s="74">
        <v>4794</v>
      </c>
      <c r="G38" s="65">
        <f>1+1+2</f>
        <v>4</v>
      </c>
      <c r="H38" s="66">
        <f>1488+272+48</f>
        <v>1808</v>
      </c>
      <c r="I38" s="65">
        <f t="shared" si="7"/>
        <v>12</v>
      </c>
      <c r="J38" s="65">
        <f t="shared" si="8"/>
        <v>10654</v>
      </c>
      <c r="K38" s="65"/>
      <c r="L38" s="65"/>
    </row>
    <row r="39" spans="1:12" ht="15.75" customHeight="1">
      <c r="A39" s="65">
        <v>4</v>
      </c>
      <c r="B39" s="67" t="s">
        <v>94</v>
      </c>
      <c r="C39" s="65"/>
      <c r="D39" s="66"/>
      <c r="E39" s="66"/>
      <c r="F39" s="66"/>
      <c r="G39" s="65"/>
      <c r="H39" s="66"/>
      <c r="I39" s="65"/>
      <c r="J39" s="66"/>
      <c r="K39" s="65"/>
      <c r="L39" s="65"/>
    </row>
    <row r="40" spans="1:12" ht="15.75" customHeight="1">
      <c r="A40" s="65"/>
      <c r="B40" s="98" t="s">
        <v>95</v>
      </c>
      <c r="C40" s="96">
        <f>C36+C37+C38+C39</f>
        <v>240</v>
      </c>
      <c r="D40" s="96">
        <f t="shared" ref="D40:L40" si="9">D36+D37+D38+D39</f>
        <v>42034</v>
      </c>
      <c r="E40" s="96">
        <f t="shared" si="9"/>
        <v>141</v>
      </c>
      <c r="F40" s="96">
        <f t="shared" si="9"/>
        <v>39816</v>
      </c>
      <c r="G40" s="96">
        <f t="shared" si="9"/>
        <v>180</v>
      </c>
      <c r="H40" s="96">
        <f t="shared" si="9"/>
        <v>45264</v>
      </c>
      <c r="I40" s="96">
        <f t="shared" si="9"/>
        <v>201</v>
      </c>
      <c r="J40" s="96">
        <f t="shared" si="9"/>
        <v>36586</v>
      </c>
      <c r="K40" s="96">
        <f t="shared" si="9"/>
        <v>0</v>
      </c>
      <c r="L40" s="96">
        <f t="shared" si="9"/>
        <v>0</v>
      </c>
    </row>
    <row r="41" spans="1:12" ht="17.25" customHeight="1">
      <c r="A41" s="65">
        <v>5</v>
      </c>
      <c r="B41" s="67" t="s">
        <v>96</v>
      </c>
      <c r="C41" s="65"/>
      <c r="D41" s="66"/>
      <c r="E41" s="66"/>
      <c r="F41" s="66"/>
      <c r="G41" s="65"/>
      <c r="H41" s="66"/>
      <c r="I41" s="65"/>
      <c r="J41" s="66"/>
      <c r="K41" s="65"/>
      <c r="L41" s="65"/>
    </row>
    <row r="42" spans="1:12" ht="20.25" customHeight="1">
      <c r="A42" s="65">
        <v>6</v>
      </c>
      <c r="B42" s="67" t="s">
        <v>97</v>
      </c>
      <c r="C42" s="65">
        <v>116</v>
      </c>
      <c r="D42" s="65">
        <v>41563</v>
      </c>
      <c r="E42" s="65">
        <f>26+4</f>
        <v>30</v>
      </c>
      <c r="F42" s="65">
        <f>35328+6</f>
        <v>35334</v>
      </c>
      <c r="G42" s="65">
        <v>3</v>
      </c>
      <c r="H42" s="65">
        <v>4326</v>
      </c>
      <c r="I42" s="65">
        <f t="shared" ref="I42" si="10">C42+E42-G42</f>
        <v>143</v>
      </c>
      <c r="J42" s="65">
        <f t="shared" ref="J42" si="11">D42+F42-H42</f>
        <v>72571</v>
      </c>
      <c r="K42" s="65"/>
      <c r="L42" s="65"/>
    </row>
    <row r="43" spans="1:12" ht="18.75" customHeight="1">
      <c r="A43" s="65">
        <v>7</v>
      </c>
      <c r="B43" s="67" t="s">
        <v>98</v>
      </c>
      <c r="C43" s="65"/>
      <c r="D43" s="66"/>
      <c r="E43" s="66"/>
      <c r="F43" s="66"/>
      <c r="G43" s="65"/>
      <c r="H43" s="66"/>
      <c r="I43" s="65"/>
      <c r="J43" s="66"/>
      <c r="K43" s="65"/>
      <c r="L43" s="65"/>
    </row>
    <row r="44" spans="1:12" ht="21" customHeight="1">
      <c r="A44" s="65">
        <v>8</v>
      </c>
      <c r="B44" s="67" t="s">
        <v>99</v>
      </c>
      <c r="C44" s="65"/>
      <c r="D44" s="66"/>
      <c r="E44" s="66"/>
      <c r="F44" s="66"/>
      <c r="G44" s="65"/>
      <c r="H44" s="66"/>
      <c r="I44" s="65"/>
      <c r="J44" s="66"/>
      <c r="K44" s="65"/>
      <c r="L44" s="65"/>
    </row>
    <row r="45" spans="1:12" ht="19.5" customHeight="1">
      <c r="A45" s="65">
        <v>9</v>
      </c>
      <c r="B45" s="67" t="s">
        <v>100</v>
      </c>
      <c r="C45" s="65"/>
      <c r="D45" s="66"/>
      <c r="E45" s="66"/>
      <c r="F45" s="66"/>
      <c r="G45" s="65"/>
      <c r="H45" s="66"/>
      <c r="I45" s="65"/>
      <c r="J45" s="66"/>
      <c r="K45" s="65"/>
      <c r="L45" s="65"/>
    </row>
    <row r="46" spans="1:12" ht="19.5" customHeight="1">
      <c r="A46" s="65">
        <v>10</v>
      </c>
      <c r="B46" s="67" t="s">
        <v>101</v>
      </c>
      <c r="C46" s="65"/>
      <c r="D46" s="66"/>
      <c r="E46" s="66"/>
      <c r="F46" s="66"/>
      <c r="G46" s="65"/>
      <c r="H46" s="66"/>
      <c r="I46" s="65"/>
      <c r="J46" s="66"/>
      <c r="K46" s="65"/>
      <c r="L46" s="65"/>
    </row>
    <row r="47" spans="1:12" ht="22.5" customHeight="1">
      <c r="A47" s="65">
        <v>11</v>
      </c>
      <c r="B47" s="67" t="s">
        <v>102</v>
      </c>
      <c r="C47" s="65"/>
      <c r="D47" s="66"/>
      <c r="E47" s="66"/>
      <c r="F47" s="66"/>
      <c r="G47" s="65"/>
      <c r="H47" s="66"/>
      <c r="I47" s="65"/>
      <c r="J47" s="66"/>
      <c r="K47" s="65"/>
      <c r="L47" s="65"/>
    </row>
    <row r="48" spans="1:12" ht="18" customHeight="1">
      <c r="A48" s="65"/>
      <c r="B48" s="97" t="s">
        <v>103</v>
      </c>
      <c r="C48" s="96">
        <f>C41+C42+C43+C44+C45+C46+C47</f>
        <v>116</v>
      </c>
      <c r="D48" s="96">
        <f t="shared" ref="D48:L48" si="12">D41+D42+D43+D44+D45+D46+D47</f>
        <v>41563</v>
      </c>
      <c r="E48" s="96">
        <f t="shared" si="12"/>
        <v>30</v>
      </c>
      <c r="F48" s="96">
        <f t="shared" si="12"/>
        <v>35334</v>
      </c>
      <c r="G48" s="96">
        <f t="shared" si="12"/>
        <v>3</v>
      </c>
      <c r="H48" s="96">
        <f t="shared" si="12"/>
        <v>4326</v>
      </c>
      <c r="I48" s="96">
        <f t="shared" si="12"/>
        <v>143</v>
      </c>
      <c r="J48" s="96">
        <f t="shared" si="12"/>
        <v>72571</v>
      </c>
      <c r="K48" s="96">
        <f t="shared" si="12"/>
        <v>0</v>
      </c>
      <c r="L48" s="96">
        <f t="shared" si="12"/>
        <v>0</v>
      </c>
    </row>
    <row r="49" spans="1:13" ht="21" customHeight="1">
      <c r="A49" s="65"/>
      <c r="B49" s="97" t="s">
        <v>104</v>
      </c>
      <c r="C49" s="57">
        <f>C40+C48</f>
        <v>356</v>
      </c>
      <c r="D49" s="57">
        <f t="shared" ref="D49:L49" si="13">D40+D48</f>
        <v>83597</v>
      </c>
      <c r="E49" s="57">
        <f t="shared" si="13"/>
        <v>171</v>
      </c>
      <c r="F49" s="57">
        <f t="shared" si="13"/>
        <v>75150</v>
      </c>
      <c r="G49" s="57">
        <f t="shared" si="13"/>
        <v>183</v>
      </c>
      <c r="H49" s="57">
        <f t="shared" si="13"/>
        <v>49590</v>
      </c>
      <c r="I49" s="57">
        <f t="shared" si="13"/>
        <v>344</v>
      </c>
      <c r="J49" s="57">
        <f t="shared" si="13"/>
        <v>109157</v>
      </c>
      <c r="K49" s="57">
        <f t="shared" si="13"/>
        <v>0</v>
      </c>
      <c r="L49" s="57">
        <f t="shared" si="13"/>
        <v>0</v>
      </c>
    </row>
    <row r="50" spans="1:13">
      <c r="A50" s="5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>
      <c r="A51" s="40" t="s">
        <v>105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ht="15.75">
      <c r="A52" s="126" t="s">
        <v>168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</row>
    <row r="53" spans="1:13" ht="15.75">
      <c r="A53" s="51" t="s">
        <v>73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3" ht="15.75">
      <c r="A54" s="18" t="s">
        <v>74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3">
      <c r="A55" s="5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53" t="s">
        <v>75</v>
      </c>
      <c r="L56" s="19"/>
      <c r="M56" s="19"/>
    </row>
    <row r="57" spans="1:13" ht="15" customHeight="1">
      <c r="A57" s="112" t="s">
        <v>76</v>
      </c>
      <c r="B57" s="112" t="s">
        <v>77</v>
      </c>
      <c r="C57" s="112" t="s">
        <v>78</v>
      </c>
      <c r="D57" s="112"/>
      <c r="E57" s="127" t="s">
        <v>80</v>
      </c>
      <c r="F57" s="127"/>
      <c r="G57" s="112" t="s">
        <v>82</v>
      </c>
      <c r="H57" s="112"/>
      <c r="I57" s="112" t="s">
        <v>83</v>
      </c>
      <c r="J57" s="112"/>
      <c r="K57" s="112" t="s">
        <v>84</v>
      </c>
      <c r="L57" s="112"/>
    </row>
    <row r="58" spans="1:13" ht="15" customHeight="1">
      <c r="A58" s="112"/>
      <c r="B58" s="112"/>
      <c r="C58" s="112" t="s">
        <v>79</v>
      </c>
      <c r="D58" s="112"/>
      <c r="E58" s="127" t="s">
        <v>81</v>
      </c>
      <c r="F58" s="127"/>
      <c r="G58" s="112" t="s">
        <v>81</v>
      </c>
      <c r="H58" s="112"/>
      <c r="I58" s="112"/>
      <c r="J58" s="112"/>
      <c r="K58" s="112" t="s">
        <v>85</v>
      </c>
      <c r="L58" s="112"/>
    </row>
    <row r="59" spans="1:13">
      <c r="A59" s="112"/>
      <c r="B59" s="112"/>
      <c r="C59" s="128"/>
      <c r="D59" s="128"/>
      <c r="E59" s="129"/>
      <c r="F59" s="129"/>
      <c r="G59" s="128"/>
      <c r="H59" s="128"/>
      <c r="I59" s="112"/>
      <c r="J59" s="112"/>
      <c r="K59" s="128"/>
      <c r="L59" s="128"/>
    </row>
    <row r="60" spans="1:13">
      <c r="A60" s="112"/>
      <c r="B60" s="112"/>
      <c r="C60" s="90" t="s">
        <v>86</v>
      </c>
      <c r="D60" s="90" t="s">
        <v>87</v>
      </c>
      <c r="E60" s="90" t="s">
        <v>86</v>
      </c>
      <c r="F60" s="90" t="s">
        <v>87</v>
      </c>
      <c r="G60" s="90" t="s">
        <v>86</v>
      </c>
      <c r="H60" s="90" t="s">
        <v>87</v>
      </c>
      <c r="I60" s="90" t="s">
        <v>86</v>
      </c>
      <c r="J60" s="90" t="s">
        <v>87</v>
      </c>
      <c r="K60" s="90" t="s">
        <v>88</v>
      </c>
      <c r="L60" s="90" t="s">
        <v>87</v>
      </c>
    </row>
    <row r="61" spans="1:13">
      <c r="A61" s="90" t="s">
        <v>26</v>
      </c>
      <c r="B61" s="90" t="s">
        <v>27</v>
      </c>
      <c r="C61" s="90" t="s">
        <v>28</v>
      </c>
      <c r="D61" s="90" t="s">
        <v>29</v>
      </c>
      <c r="E61" s="90" t="s">
        <v>30</v>
      </c>
      <c r="F61" s="90" t="s">
        <v>31</v>
      </c>
      <c r="G61" s="90" t="s">
        <v>32</v>
      </c>
      <c r="H61" s="90" t="s">
        <v>33</v>
      </c>
      <c r="I61" s="90" t="s">
        <v>34</v>
      </c>
      <c r="J61" s="90" t="s">
        <v>35</v>
      </c>
      <c r="K61" s="90" t="s">
        <v>89</v>
      </c>
      <c r="L61" s="90" t="s">
        <v>90</v>
      </c>
    </row>
    <row r="62" spans="1:13" ht="21.75" customHeight="1">
      <c r="A62" s="65">
        <v>1</v>
      </c>
      <c r="B62" s="67" t="s">
        <v>91</v>
      </c>
      <c r="C62" s="65">
        <v>55</v>
      </c>
      <c r="D62" s="65">
        <v>16895</v>
      </c>
      <c r="E62" s="74">
        <v>53</v>
      </c>
      <c r="F62" s="74">
        <v>29813</v>
      </c>
      <c r="G62" s="65">
        <v>14</v>
      </c>
      <c r="H62" s="65">
        <v>8938</v>
      </c>
      <c r="I62" s="65">
        <f>C62+E62-G62</f>
        <v>94</v>
      </c>
      <c r="J62" s="65">
        <f>D62+F62-H62</f>
        <v>37770</v>
      </c>
      <c r="K62" s="65"/>
      <c r="L62" s="65"/>
    </row>
    <row r="63" spans="1:13" ht="18" customHeight="1">
      <c r="A63" s="65">
        <v>2</v>
      </c>
      <c r="B63" s="67" t="s">
        <v>92</v>
      </c>
      <c r="C63" s="65">
        <v>177</v>
      </c>
      <c r="D63" s="66">
        <v>17471</v>
      </c>
      <c r="E63" s="74">
        <f>3+6+18+18+1+1+33</f>
        <v>80</v>
      </c>
      <c r="F63" s="74">
        <f>249+4812+38+38+22+5+45</f>
        <v>5209</v>
      </c>
      <c r="G63" s="93">
        <f>18+9+105+2+3</f>
        <v>137</v>
      </c>
      <c r="H63" s="93">
        <f>38+6+2+10+355+48+289</f>
        <v>748</v>
      </c>
      <c r="I63" s="65">
        <f t="shared" ref="I63:I64" si="14">C63+E63-G63</f>
        <v>120</v>
      </c>
      <c r="J63" s="65">
        <f t="shared" ref="J63:J64" si="15">D63+F63-H63</f>
        <v>21932</v>
      </c>
      <c r="K63" s="65"/>
      <c r="L63" s="65"/>
    </row>
    <row r="64" spans="1:13" ht="14.25" customHeight="1">
      <c r="A64" s="65">
        <v>3</v>
      </c>
      <c r="B64" s="67" t="s">
        <v>93</v>
      </c>
      <c r="C64" s="65">
        <v>8</v>
      </c>
      <c r="D64" s="66">
        <v>7668</v>
      </c>
      <c r="E64" s="74">
        <v>8</v>
      </c>
      <c r="F64" s="74">
        <v>4794</v>
      </c>
      <c r="G64" s="65">
        <v>1</v>
      </c>
      <c r="H64" s="66">
        <v>1488</v>
      </c>
      <c r="I64" s="65">
        <f t="shared" si="14"/>
        <v>15</v>
      </c>
      <c r="J64" s="65">
        <f t="shared" si="15"/>
        <v>10974</v>
      </c>
      <c r="K64" s="65"/>
      <c r="L64" s="65"/>
    </row>
    <row r="65" spans="1:13" ht="15.75" customHeight="1">
      <c r="A65" s="65">
        <v>4</v>
      </c>
      <c r="B65" s="67" t="s">
        <v>94</v>
      </c>
      <c r="C65" s="65"/>
      <c r="D65" s="66"/>
      <c r="E65" s="66"/>
      <c r="F65" s="66"/>
      <c r="G65" s="65"/>
      <c r="H65" s="66"/>
      <c r="I65" s="65"/>
      <c r="J65" s="66"/>
      <c r="K65" s="65"/>
      <c r="L65" s="65"/>
    </row>
    <row r="66" spans="1:13" ht="15.75" customHeight="1">
      <c r="A66" s="65"/>
      <c r="B66" s="92" t="s">
        <v>95</v>
      </c>
      <c r="C66" s="90">
        <f>C62+C63+C64+C65</f>
        <v>240</v>
      </c>
      <c r="D66" s="90">
        <f t="shared" ref="D66:L66" si="16">D62+D63+D64+D65</f>
        <v>42034</v>
      </c>
      <c r="E66" s="90">
        <f t="shared" si="16"/>
        <v>141</v>
      </c>
      <c r="F66" s="90">
        <f t="shared" si="16"/>
        <v>39816</v>
      </c>
      <c r="G66" s="90">
        <f t="shared" si="16"/>
        <v>152</v>
      </c>
      <c r="H66" s="90">
        <f t="shared" si="16"/>
        <v>11174</v>
      </c>
      <c r="I66" s="90">
        <f t="shared" si="16"/>
        <v>229</v>
      </c>
      <c r="J66" s="90">
        <f t="shared" si="16"/>
        <v>70676</v>
      </c>
      <c r="K66" s="90">
        <f t="shared" si="16"/>
        <v>0</v>
      </c>
      <c r="L66" s="90">
        <f t="shared" si="16"/>
        <v>0</v>
      </c>
    </row>
    <row r="67" spans="1:13" ht="17.25" customHeight="1">
      <c r="A67" s="65">
        <v>5</v>
      </c>
      <c r="B67" s="67" t="s">
        <v>96</v>
      </c>
      <c r="C67" s="65"/>
      <c r="D67" s="66"/>
      <c r="E67" s="66"/>
      <c r="F67" s="66"/>
      <c r="G67" s="65"/>
      <c r="H67" s="66"/>
      <c r="I67" s="65"/>
      <c r="J67" s="66"/>
      <c r="K67" s="65"/>
      <c r="L67" s="65"/>
    </row>
    <row r="68" spans="1:13" ht="20.25" customHeight="1">
      <c r="A68" s="65">
        <v>6</v>
      </c>
      <c r="B68" s="67" t="s">
        <v>97</v>
      </c>
      <c r="C68" s="65">
        <v>116</v>
      </c>
      <c r="D68" s="65">
        <v>41563</v>
      </c>
      <c r="E68" s="65">
        <f>26+4</f>
        <v>30</v>
      </c>
      <c r="F68" s="65">
        <f>35328+6</f>
        <v>35334</v>
      </c>
      <c r="G68" s="65">
        <v>3</v>
      </c>
      <c r="H68" s="65">
        <v>4326</v>
      </c>
      <c r="I68" s="65">
        <f t="shared" ref="I68" si="17">C68+E68-G68</f>
        <v>143</v>
      </c>
      <c r="J68" s="65">
        <f t="shared" ref="J68" si="18">D68+F68-H68</f>
        <v>72571</v>
      </c>
      <c r="K68" s="65"/>
      <c r="L68" s="65"/>
    </row>
    <row r="69" spans="1:13" ht="18.75" customHeight="1">
      <c r="A69" s="65">
        <v>7</v>
      </c>
      <c r="B69" s="67" t="s">
        <v>98</v>
      </c>
      <c r="C69" s="65"/>
      <c r="D69" s="66"/>
      <c r="E69" s="66"/>
      <c r="F69" s="66"/>
      <c r="G69" s="65"/>
      <c r="H69" s="66"/>
      <c r="I69" s="65"/>
      <c r="J69" s="66"/>
      <c r="K69" s="65"/>
      <c r="L69" s="65"/>
    </row>
    <row r="70" spans="1:13" ht="21" customHeight="1">
      <c r="A70" s="65">
        <v>8</v>
      </c>
      <c r="B70" s="67" t="s">
        <v>99</v>
      </c>
      <c r="C70" s="65"/>
      <c r="D70" s="66"/>
      <c r="E70" s="66"/>
      <c r="F70" s="66"/>
      <c r="G70" s="65"/>
      <c r="H70" s="66"/>
      <c r="I70" s="65"/>
      <c r="J70" s="66"/>
      <c r="K70" s="65"/>
      <c r="L70" s="65"/>
    </row>
    <row r="71" spans="1:13" ht="19.5" customHeight="1">
      <c r="A71" s="65">
        <v>9</v>
      </c>
      <c r="B71" s="67" t="s">
        <v>100</v>
      </c>
      <c r="C71" s="65"/>
      <c r="D71" s="66"/>
      <c r="E71" s="66"/>
      <c r="F71" s="66"/>
      <c r="G71" s="65"/>
      <c r="H71" s="66"/>
      <c r="I71" s="65"/>
      <c r="J71" s="66"/>
      <c r="K71" s="65"/>
      <c r="L71" s="65"/>
    </row>
    <row r="72" spans="1:13" ht="19.5" customHeight="1">
      <c r="A72" s="65">
        <v>10</v>
      </c>
      <c r="B72" s="67" t="s">
        <v>101</v>
      </c>
      <c r="C72" s="65"/>
      <c r="D72" s="66"/>
      <c r="E72" s="66"/>
      <c r="F72" s="66"/>
      <c r="G72" s="65"/>
      <c r="H72" s="66"/>
      <c r="I72" s="65"/>
      <c r="J72" s="66"/>
      <c r="K72" s="65"/>
      <c r="L72" s="65"/>
    </row>
    <row r="73" spans="1:13" ht="22.5" customHeight="1">
      <c r="A73" s="65">
        <v>11</v>
      </c>
      <c r="B73" s="67" t="s">
        <v>102</v>
      </c>
      <c r="C73" s="65"/>
      <c r="D73" s="66"/>
      <c r="E73" s="66"/>
      <c r="F73" s="66"/>
      <c r="G73" s="65"/>
      <c r="H73" s="66"/>
      <c r="I73" s="65"/>
      <c r="J73" s="66"/>
      <c r="K73" s="65"/>
      <c r="L73" s="65"/>
    </row>
    <row r="74" spans="1:13" ht="18" customHeight="1">
      <c r="A74" s="65"/>
      <c r="B74" s="91" t="s">
        <v>103</v>
      </c>
      <c r="C74" s="90">
        <f>C67+C68+C69+C70+C71+C72+C73</f>
        <v>116</v>
      </c>
      <c r="D74" s="90">
        <f t="shared" ref="D74:L74" si="19">D67+D68+D69+D70+D71+D72+D73</f>
        <v>41563</v>
      </c>
      <c r="E74" s="90">
        <f t="shared" si="19"/>
        <v>30</v>
      </c>
      <c r="F74" s="90">
        <f t="shared" si="19"/>
        <v>35334</v>
      </c>
      <c r="G74" s="90">
        <f t="shared" si="19"/>
        <v>3</v>
      </c>
      <c r="H74" s="90">
        <f t="shared" si="19"/>
        <v>4326</v>
      </c>
      <c r="I74" s="90">
        <f t="shared" si="19"/>
        <v>143</v>
      </c>
      <c r="J74" s="90">
        <f t="shared" si="19"/>
        <v>72571</v>
      </c>
      <c r="K74" s="90">
        <f t="shared" si="19"/>
        <v>0</v>
      </c>
      <c r="L74" s="90">
        <f t="shared" si="19"/>
        <v>0</v>
      </c>
    </row>
    <row r="75" spans="1:13" ht="21" customHeight="1">
      <c r="A75" s="65"/>
      <c r="B75" s="91" t="s">
        <v>104</v>
      </c>
      <c r="C75" s="57">
        <f>C66+C74</f>
        <v>356</v>
      </c>
      <c r="D75" s="57">
        <f t="shared" ref="D75:L75" si="20">D66+D74</f>
        <v>83597</v>
      </c>
      <c r="E75" s="57">
        <f t="shared" si="20"/>
        <v>171</v>
      </c>
      <c r="F75" s="57">
        <f t="shared" si="20"/>
        <v>75150</v>
      </c>
      <c r="G75" s="57">
        <f t="shared" si="20"/>
        <v>155</v>
      </c>
      <c r="H75" s="57">
        <f t="shared" si="20"/>
        <v>15500</v>
      </c>
      <c r="I75" s="57">
        <f t="shared" si="20"/>
        <v>372</v>
      </c>
      <c r="J75" s="57">
        <f t="shared" si="20"/>
        <v>143247</v>
      </c>
      <c r="K75" s="57">
        <f t="shared" si="20"/>
        <v>0</v>
      </c>
      <c r="L75" s="57">
        <f t="shared" si="20"/>
        <v>0</v>
      </c>
    </row>
    <row r="76" spans="1:13">
      <c r="A76" s="54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>
      <c r="A77" s="40" t="s">
        <v>105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37.5" customHeight="1">
      <c r="A78" s="131" t="s">
        <v>169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9"/>
    </row>
    <row r="79" spans="1:13" ht="24.75" customHeight="1">
      <c r="A79" s="130" t="s">
        <v>170</v>
      </c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9"/>
    </row>
    <row r="80" spans="1:13" ht="9.75" customHeight="1">
      <c r="A80" s="95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19"/>
    </row>
    <row r="81" spans="1:13" ht="36.75" customHeight="1">
      <c r="A81" s="130" t="s">
        <v>171</v>
      </c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9"/>
    </row>
    <row r="82" spans="1:13" ht="15.75">
      <c r="A82" s="126" t="s">
        <v>167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</row>
    <row r="83" spans="1:13" ht="15.75">
      <c r="A83" s="51" t="s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3" ht="15.75">
      <c r="A84" s="18" t="s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3">
      <c r="A85" s="5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53" t="s">
        <v>75</v>
      </c>
      <c r="L86" s="19"/>
      <c r="M86" s="19"/>
    </row>
    <row r="87" spans="1:13" ht="15" customHeight="1">
      <c r="A87" s="112" t="s">
        <v>76</v>
      </c>
      <c r="B87" s="112" t="s">
        <v>77</v>
      </c>
      <c r="C87" s="112" t="s">
        <v>78</v>
      </c>
      <c r="D87" s="112"/>
      <c r="E87" s="127" t="s">
        <v>80</v>
      </c>
      <c r="F87" s="127"/>
      <c r="G87" s="112" t="s">
        <v>82</v>
      </c>
      <c r="H87" s="112"/>
      <c r="I87" s="112" t="s">
        <v>83</v>
      </c>
      <c r="J87" s="112"/>
      <c r="K87" s="112" t="s">
        <v>84</v>
      </c>
      <c r="L87" s="112"/>
    </row>
    <row r="88" spans="1:13" ht="15" customHeight="1">
      <c r="A88" s="112"/>
      <c r="B88" s="112"/>
      <c r="C88" s="112" t="s">
        <v>79</v>
      </c>
      <c r="D88" s="112"/>
      <c r="E88" s="127" t="s">
        <v>81</v>
      </c>
      <c r="F88" s="127"/>
      <c r="G88" s="112" t="s">
        <v>81</v>
      </c>
      <c r="H88" s="112"/>
      <c r="I88" s="112"/>
      <c r="J88" s="112"/>
      <c r="K88" s="112" t="s">
        <v>85</v>
      </c>
      <c r="L88" s="112"/>
    </row>
    <row r="89" spans="1:13">
      <c r="A89" s="112"/>
      <c r="B89" s="112"/>
      <c r="C89" s="128"/>
      <c r="D89" s="128"/>
      <c r="E89" s="129"/>
      <c r="F89" s="129"/>
      <c r="G89" s="128"/>
      <c r="H89" s="128"/>
      <c r="I89" s="112"/>
      <c r="J89" s="112"/>
      <c r="K89" s="128"/>
      <c r="L89" s="128"/>
    </row>
    <row r="90" spans="1:13">
      <c r="A90" s="112"/>
      <c r="B90" s="112"/>
      <c r="C90" s="79" t="s">
        <v>86</v>
      </c>
      <c r="D90" s="79" t="s">
        <v>87</v>
      </c>
      <c r="E90" s="79" t="s">
        <v>86</v>
      </c>
      <c r="F90" s="79" t="s">
        <v>87</v>
      </c>
      <c r="G90" s="79" t="s">
        <v>86</v>
      </c>
      <c r="H90" s="79" t="s">
        <v>87</v>
      </c>
      <c r="I90" s="79" t="s">
        <v>86</v>
      </c>
      <c r="J90" s="79" t="s">
        <v>87</v>
      </c>
      <c r="K90" s="79" t="s">
        <v>88</v>
      </c>
      <c r="L90" s="79" t="s">
        <v>87</v>
      </c>
    </row>
    <row r="91" spans="1:13">
      <c r="A91" s="79" t="s">
        <v>26</v>
      </c>
      <c r="B91" s="79" t="s">
        <v>27</v>
      </c>
      <c r="C91" s="79" t="s">
        <v>28</v>
      </c>
      <c r="D91" s="79" t="s">
        <v>29</v>
      </c>
      <c r="E91" s="79" t="s">
        <v>30</v>
      </c>
      <c r="F91" s="79" t="s">
        <v>31</v>
      </c>
      <c r="G91" s="79" t="s">
        <v>32</v>
      </c>
      <c r="H91" s="79" t="s">
        <v>33</v>
      </c>
      <c r="I91" s="79" t="s">
        <v>34</v>
      </c>
      <c r="J91" s="79" t="s">
        <v>35</v>
      </c>
      <c r="K91" s="79" t="s">
        <v>89</v>
      </c>
      <c r="L91" s="79" t="s">
        <v>90</v>
      </c>
    </row>
    <row r="92" spans="1:13" ht="21.75" customHeight="1">
      <c r="A92" s="65">
        <v>1</v>
      </c>
      <c r="B92" s="67" t="s">
        <v>91</v>
      </c>
      <c r="C92" s="65">
        <v>55</v>
      </c>
      <c r="D92" s="65">
        <v>16895</v>
      </c>
      <c r="E92" s="74">
        <v>53</v>
      </c>
      <c r="F92" s="74">
        <v>29813</v>
      </c>
      <c r="G92" s="65">
        <v>14</v>
      </c>
      <c r="H92" s="65">
        <v>8938</v>
      </c>
      <c r="I92" s="65">
        <f>C92+E92-G92</f>
        <v>94</v>
      </c>
      <c r="J92" s="65">
        <f>D92+F92-H92</f>
        <v>37770</v>
      </c>
      <c r="K92" s="65"/>
      <c r="L92" s="65"/>
    </row>
    <row r="93" spans="1:13" ht="18" customHeight="1">
      <c r="A93" s="65">
        <v>2</v>
      </c>
      <c r="B93" s="67" t="s">
        <v>92</v>
      </c>
      <c r="C93" s="65">
        <v>177</v>
      </c>
      <c r="D93" s="66">
        <v>17471</v>
      </c>
      <c r="E93" s="74">
        <f>3+6+18+18+1+1+33</f>
        <v>80</v>
      </c>
      <c r="F93" s="74">
        <f>249+4812+38+38+22+5+45</f>
        <v>5209</v>
      </c>
      <c r="G93" s="88">
        <f>18+9+105</f>
        <v>132</v>
      </c>
      <c r="H93" s="88">
        <f>38+6+2+10+355</f>
        <v>411</v>
      </c>
      <c r="I93" s="65">
        <f t="shared" ref="I93:I94" si="21">C93+E93-G93</f>
        <v>125</v>
      </c>
      <c r="J93" s="65">
        <f t="shared" ref="J93:J94" si="22">D93+F93-H93</f>
        <v>22269</v>
      </c>
      <c r="K93" s="65"/>
      <c r="L93" s="65"/>
    </row>
    <row r="94" spans="1:13" ht="14.25" customHeight="1">
      <c r="A94" s="65">
        <v>3</v>
      </c>
      <c r="B94" s="67" t="s">
        <v>93</v>
      </c>
      <c r="C94" s="65">
        <v>8</v>
      </c>
      <c r="D94" s="66">
        <v>7668</v>
      </c>
      <c r="E94" s="74">
        <v>8</v>
      </c>
      <c r="F94" s="74">
        <v>4794</v>
      </c>
      <c r="G94" s="65">
        <v>1</v>
      </c>
      <c r="H94" s="66">
        <v>1488</v>
      </c>
      <c r="I94" s="65">
        <f t="shared" si="21"/>
        <v>15</v>
      </c>
      <c r="J94" s="65">
        <f t="shared" si="22"/>
        <v>10974</v>
      </c>
      <c r="K94" s="65"/>
      <c r="L94" s="65"/>
    </row>
    <row r="95" spans="1:13" ht="15.75" customHeight="1">
      <c r="A95" s="65">
        <v>4</v>
      </c>
      <c r="B95" s="67" t="s">
        <v>94</v>
      </c>
      <c r="C95" s="65"/>
      <c r="D95" s="66"/>
      <c r="E95" s="66"/>
      <c r="F95" s="66"/>
      <c r="G95" s="65"/>
      <c r="H95" s="66"/>
      <c r="I95" s="65"/>
      <c r="J95" s="66"/>
      <c r="K95" s="65"/>
      <c r="L95" s="65"/>
    </row>
    <row r="96" spans="1:13" ht="15.75" customHeight="1">
      <c r="A96" s="65"/>
      <c r="B96" s="81" t="s">
        <v>95</v>
      </c>
      <c r="C96" s="79">
        <f>C92+C93+C94+C95</f>
        <v>240</v>
      </c>
      <c r="D96" s="79">
        <f t="shared" ref="D96:L96" si="23">D92+D93+D94+D95</f>
        <v>42034</v>
      </c>
      <c r="E96" s="79">
        <f t="shared" si="23"/>
        <v>141</v>
      </c>
      <c r="F96" s="79">
        <f t="shared" si="23"/>
        <v>39816</v>
      </c>
      <c r="G96" s="79">
        <f t="shared" si="23"/>
        <v>147</v>
      </c>
      <c r="H96" s="79">
        <f t="shared" si="23"/>
        <v>10837</v>
      </c>
      <c r="I96" s="79">
        <f t="shared" si="23"/>
        <v>234</v>
      </c>
      <c r="J96" s="79">
        <f t="shared" si="23"/>
        <v>71013</v>
      </c>
      <c r="K96" s="79">
        <f t="shared" si="23"/>
        <v>0</v>
      </c>
      <c r="L96" s="79">
        <f t="shared" si="23"/>
        <v>0</v>
      </c>
    </row>
    <row r="97" spans="1:13" ht="17.25" customHeight="1">
      <c r="A97" s="65">
        <v>5</v>
      </c>
      <c r="B97" s="67" t="s">
        <v>96</v>
      </c>
      <c r="C97" s="65"/>
      <c r="D97" s="66"/>
      <c r="E97" s="66"/>
      <c r="F97" s="66"/>
      <c r="G97" s="65"/>
      <c r="H97" s="66"/>
      <c r="I97" s="65"/>
      <c r="J97" s="66"/>
      <c r="K97" s="65"/>
      <c r="L97" s="65"/>
    </row>
    <row r="98" spans="1:13" ht="20.25" customHeight="1">
      <c r="A98" s="65">
        <v>6</v>
      </c>
      <c r="B98" s="67" t="s">
        <v>97</v>
      </c>
      <c r="C98" s="75">
        <v>116</v>
      </c>
      <c r="D98" s="75">
        <v>41563</v>
      </c>
      <c r="E98" s="75">
        <f>26+4</f>
        <v>30</v>
      </c>
      <c r="F98" s="75">
        <f>35328+6</f>
        <v>35334</v>
      </c>
      <c r="G98" s="75">
        <v>3</v>
      </c>
      <c r="H98" s="75">
        <v>4326</v>
      </c>
      <c r="I98" s="75">
        <f t="shared" ref="I98" si="24">C98+E98-G98</f>
        <v>143</v>
      </c>
      <c r="J98" s="75">
        <f t="shared" ref="J98" si="25">D98+F98-H98</f>
        <v>72571</v>
      </c>
      <c r="K98" s="65"/>
      <c r="L98" s="65"/>
    </row>
    <row r="99" spans="1:13" ht="18.75" customHeight="1">
      <c r="A99" s="65">
        <v>7</v>
      </c>
      <c r="B99" s="67" t="s">
        <v>98</v>
      </c>
      <c r="C99" s="65"/>
      <c r="D99" s="66"/>
      <c r="E99" s="66"/>
      <c r="F99" s="66"/>
      <c r="G99" s="65"/>
      <c r="H99" s="66"/>
      <c r="I99" s="65"/>
      <c r="J99" s="66"/>
      <c r="K99" s="65"/>
      <c r="L99" s="65"/>
    </row>
    <row r="100" spans="1:13" ht="21" customHeight="1">
      <c r="A100" s="65">
        <v>8</v>
      </c>
      <c r="B100" s="67" t="s">
        <v>99</v>
      </c>
      <c r="C100" s="65"/>
      <c r="D100" s="66"/>
      <c r="E100" s="66"/>
      <c r="F100" s="66"/>
      <c r="G100" s="65"/>
      <c r="H100" s="66"/>
      <c r="I100" s="65"/>
      <c r="J100" s="66"/>
      <c r="K100" s="65"/>
      <c r="L100" s="65"/>
    </row>
    <row r="101" spans="1:13" ht="19.5" customHeight="1">
      <c r="A101" s="65">
        <v>9</v>
      </c>
      <c r="B101" s="67" t="s">
        <v>100</v>
      </c>
      <c r="C101" s="65"/>
      <c r="D101" s="66"/>
      <c r="E101" s="66"/>
      <c r="F101" s="66"/>
      <c r="G101" s="65"/>
      <c r="H101" s="66"/>
      <c r="I101" s="65"/>
      <c r="J101" s="66"/>
      <c r="K101" s="65"/>
      <c r="L101" s="65"/>
    </row>
    <row r="102" spans="1:13" ht="19.5" customHeight="1">
      <c r="A102" s="65">
        <v>10</v>
      </c>
      <c r="B102" s="67" t="s">
        <v>101</v>
      </c>
      <c r="C102" s="65"/>
      <c r="D102" s="66"/>
      <c r="E102" s="66"/>
      <c r="F102" s="66"/>
      <c r="G102" s="65"/>
      <c r="H102" s="66"/>
      <c r="I102" s="65"/>
      <c r="J102" s="66"/>
      <c r="K102" s="65"/>
      <c r="L102" s="65"/>
    </row>
    <row r="103" spans="1:13" ht="22.5" customHeight="1">
      <c r="A103" s="65">
        <v>11</v>
      </c>
      <c r="B103" s="67" t="s">
        <v>102</v>
      </c>
      <c r="C103" s="65"/>
      <c r="D103" s="66"/>
      <c r="E103" s="66"/>
      <c r="F103" s="66"/>
      <c r="G103" s="65"/>
      <c r="H103" s="66"/>
      <c r="I103" s="65"/>
      <c r="J103" s="66"/>
      <c r="K103" s="65"/>
      <c r="L103" s="65"/>
    </row>
    <row r="104" spans="1:13" ht="18" customHeight="1">
      <c r="A104" s="65"/>
      <c r="B104" s="80" t="s">
        <v>103</v>
      </c>
      <c r="C104" s="79">
        <f>C97+C98+C99+C100+C101+C102+C103</f>
        <v>116</v>
      </c>
      <c r="D104" s="79">
        <f t="shared" ref="D104:L104" si="26">D97+D98+D99+D100+D101+D102+D103</f>
        <v>41563</v>
      </c>
      <c r="E104" s="79">
        <f t="shared" si="26"/>
        <v>30</v>
      </c>
      <c r="F104" s="79">
        <f t="shared" si="26"/>
        <v>35334</v>
      </c>
      <c r="G104" s="79">
        <f t="shared" si="26"/>
        <v>3</v>
      </c>
      <c r="H104" s="79">
        <f t="shared" si="26"/>
        <v>4326</v>
      </c>
      <c r="I104" s="79">
        <f t="shared" si="26"/>
        <v>143</v>
      </c>
      <c r="J104" s="79">
        <f t="shared" si="26"/>
        <v>72571</v>
      </c>
      <c r="K104" s="79">
        <f t="shared" si="26"/>
        <v>0</v>
      </c>
      <c r="L104" s="79">
        <f t="shared" si="26"/>
        <v>0</v>
      </c>
    </row>
    <row r="105" spans="1:13" ht="21" customHeight="1">
      <c r="A105" s="65"/>
      <c r="B105" s="80" t="s">
        <v>104</v>
      </c>
      <c r="C105" s="57">
        <f>C96+C104</f>
        <v>356</v>
      </c>
      <c r="D105" s="57">
        <f t="shared" ref="D105:L105" si="27">D96+D104</f>
        <v>83597</v>
      </c>
      <c r="E105" s="57">
        <f t="shared" si="27"/>
        <v>171</v>
      </c>
      <c r="F105" s="57">
        <f t="shared" si="27"/>
        <v>75150</v>
      </c>
      <c r="G105" s="57">
        <f t="shared" si="27"/>
        <v>150</v>
      </c>
      <c r="H105" s="57">
        <f t="shared" si="27"/>
        <v>15163</v>
      </c>
      <c r="I105" s="57">
        <f t="shared" si="27"/>
        <v>377</v>
      </c>
      <c r="J105" s="57">
        <f t="shared" si="27"/>
        <v>143584</v>
      </c>
      <c r="K105" s="57">
        <f t="shared" si="27"/>
        <v>0</v>
      </c>
      <c r="L105" s="57">
        <f t="shared" si="27"/>
        <v>0</v>
      </c>
    </row>
    <row r="106" spans="1:13">
      <c r="A106" s="54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1:13">
      <c r="A107" s="40" t="s">
        <v>105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>
      <c r="A108" s="54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spans="1:13" ht="15.75">
      <c r="A109" s="20" t="s">
        <v>106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1" spans="1:13" ht="15.75">
      <c r="A111" s="126" t="s">
        <v>166</v>
      </c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</row>
    <row r="112" spans="1:13" ht="15.75">
      <c r="A112" s="51" t="s">
        <v>73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3" ht="15.75">
      <c r="A113" s="18" t="s">
        <v>74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3">
      <c r="A114" s="5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53" t="s">
        <v>75</v>
      </c>
      <c r="L115" s="19"/>
      <c r="M115" s="19"/>
    </row>
    <row r="116" spans="1:13" ht="15" customHeight="1">
      <c r="A116" s="112" t="s">
        <v>76</v>
      </c>
      <c r="B116" s="112" t="s">
        <v>77</v>
      </c>
      <c r="C116" s="112" t="s">
        <v>78</v>
      </c>
      <c r="D116" s="112"/>
      <c r="E116" s="127" t="s">
        <v>80</v>
      </c>
      <c r="F116" s="127"/>
      <c r="G116" s="112" t="s">
        <v>82</v>
      </c>
      <c r="H116" s="112"/>
      <c r="I116" s="112" t="s">
        <v>83</v>
      </c>
      <c r="J116" s="112"/>
      <c r="K116" s="112" t="s">
        <v>84</v>
      </c>
      <c r="L116" s="112"/>
    </row>
    <row r="117" spans="1:13" ht="15" customHeight="1">
      <c r="A117" s="112"/>
      <c r="B117" s="112"/>
      <c r="C117" s="112" t="s">
        <v>79</v>
      </c>
      <c r="D117" s="112"/>
      <c r="E117" s="127" t="s">
        <v>81</v>
      </c>
      <c r="F117" s="127"/>
      <c r="G117" s="112" t="s">
        <v>81</v>
      </c>
      <c r="H117" s="112"/>
      <c r="I117" s="112"/>
      <c r="J117" s="112"/>
      <c r="K117" s="112" t="s">
        <v>85</v>
      </c>
      <c r="L117" s="112"/>
    </row>
    <row r="118" spans="1:13">
      <c r="A118" s="112"/>
      <c r="B118" s="112"/>
      <c r="C118" s="128"/>
      <c r="D118" s="128"/>
      <c r="E118" s="129"/>
      <c r="F118" s="129"/>
      <c r="G118" s="128"/>
      <c r="H118" s="128"/>
      <c r="I118" s="112"/>
      <c r="J118" s="112"/>
      <c r="K118" s="128"/>
      <c r="L118" s="128"/>
    </row>
    <row r="119" spans="1:13">
      <c r="A119" s="112"/>
      <c r="B119" s="112"/>
      <c r="C119" s="84" t="s">
        <v>86</v>
      </c>
      <c r="D119" s="84" t="s">
        <v>87</v>
      </c>
      <c r="E119" s="84" t="s">
        <v>86</v>
      </c>
      <c r="F119" s="84" t="s">
        <v>87</v>
      </c>
      <c r="G119" s="84" t="s">
        <v>86</v>
      </c>
      <c r="H119" s="84" t="s">
        <v>87</v>
      </c>
      <c r="I119" s="84" t="s">
        <v>86</v>
      </c>
      <c r="J119" s="84" t="s">
        <v>87</v>
      </c>
      <c r="K119" s="84" t="s">
        <v>88</v>
      </c>
      <c r="L119" s="84" t="s">
        <v>87</v>
      </c>
    </row>
    <row r="120" spans="1:13">
      <c r="A120" s="84" t="s">
        <v>26</v>
      </c>
      <c r="B120" s="84" t="s">
        <v>27</v>
      </c>
      <c r="C120" s="84" t="s">
        <v>28</v>
      </c>
      <c r="D120" s="84" t="s">
        <v>29</v>
      </c>
      <c r="E120" s="84" t="s">
        <v>30</v>
      </c>
      <c r="F120" s="84" t="s">
        <v>31</v>
      </c>
      <c r="G120" s="84" t="s">
        <v>32</v>
      </c>
      <c r="H120" s="84" t="s">
        <v>33</v>
      </c>
      <c r="I120" s="84" t="s">
        <v>34</v>
      </c>
      <c r="J120" s="84" t="s">
        <v>35</v>
      </c>
      <c r="K120" s="84" t="s">
        <v>89</v>
      </c>
      <c r="L120" s="84" t="s">
        <v>90</v>
      </c>
    </row>
    <row r="121" spans="1:13" ht="21.75" customHeight="1">
      <c r="A121" s="65">
        <v>1</v>
      </c>
      <c r="B121" s="67" t="s">
        <v>91</v>
      </c>
      <c r="C121" s="65">
        <v>55</v>
      </c>
      <c r="D121" s="66">
        <v>26235</v>
      </c>
      <c r="E121" s="74">
        <v>53</v>
      </c>
      <c r="F121" s="74">
        <v>17486</v>
      </c>
      <c r="G121" s="65">
        <v>14</v>
      </c>
      <c r="H121" s="66"/>
      <c r="I121" s="65">
        <f>C121+E121-G121</f>
        <v>94</v>
      </c>
      <c r="J121" s="65">
        <f>D121+F121-H121</f>
        <v>43721</v>
      </c>
      <c r="K121" s="65"/>
      <c r="L121" s="65"/>
    </row>
    <row r="122" spans="1:13" ht="18" customHeight="1">
      <c r="A122" s="65">
        <v>2</v>
      </c>
      <c r="B122" s="67" t="s">
        <v>92</v>
      </c>
      <c r="C122" s="65">
        <v>177</v>
      </c>
      <c r="D122" s="66">
        <v>9910</v>
      </c>
      <c r="E122" s="74">
        <f>3+6+18+18+1+1+33</f>
        <v>80</v>
      </c>
      <c r="F122" s="74">
        <f>249+4812+38+38+22+5+45</f>
        <v>5209</v>
      </c>
      <c r="G122" s="74">
        <v>18</v>
      </c>
      <c r="H122" s="74">
        <v>38</v>
      </c>
      <c r="I122" s="65">
        <f t="shared" ref="I122:I123" si="28">C122+E122-G122</f>
        <v>239</v>
      </c>
      <c r="J122" s="65">
        <f t="shared" ref="J122:J123" si="29">D122+F122-H122</f>
        <v>15081</v>
      </c>
      <c r="K122" s="65"/>
      <c r="L122" s="65"/>
    </row>
    <row r="123" spans="1:13" ht="14.25" customHeight="1">
      <c r="A123" s="65">
        <v>3</v>
      </c>
      <c r="B123" s="67" t="s">
        <v>93</v>
      </c>
      <c r="C123" s="65">
        <v>8</v>
      </c>
      <c r="D123" s="66">
        <v>5889</v>
      </c>
      <c r="E123" s="74">
        <f>4+1+2+1</f>
        <v>8</v>
      </c>
      <c r="F123" s="74">
        <f>4794+12327</f>
        <v>17121</v>
      </c>
      <c r="G123" s="65"/>
      <c r="H123" s="66"/>
      <c r="I123" s="65">
        <f t="shared" si="28"/>
        <v>16</v>
      </c>
      <c r="J123" s="65">
        <f t="shared" si="29"/>
        <v>23010</v>
      </c>
      <c r="K123" s="65"/>
      <c r="L123" s="65"/>
    </row>
    <row r="124" spans="1:13" ht="15.75" customHeight="1">
      <c r="A124" s="65">
        <v>4</v>
      </c>
      <c r="B124" s="67" t="s">
        <v>94</v>
      </c>
      <c r="C124" s="65"/>
      <c r="D124" s="66"/>
      <c r="E124" s="66"/>
      <c r="F124" s="66"/>
      <c r="G124" s="65"/>
      <c r="H124" s="66"/>
      <c r="I124" s="65"/>
      <c r="J124" s="66"/>
      <c r="K124" s="65"/>
      <c r="L124" s="65"/>
    </row>
    <row r="125" spans="1:13" ht="15.75" customHeight="1">
      <c r="A125" s="65"/>
      <c r="B125" s="86" t="s">
        <v>95</v>
      </c>
      <c r="C125" s="84">
        <f>C121+C122+C123+C124</f>
        <v>240</v>
      </c>
      <c r="D125" s="84">
        <f t="shared" ref="D125:L125" si="30">D121+D122+D123+D124</f>
        <v>42034</v>
      </c>
      <c r="E125" s="84">
        <f t="shared" si="30"/>
        <v>141</v>
      </c>
      <c r="F125" s="84">
        <f t="shared" si="30"/>
        <v>39816</v>
      </c>
      <c r="G125" s="84">
        <f t="shared" si="30"/>
        <v>32</v>
      </c>
      <c r="H125" s="84">
        <f t="shared" si="30"/>
        <v>38</v>
      </c>
      <c r="I125" s="84">
        <f t="shared" si="30"/>
        <v>349</v>
      </c>
      <c r="J125" s="84">
        <f t="shared" si="30"/>
        <v>81812</v>
      </c>
      <c r="K125" s="84">
        <f t="shared" si="30"/>
        <v>0</v>
      </c>
      <c r="L125" s="84">
        <f t="shared" si="30"/>
        <v>0</v>
      </c>
    </row>
    <row r="126" spans="1:13" ht="17.25" customHeight="1">
      <c r="A126" s="65">
        <v>5</v>
      </c>
      <c r="B126" s="67" t="s">
        <v>96</v>
      </c>
      <c r="C126" s="65"/>
      <c r="D126" s="66"/>
      <c r="E126" s="66"/>
      <c r="F126" s="66"/>
      <c r="G126" s="65"/>
      <c r="H126" s="66"/>
      <c r="I126" s="65"/>
      <c r="J126" s="66"/>
      <c r="K126" s="65"/>
      <c r="L126" s="65"/>
    </row>
    <row r="127" spans="1:13" ht="20.25" customHeight="1">
      <c r="A127" s="65">
        <v>6</v>
      </c>
      <c r="B127" s="67" t="s">
        <v>97</v>
      </c>
      <c r="C127" s="75">
        <v>116</v>
      </c>
      <c r="D127" s="75">
        <v>41563</v>
      </c>
      <c r="E127" s="75">
        <f>26+4</f>
        <v>30</v>
      </c>
      <c r="F127" s="75">
        <f>35328+6</f>
        <v>35334</v>
      </c>
      <c r="G127" s="65"/>
      <c r="H127" s="66"/>
      <c r="I127" s="65">
        <f t="shared" ref="I127" si="31">C127+E127-G127</f>
        <v>146</v>
      </c>
      <c r="J127" s="65">
        <f t="shared" ref="J127" si="32">D127+F127-H127</f>
        <v>76897</v>
      </c>
      <c r="K127" s="65"/>
      <c r="L127" s="65"/>
    </row>
    <row r="128" spans="1:13" ht="18.75" customHeight="1">
      <c r="A128" s="65">
        <v>7</v>
      </c>
      <c r="B128" s="67" t="s">
        <v>98</v>
      </c>
      <c r="C128" s="65"/>
      <c r="D128" s="66"/>
      <c r="E128" s="66"/>
      <c r="F128" s="66"/>
      <c r="G128" s="65"/>
      <c r="H128" s="66"/>
      <c r="I128" s="65"/>
      <c r="J128" s="66"/>
      <c r="K128" s="65"/>
      <c r="L128" s="65"/>
    </row>
    <row r="129" spans="1:13" ht="21" customHeight="1">
      <c r="A129" s="65">
        <v>8</v>
      </c>
      <c r="B129" s="67" t="s">
        <v>99</v>
      </c>
      <c r="C129" s="65"/>
      <c r="D129" s="66"/>
      <c r="E129" s="66"/>
      <c r="F129" s="66"/>
      <c r="G129" s="65"/>
      <c r="H129" s="66"/>
      <c r="I129" s="65"/>
      <c r="J129" s="66"/>
      <c r="K129" s="65"/>
      <c r="L129" s="65"/>
    </row>
    <row r="130" spans="1:13" ht="19.5" customHeight="1">
      <c r="A130" s="65">
        <v>9</v>
      </c>
      <c r="B130" s="67" t="s">
        <v>100</v>
      </c>
      <c r="C130" s="65"/>
      <c r="D130" s="66"/>
      <c r="E130" s="66"/>
      <c r="F130" s="66"/>
      <c r="G130" s="65"/>
      <c r="H130" s="66"/>
      <c r="I130" s="65"/>
      <c r="J130" s="66"/>
      <c r="K130" s="65"/>
      <c r="L130" s="65"/>
    </row>
    <row r="131" spans="1:13" ht="19.5" customHeight="1">
      <c r="A131" s="65">
        <v>10</v>
      </c>
      <c r="B131" s="67" t="s">
        <v>101</v>
      </c>
      <c r="C131" s="65"/>
      <c r="D131" s="66"/>
      <c r="E131" s="66"/>
      <c r="F131" s="66"/>
      <c r="G131" s="65"/>
      <c r="H131" s="66"/>
      <c r="I131" s="65"/>
      <c r="J131" s="66"/>
      <c r="K131" s="65"/>
      <c r="L131" s="65"/>
    </row>
    <row r="132" spans="1:13" ht="22.5" customHeight="1">
      <c r="A132" s="65">
        <v>11</v>
      </c>
      <c r="B132" s="67" t="s">
        <v>102</v>
      </c>
      <c r="C132" s="65"/>
      <c r="D132" s="66"/>
      <c r="E132" s="66"/>
      <c r="F132" s="66"/>
      <c r="G132" s="65"/>
      <c r="H132" s="66"/>
      <c r="I132" s="65"/>
      <c r="J132" s="66"/>
      <c r="K132" s="65"/>
      <c r="L132" s="65"/>
    </row>
    <row r="133" spans="1:13" ht="18" customHeight="1">
      <c r="A133" s="65"/>
      <c r="B133" s="85" t="s">
        <v>103</v>
      </c>
      <c r="C133" s="84">
        <f>C126+C127+C128+C129+C130+C131+C132</f>
        <v>116</v>
      </c>
      <c r="D133" s="84">
        <f t="shared" ref="D133:L133" si="33">D126+D127+D128+D129+D130+D131+D132</f>
        <v>41563</v>
      </c>
      <c r="E133" s="84">
        <f t="shared" si="33"/>
        <v>30</v>
      </c>
      <c r="F133" s="84">
        <f t="shared" si="33"/>
        <v>35334</v>
      </c>
      <c r="G133" s="84">
        <f t="shared" si="33"/>
        <v>0</v>
      </c>
      <c r="H133" s="84">
        <f t="shared" si="33"/>
        <v>0</v>
      </c>
      <c r="I133" s="84">
        <f t="shared" si="33"/>
        <v>146</v>
      </c>
      <c r="J133" s="84">
        <f t="shared" si="33"/>
        <v>76897</v>
      </c>
      <c r="K133" s="84">
        <f t="shared" si="33"/>
        <v>0</v>
      </c>
      <c r="L133" s="84">
        <f t="shared" si="33"/>
        <v>0</v>
      </c>
    </row>
    <row r="134" spans="1:13" ht="21" customHeight="1">
      <c r="A134" s="65"/>
      <c r="B134" s="85" t="s">
        <v>104</v>
      </c>
      <c r="C134" s="57">
        <f>C125+C133</f>
        <v>356</v>
      </c>
      <c r="D134" s="57">
        <f t="shared" ref="D134:L134" si="34">D125+D133</f>
        <v>83597</v>
      </c>
      <c r="E134" s="57">
        <f t="shared" si="34"/>
        <v>171</v>
      </c>
      <c r="F134" s="57">
        <f t="shared" si="34"/>
        <v>75150</v>
      </c>
      <c r="G134" s="57">
        <f t="shared" si="34"/>
        <v>32</v>
      </c>
      <c r="H134" s="57">
        <f t="shared" si="34"/>
        <v>38</v>
      </c>
      <c r="I134" s="57">
        <f t="shared" si="34"/>
        <v>495</v>
      </c>
      <c r="J134" s="57">
        <f t="shared" si="34"/>
        <v>158709</v>
      </c>
      <c r="K134" s="57">
        <f t="shared" si="34"/>
        <v>0</v>
      </c>
      <c r="L134" s="57">
        <f t="shared" si="34"/>
        <v>0</v>
      </c>
    </row>
    <row r="135" spans="1:13">
      <c r="A135" s="5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>
      <c r="A136" s="40" t="s">
        <v>105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3">
      <c r="A137" s="54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9" spans="1:13" ht="15.75">
      <c r="A139" s="20" t="s">
        <v>106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2" spans="1:13" ht="15.75">
      <c r="A142" s="126" t="s">
        <v>160</v>
      </c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</row>
    <row r="143" spans="1:13" ht="15.75">
      <c r="A143" s="51" t="s">
        <v>73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3" ht="15.75">
      <c r="A144" s="18" t="s">
        <v>74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1:13">
      <c r="A145" s="5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1:1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53" t="s">
        <v>75</v>
      </c>
      <c r="L146" s="19"/>
      <c r="M146" s="19"/>
    </row>
    <row r="147" spans="1:13" ht="15" customHeight="1">
      <c r="A147" s="112" t="s">
        <v>76</v>
      </c>
      <c r="B147" s="112" t="s">
        <v>77</v>
      </c>
      <c r="C147" s="112" t="s">
        <v>78</v>
      </c>
      <c r="D147" s="112"/>
      <c r="E147" s="127" t="s">
        <v>80</v>
      </c>
      <c r="F147" s="127"/>
      <c r="G147" s="112" t="s">
        <v>82</v>
      </c>
      <c r="H147" s="112"/>
      <c r="I147" s="112" t="s">
        <v>83</v>
      </c>
      <c r="J147" s="112"/>
      <c r="K147" s="112" t="s">
        <v>84</v>
      </c>
      <c r="L147" s="112"/>
    </row>
    <row r="148" spans="1:13" ht="15" customHeight="1">
      <c r="A148" s="112"/>
      <c r="B148" s="112"/>
      <c r="C148" s="112" t="s">
        <v>79</v>
      </c>
      <c r="D148" s="112"/>
      <c r="E148" s="127" t="s">
        <v>81</v>
      </c>
      <c r="F148" s="127"/>
      <c r="G148" s="112" t="s">
        <v>81</v>
      </c>
      <c r="H148" s="112"/>
      <c r="I148" s="112"/>
      <c r="J148" s="112"/>
      <c r="K148" s="112" t="s">
        <v>85</v>
      </c>
      <c r="L148" s="112"/>
    </row>
    <row r="149" spans="1:13">
      <c r="A149" s="112"/>
      <c r="B149" s="112"/>
      <c r="C149" s="128"/>
      <c r="D149" s="128"/>
      <c r="E149" s="129"/>
      <c r="F149" s="129"/>
      <c r="G149" s="128"/>
      <c r="H149" s="128"/>
      <c r="I149" s="112"/>
      <c r="J149" s="112"/>
      <c r="K149" s="128"/>
      <c r="L149" s="128"/>
    </row>
    <row r="150" spans="1:13">
      <c r="A150" s="112"/>
      <c r="B150" s="112"/>
      <c r="C150" s="34" t="s">
        <v>86</v>
      </c>
      <c r="D150" s="34" t="s">
        <v>87</v>
      </c>
      <c r="E150" s="34" t="s">
        <v>86</v>
      </c>
      <c r="F150" s="34" t="s">
        <v>87</v>
      </c>
      <c r="G150" s="34" t="s">
        <v>86</v>
      </c>
      <c r="H150" s="34" t="s">
        <v>87</v>
      </c>
      <c r="I150" s="34" t="s">
        <v>86</v>
      </c>
      <c r="J150" s="34" t="s">
        <v>87</v>
      </c>
      <c r="K150" s="34" t="s">
        <v>88</v>
      </c>
      <c r="L150" s="34" t="s">
        <v>87</v>
      </c>
    </row>
    <row r="151" spans="1:13">
      <c r="A151" s="34" t="s">
        <v>26</v>
      </c>
      <c r="B151" s="34" t="s">
        <v>27</v>
      </c>
      <c r="C151" s="34" t="s">
        <v>28</v>
      </c>
      <c r="D151" s="34" t="s">
        <v>29</v>
      </c>
      <c r="E151" s="34" t="s">
        <v>30</v>
      </c>
      <c r="F151" s="34" t="s">
        <v>31</v>
      </c>
      <c r="G151" s="34" t="s">
        <v>32</v>
      </c>
      <c r="H151" s="34" t="s">
        <v>33</v>
      </c>
      <c r="I151" s="34" t="s">
        <v>34</v>
      </c>
      <c r="J151" s="34" t="s">
        <v>35</v>
      </c>
      <c r="K151" s="34" t="s">
        <v>89</v>
      </c>
      <c r="L151" s="34" t="s">
        <v>90</v>
      </c>
    </row>
    <row r="152" spans="1:13" ht="21.75" customHeight="1">
      <c r="A152" s="65">
        <v>1</v>
      </c>
      <c r="B152" s="67" t="s">
        <v>91</v>
      </c>
      <c r="C152" s="65">
        <v>55</v>
      </c>
      <c r="D152" s="66">
        <v>26235</v>
      </c>
      <c r="E152" s="74">
        <v>53</v>
      </c>
      <c r="F152" s="74">
        <v>17486</v>
      </c>
      <c r="G152" s="65">
        <v>14</v>
      </c>
      <c r="H152" s="66"/>
      <c r="I152" s="65">
        <f>C152+E152-G152</f>
        <v>94</v>
      </c>
      <c r="J152" s="65">
        <f>D152+F152-H152</f>
        <v>43721</v>
      </c>
      <c r="K152" s="65"/>
      <c r="L152" s="65"/>
    </row>
    <row r="153" spans="1:13" ht="18" customHeight="1">
      <c r="A153" s="27">
        <v>2</v>
      </c>
      <c r="B153" s="26" t="s">
        <v>92</v>
      </c>
      <c r="C153" s="27">
        <v>177</v>
      </c>
      <c r="D153" s="49">
        <v>9910</v>
      </c>
      <c r="E153" s="74">
        <f>3+6+18+18+1+1+33</f>
        <v>80</v>
      </c>
      <c r="F153" s="74">
        <f>249+4812+38+38+22+5+45</f>
        <v>5209</v>
      </c>
      <c r="G153" s="74">
        <v>18</v>
      </c>
      <c r="H153" s="74">
        <v>38</v>
      </c>
      <c r="I153" s="65">
        <f t="shared" ref="I153:I154" si="35">C153+E153-G153</f>
        <v>239</v>
      </c>
      <c r="J153" s="65">
        <f t="shared" ref="J153:J154" si="36">D153+F153-H153</f>
        <v>15081</v>
      </c>
      <c r="K153" s="27"/>
      <c r="L153" s="27"/>
    </row>
    <row r="154" spans="1:13" ht="14.25" customHeight="1">
      <c r="A154" s="27">
        <v>3</v>
      </c>
      <c r="B154" s="26" t="s">
        <v>93</v>
      </c>
      <c r="C154" s="27">
        <v>8</v>
      </c>
      <c r="D154" s="49">
        <v>5889</v>
      </c>
      <c r="E154" s="74">
        <f>4+1+2+1</f>
        <v>8</v>
      </c>
      <c r="F154" s="74">
        <f>4794+12327</f>
        <v>17121</v>
      </c>
      <c r="G154" s="27"/>
      <c r="H154" s="49"/>
      <c r="I154" s="65">
        <f t="shared" si="35"/>
        <v>16</v>
      </c>
      <c r="J154" s="65">
        <f t="shared" si="36"/>
        <v>23010</v>
      </c>
      <c r="K154" s="27"/>
      <c r="L154" s="27"/>
    </row>
    <row r="155" spans="1:13" ht="15.75" customHeight="1">
      <c r="A155" s="27">
        <v>4</v>
      </c>
      <c r="B155" s="26" t="s">
        <v>94</v>
      </c>
      <c r="C155" s="27"/>
      <c r="D155" s="49"/>
      <c r="E155" s="49"/>
      <c r="F155" s="49"/>
      <c r="G155" s="27"/>
      <c r="H155" s="49"/>
      <c r="I155" s="27"/>
      <c r="J155" s="49"/>
      <c r="K155" s="27"/>
      <c r="L155" s="27"/>
    </row>
    <row r="156" spans="1:13" ht="15.75" customHeight="1">
      <c r="A156" s="27"/>
      <c r="B156" s="25" t="s">
        <v>95</v>
      </c>
      <c r="C156" s="64">
        <f>C152+C153+C154+C155</f>
        <v>240</v>
      </c>
      <c r="D156" s="64">
        <f t="shared" ref="D156:L156" si="37">D152+D153+D154+D155</f>
        <v>42034</v>
      </c>
      <c r="E156" s="64">
        <f t="shared" si="37"/>
        <v>141</v>
      </c>
      <c r="F156" s="64">
        <f t="shared" si="37"/>
        <v>39816</v>
      </c>
      <c r="G156" s="64">
        <f t="shared" si="37"/>
        <v>32</v>
      </c>
      <c r="H156" s="64">
        <f t="shared" si="37"/>
        <v>38</v>
      </c>
      <c r="I156" s="64">
        <f t="shared" si="37"/>
        <v>349</v>
      </c>
      <c r="J156" s="64">
        <f t="shared" si="37"/>
        <v>81812</v>
      </c>
      <c r="K156" s="64">
        <f t="shared" si="37"/>
        <v>0</v>
      </c>
      <c r="L156" s="64">
        <f t="shared" si="37"/>
        <v>0</v>
      </c>
    </row>
    <row r="157" spans="1:13" ht="17.25" customHeight="1">
      <c r="A157" s="27">
        <v>5</v>
      </c>
      <c r="B157" s="26" t="s">
        <v>96</v>
      </c>
      <c r="C157" s="27"/>
      <c r="D157" s="49"/>
      <c r="E157" s="49"/>
      <c r="F157" s="49"/>
      <c r="G157" s="27"/>
      <c r="H157" s="49"/>
      <c r="I157" s="27"/>
      <c r="J157" s="49"/>
      <c r="K157" s="27"/>
      <c r="L157" s="27"/>
    </row>
    <row r="158" spans="1:13" ht="20.25" customHeight="1">
      <c r="A158" s="27">
        <v>6</v>
      </c>
      <c r="B158" s="26" t="s">
        <v>97</v>
      </c>
      <c r="C158" s="75">
        <v>116</v>
      </c>
      <c r="D158" s="75">
        <v>41563</v>
      </c>
      <c r="E158" s="75">
        <f>26+4</f>
        <v>30</v>
      </c>
      <c r="F158" s="75">
        <f>35328+6</f>
        <v>35334</v>
      </c>
      <c r="G158" s="27"/>
      <c r="H158" s="49"/>
      <c r="I158" s="65">
        <f t="shared" ref="I158" si="38">C158+E158-G158</f>
        <v>146</v>
      </c>
      <c r="J158" s="65">
        <f t="shared" ref="J158" si="39">D158+F158-H158</f>
        <v>76897</v>
      </c>
      <c r="K158" s="27"/>
      <c r="L158" s="27"/>
    </row>
    <row r="159" spans="1:13" ht="18.75" customHeight="1">
      <c r="A159" s="27">
        <v>7</v>
      </c>
      <c r="B159" s="26" t="s">
        <v>98</v>
      </c>
      <c r="C159" s="27"/>
      <c r="D159" s="49"/>
      <c r="E159" s="49"/>
      <c r="F159" s="49"/>
      <c r="G159" s="27"/>
      <c r="H159" s="49"/>
      <c r="I159" s="27"/>
      <c r="J159" s="49"/>
      <c r="K159" s="27"/>
      <c r="L159" s="27"/>
    </row>
    <row r="160" spans="1:13" ht="21" customHeight="1">
      <c r="A160" s="27">
        <v>8</v>
      </c>
      <c r="B160" s="26" t="s">
        <v>99</v>
      </c>
      <c r="C160" s="27"/>
      <c r="D160" s="49"/>
      <c r="E160" s="49"/>
      <c r="F160" s="49"/>
      <c r="G160" s="27"/>
      <c r="H160" s="49"/>
      <c r="I160" s="27"/>
      <c r="J160" s="49"/>
      <c r="K160" s="27"/>
      <c r="L160" s="27"/>
    </row>
    <row r="161" spans="1:13" ht="19.5" customHeight="1">
      <c r="A161" s="27">
        <v>9</v>
      </c>
      <c r="B161" s="26" t="s">
        <v>100</v>
      </c>
      <c r="C161" s="27"/>
      <c r="D161" s="49"/>
      <c r="E161" s="49"/>
      <c r="F161" s="49"/>
      <c r="G161" s="27"/>
      <c r="H161" s="49"/>
      <c r="I161" s="27"/>
      <c r="J161" s="49"/>
      <c r="K161" s="27"/>
      <c r="L161" s="27"/>
    </row>
    <row r="162" spans="1:13" ht="19.5" customHeight="1">
      <c r="A162" s="27">
        <v>10</v>
      </c>
      <c r="B162" s="26" t="s">
        <v>101</v>
      </c>
      <c r="C162" s="27"/>
      <c r="D162" s="49"/>
      <c r="E162" s="49"/>
      <c r="F162" s="49"/>
      <c r="G162" s="27"/>
      <c r="H162" s="49"/>
      <c r="I162" s="27"/>
      <c r="J162" s="49"/>
      <c r="K162" s="27"/>
      <c r="L162" s="27"/>
    </row>
    <row r="163" spans="1:13" ht="22.5" customHeight="1">
      <c r="A163" s="27">
        <v>11</v>
      </c>
      <c r="B163" s="26" t="s">
        <v>102</v>
      </c>
      <c r="C163" s="27"/>
      <c r="D163" s="49"/>
      <c r="E163" s="49"/>
      <c r="F163" s="49"/>
      <c r="G163" s="27"/>
      <c r="H163" s="49"/>
      <c r="I163" s="27"/>
      <c r="J163" s="49"/>
      <c r="K163" s="27"/>
      <c r="L163" s="27"/>
    </row>
    <row r="164" spans="1:13" ht="18" customHeight="1">
      <c r="A164" s="27"/>
      <c r="B164" s="24" t="s">
        <v>103</v>
      </c>
      <c r="C164" s="64">
        <f>C157+C158+C159+C160+C161+C162+C163</f>
        <v>116</v>
      </c>
      <c r="D164" s="64">
        <f t="shared" ref="D164:L164" si="40">D157+D158+D159+D160+D161+D162+D163</f>
        <v>41563</v>
      </c>
      <c r="E164" s="64">
        <f t="shared" si="40"/>
        <v>30</v>
      </c>
      <c r="F164" s="64">
        <f t="shared" si="40"/>
        <v>35334</v>
      </c>
      <c r="G164" s="64">
        <f t="shared" si="40"/>
        <v>0</v>
      </c>
      <c r="H164" s="64">
        <f t="shared" si="40"/>
        <v>0</v>
      </c>
      <c r="I164" s="64">
        <f t="shared" si="40"/>
        <v>146</v>
      </c>
      <c r="J164" s="64">
        <f t="shared" si="40"/>
        <v>76897</v>
      </c>
      <c r="K164" s="64">
        <f t="shared" si="40"/>
        <v>0</v>
      </c>
      <c r="L164" s="64">
        <f t="shared" si="40"/>
        <v>0</v>
      </c>
    </row>
    <row r="165" spans="1:13" ht="21" customHeight="1">
      <c r="A165" s="27"/>
      <c r="B165" s="24" t="s">
        <v>104</v>
      </c>
      <c r="C165" s="57">
        <f>C156+C164</f>
        <v>356</v>
      </c>
      <c r="D165" s="57">
        <f t="shared" ref="D165:L165" si="41">D156+D164</f>
        <v>83597</v>
      </c>
      <c r="E165" s="57">
        <f t="shared" si="41"/>
        <v>171</v>
      </c>
      <c r="F165" s="57">
        <f t="shared" si="41"/>
        <v>75150</v>
      </c>
      <c r="G165" s="57">
        <f t="shared" si="41"/>
        <v>32</v>
      </c>
      <c r="H165" s="57">
        <f t="shared" si="41"/>
        <v>38</v>
      </c>
      <c r="I165" s="57">
        <f t="shared" si="41"/>
        <v>495</v>
      </c>
      <c r="J165" s="57">
        <f t="shared" si="41"/>
        <v>158709</v>
      </c>
      <c r="K165" s="57">
        <f t="shared" si="41"/>
        <v>0</v>
      </c>
      <c r="L165" s="57">
        <f t="shared" si="41"/>
        <v>0</v>
      </c>
    </row>
    <row r="166" spans="1:13">
      <c r="A166" s="54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1:13">
      <c r="A167" s="40" t="s">
        <v>105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1:13">
      <c r="A168" s="54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1:13" ht="15.75">
      <c r="A169" s="20" t="s">
        <v>106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1:1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8" spans="6:6">
      <c r="F178">
        <v>5</v>
      </c>
    </row>
  </sheetData>
  <mergeCells count="100">
    <mergeCell ref="A1:L1"/>
    <mergeCell ref="A6:A9"/>
    <mergeCell ref="B6:B9"/>
    <mergeCell ref="C6:D6"/>
    <mergeCell ref="E6:F6"/>
    <mergeCell ref="G6:H6"/>
    <mergeCell ref="I6:J8"/>
    <mergeCell ref="K6:L6"/>
    <mergeCell ref="C7:D7"/>
    <mergeCell ref="E7:F7"/>
    <mergeCell ref="G7:H7"/>
    <mergeCell ref="K7:L7"/>
    <mergeCell ref="C8:D8"/>
    <mergeCell ref="E8:F8"/>
    <mergeCell ref="G8:H8"/>
    <mergeCell ref="K8:L8"/>
    <mergeCell ref="A78:L78"/>
    <mergeCell ref="A82:L82"/>
    <mergeCell ref="A87:A90"/>
    <mergeCell ref="B87:B90"/>
    <mergeCell ref="C87:D87"/>
    <mergeCell ref="E87:F87"/>
    <mergeCell ref="G87:H87"/>
    <mergeCell ref="I87:J89"/>
    <mergeCell ref="K87:L87"/>
    <mergeCell ref="C88:D88"/>
    <mergeCell ref="E88:F88"/>
    <mergeCell ref="G88:H88"/>
    <mergeCell ref="K88:L88"/>
    <mergeCell ref="C89:D89"/>
    <mergeCell ref="G149:H149"/>
    <mergeCell ref="I147:J149"/>
    <mergeCell ref="K147:L147"/>
    <mergeCell ref="K148:L148"/>
    <mergeCell ref="K149:L149"/>
    <mergeCell ref="A142:L142"/>
    <mergeCell ref="E89:F89"/>
    <mergeCell ref="G89:H89"/>
    <mergeCell ref="G147:H147"/>
    <mergeCell ref="G148:H148"/>
    <mergeCell ref="A147:A150"/>
    <mergeCell ref="B147:B150"/>
    <mergeCell ref="C147:D147"/>
    <mergeCell ref="C148:D148"/>
    <mergeCell ref="C149:D149"/>
    <mergeCell ref="E147:F147"/>
    <mergeCell ref="E148:F148"/>
    <mergeCell ref="K117:L117"/>
    <mergeCell ref="C118:D118"/>
    <mergeCell ref="E118:F118"/>
    <mergeCell ref="G118:H118"/>
    <mergeCell ref="K89:L89"/>
    <mergeCell ref="K58:L58"/>
    <mergeCell ref="C59:D59"/>
    <mergeCell ref="E59:F59"/>
    <mergeCell ref="G59:H59"/>
    <mergeCell ref="E149:F149"/>
    <mergeCell ref="A111:L111"/>
    <mergeCell ref="A116:A119"/>
    <mergeCell ref="B116:B119"/>
    <mergeCell ref="C116:D116"/>
    <mergeCell ref="E116:F116"/>
    <mergeCell ref="G116:H116"/>
    <mergeCell ref="I116:J118"/>
    <mergeCell ref="K116:L116"/>
    <mergeCell ref="C117:D117"/>
    <mergeCell ref="E117:F117"/>
    <mergeCell ref="G117:H117"/>
    <mergeCell ref="K33:L33"/>
    <mergeCell ref="K59:L59"/>
    <mergeCell ref="A79:L79"/>
    <mergeCell ref="A81:L81"/>
    <mergeCell ref="K118:L118"/>
    <mergeCell ref="A52:L52"/>
    <mergeCell ref="A57:A60"/>
    <mergeCell ref="B57:B60"/>
    <mergeCell ref="C57:D57"/>
    <mergeCell ref="E57:F57"/>
    <mergeCell ref="G57:H57"/>
    <mergeCell ref="I57:J59"/>
    <mergeCell ref="K57:L57"/>
    <mergeCell ref="C58:D58"/>
    <mergeCell ref="E58:F58"/>
    <mergeCell ref="G58:H58"/>
    <mergeCell ref="B25:E25"/>
    <mergeCell ref="A26:L26"/>
    <mergeCell ref="A31:A34"/>
    <mergeCell ref="B31:B34"/>
    <mergeCell ref="C31:D31"/>
    <mergeCell ref="E31:F31"/>
    <mergeCell ref="G31:H31"/>
    <mergeCell ref="I31:J33"/>
    <mergeCell ref="K31:L31"/>
    <mergeCell ref="C32:D32"/>
    <mergeCell ref="E32:F32"/>
    <mergeCell ref="G32:H32"/>
    <mergeCell ref="K32:L32"/>
    <mergeCell ref="C33:D33"/>
    <mergeCell ref="E33:F33"/>
    <mergeCell ref="G33:H33"/>
  </mergeCells>
  <pageMargins left="0.2" right="0.2" top="0.75" bottom="0.75" header="0.3" footer="0.3"/>
  <pageSetup paperSize="9" scale="76" orientation="portrait" verticalDpi="144" r:id="rId1"/>
  <rowBreaks count="5" manualBreakCount="5">
    <brk id="25" max="16383" man="1"/>
    <brk id="51" max="16383" man="1"/>
    <brk id="81" max="16383" man="1"/>
    <brk id="109" max="16383" man="1"/>
    <brk id="13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L94"/>
  <sheetViews>
    <sheetView tabSelected="1" view="pageBreakPreview" topLeftCell="A16" zoomScale="85" zoomScaleSheetLayoutView="85" workbookViewId="0">
      <selection activeCell="B39" sqref="B39"/>
    </sheetView>
  </sheetViews>
  <sheetFormatPr defaultRowHeight="15"/>
  <cols>
    <col min="2" max="2" width="28.140625" customWidth="1"/>
    <col min="3" max="3" width="8" customWidth="1"/>
    <col min="4" max="4" width="11.42578125" customWidth="1"/>
    <col min="6" max="6" width="10.5703125" customWidth="1"/>
    <col min="7" max="7" width="13.85546875" customWidth="1"/>
    <col min="9" max="9" width="10.140625" customWidth="1"/>
    <col min="10" max="10" width="12" customWidth="1"/>
  </cols>
  <sheetData>
    <row r="1" spans="1:8">
      <c r="A1" s="138" t="s">
        <v>175</v>
      </c>
    </row>
    <row r="2" spans="1:8" ht="15.75">
      <c r="A2" s="48" t="s">
        <v>107</v>
      </c>
      <c r="B2" s="48"/>
      <c r="C2" s="48"/>
      <c r="D2" s="48"/>
    </row>
    <row r="3" spans="1:8" ht="15.75">
      <c r="A3" s="106" t="s">
        <v>108</v>
      </c>
      <c r="B3" s="106"/>
      <c r="C3" s="106"/>
      <c r="D3" s="106"/>
      <c r="E3" s="55"/>
      <c r="F3" s="55"/>
      <c r="G3" s="55"/>
    </row>
    <row r="4" spans="1:8">
      <c r="A4" s="17" t="s">
        <v>109</v>
      </c>
    </row>
    <row r="5" spans="1:8">
      <c r="A5" s="16" t="s">
        <v>110</v>
      </c>
    </row>
    <row r="6" spans="1:8" ht="35.25" customHeight="1">
      <c r="A6" s="105" t="s">
        <v>111</v>
      </c>
      <c r="B6" s="107" t="s">
        <v>112</v>
      </c>
      <c r="C6" s="132" t="s">
        <v>113</v>
      </c>
      <c r="D6" s="133"/>
      <c r="E6" s="105" t="s">
        <v>114</v>
      </c>
      <c r="F6" s="105" t="s">
        <v>115</v>
      </c>
      <c r="G6" s="132" t="s">
        <v>116</v>
      </c>
      <c r="H6" s="133"/>
    </row>
    <row r="7" spans="1:8" ht="19.5" customHeight="1">
      <c r="A7" s="74" t="s">
        <v>138</v>
      </c>
      <c r="B7" s="74" t="s">
        <v>144</v>
      </c>
      <c r="C7" s="135" t="s">
        <v>150</v>
      </c>
      <c r="D7" s="137"/>
      <c r="E7" s="74" t="s">
        <v>154</v>
      </c>
      <c r="F7" s="74">
        <v>39508</v>
      </c>
      <c r="G7" s="134"/>
      <c r="H7" s="134"/>
    </row>
    <row r="8" spans="1:8" ht="24" customHeight="1">
      <c r="A8" s="74" t="s">
        <v>139</v>
      </c>
      <c r="B8" s="74" t="s">
        <v>145</v>
      </c>
      <c r="C8" s="135" t="s">
        <v>150</v>
      </c>
      <c r="D8" s="137"/>
      <c r="E8" s="74" t="s">
        <v>154</v>
      </c>
      <c r="F8" s="74">
        <v>33006</v>
      </c>
      <c r="G8" s="134"/>
      <c r="H8" s="134"/>
    </row>
    <row r="9" spans="1:8" ht="15.75">
      <c r="A9" s="74" t="s">
        <v>140</v>
      </c>
      <c r="B9" s="74" t="s">
        <v>146</v>
      </c>
      <c r="C9" s="135" t="s">
        <v>151</v>
      </c>
      <c r="D9" s="137"/>
      <c r="E9" s="74" t="s">
        <v>155</v>
      </c>
      <c r="F9" s="74">
        <v>4383</v>
      </c>
      <c r="G9" s="134"/>
      <c r="H9" s="134"/>
    </row>
    <row r="10" spans="1:8" ht="15.75">
      <c r="A10" s="74" t="s">
        <v>141</v>
      </c>
      <c r="B10" s="74" t="s">
        <v>147</v>
      </c>
      <c r="C10" s="135" t="s">
        <v>151</v>
      </c>
      <c r="D10" s="137"/>
      <c r="E10" s="74" t="s">
        <v>155</v>
      </c>
      <c r="F10" s="74">
        <v>4383</v>
      </c>
      <c r="G10" s="134"/>
      <c r="H10" s="134"/>
    </row>
    <row r="11" spans="1:8" ht="18.75" customHeight="1">
      <c r="A11" s="74" t="s">
        <v>142</v>
      </c>
      <c r="B11" s="74" t="s">
        <v>148</v>
      </c>
      <c r="C11" s="135" t="s">
        <v>152</v>
      </c>
      <c r="D11" s="137"/>
      <c r="E11" s="74" t="s">
        <v>156</v>
      </c>
      <c r="F11" s="74">
        <v>12238</v>
      </c>
      <c r="G11" s="134"/>
      <c r="H11" s="134"/>
    </row>
    <row r="12" spans="1:8" ht="15.75">
      <c r="A12" s="74" t="s">
        <v>143</v>
      </c>
      <c r="B12" s="74" t="s">
        <v>149</v>
      </c>
      <c r="C12" s="135" t="s">
        <v>153</v>
      </c>
      <c r="D12" s="137"/>
      <c r="E12" s="74" t="s">
        <v>157</v>
      </c>
      <c r="F12" s="74">
        <v>11925</v>
      </c>
      <c r="G12" s="134"/>
      <c r="H12" s="134"/>
    </row>
    <row r="14" spans="1:8" ht="30.75" customHeight="1">
      <c r="A14" s="74" t="s">
        <v>138</v>
      </c>
      <c r="B14" s="135" t="s">
        <v>158</v>
      </c>
      <c r="C14" s="136"/>
      <c r="D14" s="136"/>
      <c r="E14" s="136"/>
      <c r="F14" s="136"/>
      <c r="G14" s="136"/>
      <c r="H14" s="137"/>
    </row>
    <row r="15" spans="1:8" ht="44.25" customHeight="1">
      <c r="A15" s="74" t="s">
        <v>139</v>
      </c>
      <c r="B15" s="135" t="s">
        <v>159</v>
      </c>
      <c r="C15" s="136"/>
      <c r="D15" s="136"/>
      <c r="E15" s="136"/>
      <c r="F15" s="136"/>
      <c r="G15" s="136"/>
      <c r="H15" s="137"/>
    </row>
    <row r="16" spans="1:8" ht="15.75">
      <c r="A16" s="2"/>
    </row>
    <row r="17" spans="1:12" ht="15.75">
      <c r="A17" s="6" t="s">
        <v>117</v>
      </c>
    </row>
    <row r="18" spans="1:12">
      <c r="A18" s="12" t="s">
        <v>118</v>
      </c>
    </row>
    <row r="19" spans="1:12" ht="48.75" customHeight="1">
      <c r="A19" s="50" t="s">
        <v>76</v>
      </c>
      <c r="B19" s="50" t="s">
        <v>119</v>
      </c>
      <c r="C19" s="132" t="s">
        <v>78</v>
      </c>
      <c r="D19" s="133"/>
      <c r="E19" s="132" t="s">
        <v>120</v>
      </c>
      <c r="F19" s="133"/>
      <c r="G19" s="132" t="s">
        <v>121</v>
      </c>
      <c r="H19" s="133"/>
      <c r="I19" s="132" t="s">
        <v>83</v>
      </c>
      <c r="J19" s="133"/>
    </row>
    <row r="20" spans="1:12">
      <c r="A20" s="50"/>
      <c r="B20" s="50"/>
      <c r="C20" s="50" t="s">
        <v>86</v>
      </c>
      <c r="D20" s="73" t="s">
        <v>87</v>
      </c>
      <c r="E20" s="50" t="s">
        <v>86</v>
      </c>
      <c r="F20" s="73" t="s">
        <v>87</v>
      </c>
      <c r="G20" s="50" t="s">
        <v>86</v>
      </c>
      <c r="H20" s="73" t="s">
        <v>87</v>
      </c>
      <c r="I20" s="50" t="s">
        <v>86</v>
      </c>
      <c r="J20" s="73" t="s">
        <v>87</v>
      </c>
    </row>
    <row r="21" spans="1:12" ht="20.25" customHeight="1">
      <c r="A21" s="56">
        <v>1</v>
      </c>
      <c r="B21" s="67" t="s">
        <v>122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f>C21+E21-G21</f>
        <v>0</v>
      </c>
      <c r="J21" s="77">
        <f>D21+F21-H21</f>
        <v>0</v>
      </c>
    </row>
    <row r="22" spans="1:12" ht="19.5" customHeight="1">
      <c r="A22" s="56">
        <v>2</v>
      </c>
      <c r="B22" s="67" t="s">
        <v>123</v>
      </c>
      <c r="C22" s="77">
        <v>22</v>
      </c>
      <c r="D22" s="77">
        <v>7701</v>
      </c>
      <c r="E22" s="77">
        <f>7+1</f>
        <v>8</v>
      </c>
      <c r="F22" s="77">
        <f>4794+12327</f>
        <v>17121</v>
      </c>
      <c r="G22" s="77">
        <f>1+1+1</f>
        <v>3</v>
      </c>
      <c r="H22" s="77">
        <f>1488+272+12323+1374</f>
        <v>15457</v>
      </c>
      <c r="I22" s="77">
        <f t="shared" ref="I22:I29" si="0">C22+E22-G22</f>
        <v>27</v>
      </c>
      <c r="J22" s="77">
        <f>D22+F22-H22</f>
        <v>9365</v>
      </c>
    </row>
    <row r="23" spans="1:12" ht="18" customHeight="1">
      <c r="A23" s="56">
        <v>3</v>
      </c>
      <c r="B23" s="67" t="s">
        <v>124</v>
      </c>
      <c r="C23" s="78">
        <v>83</v>
      </c>
      <c r="D23" s="78">
        <v>18702</v>
      </c>
      <c r="E23" s="78">
        <v>56</v>
      </c>
      <c r="F23" s="78">
        <v>17735</v>
      </c>
      <c r="G23" s="78">
        <v>40</v>
      </c>
      <c r="H23" s="78">
        <f>8938+196+15065</f>
        <v>24199</v>
      </c>
      <c r="I23" s="78">
        <f>C23+E23-G23</f>
        <v>99</v>
      </c>
      <c r="J23" s="78">
        <f t="shared" ref="J23:J29" si="1">D23+F23-H23</f>
        <v>12238</v>
      </c>
    </row>
    <row r="24" spans="1:12" ht="21.75" customHeight="1">
      <c r="A24" s="56">
        <v>4</v>
      </c>
      <c r="B24" s="67" t="s">
        <v>125</v>
      </c>
      <c r="C24" s="78">
        <v>26</v>
      </c>
      <c r="D24" s="78">
        <v>13832</v>
      </c>
      <c r="E24" s="78">
        <v>6</v>
      </c>
      <c r="F24" s="78">
        <v>4812</v>
      </c>
      <c r="G24" s="78">
        <v>6</v>
      </c>
      <c r="H24" s="78">
        <v>6719</v>
      </c>
      <c r="I24" s="78">
        <f t="shared" ref="I24:I31" si="2">C24+E24-G24</f>
        <v>26</v>
      </c>
      <c r="J24" s="78">
        <f t="shared" si="1"/>
        <v>11925</v>
      </c>
    </row>
    <row r="25" spans="1:12" ht="22.5" customHeight="1">
      <c r="A25" s="56">
        <v>5</v>
      </c>
      <c r="B25" s="67" t="s">
        <v>126</v>
      </c>
      <c r="C25" s="77">
        <v>0</v>
      </c>
      <c r="D25" s="77">
        <v>0</v>
      </c>
      <c r="E25" s="77"/>
      <c r="F25" s="77"/>
      <c r="G25" s="77"/>
      <c r="H25" s="77"/>
      <c r="I25" s="77">
        <f t="shared" si="2"/>
        <v>0</v>
      </c>
      <c r="J25" s="77">
        <f t="shared" si="1"/>
        <v>0</v>
      </c>
    </row>
    <row r="26" spans="1:12" ht="24.75" customHeight="1">
      <c r="A26" s="56">
        <v>6</v>
      </c>
      <c r="B26" s="67" t="s">
        <v>127</v>
      </c>
      <c r="C26" s="77">
        <v>0</v>
      </c>
      <c r="D26" s="77">
        <v>0</v>
      </c>
      <c r="E26" s="77"/>
      <c r="F26" s="77"/>
      <c r="G26" s="77"/>
      <c r="H26" s="77"/>
      <c r="I26" s="77">
        <f t="shared" si="2"/>
        <v>0</v>
      </c>
      <c r="J26" s="77">
        <f t="shared" si="1"/>
        <v>0</v>
      </c>
    </row>
    <row r="27" spans="1:12" ht="20.25" customHeight="1">
      <c r="A27" s="56">
        <v>7</v>
      </c>
      <c r="B27" s="67" t="s">
        <v>128</v>
      </c>
      <c r="C27" s="78">
        <v>135</v>
      </c>
      <c r="D27" s="78">
        <v>41651</v>
      </c>
      <c r="E27" s="76">
        <f>26+4+18+18+1+1</f>
        <v>68</v>
      </c>
      <c r="F27" s="76">
        <f>35328+6+38+38+22+5</f>
        <v>35437</v>
      </c>
      <c r="G27" s="78">
        <f>18+18+3</f>
        <v>39</v>
      </c>
      <c r="H27" s="78">
        <f>38+38+4326</f>
        <v>4402</v>
      </c>
      <c r="I27" s="78">
        <f t="shared" si="2"/>
        <v>164</v>
      </c>
      <c r="J27" s="78">
        <f t="shared" si="1"/>
        <v>72686</v>
      </c>
      <c r="L27" t="s">
        <v>163</v>
      </c>
    </row>
    <row r="28" spans="1:12" ht="19.5" customHeight="1">
      <c r="A28" s="56">
        <v>8</v>
      </c>
      <c r="B28" s="67" t="s">
        <v>129</v>
      </c>
      <c r="C28" s="78">
        <v>1</v>
      </c>
      <c r="D28" s="78">
        <v>547</v>
      </c>
      <c r="E28" s="78"/>
      <c r="F28" s="78"/>
      <c r="G28" s="78"/>
      <c r="H28" s="78"/>
      <c r="I28" s="78">
        <f t="shared" si="2"/>
        <v>1</v>
      </c>
      <c r="J28" s="78">
        <f t="shared" si="1"/>
        <v>547</v>
      </c>
    </row>
    <row r="29" spans="1:12" ht="14.25" customHeight="1">
      <c r="A29" s="56">
        <v>9</v>
      </c>
      <c r="B29" s="67" t="s">
        <v>130</v>
      </c>
      <c r="C29" s="77">
        <v>89</v>
      </c>
      <c r="D29" s="77">
        <v>1164</v>
      </c>
      <c r="E29" s="77">
        <v>33</v>
      </c>
      <c r="F29" s="77">
        <v>45</v>
      </c>
      <c r="G29" s="77">
        <f>9+84+2</f>
        <v>95</v>
      </c>
      <c r="H29" s="77">
        <f>18+121+48</f>
        <v>187</v>
      </c>
      <c r="I29" s="77">
        <f t="shared" si="2"/>
        <v>27</v>
      </c>
      <c r="J29" s="77">
        <f t="shared" si="1"/>
        <v>1022</v>
      </c>
      <c r="L29" t="s">
        <v>164</v>
      </c>
    </row>
    <row r="30" spans="1:12" ht="25.5" customHeight="1">
      <c r="A30" s="69"/>
      <c r="B30" s="70" t="s">
        <v>131</v>
      </c>
      <c r="C30" s="57">
        <f t="shared" ref="C30:J30" si="3">SUM(C21:C29)</f>
        <v>356</v>
      </c>
      <c r="D30" s="57">
        <f t="shared" si="3"/>
        <v>83597</v>
      </c>
      <c r="E30" s="57">
        <f t="shared" si="3"/>
        <v>171</v>
      </c>
      <c r="F30" s="57">
        <f t="shared" si="3"/>
        <v>75150</v>
      </c>
      <c r="G30" s="57">
        <f t="shared" si="3"/>
        <v>183</v>
      </c>
      <c r="H30" s="57">
        <f t="shared" si="3"/>
        <v>50964</v>
      </c>
      <c r="I30" s="57">
        <f t="shared" si="3"/>
        <v>344</v>
      </c>
      <c r="J30" s="57">
        <f t="shared" si="3"/>
        <v>107783</v>
      </c>
    </row>
    <row r="31" spans="1:12">
      <c r="A31" s="11" t="s">
        <v>132</v>
      </c>
    </row>
    <row r="32" spans="1:12">
      <c r="A32" s="89">
        <v>43149</v>
      </c>
    </row>
    <row r="33" spans="1:8" ht="15.75">
      <c r="A33" s="48" t="s">
        <v>107</v>
      </c>
      <c r="B33" s="48"/>
      <c r="C33" s="48"/>
      <c r="D33" s="48"/>
    </row>
    <row r="34" spans="1:8" ht="15.75">
      <c r="A34" s="82" t="s">
        <v>108</v>
      </c>
      <c r="B34" s="82"/>
      <c r="C34" s="82"/>
      <c r="D34" s="82"/>
      <c r="E34" s="55"/>
      <c r="F34" s="55"/>
      <c r="G34" s="55"/>
    </row>
    <row r="35" spans="1:8">
      <c r="A35" s="17" t="s">
        <v>109</v>
      </c>
    </row>
    <row r="36" spans="1:8">
      <c r="A36" s="16" t="s">
        <v>110</v>
      </c>
    </row>
    <row r="37" spans="1:8" ht="35.25" customHeight="1">
      <c r="A37" s="79" t="s">
        <v>111</v>
      </c>
      <c r="B37" s="83" t="s">
        <v>112</v>
      </c>
      <c r="C37" s="132" t="s">
        <v>113</v>
      </c>
      <c r="D37" s="133"/>
      <c r="E37" s="79" t="s">
        <v>114</v>
      </c>
      <c r="F37" s="79" t="s">
        <v>115</v>
      </c>
      <c r="G37" s="132" t="s">
        <v>116</v>
      </c>
      <c r="H37" s="133"/>
    </row>
    <row r="38" spans="1:8" ht="19.5" customHeight="1">
      <c r="A38" s="74" t="s">
        <v>138</v>
      </c>
      <c r="B38" s="74" t="s">
        <v>144</v>
      </c>
      <c r="C38" s="135" t="s">
        <v>150</v>
      </c>
      <c r="D38" s="137"/>
      <c r="E38" s="74" t="s">
        <v>154</v>
      </c>
      <c r="F38" s="74">
        <v>39508</v>
      </c>
      <c r="G38" s="134"/>
      <c r="H38" s="134"/>
    </row>
    <row r="39" spans="1:8" ht="24" customHeight="1">
      <c r="A39" s="74" t="s">
        <v>139</v>
      </c>
      <c r="B39" s="74" t="s">
        <v>145</v>
      </c>
      <c r="C39" s="135" t="s">
        <v>150</v>
      </c>
      <c r="D39" s="137"/>
      <c r="E39" s="74" t="s">
        <v>154</v>
      </c>
      <c r="F39" s="74">
        <v>33006</v>
      </c>
      <c r="G39" s="134"/>
      <c r="H39" s="134"/>
    </row>
    <row r="40" spans="1:8" ht="15.75">
      <c r="A40" s="74" t="s">
        <v>140</v>
      </c>
      <c r="B40" s="74" t="s">
        <v>146</v>
      </c>
      <c r="C40" s="135" t="s">
        <v>151</v>
      </c>
      <c r="D40" s="137"/>
      <c r="E40" s="74" t="s">
        <v>155</v>
      </c>
      <c r="F40" s="74">
        <v>5757</v>
      </c>
      <c r="G40" s="134"/>
      <c r="H40" s="134"/>
    </row>
    <row r="41" spans="1:8" ht="15.75">
      <c r="A41" s="74" t="s">
        <v>141</v>
      </c>
      <c r="B41" s="74" t="s">
        <v>147</v>
      </c>
      <c r="C41" s="135" t="s">
        <v>151</v>
      </c>
      <c r="D41" s="137"/>
      <c r="E41" s="74" t="s">
        <v>155</v>
      </c>
      <c r="F41" s="74">
        <v>5871</v>
      </c>
      <c r="G41" s="134"/>
      <c r="H41" s="134"/>
    </row>
    <row r="42" spans="1:8" ht="18.75" customHeight="1">
      <c r="A42" s="74" t="s">
        <v>142</v>
      </c>
      <c r="B42" s="74" t="s">
        <v>148</v>
      </c>
      <c r="C42" s="135" t="s">
        <v>152</v>
      </c>
      <c r="D42" s="137"/>
      <c r="E42" s="74" t="s">
        <v>156</v>
      </c>
      <c r="F42" s="74">
        <v>12238</v>
      </c>
      <c r="G42" s="134"/>
      <c r="H42" s="134"/>
    </row>
    <row r="43" spans="1:8" ht="15.75">
      <c r="A43" s="74" t="s">
        <v>143</v>
      </c>
      <c r="B43" s="74" t="s">
        <v>149</v>
      </c>
      <c r="C43" s="135" t="s">
        <v>153</v>
      </c>
      <c r="D43" s="137"/>
      <c r="E43" s="74" t="s">
        <v>157</v>
      </c>
      <c r="F43" s="74">
        <v>11925</v>
      </c>
      <c r="G43" s="134"/>
      <c r="H43" s="134"/>
    </row>
    <row r="45" spans="1:8" ht="30.75" customHeight="1">
      <c r="A45" s="74" t="s">
        <v>138</v>
      </c>
      <c r="B45" s="135" t="s">
        <v>158</v>
      </c>
      <c r="C45" s="136"/>
      <c r="D45" s="136"/>
      <c r="E45" s="136"/>
      <c r="F45" s="136"/>
      <c r="G45" s="136"/>
      <c r="H45" s="137"/>
    </row>
    <row r="46" spans="1:8" ht="44.25" customHeight="1">
      <c r="A46" s="74" t="s">
        <v>139</v>
      </c>
      <c r="B46" s="135" t="s">
        <v>159</v>
      </c>
      <c r="C46" s="136"/>
      <c r="D46" s="136"/>
      <c r="E46" s="136"/>
      <c r="F46" s="136"/>
      <c r="G46" s="136"/>
      <c r="H46" s="137"/>
    </row>
    <row r="47" spans="1:8" ht="15.75">
      <c r="A47" s="2"/>
    </row>
    <row r="48" spans="1:8" ht="15.75">
      <c r="A48" s="6" t="s">
        <v>117</v>
      </c>
    </row>
    <row r="49" spans="1:12">
      <c r="A49" s="12" t="s">
        <v>118</v>
      </c>
    </row>
    <row r="50" spans="1:12" ht="48.75" customHeight="1">
      <c r="A50" s="50" t="s">
        <v>76</v>
      </c>
      <c r="B50" s="50" t="s">
        <v>119</v>
      </c>
      <c r="C50" s="132" t="s">
        <v>78</v>
      </c>
      <c r="D50" s="133"/>
      <c r="E50" s="132" t="s">
        <v>120</v>
      </c>
      <c r="F50" s="133"/>
      <c r="G50" s="132" t="s">
        <v>121</v>
      </c>
      <c r="H50" s="133"/>
      <c r="I50" s="132" t="s">
        <v>83</v>
      </c>
      <c r="J50" s="133"/>
    </row>
    <row r="51" spans="1:12">
      <c r="A51" s="50"/>
      <c r="B51" s="50"/>
      <c r="C51" s="50" t="s">
        <v>86</v>
      </c>
      <c r="D51" s="73" t="s">
        <v>87</v>
      </c>
      <c r="E51" s="50" t="s">
        <v>86</v>
      </c>
      <c r="F51" s="73" t="s">
        <v>87</v>
      </c>
      <c r="G51" s="50" t="s">
        <v>86</v>
      </c>
      <c r="H51" s="73" t="s">
        <v>87</v>
      </c>
      <c r="I51" s="50" t="s">
        <v>86</v>
      </c>
      <c r="J51" s="73" t="s">
        <v>87</v>
      </c>
    </row>
    <row r="52" spans="1:12" ht="20.25" customHeight="1">
      <c r="A52" s="56">
        <v>1</v>
      </c>
      <c r="B52" s="67" t="s">
        <v>122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f>C52+E52-G52</f>
        <v>0</v>
      </c>
      <c r="J52" s="77">
        <f>D52+F52-H52</f>
        <v>0</v>
      </c>
    </row>
    <row r="53" spans="1:12" ht="19.5" customHeight="1">
      <c r="A53" s="56">
        <v>2</v>
      </c>
      <c r="B53" s="67" t="s">
        <v>123</v>
      </c>
      <c r="C53" s="77">
        <v>22</v>
      </c>
      <c r="D53" s="77">
        <v>7701</v>
      </c>
      <c r="E53" s="77">
        <f>7+1</f>
        <v>8</v>
      </c>
      <c r="F53" s="77">
        <f>4794+12327</f>
        <v>17121</v>
      </c>
      <c r="G53" s="77">
        <f>1+1+1</f>
        <v>3</v>
      </c>
      <c r="H53" s="77">
        <f>1488+272+12323</f>
        <v>14083</v>
      </c>
      <c r="I53" s="77">
        <f t="shared" ref="I53:I60" si="4">C53+E53-G53</f>
        <v>27</v>
      </c>
      <c r="J53" s="77">
        <f>D53+F53-H53</f>
        <v>10739</v>
      </c>
    </row>
    <row r="54" spans="1:12" ht="18" customHeight="1">
      <c r="A54" s="56">
        <v>3</v>
      </c>
      <c r="B54" s="67" t="s">
        <v>124</v>
      </c>
      <c r="C54" s="78">
        <v>83</v>
      </c>
      <c r="D54" s="78">
        <v>18702</v>
      </c>
      <c r="E54" s="78">
        <v>56</v>
      </c>
      <c r="F54" s="78">
        <v>17735</v>
      </c>
      <c r="G54" s="78">
        <v>40</v>
      </c>
      <c r="H54" s="78">
        <f>8938+196+15065</f>
        <v>24199</v>
      </c>
      <c r="I54" s="78">
        <f>C54+E54-G54</f>
        <v>99</v>
      </c>
      <c r="J54" s="78">
        <f t="shared" ref="J54:J60" si="5">D54+F54-H54</f>
        <v>12238</v>
      </c>
    </row>
    <row r="55" spans="1:12" ht="21.75" customHeight="1">
      <c r="A55" s="56">
        <v>4</v>
      </c>
      <c r="B55" s="67" t="s">
        <v>125</v>
      </c>
      <c r="C55" s="78">
        <v>26</v>
      </c>
      <c r="D55" s="78">
        <v>13832</v>
      </c>
      <c r="E55" s="78">
        <v>6</v>
      </c>
      <c r="F55" s="78">
        <v>4812</v>
      </c>
      <c r="G55" s="78">
        <v>6</v>
      </c>
      <c r="H55" s="78">
        <v>6719</v>
      </c>
      <c r="I55" s="78">
        <f t="shared" si="4"/>
        <v>26</v>
      </c>
      <c r="J55" s="78">
        <f t="shared" si="5"/>
        <v>11925</v>
      </c>
    </row>
    <row r="56" spans="1:12" ht="22.5" customHeight="1">
      <c r="A56" s="56">
        <v>5</v>
      </c>
      <c r="B56" s="67" t="s">
        <v>126</v>
      </c>
      <c r="C56" s="77">
        <v>0</v>
      </c>
      <c r="D56" s="77">
        <v>0</v>
      </c>
      <c r="E56" s="77"/>
      <c r="F56" s="77"/>
      <c r="G56" s="77"/>
      <c r="H56" s="77"/>
      <c r="I56" s="77">
        <f t="shared" si="4"/>
        <v>0</v>
      </c>
      <c r="J56" s="77">
        <f t="shared" si="5"/>
        <v>0</v>
      </c>
    </row>
    <row r="57" spans="1:12" ht="24.75" customHeight="1">
      <c r="A57" s="56">
        <v>6</v>
      </c>
      <c r="B57" s="67" t="s">
        <v>127</v>
      </c>
      <c r="C57" s="77">
        <v>0</v>
      </c>
      <c r="D57" s="77">
        <v>0</v>
      </c>
      <c r="E57" s="77"/>
      <c r="F57" s="77"/>
      <c r="G57" s="77"/>
      <c r="H57" s="77"/>
      <c r="I57" s="77">
        <f t="shared" si="4"/>
        <v>0</v>
      </c>
      <c r="J57" s="77">
        <f t="shared" si="5"/>
        <v>0</v>
      </c>
    </row>
    <row r="58" spans="1:12" ht="20.25" customHeight="1">
      <c r="A58" s="56">
        <v>7</v>
      </c>
      <c r="B58" s="67" t="s">
        <v>128</v>
      </c>
      <c r="C58" s="78">
        <v>135</v>
      </c>
      <c r="D58" s="78">
        <v>41651</v>
      </c>
      <c r="E58" s="76">
        <f>26+4+18+18+1+1</f>
        <v>68</v>
      </c>
      <c r="F58" s="76">
        <f>35328+6+38+38+22+5</f>
        <v>35437</v>
      </c>
      <c r="G58" s="78">
        <f>18+18+3</f>
        <v>39</v>
      </c>
      <c r="H58" s="78">
        <f>38+38+4326</f>
        <v>4402</v>
      </c>
      <c r="I58" s="78">
        <f t="shared" si="4"/>
        <v>164</v>
      </c>
      <c r="J58" s="78">
        <f t="shared" si="5"/>
        <v>72686</v>
      </c>
      <c r="L58" t="s">
        <v>163</v>
      </c>
    </row>
    <row r="59" spans="1:12" ht="19.5" customHeight="1">
      <c r="A59" s="56">
        <v>8</v>
      </c>
      <c r="B59" s="67" t="s">
        <v>129</v>
      </c>
      <c r="C59" s="78">
        <v>1</v>
      </c>
      <c r="D59" s="78">
        <v>547</v>
      </c>
      <c r="E59" s="78"/>
      <c r="F59" s="78"/>
      <c r="G59" s="78"/>
      <c r="H59" s="78"/>
      <c r="I59" s="78">
        <f t="shared" si="4"/>
        <v>1</v>
      </c>
      <c r="J59" s="78">
        <f t="shared" si="5"/>
        <v>547</v>
      </c>
    </row>
    <row r="60" spans="1:12" ht="14.25" customHeight="1">
      <c r="A60" s="56">
        <v>9</v>
      </c>
      <c r="B60" s="67" t="s">
        <v>130</v>
      </c>
      <c r="C60" s="77">
        <v>89</v>
      </c>
      <c r="D60" s="77">
        <v>1164</v>
      </c>
      <c r="E60" s="77">
        <v>33</v>
      </c>
      <c r="F60" s="77">
        <v>45</v>
      </c>
      <c r="G60" s="77">
        <f>9+84+2</f>
        <v>95</v>
      </c>
      <c r="H60" s="77">
        <f>18+121+48</f>
        <v>187</v>
      </c>
      <c r="I60" s="77">
        <f t="shared" si="4"/>
        <v>27</v>
      </c>
      <c r="J60" s="77">
        <f t="shared" si="5"/>
        <v>1022</v>
      </c>
      <c r="L60" t="s">
        <v>164</v>
      </c>
    </row>
    <row r="61" spans="1:12" ht="25.5" customHeight="1">
      <c r="A61" s="69"/>
      <c r="B61" s="70" t="s">
        <v>131</v>
      </c>
      <c r="C61" s="57">
        <f t="shared" ref="C61:J61" si="6">SUM(C52:C60)</f>
        <v>356</v>
      </c>
      <c r="D61" s="57">
        <f t="shared" si="6"/>
        <v>83597</v>
      </c>
      <c r="E61" s="57">
        <f t="shared" si="6"/>
        <v>171</v>
      </c>
      <c r="F61" s="57">
        <f t="shared" si="6"/>
        <v>75150</v>
      </c>
      <c r="G61" s="57">
        <f t="shared" si="6"/>
        <v>183</v>
      </c>
      <c r="H61" s="57">
        <f t="shared" si="6"/>
        <v>49590</v>
      </c>
      <c r="I61" s="57">
        <f t="shared" si="6"/>
        <v>344</v>
      </c>
      <c r="J61" s="57">
        <f t="shared" si="6"/>
        <v>109157</v>
      </c>
    </row>
    <row r="62" spans="1:12">
      <c r="A62" s="11" t="s">
        <v>132</v>
      </c>
    </row>
    <row r="63" spans="1:12" ht="15.75">
      <c r="A63" s="48" t="s">
        <v>107</v>
      </c>
      <c r="B63" s="48"/>
      <c r="C63" s="48"/>
      <c r="D63" s="48"/>
    </row>
    <row r="64" spans="1:12" ht="15.75">
      <c r="A64" s="22" t="s">
        <v>108</v>
      </c>
      <c r="B64" s="22"/>
      <c r="C64" s="22"/>
      <c r="D64" s="72"/>
      <c r="E64" s="55"/>
      <c r="F64" s="55"/>
      <c r="G64" s="55"/>
    </row>
    <row r="65" spans="1:8">
      <c r="A65" s="17" t="s">
        <v>109</v>
      </c>
    </row>
    <row r="66" spans="1:8">
      <c r="A66" s="16" t="s">
        <v>110</v>
      </c>
    </row>
    <row r="67" spans="1:8" ht="35.25" customHeight="1">
      <c r="A67" s="34" t="s">
        <v>111</v>
      </c>
      <c r="B67" s="71" t="s">
        <v>112</v>
      </c>
      <c r="C67" s="132" t="s">
        <v>113</v>
      </c>
      <c r="D67" s="133"/>
      <c r="E67" s="34" t="s">
        <v>114</v>
      </c>
      <c r="F67" s="34" t="s">
        <v>115</v>
      </c>
      <c r="G67" s="132" t="s">
        <v>116</v>
      </c>
      <c r="H67" s="133"/>
    </row>
    <row r="68" spans="1:8" ht="19.5" customHeight="1">
      <c r="A68" s="74" t="s">
        <v>138</v>
      </c>
      <c r="B68" s="74" t="s">
        <v>144</v>
      </c>
      <c r="C68" s="135" t="s">
        <v>150</v>
      </c>
      <c r="D68" s="137"/>
      <c r="E68" s="74" t="s">
        <v>154</v>
      </c>
      <c r="F68" s="74">
        <v>39511</v>
      </c>
      <c r="G68" s="134"/>
      <c r="H68" s="134"/>
    </row>
    <row r="69" spans="1:8" ht="24" customHeight="1">
      <c r="A69" s="74" t="s">
        <v>139</v>
      </c>
      <c r="B69" s="74" t="s">
        <v>145</v>
      </c>
      <c r="C69" s="135" t="s">
        <v>150</v>
      </c>
      <c r="D69" s="137"/>
      <c r="E69" s="74" t="s">
        <v>154</v>
      </c>
      <c r="F69" s="74">
        <v>37329</v>
      </c>
      <c r="G69" s="134"/>
      <c r="H69" s="134"/>
    </row>
    <row r="70" spans="1:8" ht="15.75">
      <c r="A70" s="74" t="s">
        <v>140</v>
      </c>
      <c r="B70" s="74" t="s">
        <v>146</v>
      </c>
      <c r="C70" s="135" t="s">
        <v>151</v>
      </c>
      <c r="D70" s="137"/>
      <c r="E70" s="74" t="s">
        <v>155</v>
      </c>
      <c r="F70" s="74">
        <v>5757</v>
      </c>
      <c r="G70" s="134"/>
      <c r="H70" s="134"/>
    </row>
    <row r="71" spans="1:8" ht="15.75">
      <c r="A71" s="74" t="s">
        <v>141</v>
      </c>
      <c r="B71" s="74" t="s">
        <v>147</v>
      </c>
      <c r="C71" s="135" t="s">
        <v>151</v>
      </c>
      <c r="D71" s="137"/>
      <c r="E71" s="74" t="s">
        <v>155</v>
      </c>
      <c r="F71" s="74">
        <v>5871</v>
      </c>
      <c r="G71" s="134"/>
      <c r="H71" s="134"/>
    </row>
    <row r="72" spans="1:8" ht="15.75">
      <c r="A72" s="74"/>
      <c r="B72" s="74" t="s">
        <v>161</v>
      </c>
      <c r="C72" s="135" t="s">
        <v>151</v>
      </c>
      <c r="D72" s="137"/>
      <c r="E72" s="74" t="s">
        <v>162</v>
      </c>
      <c r="F72" s="74">
        <v>12360</v>
      </c>
      <c r="G72" s="134"/>
      <c r="H72" s="134"/>
    </row>
    <row r="73" spans="1:8" ht="18.75" customHeight="1">
      <c r="A73" s="74" t="s">
        <v>142</v>
      </c>
      <c r="B73" s="74" t="s">
        <v>148</v>
      </c>
      <c r="C73" s="135" t="s">
        <v>152</v>
      </c>
      <c r="D73" s="137"/>
      <c r="E73" s="74" t="s">
        <v>156</v>
      </c>
      <c r="F73" s="74">
        <v>36437</v>
      </c>
      <c r="G73" s="134"/>
      <c r="H73" s="134"/>
    </row>
    <row r="74" spans="1:8" ht="15.75">
      <c r="A74" s="74" t="s">
        <v>143</v>
      </c>
      <c r="B74" s="74" t="s">
        <v>149</v>
      </c>
      <c r="C74" s="135" t="s">
        <v>153</v>
      </c>
      <c r="D74" s="137"/>
      <c r="E74" s="74" t="s">
        <v>157</v>
      </c>
      <c r="F74" s="74">
        <v>18514</v>
      </c>
      <c r="G74" s="134"/>
      <c r="H74" s="134"/>
    </row>
    <row r="76" spans="1:8" ht="30.75" customHeight="1">
      <c r="A76" s="74" t="s">
        <v>138</v>
      </c>
      <c r="B76" s="135" t="s">
        <v>158</v>
      </c>
      <c r="C76" s="136"/>
      <c r="D76" s="136"/>
      <c r="E76" s="136"/>
      <c r="F76" s="136"/>
      <c r="G76" s="136"/>
      <c r="H76" s="137"/>
    </row>
    <row r="77" spans="1:8" ht="44.25" customHeight="1">
      <c r="A77" s="74" t="s">
        <v>139</v>
      </c>
      <c r="B77" s="135" t="s">
        <v>159</v>
      </c>
      <c r="C77" s="136"/>
      <c r="D77" s="136"/>
      <c r="E77" s="136"/>
      <c r="F77" s="136"/>
      <c r="G77" s="136"/>
      <c r="H77" s="137"/>
    </row>
    <row r="78" spans="1:8" ht="15.75">
      <c r="A78" s="87" t="s">
        <v>165</v>
      </c>
    </row>
    <row r="79" spans="1:8" ht="15.75">
      <c r="A79" s="6" t="s">
        <v>117</v>
      </c>
    </row>
    <row r="80" spans="1:8">
      <c r="A80" s="12" t="s">
        <v>118</v>
      </c>
    </row>
    <row r="81" spans="1:12" ht="48.75" customHeight="1">
      <c r="A81" s="50" t="s">
        <v>76</v>
      </c>
      <c r="B81" s="50" t="s">
        <v>119</v>
      </c>
      <c r="C81" s="132" t="s">
        <v>78</v>
      </c>
      <c r="D81" s="133"/>
      <c r="E81" s="132" t="s">
        <v>120</v>
      </c>
      <c r="F81" s="133"/>
      <c r="G81" s="132" t="s">
        <v>121</v>
      </c>
      <c r="H81" s="133"/>
      <c r="I81" s="132" t="s">
        <v>83</v>
      </c>
      <c r="J81" s="133"/>
    </row>
    <row r="82" spans="1:12">
      <c r="A82" s="50"/>
      <c r="B82" s="50"/>
      <c r="C82" s="50" t="s">
        <v>86</v>
      </c>
      <c r="D82" s="73" t="s">
        <v>87</v>
      </c>
      <c r="E82" s="50" t="s">
        <v>86</v>
      </c>
      <c r="F82" s="73" t="s">
        <v>87</v>
      </c>
      <c r="G82" s="50" t="s">
        <v>86</v>
      </c>
      <c r="H82" s="73" t="s">
        <v>87</v>
      </c>
      <c r="I82" s="50" t="s">
        <v>86</v>
      </c>
      <c r="J82" s="73" t="s">
        <v>87</v>
      </c>
    </row>
    <row r="83" spans="1:12" ht="20.25" customHeight="1">
      <c r="A83" s="56">
        <v>1</v>
      </c>
      <c r="B83" s="67" t="s">
        <v>122</v>
      </c>
      <c r="C83" s="77">
        <v>0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f>C83+E83-G83</f>
        <v>0</v>
      </c>
      <c r="J83" s="77">
        <f>D83+F83-H83</f>
        <v>0</v>
      </c>
    </row>
    <row r="84" spans="1:12" ht="19.5" customHeight="1">
      <c r="A84" s="56">
        <v>2</v>
      </c>
      <c r="B84" s="67" t="s">
        <v>123</v>
      </c>
      <c r="C84" s="77">
        <v>22</v>
      </c>
      <c r="D84" s="77">
        <v>11817</v>
      </c>
      <c r="E84" s="77">
        <f>7+1</f>
        <v>8</v>
      </c>
      <c r="F84" s="77">
        <f>4794+12327</f>
        <v>17121</v>
      </c>
      <c r="G84" s="77"/>
      <c r="H84" s="77"/>
      <c r="I84" s="77">
        <f t="shared" ref="I84:J91" si="7">C84+E84-G84</f>
        <v>30</v>
      </c>
      <c r="J84" s="77">
        <f>D84+F84-H84</f>
        <v>28938</v>
      </c>
    </row>
    <row r="85" spans="1:12" ht="18" customHeight="1">
      <c r="A85" s="56">
        <v>3</v>
      </c>
      <c r="B85" s="67" t="s">
        <v>124</v>
      </c>
      <c r="C85" s="78">
        <v>83</v>
      </c>
      <c r="D85" s="78">
        <v>18702</v>
      </c>
      <c r="E85" s="78">
        <v>56</v>
      </c>
      <c r="F85" s="78">
        <v>17735</v>
      </c>
      <c r="G85" s="78"/>
      <c r="H85" s="78"/>
      <c r="I85" s="78">
        <f t="shared" si="7"/>
        <v>139</v>
      </c>
      <c r="J85" s="78">
        <f t="shared" si="7"/>
        <v>36437</v>
      </c>
    </row>
    <row r="86" spans="1:12" ht="21.75" customHeight="1">
      <c r="A86" s="56">
        <v>4</v>
      </c>
      <c r="B86" s="67" t="s">
        <v>125</v>
      </c>
      <c r="C86" s="78">
        <v>26</v>
      </c>
      <c r="D86" s="78">
        <v>10166</v>
      </c>
      <c r="E86" s="78">
        <v>6</v>
      </c>
      <c r="F86" s="78">
        <v>4812</v>
      </c>
      <c r="G86" s="78"/>
      <c r="H86" s="78"/>
      <c r="I86" s="78">
        <f t="shared" si="7"/>
        <v>32</v>
      </c>
      <c r="J86" s="78">
        <f t="shared" si="7"/>
        <v>14978</v>
      </c>
    </row>
    <row r="87" spans="1:12" ht="22.5" customHeight="1">
      <c r="A87" s="56">
        <v>5</v>
      </c>
      <c r="B87" s="67" t="s">
        <v>126</v>
      </c>
      <c r="C87" s="77">
        <v>0</v>
      </c>
      <c r="D87" s="77">
        <v>0</v>
      </c>
      <c r="E87" s="77"/>
      <c r="F87" s="77"/>
      <c r="G87" s="77"/>
      <c r="H87" s="77"/>
      <c r="I87" s="77">
        <f t="shared" si="7"/>
        <v>0</v>
      </c>
      <c r="J87" s="77">
        <f t="shared" si="7"/>
        <v>0</v>
      </c>
    </row>
    <row r="88" spans="1:12" ht="24.75" customHeight="1">
      <c r="A88" s="56">
        <v>6</v>
      </c>
      <c r="B88" s="67" t="s">
        <v>127</v>
      </c>
      <c r="C88" s="77">
        <v>0</v>
      </c>
      <c r="D88" s="77">
        <v>0</v>
      </c>
      <c r="E88" s="77"/>
      <c r="F88" s="77"/>
      <c r="G88" s="77"/>
      <c r="H88" s="77"/>
      <c r="I88" s="77">
        <f t="shared" si="7"/>
        <v>0</v>
      </c>
      <c r="J88" s="77">
        <f t="shared" si="7"/>
        <v>0</v>
      </c>
    </row>
    <row r="89" spans="1:12" ht="20.25" customHeight="1">
      <c r="A89" s="56">
        <v>7</v>
      </c>
      <c r="B89" s="67" t="s">
        <v>128</v>
      </c>
      <c r="C89" s="78">
        <v>135</v>
      </c>
      <c r="D89" s="78">
        <v>41632</v>
      </c>
      <c r="E89" s="76">
        <f>26+4+18+18+1+1</f>
        <v>68</v>
      </c>
      <c r="F89" s="76">
        <f>35328+6+38+38+22+5</f>
        <v>35437</v>
      </c>
      <c r="G89" s="78">
        <v>18</v>
      </c>
      <c r="H89" s="78">
        <v>38</v>
      </c>
      <c r="I89" s="78">
        <f t="shared" si="7"/>
        <v>185</v>
      </c>
      <c r="J89" s="78">
        <f t="shared" si="7"/>
        <v>77031</v>
      </c>
      <c r="L89" t="s">
        <v>163</v>
      </c>
    </row>
    <row r="90" spans="1:12" ht="19.5" customHeight="1">
      <c r="A90" s="56">
        <v>8</v>
      </c>
      <c r="B90" s="67" t="s">
        <v>129</v>
      </c>
      <c r="C90" s="78">
        <v>1</v>
      </c>
      <c r="D90" s="78">
        <v>547</v>
      </c>
      <c r="E90" s="78"/>
      <c r="F90" s="78"/>
      <c r="G90" s="78"/>
      <c r="H90" s="78"/>
      <c r="I90" s="78">
        <f t="shared" si="7"/>
        <v>1</v>
      </c>
      <c r="J90" s="78">
        <f t="shared" si="7"/>
        <v>547</v>
      </c>
    </row>
    <row r="91" spans="1:12" ht="14.25" customHeight="1">
      <c r="A91" s="56">
        <v>9</v>
      </c>
      <c r="B91" s="67" t="s">
        <v>130</v>
      </c>
      <c r="C91" s="77">
        <v>89</v>
      </c>
      <c r="D91" s="77">
        <v>733</v>
      </c>
      <c r="E91" s="77">
        <v>33</v>
      </c>
      <c r="F91" s="77">
        <v>45</v>
      </c>
      <c r="G91" s="77"/>
      <c r="H91" s="77"/>
      <c r="I91" s="77">
        <f t="shared" si="7"/>
        <v>122</v>
      </c>
      <c r="J91" s="77">
        <f t="shared" si="7"/>
        <v>778</v>
      </c>
      <c r="L91" t="s">
        <v>164</v>
      </c>
    </row>
    <row r="92" spans="1:12" ht="25.5" customHeight="1">
      <c r="A92" s="69"/>
      <c r="B92" s="70" t="s">
        <v>131</v>
      </c>
      <c r="C92" s="57">
        <f t="shared" ref="C92:J92" si="8">SUM(C83:C91)</f>
        <v>356</v>
      </c>
      <c r="D92" s="57">
        <f t="shared" si="8"/>
        <v>83597</v>
      </c>
      <c r="E92" s="57">
        <f t="shared" si="8"/>
        <v>171</v>
      </c>
      <c r="F92" s="57">
        <f t="shared" si="8"/>
        <v>75150</v>
      </c>
      <c r="G92" s="57">
        <f t="shared" si="8"/>
        <v>18</v>
      </c>
      <c r="H92" s="57">
        <f t="shared" si="8"/>
        <v>38</v>
      </c>
      <c r="I92" s="57">
        <f t="shared" si="8"/>
        <v>509</v>
      </c>
      <c r="J92" s="57">
        <f t="shared" si="8"/>
        <v>158709</v>
      </c>
    </row>
    <row r="93" spans="1:12">
      <c r="A93" s="11" t="s">
        <v>132</v>
      </c>
    </row>
    <row r="94" spans="1:12" ht="15.75">
      <c r="A94" s="6"/>
    </row>
  </sheetData>
  <mergeCells count="62">
    <mergeCell ref="I19:J19"/>
    <mergeCell ref="C12:D12"/>
    <mergeCell ref="G12:H12"/>
    <mergeCell ref="B14:H14"/>
    <mergeCell ref="B15:H15"/>
    <mergeCell ref="C19:D19"/>
    <mergeCell ref="E19:F19"/>
    <mergeCell ref="G19:H19"/>
    <mergeCell ref="C9:D9"/>
    <mergeCell ref="G9:H9"/>
    <mergeCell ref="C10:D10"/>
    <mergeCell ref="G10:H10"/>
    <mergeCell ref="C11:D11"/>
    <mergeCell ref="G11:H11"/>
    <mergeCell ref="C6:D6"/>
    <mergeCell ref="G6:H6"/>
    <mergeCell ref="C7:D7"/>
    <mergeCell ref="G7:H7"/>
    <mergeCell ref="C8:D8"/>
    <mergeCell ref="G8:H8"/>
    <mergeCell ref="I50:J50"/>
    <mergeCell ref="C43:D43"/>
    <mergeCell ref="G43:H43"/>
    <mergeCell ref="B45:H45"/>
    <mergeCell ref="B46:H46"/>
    <mergeCell ref="C50:D50"/>
    <mergeCell ref="E50:F50"/>
    <mergeCell ref="G50:H50"/>
    <mergeCell ref="C40:D40"/>
    <mergeCell ref="G40:H40"/>
    <mergeCell ref="C41:D41"/>
    <mergeCell ref="G41:H41"/>
    <mergeCell ref="C42:D42"/>
    <mergeCell ref="G42:H42"/>
    <mergeCell ref="C37:D37"/>
    <mergeCell ref="G37:H37"/>
    <mergeCell ref="C38:D38"/>
    <mergeCell ref="G38:H38"/>
    <mergeCell ref="C39:D39"/>
    <mergeCell ref="G39:H39"/>
    <mergeCell ref="G67:H67"/>
    <mergeCell ref="C67:D67"/>
    <mergeCell ref="G72:H72"/>
    <mergeCell ref="C69:D69"/>
    <mergeCell ref="C70:D70"/>
    <mergeCell ref="C71:D71"/>
    <mergeCell ref="I81:J81"/>
    <mergeCell ref="C81:D81"/>
    <mergeCell ref="G68:H68"/>
    <mergeCell ref="G69:H69"/>
    <mergeCell ref="G73:H73"/>
    <mergeCell ref="G74:H74"/>
    <mergeCell ref="B76:H76"/>
    <mergeCell ref="B77:H77"/>
    <mergeCell ref="G70:H70"/>
    <mergeCell ref="G71:H71"/>
    <mergeCell ref="C68:D68"/>
    <mergeCell ref="C74:D74"/>
    <mergeCell ref="C72:D72"/>
    <mergeCell ref="E81:F81"/>
    <mergeCell ref="G81:H81"/>
    <mergeCell ref="C73:D73"/>
  </mergeCells>
  <pageMargins left="0.7" right="0.2" top="0.75" bottom="0.75" header="0.3" footer="0.3"/>
  <pageSetup paperSize="9" scale="76" orientation="portrait" verticalDpi="144" r:id="rId1"/>
  <rowBreaks count="2" manualBreakCount="2">
    <brk id="31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PEI &amp; E</vt:lpstr>
      <vt:lpstr>Rev. Bud</vt:lpstr>
      <vt:lpstr>PH Act</vt:lpstr>
      <vt:lpstr>BR DR.1</vt:lpstr>
      <vt:lpstr>BR DR.2</vt:lpstr>
      <vt:lpstr>'BR DR.2'!Print_Area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2018-04-04T04:55:12Z</dcterms:modified>
</cp:coreProperties>
</file>