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ateng explanation" sheetId="1" r:id="rId4"/>
    <sheet state="visible" name="5k cost" sheetId="2" r:id="rId5"/>
    <sheet state="visible" name="50k cost" sheetId="3" r:id="rId6"/>
    <sheet state="visible" name="Heads" sheetId="4" r:id="rId7"/>
    <sheet state="visible" name="Electrolyte cost" sheetId="5" r:id="rId8"/>
    <sheet state="visible" name="Gurobi Output " sheetId="6" r:id="rId9"/>
    <sheet state="visible" name="Gurobi Equations" sheetId="7" r:id="rId10"/>
  </sheets>
  <definedNames/>
  <calcPr/>
</workbook>
</file>

<file path=xl/sharedStrings.xml><?xml version="1.0" encoding="utf-8"?>
<sst xmlns="http://schemas.openxmlformats.org/spreadsheetml/2006/main" count="473" uniqueCount="360">
  <si>
    <t xml:space="preserve">Guatang Explanation </t>
  </si>
  <si>
    <t xml:space="preserve">Since Shipments from within South Africa make up a huge majority of orders </t>
  </si>
  <si>
    <t>here we compare estimates of transportation cost differences based on where we would make each site.</t>
  </si>
  <si>
    <t>Total Units per Category</t>
  </si>
  <si>
    <t>Avg cost from Guateng ($)</t>
  </si>
  <si>
    <t>Avg cost from Kwazulu ($)</t>
  </si>
  <si>
    <t>Avg cost from Cape ($)</t>
  </si>
  <si>
    <t>50k units</t>
  </si>
  <si>
    <t>Total Transportation cost -&gt;</t>
  </si>
  <si>
    <t>5k units</t>
  </si>
  <si>
    <t>Grand Totals ($)</t>
  </si>
  <si>
    <t>5k</t>
  </si>
  <si>
    <t>Gurobi Output</t>
  </si>
  <si>
    <t>Cost for route ($)</t>
  </si>
  <si>
    <t>Quantity</t>
  </si>
  <si>
    <t>Total cost transport ($)</t>
  </si>
  <si>
    <t>DN: 0.0</t>
  </si>
  <si>
    <t>DB: 4.0</t>
  </si>
  <si>
    <t>DG: 3.0</t>
  </si>
  <si>
    <t>DK: 45.0</t>
  </si>
  <si>
    <t>DC: 0.0</t>
  </si>
  <si>
    <t>CN: 0.0</t>
  </si>
  <si>
    <t>CB: 0.0</t>
  </si>
  <si>
    <t>CG: 2.0</t>
  </si>
  <si>
    <t>CK: 0.0</t>
  </si>
  <si>
    <t>CC: 45.0</t>
  </si>
  <si>
    <t>FN: 0.0</t>
  </si>
  <si>
    <t>FB: 0.0</t>
  </si>
  <si>
    <t>FG: 0.0</t>
  </si>
  <si>
    <t>FK: 0.0</t>
  </si>
  <si>
    <t>FC: 0.0</t>
  </si>
  <si>
    <t>GSN: 0.0</t>
  </si>
  <si>
    <t>GSB: 0.0</t>
  </si>
  <si>
    <t>GSG: 40.0</t>
  </si>
  <si>
    <t>GSK: 0.0</t>
  </si>
  <si>
    <t>GSC: 0.0</t>
  </si>
  <si>
    <t>DG22: 0.0</t>
  </si>
  <si>
    <t>DK22: 7.0</t>
  </si>
  <si>
    <t>DC22: 45.0</t>
  </si>
  <si>
    <t>CG22: 0.0</t>
  </si>
  <si>
    <t>CK22: 0.0</t>
  </si>
  <si>
    <t>CC22: 0.0</t>
  </si>
  <si>
    <t>FG22: 0.0</t>
  </si>
  <si>
    <t>FK22: 0.0</t>
  </si>
  <si>
    <t>FC22: 0.0</t>
  </si>
  <si>
    <t>GSG22: 45.0</t>
  </si>
  <si>
    <t>GSK22: 38.0</t>
  </si>
  <si>
    <t>GSC22: 0.0</t>
  </si>
  <si>
    <t>DG23: 0.0</t>
  </si>
  <si>
    <t>DK23: 7.0</t>
  </si>
  <si>
    <t>DC23: 45.0</t>
  </si>
  <si>
    <t>CG23: 0.0</t>
  </si>
  <si>
    <t>CK23: 0.0</t>
  </si>
  <si>
    <t>CC23: 0.0</t>
  </si>
  <si>
    <t>FG23: 0.0</t>
  </si>
  <si>
    <t>FK23: 0.0</t>
  </si>
  <si>
    <t>FC23: 0.0</t>
  </si>
  <si>
    <t>GSG23: 45.0</t>
  </si>
  <si>
    <t>GSK23: 38.0</t>
  </si>
  <si>
    <t>GSC23: 0.0</t>
  </si>
  <si>
    <t>Total transport cost 5k ($)</t>
  </si>
  <si>
    <t>Manufacturing cost</t>
  </si>
  <si>
    <t>Shipments</t>
  </si>
  <si>
    <t>Units (S x5)</t>
  </si>
  <si>
    <t>Cost MFG ($)</t>
  </si>
  <si>
    <t>Total per location ($)</t>
  </si>
  <si>
    <t>Delhi</t>
  </si>
  <si>
    <t>China</t>
  </si>
  <si>
    <t>Guateng</t>
  </si>
  <si>
    <t>Total ($)</t>
  </si>
  <si>
    <t>Total manufacturing + component cost ($)</t>
  </si>
  <si>
    <t>Final total ($)</t>
  </si>
  <si>
    <t>Gurobi Outputs</t>
  </si>
  <si>
    <t>Cost per route ($)</t>
  </si>
  <si>
    <t>Number of Orders</t>
  </si>
  <si>
    <t>Total cost ($)</t>
  </si>
  <si>
    <t>CN: 4.0</t>
  </si>
  <si>
    <t>CG: 4.0</t>
  </si>
  <si>
    <t>CK: 22.0</t>
  </si>
  <si>
    <t>CC: 22.0</t>
  </si>
  <si>
    <t>GSG: 18.0</t>
  </si>
  <si>
    <t>CK22: 18.0</t>
  </si>
  <si>
    <t>CC22: 34.0</t>
  </si>
  <si>
    <t>GSG22: 34.0</t>
  </si>
  <si>
    <t>GSK22: 16.0</t>
  </si>
  <si>
    <t>CK23: 22.0</t>
  </si>
  <si>
    <t>CC23: 44.0</t>
  </si>
  <si>
    <t>GSG23: 44.0</t>
  </si>
  <si>
    <t>GSK23: 22.0</t>
  </si>
  <si>
    <t>final cost transport 50k including heads ($)</t>
  </si>
  <si>
    <t>Cost per body ($)</t>
  </si>
  <si>
    <t>Total bodies</t>
  </si>
  <si>
    <t>Cost ($)</t>
  </si>
  <si>
    <t>Mfg China</t>
  </si>
  <si>
    <t>MFG Guateng</t>
  </si>
  <si>
    <t>Final cost manufacturing + component just 50k</t>
  </si>
  <si>
    <t>Final total cost 50k ($)</t>
  </si>
  <si>
    <t>MFG Location</t>
  </si>
  <si>
    <t>Total 50k bodies</t>
  </si>
  <si>
    <t>10 heads per 50k</t>
  </si>
  <si>
    <t>Total 5k Units</t>
  </si>
  <si>
    <t xml:space="preserve">1 head per 5k </t>
  </si>
  <si>
    <t>Total heads</t>
  </si>
  <si>
    <t>4 heads per shipment</t>
  </si>
  <si>
    <t>Round to whole</t>
  </si>
  <si>
    <t>Gurobi</t>
  </si>
  <si>
    <t>Shipping Cost ($)</t>
  </si>
  <si>
    <t>Total Cost ($)</t>
  </si>
  <si>
    <t>Transport Cost ($)</t>
  </si>
  <si>
    <t>Dehli</t>
  </si>
  <si>
    <t>DD: 197.0</t>
  </si>
  <si>
    <t>Manufacturing + Comp Cost ($)</t>
  </si>
  <si>
    <t>DCH: 484.0</t>
  </si>
  <si>
    <t>Final Total ($)</t>
  </si>
  <si>
    <t>DG: 580.0</t>
  </si>
  <si>
    <t>Since India makes heads $1500 cheaper than anyone else, and the maximum discount at size order infiinity would be on average $600.</t>
  </si>
  <si>
    <t xml:space="preserve">Bulk discounts need to increase above $1500, or manufacturing has to decrease cost for heads made in South Africa to be viable. </t>
  </si>
  <si>
    <t xml:space="preserve">Calculations </t>
  </si>
  <si>
    <t>transport cost</t>
  </si>
  <si>
    <t>manufacturing + comp cost</t>
  </si>
  <si>
    <t>final total</t>
  </si>
  <si>
    <t>heads needed in</t>
  </si>
  <si>
    <t>5K box</t>
  </si>
  <si>
    <t>5K heads *5</t>
  </si>
  <si>
    <t>Fremont</t>
  </si>
  <si>
    <t>Gauteng</t>
  </si>
  <si>
    <t>kwazulu</t>
  </si>
  <si>
    <t>Cape</t>
  </si>
  <si>
    <t>in summary we are shipping from Delhi (156 5K shipments, which has 780 5K devices), 5K devices need 1 head per device</t>
  </si>
  <si>
    <t>for 50K</t>
  </si>
  <si>
    <t>50K * 10 for heads</t>
  </si>
  <si>
    <t>cape</t>
  </si>
  <si>
    <t>g22</t>
  </si>
  <si>
    <t>k22</t>
  </si>
  <si>
    <t>c22</t>
  </si>
  <si>
    <t>g23</t>
  </si>
  <si>
    <t>k23</t>
  </si>
  <si>
    <t>c23</t>
  </si>
  <si>
    <t>count</t>
  </si>
  <si>
    <t>demand for head in mfg</t>
  </si>
  <si>
    <t>location</t>
  </si>
  <si>
    <t>#of head in total</t>
  </si>
  <si>
    <t># of shipment = # of head / 4</t>
  </si>
  <si>
    <t>shipping cost</t>
  </si>
  <si>
    <t>Source/Destination
$ for 4 heads</t>
  </si>
  <si>
    <t>Imergy Delhi</t>
  </si>
  <si>
    <t>Imergy Fremont</t>
  </si>
  <si>
    <t>Imergy South Africa, Gauteng Province</t>
  </si>
  <si>
    <t>Imergy South Africa,Kwazulu Natal Province</t>
  </si>
  <si>
    <t>Imergy South Africa, Cape Province</t>
  </si>
  <si>
    <t>China CMS</t>
  </si>
  <si>
    <t>-</t>
  </si>
  <si>
    <t>Imergy South Africa, Kwazulu Natal Province</t>
  </si>
  <si>
    <t>cost of 1 head</t>
  </si>
  <si>
    <t>cost of 4 heads</t>
  </si>
  <si>
    <t>2800/0.9 = 3111.11</t>
  </si>
  <si>
    <t>2100/0.98 = 2142.85</t>
  </si>
  <si>
    <t>SA 20</t>
  </si>
  <si>
    <t>SA20-70</t>
  </si>
  <si>
    <t>SA70+</t>
  </si>
  <si>
    <t>Route</t>
  </si>
  <si>
    <t>Gallons</t>
  </si>
  <si>
    <t>Production cost per gallon ($)</t>
  </si>
  <si>
    <t>Manufacturing cost ($)</t>
  </si>
  <si>
    <t>Transport fare</t>
  </si>
  <si>
    <t>Transport cost ($)</t>
  </si>
  <si>
    <t>Manufacturing total ($)</t>
  </si>
  <si>
    <t>MB</t>
  </si>
  <si>
    <t>MC</t>
  </si>
  <si>
    <t>Transportation total ($)</t>
  </si>
  <si>
    <t>PN</t>
  </si>
  <si>
    <t>PG</t>
  </si>
  <si>
    <t>PK</t>
  </si>
  <si>
    <t>Electrolyte Total Cost ($)</t>
  </si>
  <si>
    <t>MFG Total ($)</t>
  </si>
  <si>
    <t>Transport Total ($)</t>
  </si>
  <si>
    <t>More Calculations:</t>
  </si>
  <si>
    <t>cost per Gallon of electrolyte</t>
  </si>
  <si>
    <t>long beach</t>
  </si>
  <si>
    <t>mumbai</t>
  </si>
  <si>
    <t>pretoria, south africa</t>
  </si>
  <si>
    <t>fremont</t>
  </si>
  <si>
    <t>shipping</t>
  </si>
  <si>
    <t>cost per gallon</t>
  </si>
  <si>
    <t>source / destination</t>
  </si>
  <si>
    <t>new york</t>
  </si>
  <si>
    <t>banaglore</t>
  </si>
  <si>
    <t>Gauteng,</t>
  </si>
  <si>
    <t>Kwazulu</t>
  </si>
  <si>
    <t>pretoria</t>
  </si>
  <si>
    <t>mumbai volume discount</t>
  </si>
  <si>
    <t>pretoria volume discount</t>
  </si>
  <si>
    <t>totals needed from 50 k and 5 k</t>
  </si>
  <si>
    <t>5k#</t>
  </si>
  <si>
    <t>5k gallons</t>
  </si>
  <si>
    <t>Gallons total 5k</t>
  </si>
  <si>
    <t>50 k #</t>
  </si>
  <si>
    <t>50k gallons</t>
  </si>
  <si>
    <t>Gallons total 50k</t>
  </si>
  <si>
    <t>total gallons final</t>
  </si>
  <si>
    <t>NY</t>
  </si>
  <si>
    <t>India</t>
  </si>
  <si>
    <t>K</t>
  </si>
  <si>
    <t>C</t>
  </si>
  <si>
    <t>50k Bodies</t>
  </si>
  <si>
    <t>5k Bodies</t>
  </si>
  <si>
    <t>Heads</t>
  </si>
  <si>
    <t>Electrolyte</t>
  </si>
  <si>
    <t xml:space="preserve">5K </t>
  </si>
  <si>
    <t>50 K</t>
  </si>
  <si>
    <t>Minimize</t>
  </si>
  <si>
    <t>11200 DN + 9200 DB + 10900 DG + 10700 DK + 10800 DC +</t>
  </si>
  <si>
    <t>86900 CN + 86800 CB + 86800 CG + 86700 CK + 86700 CC +</t>
  </si>
  <si>
    <t>600 DG + 500 DCH + 0.1 DD +</t>
  </si>
  <si>
    <t>10.25 MN + 10.25 MB - [ 0.85 MB * IMB ] + 10 MG + 9.9 MK + 9.95 MC +</t>
  </si>
  <si>
    <t>20400 CN + 20300 CB + 20300 CG + 20200 CK + 20200 CC +</t>
  </si>
  <si>
    <t>91700 GSN + 91600 GSB + 90100 GSG + 90200 GSK + 90300 GSC +</t>
  </si>
  <si>
    <t>850 GSD + 800 GSCH + 0.1 GSG +</t>
  </si>
  <si>
    <t>12.75 LN + 13.25 LB + 13.25 LG + 13.1 LK + 13.1 LC +</t>
  </si>
  <si>
    <t>27700 FN + 28900 FB + 28900 FG + 28800 FK + 28800 FC +</t>
  </si>
  <si>
    <t>86800 CG22 + 86700 CK22 + 86700 CC22 +</t>
  </si>
  <si>
    <t>8572 DMFG +</t>
  </si>
  <si>
    <t>9.9 PN + 10 PB + 9.625 PG - [ 0.325 PG * IPG ] + 9.83 PK - [ 0.43 PK * IPK ] + 10.88 PC - [ 0.88 PC * IPC ]</t>
  </si>
  <si>
    <t>19200 GSN + 19100 GSB + 17600 GSG + 17700 GSK + 17800 GSC +</t>
  </si>
  <si>
    <t>90100 GSG22 + 90200 GSK22 + 90300 GSC22 +</t>
  </si>
  <si>
    <t>16000 GMFG - [ 4000 GMFG * IGMFG20 ] - [ 2000 GMFG * IGMFG70 ]</t>
  </si>
  <si>
    <t>Subject to</t>
  </si>
  <si>
    <t>10900 DG22 + 10700 DK22 + 10800 DC22 +</t>
  </si>
  <si>
    <t>86800 CG23 + 86700 CK23 + 86700 CC23 +</t>
  </si>
  <si>
    <t>NewYorkDemand:   1 MN + 1 LN + 1 PN &gt;= 6400</t>
  </si>
  <si>
    <t>20300 CG22 + 20200 CK22 + 20200 CC22 +</t>
  </si>
  <si>
    <t>90100 GSG23 + 90200 GSK23 + 90300 GSC23</t>
  </si>
  <si>
    <t>DelhiDemand: 1 DD + 1 GSD &gt;= 197</t>
  </si>
  <si>
    <t>BanagloreDemand: 1 MB + 1 LB + 1 PB &gt;= 3200</t>
  </si>
  <si>
    <t>28900 FG22 + 28800 FK22 + 28800 FC22 +</t>
  </si>
  <si>
    <t>Subject To</t>
  </si>
  <si>
    <t>GautengDemand: 1 GSG + 1 DG &gt;= 580</t>
  </si>
  <si>
    <t>GautengDemand:   1 MG + 1 LG + 1 PG &gt;= 266614</t>
  </si>
  <si>
    <t>17600 GSG22 + 17700 GSK22 + 17800 GSC22 +</t>
  </si>
  <si>
    <t>ChinaSupply: 1 CN + 1 CB + 1 CG + 1 CK + 1 CC &lt;= 52</t>
  </si>
  <si>
    <t>ChinaDemand: 1 DCH + 1 GSCH &gt;= 484</t>
  </si>
  <si>
    <t>KwazuluDemand:   1 MK + 1 LK + 1 PK &gt;= 266614</t>
  </si>
  <si>
    <t>10900 DG23 + 10700 DK23 + 10800 DC23 +</t>
  </si>
  <si>
    <t>GautengSupply: 1 GSN + 1 GSB + 1 GSG + 1 GSK + 1 GSC &lt;= 20</t>
  </si>
  <si>
    <t>DelhiMFG: DD + DG + DCH - DMFG = 0</t>
  </si>
  <si>
    <t>CapeDemand:      1 MC + 1 LC + 1 PC &gt;= 266614</t>
  </si>
  <si>
    <t>20300 CG23 + 20200 CK23 + 20200 CC23 +</t>
  </si>
  <si>
    <t>China2022Supply: 1 CG22 + 1 CK22 + 1 CC22 &lt;= 52</t>
  </si>
  <si>
    <t>GautengMFG: GSG + GSD + GSCH - GMFG = 0</t>
  </si>
  <si>
    <t>IndicatorMB:     1 MB - 9999 IMB &gt;= -8999</t>
  </si>
  <si>
    <t>28900 FG23 + 28800 FK23 + 28800 FC23 +</t>
  </si>
  <si>
    <t>Gauteng2022Supply: 1 GSG22 + 1 GSK22 + 1 GSC22 &lt;= 50</t>
  </si>
  <si>
    <t>IGMFG20: GMFG - 9999 IGMFG20 &gt;= -9979</t>
  </si>
  <si>
    <t>IndicatorPG:     1 PG - 9999 IPG &gt;= -8999</t>
  </si>
  <si>
    <t>17600 GSG23 + 17700 GSK23 + 17800 GSC23</t>
  </si>
  <si>
    <t>China2023Supply: 1 CG23 + 1 CK23 + 1 CC23 &lt;= 66</t>
  </si>
  <si>
    <t>IGMFG70: GMFG - 9999 IGMFG70 &gt;= -9929</t>
  </si>
  <si>
    <t>IndicatorPK:     1 PK - 9999 IPK &gt;= -8999</t>
  </si>
  <si>
    <t>Gauteng2023Supply: 1 GSG23 + 1 GSK23 + 1 GSC23 &lt;= 66</t>
  </si>
  <si>
    <t>Bounds:</t>
  </si>
  <si>
    <t>IndicatorPC:     1 PC - 9999 IPC &gt;= -8999</t>
  </si>
  <si>
    <t>DelhiSupply: 1 DN + 1 DB + 1 DG + 1 DK + 1 DC &lt;= 52</t>
  </si>
  <si>
    <t>NewYorkDemand: 1 CN + 1 GSN &gt;= 4</t>
  </si>
  <si>
    <t>DD &gt;= 0</t>
  </si>
  <si>
    <t>GautengDemand: 1 CG + 1 GSG &gt;= 22</t>
  </si>
  <si>
    <t>GSD &gt;= 0</t>
  </si>
  <si>
    <t>MN &gt;= 0</t>
  </si>
  <si>
    <t>FremontSupply: 1 FN + 1 FB + 1 FG + 1 FK + 1 FC &lt;= 52</t>
  </si>
  <si>
    <t>KwazuluDemand: 1 CK + 1 GSK &gt;= 22</t>
  </si>
  <si>
    <t>GSG &gt;= 0</t>
  </si>
  <si>
    <t>MB &gt;= 0</t>
  </si>
  <si>
    <t>GautengSupply: 1 GSN + 1 GSB + 1 GSG + 1 GSK + 1 GSC &lt;= 40</t>
  </si>
  <si>
    <t>CapeDemand: 1 CC + 1 GSC &gt;= 22</t>
  </si>
  <si>
    <t>DG &gt;= 0</t>
  </si>
  <si>
    <t>MG &gt;= 0</t>
  </si>
  <si>
    <t>Delhi2022Supply: 1 DG22 + 1 DK22 + 1 DC22 &lt;= 52</t>
  </si>
  <si>
    <t>Gauteng2022Demand: 1 CG22 + 1 GSG22 &gt;= 34</t>
  </si>
  <si>
    <t>DK &gt;= 0</t>
  </si>
  <si>
    <t>MK &gt;= 0</t>
  </si>
  <si>
    <t>Kwazulu2022Demand: 1 CK22 + 1 GSK22 &gt;= 34</t>
  </si>
  <si>
    <t>DC &gt;= 0</t>
  </si>
  <si>
    <t>MC &gt;= 0</t>
  </si>
  <si>
    <t>Fremont2022Supply: 1 FG22 + 1 FK22 + 1 FC22 &lt;= 52</t>
  </si>
  <si>
    <t>Cape2022Demand: 1 CC22 + 1 GSC22 &gt;= 34</t>
  </si>
  <si>
    <t>LN &gt;= 0</t>
  </si>
  <si>
    <t>Gauteng2022Supply: 1 GSG22 + 1 GSK22 + 1 GSC22 &lt;= 200</t>
  </si>
  <si>
    <t>Gauteng2023Demand: 1 CG23 + 1 GSG23 &gt;= 44</t>
  </si>
  <si>
    <t>DCH &gt;= 0</t>
  </si>
  <si>
    <t>LB &gt;= 0</t>
  </si>
  <si>
    <t>Delhi2023Supply: 1 DG23 + 1 DK23 + 1 DC23 &lt;= 52</t>
  </si>
  <si>
    <t>Kwazulu2023Demand: 1 CK23 + 1 GSK23 &gt;= 44</t>
  </si>
  <si>
    <t>GSCH &gt;= 0</t>
  </si>
  <si>
    <t>LG &gt;= 0</t>
  </si>
  <si>
    <t>China2023Supply: 1 CG23 + 1 CK23 + 1 CC23 &lt;= 52</t>
  </si>
  <si>
    <t>Cape2023Demand: 1 CC23 + 1 GSC23 &gt;= 44</t>
  </si>
  <si>
    <t>DMFG &gt;= 0</t>
  </si>
  <si>
    <t>LK &gt;= 0</t>
  </si>
  <si>
    <t>Fremont2023Supply: 1 FG23 + 1 FK23 + 1 FC23 &lt;= 52</t>
  </si>
  <si>
    <t>GMFG &gt;= 0</t>
  </si>
  <si>
    <t>LC &gt;= 0</t>
  </si>
  <si>
    <t>Gauteng2023Supply: 1 GSG23 + 1 GSK23 + 1 GSC23 &lt;= 300</t>
  </si>
  <si>
    <t>CN &gt;= 0</t>
  </si>
  <si>
    <t>Binaries</t>
  </si>
  <si>
    <t>PN &gt;= 0</t>
  </si>
  <si>
    <t>BangaloreDemand: 1 DB + 1 CB + 1 FB + 1 GSB  &gt;= 4</t>
  </si>
  <si>
    <t>CB &gt;= 0</t>
  </si>
  <si>
    <t>IGMFG20 IGMFG70</t>
  </si>
  <si>
    <t>PB &gt;= 0</t>
  </si>
  <si>
    <t>GautengDemand: 1 DG + 1 CG + 1 FG + 1 GSG &gt;= 45</t>
  </si>
  <si>
    <t>CG &gt;= 0</t>
  </si>
  <si>
    <t>End</t>
  </si>
  <si>
    <t>PG &gt;= 0</t>
  </si>
  <si>
    <t>KwazuluDemand: 1 DK + 1 CK + 1 FK + 1 GSK &gt;= 45</t>
  </si>
  <si>
    <t>CK &gt;= 0</t>
  </si>
  <si>
    <t>PK &gt;= 0</t>
  </si>
  <si>
    <t>CapeDemand: 1 DC + 1 CC + 1 FC + 1 GSC &gt;= 45</t>
  </si>
  <si>
    <t>CC &gt;= 0</t>
  </si>
  <si>
    <t>PC &gt;= 0</t>
  </si>
  <si>
    <t>Gauteng2022Demand: 1 DG22 + 1 CG22 + 1 FG22 + 1 GSG22 &gt;= 45</t>
  </si>
  <si>
    <t>GSN &gt;= 0</t>
  </si>
  <si>
    <t>Kwazulu2022Demand: 1 DK22 + 1 CK22 + 1 FK22 + 1 GSK22 &gt;= 45</t>
  </si>
  <si>
    <t>GSB &gt;= 0</t>
  </si>
  <si>
    <t>IMB IPG IPK IPC</t>
  </si>
  <si>
    <t>Cape2022Demand: 1 DC22 + 1 CC22 + 1 FC22 + 1 GSC22 &gt;= 45</t>
  </si>
  <si>
    <t>Gauteng2023Demand: 1 DG23 + 1 CG23 + 1 FG23 + 1 GSG23 &gt;= 45</t>
  </si>
  <si>
    <t>GSK &gt;= 0</t>
  </si>
  <si>
    <t>Kwazulu2023Demand: 1 DK23 + 1 CK23 + 1 FK23 + 1 GSK23 &gt;= 45</t>
  </si>
  <si>
    <t>GSC &gt;= 0</t>
  </si>
  <si>
    <t>Cape2023Demand: 1 DC23 + 1 CC23 + 1 FC23 + 1 GSC23 &gt;= 45</t>
  </si>
  <si>
    <t>CG22 &gt;= 0</t>
  </si>
  <si>
    <t>CK22 &gt;= 0</t>
  </si>
  <si>
    <t>DN &gt;= 0</t>
  </si>
  <si>
    <t>CC22 &gt;= 0</t>
  </si>
  <si>
    <t>DB &gt;= 0</t>
  </si>
  <si>
    <t>GSG22 &gt;= 0</t>
  </si>
  <si>
    <t>GSK22 &gt;= 0</t>
  </si>
  <si>
    <t>GSC22 &gt;= 0</t>
  </si>
  <si>
    <t>CG23 &gt;= 0</t>
  </si>
  <si>
    <t>CK23 &gt;= 0</t>
  </si>
  <si>
    <t>CC23 &gt;= 0</t>
  </si>
  <si>
    <t>GSG23 &gt;= 0</t>
  </si>
  <si>
    <t>GSK23 &gt;= 0</t>
  </si>
  <si>
    <t>GSC23 &gt;= 0</t>
  </si>
  <si>
    <t>FN &gt;= 0</t>
  </si>
  <si>
    <t>FB &gt;= 0</t>
  </si>
  <si>
    <t>FG &gt;= 0</t>
  </si>
  <si>
    <t>FK &gt;= 0</t>
  </si>
  <si>
    <t>FC &gt;= 0</t>
  </si>
  <si>
    <t>DG22 &gt;= 0</t>
  </si>
  <si>
    <t>DK22 &gt;= 0</t>
  </si>
  <si>
    <t>DC22 &gt;= 0</t>
  </si>
  <si>
    <t>FG22 &gt;= 0</t>
  </si>
  <si>
    <t>FK22 &gt;= 0</t>
  </si>
  <si>
    <t>FC22 &gt;= 0</t>
  </si>
  <si>
    <t>DG23 &gt;= 0</t>
  </si>
  <si>
    <t>DK23 &gt;= 0</t>
  </si>
  <si>
    <t>DC23 &gt;= 0</t>
  </si>
  <si>
    <t>FG23 &gt;= 0</t>
  </si>
  <si>
    <t>FK23 &gt;= 0</t>
  </si>
  <si>
    <t>FC23 &gt;=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</si>
</sst>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[Red]\(&quot;$&quot;#,##0\)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sz val="13.0"/>
      <color theme="1"/>
      <name val="Arial"/>
      <scheme val="minor"/>
    </font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</border>
    <border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  <border>
      <bottom style="thin">
        <color rgb="FFCCCCCC"/>
      </bottom>
    </border>
    <border>
      <left style="thin">
        <color rgb="FF000000"/>
      </left>
      <right style="thin">
        <color rgb="FF000000"/>
      </right>
      <bottom style="thin">
        <color rgb="FFCCCCCC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0" fillId="2" fontId="1" numFmtId="0" xfId="0" applyFont="1"/>
    <xf borderId="1" fillId="2" fontId="1" numFmtId="0" xfId="0" applyBorder="1" applyFont="1"/>
    <xf borderId="4" fillId="2" fontId="1" numFmtId="0" xfId="0" applyAlignment="1" applyBorder="1" applyFont="1">
      <alignment readingOrder="0"/>
    </xf>
    <xf borderId="5" fillId="2" fontId="1" numFmtId="0" xfId="0" applyBorder="1" applyFont="1"/>
    <xf borderId="4" fillId="2" fontId="1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Border="1" applyFont="1"/>
    <xf borderId="4" fillId="0" fontId="1" numFmtId="0" xfId="0" applyBorder="1" applyFont="1"/>
    <xf borderId="1" fillId="3" fontId="1" numFmtId="0" xfId="0" applyAlignment="1" applyBorder="1" applyFill="1" applyFont="1">
      <alignment readingOrder="0"/>
    </xf>
    <xf borderId="1" fillId="3" fontId="1" numFmtId="0" xfId="0" applyBorder="1" applyFont="1"/>
    <xf borderId="1" fillId="4" fontId="1" numFmtId="0" xfId="0" applyAlignment="1" applyBorder="1" applyFill="1" applyFont="1">
      <alignment readingOrder="0"/>
    </xf>
    <xf borderId="8" fillId="4" fontId="1" numFmtId="0" xfId="0" applyAlignment="1" applyBorder="1" applyFont="1">
      <alignment readingOrder="0"/>
    </xf>
    <xf borderId="9" fillId="4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Border="1" applyFont="1"/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Border="1" applyFont="1"/>
    <xf borderId="15" fillId="5" fontId="1" numFmtId="0" xfId="0" applyBorder="1" applyFill="1" applyFont="1"/>
    <xf borderId="9" fillId="5" fontId="1" numFmtId="0" xfId="0" applyAlignment="1" applyBorder="1" applyFont="1">
      <alignment readingOrder="0"/>
    </xf>
    <xf borderId="10" fillId="4" fontId="1" numFmtId="0" xfId="0" applyAlignment="1" applyBorder="1" applyFont="1">
      <alignment readingOrder="0"/>
    </xf>
    <xf borderId="10" fillId="0" fontId="1" numFmtId="0" xfId="0" applyBorder="1" applyFont="1"/>
    <xf borderId="12" fillId="0" fontId="1" numFmtId="0" xfId="0" applyBorder="1" applyFont="1"/>
    <xf borderId="8" fillId="0" fontId="1" numFmtId="0" xfId="0" applyAlignment="1" applyBorder="1" applyFont="1">
      <alignment readingOrder="0"/>
    </xf>
    <xf borderId="8" fillId="5" fontId="1" numFmtId="0" xfId="0" applyAlignment="1" applyBorder="1" applyFont="1">
      <alignment readingOrder="0"/>
    </xf>
    <xf borderId="8" fillId="5" fontId="1" numFmtId="0" xfId="0" applyBorder="1" applyFont="1"/>
    <xf borderId="9" fillId="5" fontId="1" numFmtId="0" xfId="0" applyBorder="1" applyFont="1"/>
    <xf borderId="15" fillId="6" fontId="1" numFmtId="0" xfId="0" applyAlignment="1" applyBorder="1" applyFill="1" applyFont="1">
      <alignment readingOrder="0"/>
    </xf>
    <xf borderId="9" fillId="6" fontId="1" numFmtId="0" xfId="0" applyBorder="1" applyFont="1"/>
    <xf borderId="12" fillId="4" fontId="1" numFmtId="0" xfId="0" applyAlignment="1" applyBorder="1" applyFont="1">
      <alignment readingOrder="0"/>
    </xf>
    <xf borderId="15" fillId="6" fontId="1" numFmtId="0" xfId="0" applyBorder="1" applyFont="1"/>
    <xf borderId="9" fillId="6" fontId="1" numFmtId="0" xfId="0" applyAlignment="1" applyBorder="1" applyFont="1">
      <alignment readingOrder="0"/>
    </xf>
    <xf borderId="16" fillId="4" fontId="2" numFmtId="0" xfId="0" applyAlignment="1" applyBorder="1" applyFont="1">
      <alignment readingOrder="0" vertical="bottom"/>
    </xf>
    <xf borderId="17" fillId="4" fontId="2" numFmtId="0" xfId="0" applyAlignment="1" applyBorder="1" applyFont="1">
      <alignment horizontal="right" readingOrder="0" vertical="bottom"/>
    </xf>
    <xf borderId="18" fillId="4" fontId="2" numFmtId="0" xfId="0" applyAlignment="1" applyBorder="1" applyFont="1">
      <alignment readingOrder="0" vertical="bottom"/>
    </xf>
    <xf borderId="17" fillId="4" fontId="2" numFmtId="0" xfId="0" applyAlignment="1" applyBorder="1" applyFont="1">
      <alignment readingOrder="0" vertical="bottom"/>
    </xf>
    <xf borderId="18" fillId="0" fontId="1" numFmtId="0" xfId="0" applyBorder="1" applyFont="1"/>
    <xf borderId="16" fillId="5" fontId="1" numFmtId="0" xfId="0" applyBorder="1" applyFont="1"/>
    <xf borderId="18" fillId="5" fontId="1" numFmtId="0" xfId="0" applyAlignment="1" applyBorder="1" applyFont="1">
      <alignment readingOrder="0"/>
    </xf>
    <xf borderId="19" fillId="5" fontId="1" numFmtId="0" xfId="0" applyBorder="1" applyFont="1"/>
    <xf borderId="20" fillId="4" fontId="2" numFmtId="0" xfId="0" applyAlignment="1" applyBorder="1" applyFont="1">
      <alignment readingOrder="0" vertical="bottom"/>
    </xf>
    <xf borderId="17" fillId="0" fontId="1" numFmtId="0" xfId="0" applyAlignment="1" applyBorder="1" applyFont="1">
      <alignment readingOrder="0"/>
    </xf>
    <xf borderId="17" fillId="0" fontId="2" numFmtId="0" xfId="0" applyAlignment="1" applyBorder="1" applyFont="1">
      <alignment horizontal="right" readingOrder="0" vertical="bottom"/>
    </xf>
    <xf borderId="18" fillId="0" fontId="2" numFmtId="0" xfId="0" applyAlignment="1" applyBorder="1" applyFont="1">
      <alignment vertical="bottom"/>
    </xf>
    <xf borderId="17" fillId="0" fontId="2" numFmtId="0" xfId="0" applyAlignment="1" applyBorder="1" applyFont="1">
      <alignment vertical="bottom"/>
    </xf>
    <xf borderId="18" fillId="0" fontId="2" numFmtId="0" xfId="0" applyAlignment="1" applyBorder="1" applyFont="1">
      <alignment readingOrder="0" vertical="bottom"/>
    </xf>
    <xf borderId="20" fillId="5" fontId="1" numFmtId="0" xfId="0" applyBorder="1" applyFont="1"/>
    <xf borderId="0" fillId="5" fontId="1" numFmtId="0" xfId="0" applyAlignment="1" applyFont="1">
      <alignment readingOrder="0"/>
    </xf>
    <xf borderId="11" fillId="5" fontId="1" numFmtId="0" xfId="0" applyBorder="1" applyFont="1"/>
    <xf borderId="10" fillId="0" fontId="2" numFmtId="0" xfId="0" applyAlignment="1" applyBorder="1" applyFont="1">
      <alignment horizontal="right" readingOrder="0" vertical="bottom"/>
    </xf>
    <xf borderId="0" fillId="0" fontId="2" numFmtId="0" xfId="0" applyAlignment="1" applyFont="1">
      <alignment vertical="bottom"/>
    </xf>
    <xf borderId="10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21" fillId="6" fontId="1" numFmtId="0" xfId="0" applyBorder="1" applyFont="1"/>
    <xf borderId="13" fillId="6" fontId="1" numFmtId="0" xfId="0" applyAlignment="1" applyBorder="1" applyFont="1">
      <alignment readingOrder="0"/>
    </xf>
    <xf borderId="14" fillId="6" fontId="1" numFmtId="0" xfId="0" applyBorder="1" applyFont="1"/>
    <xf borderId="21" fillId="4" fontId="2" numFmtId="0" xfId="0" applyAlignment="1" applyBorder="1" applyFont="1">
      <alignment readingOrder="0" vertical="bottom"/>
    </xf>
    <xf borderId="12" fillId="0" fontId="2" numFmtId="0" xfId="0" applyAlignment="1" applyBorder="1" applyFont="1">
      <alignment horizontal="right" readingOrder="0" vertical="bottom"/>
    </xf>
    <xf borderId="13" fillId="0" fontId="2" numFmtId="0" xfId="0" applyAlignment="1" applyBorder="1" applyFont="1">
      <alignment vertical="bottom"/>
    </xf>
    <xf borderId="12" fillId="0" fontId="2" numFmtId="0" xfId="0" applyAlignment="1" applyBorder="1" applyFont="1">
      <alignment vertical="bottom"/>
    </xf>
    <xf borderId="13" fillId="0" fontId="2" numFmtId="0" xfId="0" applyAlignment="1" applyBorder="1" applyFont="1">
      <alignment readingOrder="0" vertical="bottom"/>
    </xf>
    <xf borderId="12" fillId="0" fontId="2" numFmtId="0" xfId="0" applyAlignment="1" applyBorder="1" applyFont="1">
      <alignment readingOrder="0" vertical="bottom"/>
    </xf>
    <xf borderId="13" fillId="0" fontId="1" numFmtId="0" xfId="0" applyBorder="1" applyFont="1"/>
    <xf borderId="0" fillId="0" fontId="1" numFmtId="0" xfId="0" applyFont="1"/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1" xfId="0" applyAlignment="1" applyFont="1" applyNumberFormat="1">
      <alignment horizontal="right" vertical="bottom"/>
    </xf>
    <xf borderId="0" fillId="0" fontId="2" numFmtId="0" xfId="0" applyAlignment="1" applyFont="1">
      <alignment shrinkToFit="0" vertical="bottom" wrapText="1"/>
    </xf>
    <xf borderId="17" fillId="5" fontId="1" numFmtId="0" xfId="0" applyAlignment="1" applyBorder="1" applyFont="1">
      <alignment readingOrder="0"/>
    </xf>
    <xf borderId="12" fillId="5" fontId="1" numFmtId="0" xfId="0" applyBorder="1" applyFont="1"/>
    <xf borderId="17" fillId="6" fontId="1" numFmtId="0" xfId="0" applyAlignment="1" applyBorder="1" applyFont="1">
      <alignment readingOrder="0"/>
    </xf>
    <xf borderId="12" fillId="6" fontId="1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220075" cy="44005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371475</xdr:colOff>
      <xdr:row>24</xdr:row>
      <xdr:rowOff>47625</xdr:rowOff>
    </xdr:from>
    <xdr:ext cx="7848600" cy="48863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24</xdr:row>
      <xdr:rowOff>0</xdr:rowOff>
    </xdr:from>
    <xdr:ext cx="7877175" cy="77247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</xdr:row>
      <xdr:rowOff>0</xdr:rowOff>
    </xdr:from>
    <xdr:ext cx="7239000" cy="289560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</xdr:row>
      <xdr:rowOff>0</xdr:rowOff>
    </xdr:from>
    <xdr:ext cx="9210675" cy="3171825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4.38"/>
    <col customWidth="1" min="3" max="3" width="20.38"/>
    <col customWidth="1" min="4" max="4" width="21.25"/>
    <col customWidth="1" min="5" max="5" width="21.38"/>
    <col customWidth="1" min="6" max="6" width="19.0"/>
  </cols>
  <sheetData>
    <row r="1">
      <c r="A1" s="1"/>
      <c r="B1" s="1" t="s">
        <v>0</v>
      </c>
      <c r="D1" s="1"/>
    </row>
    <row r="2">
      <c r="A2" s="1"/>
      <c r="B2" s="1"/>
    </row>
    <row r="4">
      <c r="B4" s="1" t="s">
        <v>1</v>
      </c>
    </row>
    <row r="5" ht="18.0" customHeight="1">
      <c r="B5" s="1" t="s">
        <v>2</v>
      </c>
      <c r="C5" s="1"/>
      <c r="D5" s="1"/>
      <c r="E5" s="1"/>
      <c r="F5" s="1"/>
    </row>
    <row r="6" ht="27.75" customHeight="1">
      <c r="B6" s="2"/>
      <c r="C6" s="3" t="s">
        <v>3</v>
      </c>
      <c r="D6" s="3" t="s">
        <v>4</v>
      </c>
      <c r="E6" s="3" t="s">
        <v>5</v>
      </c>
      <c r="F6" s="3" t="s">
        <v>6</v>
      </c>
    </row>
    <row r="7">
      <c r="A7" s="4"/>
      <c r="B7" s="5" t="s">
        <v>7</v>
      </c>
      <c r="C7" s="6">
        <v>300.0</v>
      </c>
      <c r="D7" s="7">
        <v>233.0</v>
      </c>
      <c r="E7" s="6">
        <v>233.0</v>
      </c>
      <c r="F7" s="7">
        <v>270.0</v>
      </c>
    </row>
    <row r="8">
      <c r="A8" s="8"/>
      <c r="B8" s="9"/>
      <c r="C8" s="10" t="s">
        <v>8</v>
      </c>
      <c r="D8" s="11">
        <f>C7*D7</f>
        <v>69900</v>
      </c>
      <c r="E8" s="12">
        <f>C7*E7</f>
        <v>69900</v>
      </c>
      <c r="F8" s="11">
        <f>C7*F7</f>
        <v>81000</v>
      </c>
    </row>
    <row r="9">
      <c r="A9" s="1"/>
      <c r="B9" s="3" t="s">
        <v>9</v>
      </c>
      <c r="C9" s="13">
        <v>400.0</v>
      </c>
      <c r="D9" s="14">
        <v>233.0</v>
      </c>
      <c r="E9" s="13">
        <v>233.0</v>
      </c>
      <c r="F9" s="14">
        <v>270.0</v>
      </c>
    </row>
    <row r="10">
      <c r="B10" s="2"/>
      <c r="C10" s="15" t="s">
        <v>8</v>
      </c>
      <c r="D10" s="16">
        <f>C9*D9</f>
        <v>93200</v>
      </c>
      <c r="E10" s="17">
        <f>C9*E9</f>
        <v>93200</v>
      </c>
      <c r="F10" s="16">
        <f>C9*F9</f>
        <v>108000</v>
      </c>
    </row>
    <row r="11">
      <c r="B11" s="18" t="s">
        <v>10</v>
      </c>
      <c r="C11" s="19"/>
      <c r="D11" s="19">
        <f t="shared" ref="D11:F11" si="1">D8+D10</f>
        <v>163100</v>
      </c>
      <c r="E11" s="19">
        <f t="shared" si="1"/>
        <v>163100</v>
      </c>
      <c r="F11" s="19">
        <f t="shared" si="1"/>
        <v>189000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4" max="4" width="18.0"/>
    <col customWidth="1" min="5" max="5" width="21.38"/>
  </cols>
  <sheetData>
    <row r="1">
      <c r="A1" s="1" t="s">
        <v>11</v>
      </c>
    </row>
    <row r="2">
      <c r="A2" s="20" t="s">
        <v>12</v>
      </c>
      <c r="B2" s="21" t="s">
        <v>13</v>
      </c>
      <c r="C2" s="20" t="s">
        <v>14</v>
      </c>
      <c r="D2" s="22" t="s">
        <v>15</v>
      </c>
    </row>
    <row r="3">
      <c r="A3" s="23" t="s">
        <v>16</v>
      </c>
      <c r="B3" s="1">
        <v>2200.0</v>
      </c>
      <c r="C3" s="23">
        <v>0.0</v>
      </c>
      <c r="D3" s="24">
        <f t="shared" ref="D3:D46" si="1">B3*C3</f>
        <v>0</v>
      </c>
    </row>
    <row r="4">
      <c r="A4" s="23" t="s">
        <v>17</v>
      </c>
      <c r="B4" s="1">
        <v>200.0</v>
      </c>
      <c r="C4" s="23">
        <v>4.0</v>
      </c>
      <c r="D4" s="24">
        <f t="shared" si="1"/>
        <v>800</v>
      </c>
    </row>
    <row r="5">
      <c r="A5" s="23" t="s">
        <v>18</v>
      </c>
      <c r="B5" s="1">
        <v>1900.0</v>
      </c>
      <c r="C5" s="23">
        <v>3.0</v>
      </c>
      <c r="D5" s="24">
        <f t="shared" si="1"/>
        <v>5700</v>
      </c>
    </row>
    <row r="6">
      <c r="A6" s="23" t="s">
        <v>19</v>
      </c>
      <c r="B6" s="1">
        <v>1700.0</v>
      </c>
      <c r="C6" s="23">
        <v>45.0</v>
      </c>
      <c r="D6" s="24">
        <f t="shared" si="1"/>
        <v>76500</v>
      </c>
    </row>
    <row r="7">
      <c r="A7" s="23" t="s">
        <v>20</v>
      </c>
      <c r="B7" s="1">
        <v>1800.0</v>
      </c>
      <c r="C7" s="23">
        <v>0.0</v>
      </c>
      <c r="D7" s="24">
        <f t="shared" si="1"/>
        <v>0</v>
      </c>
    </row>
    <row r="8">
      <c r="A8" s="23" t="s">
        <v>21</v>
      </c>
      <c r="B8" s="1">
        <v>1900.0</v>
      </c>
      <c r="C8" s="23">
        <v>0.0</v>
      </c>
      <c r="D8" s="24">
        <f t="shared" si="1"/>
        <v>0</v>
      </c>
    </row>
    <row r="9">
      <c r="A9" s="23" t="s">
        <v>22</v>
      </c>
      <c r="B9" s="1">
        <v>1800.0</v>
      </c>
      <c r="C9" s="23">
        <v>0.0</v>
      </c>
      <c r="D9" s="24">
        <f t="shared" si="1"/>
        <v>0</v>
      </c>
    </row>
    <row r="10">
      <c r="A10" s="23" t="s">
        <v>23</v>
      </c>
      <c r="B10" s="1">
        <v>1800.0</v>
      </c>
      <c r="C10" s="23">
        <v>2.0</v>
      </c>
      <c r="D10" s="24">
        <f t="shared" si="1"/>
        <v>3600</v>
      </c>
    </row>
    <row r="11">
      <c r="A11" s="23" t="s">
        <v>24</v>
      </c>
      <c r="B11" s="1">
        <v>1700.0</v>
      </c>
      <c r="C11" s="23">
        <v>0.0</v>
      </c>
      <c r="D11" s="24">
        <f t="shared" si="1"/>
        <v>0</v>
      </c>
    </row>
    <row r="12">
      <c r="A12" s="23" t="s">
        <v>25</v>
      </c>
      <c r="B12" s="1">
        <v>1700.0</v>
      </c>
      <c r="C12" s="23">
        <v>45.0</v>
      </c>
      <c r="D12" s="24">
        <f t="shared" si="1"/>
        <v>76500</v>
      </c>
    </row>
    <row r="13">
      <c r="A13" s="23" t="s">
        <v>26</v>
      </c>
      <c r="B13" s="1">
        <v>1200.0</v>
      </c>
      <c r="C13" s="23">
        <v>0.0</v>
      </c>
      <c r="D13" s="24">
        <f t="shared" si="1"/>
        <v>0</v>
      </c>
    </row>
    <row r="14">
      <c r="A14" s="23" t="s">
        <v>27</v>
      </c>
      <c r="B14" s="1">
        <v>2400.0</v>
      </c>
      <c r="C14" s="23">
        <v>0.0</v>
      </c>
      <c r="D14" s="24">
        <f t="shared" si="1"/>
        <v>0</v>
      </c>
    </row>
    <row r="15">
      <c r="A15" s="23" t="s">
        <v>28</v>
      </c>
      <c r="B15" s="1">
        <v>2400.0</v>
      </c>
      <c r="C15" s="23">
        <v>0.0</v>
      </c>
      <c r="D15" s="24">
        <f t="shared" si="1"/>
        <v>0</v>
      </c>
    </row>
    <row r="16">
      <c r="A16" s="23" t="s">
        <v>29</v>
      </c>
      <c r="B16" s="1">
        <v>2300.0</v>
      </c>
      <c r="C16" s="23">
        <v>0.0</v>
      </c>
      <c r="D16" s="24">
        <f t="shared" si="1"/>
        <v>0</v>
      </c>
    </row>
    <row r="17">
      <c r="A17" s="23" t="s">
        <v>30</v>
      </c>
      <c r="B17" s="1">
        <v>2300.0</v>
      </c>
      <c r="C17" s="23">
        <v>0.0</v>
      </c>
      <c r="D17" s="24">
        <f t="shared" si="1"/>
        <v>0</v>
      </c>
    </row>
    <row r="18">
      <c r="A18" s="23" t="s">
        <v>31</v>
      </c>
      <c r="B18" s="1">
        <v>1700.0</v>
      </c>
      <c r="C18" s="23">
        <v>0.0</v>
      </c>
      <c r="D18" s="24">
        <f t="shared" si="1"/>
        <v>0</v>
      </c>
    </row>
    <row r="19">
      <c r="A19" s="23" t="s">
        <v>32</v>
      </c>
      <c r="B19" s="1">
        <v>1600.0</v>
      </c>
      <c r="C19" s="23">
        <v>0.0</v>
      </c>
      <c r="D19" s="24">
        <f t="shared" si="1"/>
        <v>0</v>
      </c>
    </row>
    <row r="20">
      <c r="A20" s="23" t="s">
        <v>33</v>
      </c>
      <c r="B20" s="1">
        <v>100.0</v>
      </c>
      <c r="C20" s="23">
        <v>40.0</v>
      </c>
      <c r="D20" s="24">
        <f t="shared" si="1"/>
        <v>4000</v>
      </c>
    </row>
    <row r="21">
      <c r="A21" s="23" t="s">
        <v>34</v>
      </c>
      <c r="B21" s="1">
        <v>200.0</v>
      </c>
      <c r="C21" s="23">
        <v>0.0</v>
      </c>
      <c r="D21" s="24">
        <f t="shared" si="1"/>
        <v>0</v>
      </c>
    </row>
    <row r="22">
      <c r="A22" s="23" t="s">
        <v>35</v>
      </c>
      <c r="B22" s="1">
        <v>400.0</v>
      </c>
      <c r="C22" s="23">
        <v>0.0</v>
      </c>
      <c r="D22" s="24">
        <f t="shared" si="1"/>
        <v>0</v>
      </c>
    </row>
    <row r="23">
      <c r="A23" s="23" t="s">
        <v>36</v>
      </c>
      <c r="B23" s="1">
        <v>1900.0</v>
      </c>
      <c r="C23" s="23">
        <v>0.0</v>
      </c>
      <c r="D23" s="24">
        <f t="shared" si="1"/>
        <v>0</v>
      </c>
    </row>
    <row r="24">
      <c r="A24" s="23" t="s">
        <v>37</v>
      </c>
      <c r="B24" s="1">
        <v>1700.0</v>
      </c>
      <c r="C24" s="23">
        <v>7.0</v>
      </c>
      <c r="D24" s="24">
        <f t="shared" si="1"/>
        <v>11900</v>
      </c>
    </row>
    <row r="25">
      <c r="A25" s="23" t="s">
        <v>38</v>
      </c>
      <c r="B25" s="1">
        <v>1800.0</v>
      </c>
      <c r="C25" s="23">
        <v>45.0</v>
      </c>
      <c r="D25" s="24">
        <f t="shared" si="1"/>
        <v>81000</v>
      </c>
    </row>
    <row r="26">
      <c r="A26" s="23" t="s">
        <v>39</v>
      </c>
      <c r="B26" s="1">
        <v>1800.0</v>
      </c>
      <c r="C26" s="23">
        <v>0.0</v>
      </c>
      <c r="D26" s="24">
        <f t="shared" si="1"/>
        <v>0</v>
      </c>
    </row>
    <row r="27">
      <c r="A27" s="23" t="s">
        <v>40</v>
      </c>
      <c r="B27" s="1">
        <v>1700.0</v>
      </c>
      <c r="C27" s="23">
        <v>0.0</v>
      </c>
      <c r="D27" s="24">
        <f t="shared" si="1"/>
        <v>0</v>
      </c>
    </row>
    <row r="28">
      <c r="A28" s="23" t="s">
        <v>41</v>
      </c>
      <c r="B28" s="1">
        <v>1700.0</v>
      </c>
      <c r="C28" s="23">
        <v>0.0</v>
      </c>
      <c r="D28" s="24">
        <f t="shared" si="1"/>
        <v>0</v>
      </c>
    </row>
    <row r="29">
      <c r="A29" s="23" t="s">
        <v>42</v>
      </c>
      <c r="B29" s="1">
        <v>2400.0</v>
      </c>
      <c r="C29" s="23">
        <v>0.0</v>
      </c>
      <c r="D29" s="24">
        <f t="shared" si="1"/>
        <v>0</v>
      </c>
    </row>
    <row r="30">
      <c r="A30" s="23" t="s">
        <v>43</v>
      </c>
      <c r="B30" s="1">
        <v>2300.0</v>
      </c>
      <c r="C30" s="23">
        <v>0.0</v>
      </c>
      <c r="D30" s="24">
        <f t="shared" si="1"/>
        <v>0</v>
      </c>
    </row>
    <row r="31">
      <c r="A31" s="23" t="s">
        <v>44</v>
      </c>
      <c r="B31" s="1">
        <v>2300.0</v>
      </c>
      <c r="C31" s="23">
        <v>0.0</v>
      </c>
      <c r="D31" s="24">
        <f t="shared" si="1"/>
        <v>0</v>
      </c>
    </row>
    <row r="32">
      <c r="A32" s="23" t="s">
        <v>45</v>
      </c>
      <c r="B32" s="1">
        <v>100.0</v>
      </c>
      <c r="C32" s="23">
        <v>45.0</v>
      </c>
      <c r="D32" s="24">
        <f t="shared" si="1"/>
        <v>4500</v>
      </c>
    </row>
    <row r="33">
      <c r="A33" s="23" t="s">
        <v>46</v>
      </c>
      <c r="B33" s="1">
        <v>200.0</v>
      </c>
      <c r="C33" s="23">
        <v>38.0</v>
      </c>
      <c r="D33" s="24">
        <f t="shared" si="1"/>
        <v>7600</v>
      </c>
    </row>
    <row r="34">
      <c r="A34" s="23" t="s">
        <v>47</v>
      </c>
      <c r="B34" s="1">
        <v>400.0</v>
      </c>
      <c r="C34" s="23">
        <v>0.0</v>
      </c>
      <c r="D34" s="24">
        <f t="shared" si="1"/>
        <v>0</v>
      </c>
    </row>
    <row r="35">
      <c r="A35" s="23" t="s">
        <v>48</v>
      </c>
      <c r="B35" s="1">
        <v>1900.0</v>
      </c>
      <c r="C35" s="23">
        <v>0.0</v>
      </c>
      <c r="D35" s="24">
        <f t="shared" si="1"/>
        <v>0</v>
      </c>
    </row>
    <row r="36">
      <c r="A36" s="23" t="s">
        <v>49</v>
      </c>
      <c r="B36" s="1">
        <v>1700.0</v>
      </c>
      <c r="C36" s="23">
        <v>7.0</v>
      </c>
      <c r="D36" s="24">
        <f t="shared" si="1"/>
        <v>11900</v>
      </c>
    </row>
    <row r="37">
      <c r="A37" s="23" t="s">
        <v>50</v>
      </c>
      <c r="B37" s="1">
        <v>1800.0</v>
      </c>
      <c r="C37" s="23">
        <v>45.0</v>
      </c>
      <c r="D37" s="24">
        <f t="shared" si="1"/>
        <v>81000</v>
      </c>
    </row>
    <row r="38">
      <c r="A38" s="23" t="s">
        <v>51</v>
      </c>
      <c r="B38" s="1">
        <v>1800.0</v>
      </c>
      <c r="C38" s="23">
        <v>0.0</v>
      </c>
      <c r="D38" s="24">
        <f t="shared" si="1"/>
        <v>0</v>
      </c>
    </row>
    <row r="39">
      <c r="A39" s="23" t="s">
        <v>52</v>
      </c>
      <c r="B39" s="1">
        <v>1700.0</v>
      </c>
      <c r="C39" s="23">
        <v>0.0</v>
      </c>
      <c r="D39" s="24">
        <f t="shared" si="1"/>
        <v>0</v>
      </c>
    </row>
    <row r="40">
      <c r="A40" s="23" t="s">
        <v>53</v>
      </c>
      <c r="B40" s="1">
        <v>1700.0</v>
      </c>
      <c r="C40" s="23">
        <v>0.0</v>
      </c>
      <c r="D40" s="24">
        <f t="shared" si="1"/>
        <v>0</v>
      </c>
    </row>
    <row r="41">
      <c r="A41" s="23" t="s">
        <v>54</v>
      </c>
      <c r="B41" s="1">
        <v>2400.0</v>
      </c>
      <c r="C41" s="23">
        <v>0.0</v>
      </c>
      <c r="D41" s="24">
        <f t="shared" si="1"/>
        <v>0</v>
      </c>
    </row>
    <row r="42">
      <c r="A42" s="23" t="s">
        <v>55</v>
      </c>
      <c r="B42" s="1">
        <v>2300.0</v>
      </c>
      <c r="C42" s="23">
        <v>0.0</v>
      </c>
      <c r="D42" s="24">
        <f t="shared" si="1"/>
        <v>0</v>
      </c>
    </row>
    <row r="43">
      <c r="A43" s="23" t="s">
        <v>56</v>
      </c>
      <c r="B43" s="1">
        <v>2300.0</v>
      </c>
      <c r="C43" s="23">
        <v>0.0</v>
      </c>
      <c r="D43" s="24">
        <f t="shared" si="1"/>
        <v>0</v>
      </c>
    </row>
    <row r="44">
      <c r="A44" s="23" t="s">
        <v>57</v>
      </c>
      <c r="B44" s="1">
        <v>100.0</v>
      </c>
      <c r="C44" s="23">
        <v>45.0</v>
      </c>
      <c r="D44" s="24">
        <f t="shared" si="1"/>
        <v>4500</v>
      </c>
    </row>
    <row r="45">
      <c r="A45" s="23" t="s">
        <v>58</v>
      </c>
      <c r="B45" s="1">
        <v>200.0</v>
      </c>
      <c r="C45" s="23">
        <v>38.0</v>
      </c>
      <c r="D45" s="24">
        <f t="shared" si="1"/>
        <v>7600</v>
      </c>
    </row>
    <row r="46">
      <c r="A46" s="25" t="s">
        <v>59</v>
      </c>
      <c r="B46" s="26">
        <v>400.0</v>
      </c>
      <c r="C46" s="25">
        <v>0.0</v>
      </c>
      <c r="D46" s="27">
        <f t="shared" si="1"/>
        <v>0</v>
      </c>
    </row>
    <row r="47">
      <c r="E47" s="1"/>
    </row>
    <row r="48">
      <c r="D48" s="28">
        <f>SUM(D2:D46)</f>
        <v>377100</v>
      </c>
      <c r="E48" s="29" t="s">
        <v>60</v>
      </c>
    </row>
    <row r="50">
      <c r="A50" s="20" t="s">
        <v>61</v>
      </c>
      <c r="B50" s="21" t="s">
        <v>62</v>
      </c>
      <c r="C50" s="20" t="s">
        <v>63</v>
      </c>
      <c r="D50" s="21" t="s">
        <v>64</v>
      </c>
      <c r="E50" s="20" t="s">
        <v>65</v>
      </c>
    </row>
    <row r="51">
      <c r="A51" s="30" t="s">
        <v>66</v>
      </c>
      <c r="B51" s="1">
        <v>157.0</v>
      </c>
      <c r="C51" s="31">
        <f t="shared" ref="C51:C54" si="2">B51*5</f>
        <v>785</v>
      </c>
      <c r="D51" s="1">
        <v>1800.0</v>
      </c>
      <c r="E51" s="31">
        <f t="shared" ref="E51:E53" si="3">C51*D51</f>
        <v>1413000</v>
      </c>
    </row>
    <row r="52">
      <c r="A52" s="30" t="s">
        <v>67</v>
      </c>
      <c r="B52" s="1">
        <v>47.0</v>
      </c>
      <c r="C52" s="31">
        <f t="shared" si="2"/>
        <v>235</v>
      </c>
      <c r="D52" s="1">
        <v>3700.0</v>
      </c>
      <c r="E52" s="31">
        <f t="shared" si="3"/>
        <v>869500</v>
      </c>
    </row>
    <row r="53">
      <c r="A53" s="30" t="s">
        <v>68</v>
      </c>
      <c r="B53" s="1">
        <v>196.0</v>
      </c>
      <c r="C53" s="31">
        <f t="shared" si="2"/>
        <v>980</v>
      </c>
      <c r="D53" s="1">
        <v>3500.0</v>
      </c>
      <c r="E53" s="32">
        <f t="shared" si="3"/>
        <v>3430000</v>
      </c>
    </row>
    <row r="54">
      <c r="A54" s="20" t="s">
        <v>69</v>
      </c>
      <c r="B54" s="33">
        <v>400.0</v>
      </c>
      <c r="C54" s="2">
        <f t="shared" si="2"/>
        <v>2000</v>
      </c>
      <c r="D54" s="2"/>
      <c r="E54" s="2"/>
    </row>
    <row r="55">
      <c r="F55" s="1"/>
    </row>
    <row r="56">
      <c r="E56" s="28">
        <f>sum(E51:E53)</f>
        <v>5712500</v>
      </c>
      <c r="F56" s="34" t="s">
        <v>70</v>
      </c>
      <c r="G56" s="35"/>
      <c r="H56" s="36"/>
    </row>
    <row r="58">
      <c r="D58" s="37" t="s">
        <v>71</v>
      </c>
      <c r="E58" s="38">
        <f>D48+E56</f>
        <v>6089600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14.13"/>
    <col customWidth="1" min="3" max="3" width="15.63"/>
    <col customWidth="1" min="5" max="5" width="68.13"/>
  </cols>
  <sheetData>
    <row r="1">
      <c r="A1" s="1"/>
    </row>
    <row r="2">
      <c r="A2" s="20" t="s">
        <v>72</v>
      </c>
      <c r="B2" s="21" t="s">
        <v>73</v>
      </c>
      <c r="C2" s="20" t="s">
        <v>74</v>
      </c>
      <c r="D2" s="22" t="s">
        <v>75</v>
      </c>
      <c r="E2" s="1"/>
    </row>
    <row r="3">
      <c r="A3" s="23" t="s">
        <v>76</v>
      </c>
      <c r="B3" s="1">
        <v>1900.0</v>
      </c>
      <c r="C3" s="23">
        <v>4.0</v>
      </c>
      <c r="D3" s="24">
        <f t="shared" ref="D3:D24" si="1">B3*C3</f>
        <v>7600</v>
      </c>
    </row>
    <row r="4">
      <c r="A4" s="23" t="s">
        <v>22</v>
      </c>
      <c r="B4" s="1">
        <v>1800.0</v>
      </c>
      <c r="C4" s="23">
        <v>0.0</v>
      </c>
      <c r="D4" s="24">
        <f t="shared" si="1"/>
        <v>0</v>
      </c>
    </row>
    <row r="5">
      <c r="A5" s="23" t="s">
        <v>77</v>
      </c>
      <c r="B5" s="1">
        <v>1800.0</v>
      </c>
      <c r="C5" s="23">
        <v>4.0</v>
      </c>
      <c r="D5" s="24">
        <f t="shared" si="1"/>
        <v>7200</v>
      </c>
    </row>
    <row r="6">
      <c r="A6" s="23" t="s">
        <v>78</v>
      </c>
      <c r="B6" s="1">
        <v>1700.0</v>
      </c>
      <c r="C6" s="23">
        <v>22.0</v>
      </c>
      <c r="D6" s="24">
        <f t="shared" si="1"/>
        <v>37400</v>
      </c>
    </row>
    <row r="7">
      <c r="A7" s="23" t="s">
        <v>79</v>
      </c>
      <c r="B7" s="1">
        <v>1700.0</v>
      </c>
      <c r="C7" s="23">
        <v>22.0</v>
      </c>
      <c r="D7" s="24">
        <f t="shared" si="1"/>
        <v>37400</v>
      </c>
    </row>
    <row r="8">
      <c r="A8" s="23" t="s">
        <v>31</v>
      </c>
      <c r="B8" s="1">
        <v>1700.0</v>
      </c>
      <c r="C8" s="23">
        <v>0.0</v>
      </c>
      <c r="D8" s="24">
        <f t="shared" si="1"/>
        <v>0</v>
      </c>
    </row>
    <row r="9">
      <c r="A9" s="23" t="s">
        <v>32</v>
      </c>
      <c r="B9" s="1">
        <v>1600.0</v>
      </c>
      <c r="C9" s="23">
        <v>0.0</v>
      </c>
      <c r="D9" s="24">
        <f t="shared" si="1"/>
        <v>0</v>
      </c>
    </row>
    <row r="10">
      <c r="A10" s="23" t="s">
        <v>80</v>
      </c>
      <c r="B10" s="1">
        <v>100.0</v>
      </c>
      <c r="C10" s="23">
        <v>18.0</v>
      </c>
      <c r="D10" s="24">
        <f t="shared" si="1"/>
        <v>1800</v>
      </c>
    </row>
    <row r="11">
      <c r="A11" s="23" t="s">
        <v>34</v>
      </c>
      <c r="B11" s="1">
        <v>200.0</v>
      </c>
      <c r="C11" s="23">
        <v>0.0</v>
      </c>
      <c r="D11" s="24">
        <f t="shared" si="1"/>
        <v>0</v>
      </c>
    </row>
    <row r="12">
      <c r="A12" s="23" t="s">
        <v>35</v>
      </c>
      <c r="B12" s="1">
        <v>400.0</v>
      </c>
      <c r="C12" s="23">
        <v>0.0</v>
      </c>
      <c r="D12" s="24">
        <f t="shared" si="1"/>
        <v>0</v>
      </c>
    </row>
    <row r="13">
      <c r="A13" s="23" t="s">
        <v>39</v>
      </c>
      <c r="B13" s="1">
        <v>1800.0</v>
      </c>
      <c r="C13" s="23">
        <v>0.0</v>
      </c>
      <c r="D13" s="24">
        <f t="shared" si="1"/>
        <v>0</v>
      </c>
    </row>
    <row r="14">
      <c r="A14" s="23" t="s">
        <v>81</v>
      </c>
      <c r="B14" s="1">
        <v>1700.0</v>
      </c>
      <c r="C14" s="23">
        <v>18.0</v>
      </c>
      <c r="D14" s="24">
        <f t="shared" si="1"/>
        <v>30600</v>
      </c>
    </row>
    <row r="15">
      <c r="A15" s="23" t="s">
        <v>82</v>
      </c>
      <c r="B15" s="1">
        <v>1700.0</v>
      </c>
      <c r="C15" s="23">
        <v>34.0</v>
      </c>
      <c r="D15" s="24">
        <f t="shared" si="1"/>
        <v>57800</v>
      </c>
    </row>
    <row r="16">
      <c r="A16" s="23" t="s">
        <v>83</v>
      </c>
      <c r="B16" s="1">
        <v>100.0</v>
      </c>
      <c r="C16" s="23">
        <v>34.0</v>
      </c>
      <c r="D16" s="24">
        <f t="shared" si="1"/>
        <v>3400</v>
      </c>
    </row>
    <row r="17">
      <c r="A17" s="23" t="s">
        <v>84</v>
      </c>
      <c r="B17" s="1">
        <v>200.0</v>
      </c>
      <c r="C17" s="23">
        <v>16.0</v>
      </c>
      <c r="D17" s="24">
        <f t="shared" si="1"/>
        <v>3200</v>
      </c>
    </row>
    <row r="18">
      <c r="A18" s="23" t="s">
        <v>47</v>
      </c>
      <c r="B18" s="1">
        <v>400.0</v>
      </c>
      <c r="C18" s="23">
        <v>0.0</v>
      </c>
      <c r="D18" s="24">
        <f t="shared" si="1"/>
        <v>0</v>
      </c>
    </row>
    <row r="19">
      <c r="A19" s="23" t="s">
        <v>51</v>
      </c>
      <c r="B19" s="1">
        <v>1800.0</v>
      </c>
      <c r="C19" s="23">
        <v>0.0</v>
      </c>
      <c r="D19" s="24">
        <f t="shared" si="1"/>
        <v>0</v>
      </c>
    </row>
    <row r="20">
      <c r="A20" s="23" t="s">
        <v>85</v>
      </c>
      <c r="B20" s="1">
        <v>1700.0</v>
      </c>
      <c r="C20" s="23">
        <v>22.0</v>
      </c>
      <c r="D20" s="24">
        <f t="shared" si="1"/>
        <v>37400</v>
      </c>
    </row>
    <row r="21">
      <c r="A21" s="23" t="s">
        <v>86</v>
      </c>
      <c r="B21" s="1">
        <v>1700.0</v>
      </c>
      <c r="C21" s="23">
        <v>44.0</v>
      </c>
      <c r="D21" s="24">
        <f t="shared" si="1"/>
        <v>74800</v>
      </c>
    </row>
    <row r="22">
      <c r="A22" s="23" t="s">
        <v>87</v>
      </c>
      <c r="B22" s="1">
        <v>100.0</v>
      </c>
      <c r="C22" s="23">
        <v>44.0</v>
      </c>
      <c r="D22" s="24">
        <f t="shared" si="1"/>
        <v>4400</v>
      </c>
    </row>
    <row r="23">
      <c r="A23" s="23" t="s">
        <v>88</v>
      </c>
      <c r="B23" s="1">
        <v>200.0</v>
      </c>
      <c r="C23" s="23">
        <v>22.0</v>
      </c>
      <c r="D23" s="24">
        <f t="shared" si="1"/>
        <v>4400</v>
      </c>
    </row>
    <row r="24">
      <c r="A24" s="25" t="s">
        <v>59</v>
      </c>
      <c r="B24" s="26">
        <v>400.0</v>
      </c>
      <c r="C24" s="25">
        <v>0.0</v>
      </c>
      <c r="D24" s="27">
        <f t="shared" si="1"/>
        <v>0</v>
      </c>
    </row>
    <row r="25">
      <c r="E25" s="1"/>
    </row>
    <row r="26">
      <c r="D26" s="28">
        <f>SUM(D3:D24)</f>
        <v>307400</v>
      </c>
      <c r="E26" s="29" t="s">
        <v>89</v>
      </c>
    </row>
    <row r="27">
      <c r="A27" s="1"/>
      <c r="B27" s="1"/>
      <c r="C27" s="1"/>
      <c r="D27" s="1"/>
    </row>
    <row r="28">
      <c r="A28" s="20"/>
      <c r="B28" s="21" t="s">
        <v>90</v>
      </c>
      <c r="C28" s="20" t="s">
        <v>91</v>
      </c>
      <c r="D28" s="22" t="s">
        <v>92</v>
      </c>
    </row>
    <row r="29">
      <c r="A29" s="30" t="s">
        <v>93</v>
      </c>
      <c r="B29" s="1">
        <v>85000.0</v>
      </c>
      <c r="C29" s="23">
        <v>170.0</v>
      </c>
      <c r="D29" s="24">
        <f t="shared" ref="D29:D30" si="2">B29*C29</f>
        <v>14450000</v>
      </c>
    </row>
    <row r="30">
      <c r="A30" s="39" t="s">
        <v>94</v>
      </c>
      <c r="B30" s="26">
        <v>90000.0</v>
      </c>
      <c r="C30" s="25">
        <v>134.0</v>
      </c>
      <c r="D30" s="27">
        <f t="shared" si="2"/>
        <v>12060000</v>
      </c>
    </row>
    <row r="31">
      <c r="D31" s="28">
        <f>sum(D29:D30)</f>
        <v>26510000</v>
      </c>
      <c r="E31" s="29" t="s">
        <v>95</v>
      </c>
    </row>
    <row r="33">
      <c r="D33" s="40">
        <f>D26+D31</f>
        <v>26817400</v>
      </c>
      <c r="E33" s="41" t="s">
        <v>96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20.38"/>
    <col customWidth="1" min="3" max="3" width="15.38"/>
    <col customWidth="1" min="4" max="4" width="14.38"/>
    <col customWidth="1" min="5" max="5" width="18.88"/>
    <col customWidth="1" min="8" max="8" width="18.88"/>
    <col customWidth="1" min="10" max="10" width="13.5"/>
    <col customWidth="1" min="11" max="11" width="15.0"/>
  </cols>
  <sheetData>
    <row r="2">
      <c r="A2" s="42" t="s">
        <v>97</v>
      </c>
      <c r="B2" s="20" t="s">
        <v>98</v>
      </c>
      <c r="C2" s="43" t="s">
        <v>99</v>
      </c>
      <c r="D2" s="44" t="s">
        <v>100</v>
      </c>
      <c r="E2" s="45" t="s">
        <v>101</v>
      </c>
      <c r="F2" s="44" t="s">
        <v>102</v>
      </c>
      <c r="G2" s="45" t="s">
        <v>103</v>
      </c>
      <c r="H2" s="44" t="s">
        <v>104</v>
      </c>
      <c r="I2" s="45" t="s">
        <v>105</v>
      </c>
      <c r="J2" s="44" t="s">
        <v>106</v>
      </c>
      <c r="K2" s="45" t="s">
        <v>107</v>
      </c>
      <c r="L2" s="46"/>
      <c r="M2" s="47">
        <v>590000.0</v>
      </c>
      <c r="N2" s="48" t="s">
        <v>108</v>
      </c>
      <c r="O2" s="49"/>
    </row>
    <row r="3">
      <c r="A3" s="50" t="s">
        <v>109</v>
      </c>
      <c r="B3" s="51">
        <v>0.0</v>
      </c>
      <c r="C3" s="52">
        <v>0.0</v>
      </c>
      <c r="D3" s="53">
        <v>785.0</v>
      </c>
      <c r="E3" s="54">
        <v>785.0</v>
      </c>
      <c r="F3" s="53">
        <f t="shared" ref="F3:F5" si="1">C3+E3</f>
        <v>785</v>
      </c>
      <c r="G3" s="54">
        <f t="shared" ref="G3:G5" si="2">F3/4</f>
        <v>196.25</v>
      </c>
      <c r="H3" s="55">
        <v>197.0</v>
      </c>
      <c r="I3" s="51" t="s">
        <v>110</v>
      </c>
      <c r="J3" s="55">
        <v>600.0</v>
      </c>
      <c r="K3" s="54">
        <f>J3*580</f>
        <v>348000</v>
      </c>
      <c r="M3" s="56">
        <v>1.0809292E7</v>
      </c>
      <c r="N3" s="57" t="s">
        <v>111</v>
      </c>
      <c r="O3" s="58"/>
    </row>
    <row r="4">
      <c r="A4" s="50" t="s">
        <v>67</v>
      </c>
      <c r="B4" s="23">
        <v>170.0</v>
      </c>
      <c r="C4" s="59">
        <v>1700.0</v>
      </c>
      <c r="D4" s="60">
        <v>235.0</v>
      </c>
      <c r="E4" s="61">
        <v>235.0</v>
      </c>
      <c r="F4" s="60">
        <f t="shared" si="1"/>
        <v>1935</v>
      </c>
      <c r="G4" s="61">
        <f t="shared" si="2"/>
        <v>483.75</v>
      </c>
      <c r="H4" s="62">
        <v>484.0</v>
      </c>
      <c r="I4" s="23" t="s">
        <v>112</v>
      </c>
      <c r="J4" s="1">
        <v>500.0</v>
      </c>
      <c r="K4" s="31">
        <f>J4*484</f>
        <v>242000</v>
      </c>
      <c r="M4" s="63">
        <v>1.1399292E7</v>
      </c>
      <c r="N4" s="64" t="s">
        <v>113</v>
      </c>
      <c r="O4" s="65"/>
    </row>
    <row r="5">
      <c r="A5" s="66" t="s">
        <v>68</v>
      </c>
      <c r="B5" s="25">
        <v>134.0</v>
      </c>
      <c r="C5" s="67">
        <v>1340.0</v>
      </c>
      <c r="D5" s="68">
        <v>980.0</v>
      </c>
      <c r="E5" s="69">
        <v>980.0</v>
      </c>
      <c r="F5" s="68">
        <f t="shared" si="1"/>
        <v>2320</v>
      </c>
      <c r="G5" s="69">
        <f t="shared" si="2"/>
        <v>580</v>
      </c>
      <c r="H5" s="70">
        <v>580.0</v>
      </c>
      <c r="I5" s="71" t="s">
        <v>114</v>
      </c>
      <c r="J5" s="26">
        <v>0.0</v>
      </c>
      <c r="K5" s="25">
        <v>0.0</v>
      </c>
      <c r="L5" s="72"/>
      <c r="M5" s="72"/>
      <c r="N5" s="72"/>
      <c r="O5" s="27"/>
    </row>
    <row r="6">
      <c r="A6" s="60"/>
      <c r="B6" s="60"/>
      <c r="C6" s="60"/>
      <c r="D6" s="60"/>
      <c r="E6" s="60"/>
      <c r="F6" s="60"/>
      <c r="G6" s="60"/>
      <c r="H6" s="60"/>
      <c r="I6" s="60"/>
      <c r="J6" s="60"/>
    </row>
    <row r="7">
      <c r="A7" s="1" t="s">
        <v>115</v>
      </c>
    </row>
    <row r="8">
      <c r="A8" s="1" t="s">
        <v>116</v>
      </c>
    </row>
    <row r="20">
      <c r="A20" s="1" t="s">
        <v>117</v>
      </c>
      <c r="B20" s="60"/>
      <c r="C20" s="60"/>
      <c r="D20" s="60"/>
      <c r="E20" s="60"/>
      <c r="F20" s="60"/>
      <c r="G20" s="60"/>
      <c r="H20" s="60"/>
      <c r="I20" s="60"/>
      <c r="J20" s="60"/>
    </row>
    <row r="21">
      <c r="A21" s="60"/>
      <c r="B21" s="60"/>
      <c r="D21" s="62" t="s">
        <v>106</v>
      </c>
      <c r="E21" s="62" t="s">
        <v>107</v>
      </c>
      <c r="F21" s="60"/>
      <c r="G21" s="60"/>
      <c r="H21" s="60"/>
      <c r="I21" s="60"/>
      <c r="J21" s="60"/>
    </row>
    <row r="22">
      <c r="A22" s="60"/>
      <c r="B22" s="62" t="s">
        <v>114</v>
      </c>
      <c r="D22" s="62">
        <v>600.0</v>
      </c>
      <c r="E22" s="60">
        <f>D22*580</f>
        <v>348000</v>
      </c>
      <c r="F22" s="60"/>
      <c r="G22" s="60"/>
      <c r="H22" s="60"/>
      <c r="I22" s="60"/>
      <c r="J22" s="60"/>
    </row>
    <row r="23">
      <c r="A23" s="60"/>
      <c r="B23" s="1" t="s">
        <v>112</v>
      </c>
      <c r="D23" s="1">
        <v>500.0</v>
      </c>
      <c r="E23" s="73">
        <f>D23*484</f>
        <v>242000</v>
      </c>
      <c r="G23" s="60"/>
      <c r="H23" s="60"/>
      <c r="I23" s="60"/>
      <c r="J23" s="60"/>
    </row>
    <row r="24">
      <c r="A24" s="62"/>
      <c r="B24" s="1" t="s">
        <v>110</v>
      </c>
      <c r="D24" s="1">
        <v>0.0</v>
      </c>
      <c r="E24" s="1">
        <v>0.0</v>
      </c>
      <c r="G24" s="60"/>
      <c r="H24" s="60"/>
      <c r="I24" s="60"/>
      <c r="J24" s="60"/>
    </row>
    <row r="25">
      <c r="A25" s="62"/>
      <c r="F25" s="1"/>
      <c r="G25" s="60"/>
      <c r="H25" s="60"/>
      <c r="I25" s="60"/>
      <c r="J25" s="60"/>
    </row>
    <row r="26">
      <c r="A26" s="62"/>
      <c r="B26" s="73">
        <f> 580+484 +197</f>
        <v>1261</v>
      </c>
      <c r="E26" s="73">
        <f>sum(E22:E23)</f>
        <v>590000</v>
      </c>
      <c r="F26" s="1" t="s">
        <v>118</v>
      </c>
      <c r="G26" s="60"/>
      <c r="H26" s="60"/>
      <c r="I26" s="60"/>
      <c r="J26" s="60"/>
    </row>
    <row r="27">
      <c r="A27" s="62"/>
      <c r="E27" s="73">
        <f>B26*C89</f>
        <v>10809292</v>
      </c>
      <c r="F27" s="1" t="s">
        <v>119</v>
      </c>
      <c r="G27" s="60"/>
      <c r="H27" s="60"/>
      <c r="I27" s="60"/>
      <c r="J27" s="60"/>
    </row>
    <row r="28">
      <c r="A28" s="62"/>
      <c r="E28" s="73">
        <f>E26+E27</f>
        <v>11399292</v>
      </c>
      <c r="F28" s="1" t="s">
        <v>120</v>
      </c>
      <c r="G28" s="60"/>
      <c r="H28" s="60"/>
      <c r="I28" s="60"/>
      <c r="J28" s="60"/>
    </row>
    <row r="29">
      <c r="A29" s="60"/>
      <c r="B29" s="60"/>
      <c r="C29" s="60"/>
      <c r="D29" s="60"/>
      <c r="E29" s="60"/>
      <c r="F29" s="60"/>
      <c r="G29" s="60"/>
      <c r="H29" s="60"/>
      <c r="I29" s="60"/>
      <c r="J29" s="60"/>
    </row>
    <row r="30">
      <c r="A30" s="60"/>
      <c r="B30" s="60"/>
      <c r="C30" s="60"/>
      <c r="D30" s="60"/>
      <c r="E30" s="60"/>
      <c r="F30" s="60"/>
      <c r="G30" s="60"/>
      <c r="H30" s="60"/>
      <c r="I30" s="60"/>
      <c r="J30" s="60"/>
    </row>
    <row r="31">
      <c r="A31" s="60"/>
      <c r="B31" s="60"/>
      <c r="C31" s="60"/>
      <c r="D31" s="60"/>
      <c r="E31" s="60"/>
      <c r="F31" s="60"/>
      <c r="G31" s="60"/>
      <c r="H31" s="60"/>
      <c r="I31" s="60"/>
      <c r="J31" s="60"/>
    </row>
    <row r="32">
      <c r="A32" s="60"/>
      <c r="B32" s="74"/>
      <c r="C32" s="75"/>
      <c r="D32" s="75"/>
      <c r="E32" s="62"/>
      <c r="F32" s="60"/>
      <c r="G32" s="60"/>
      <c r="H32" s="60"/>
      <c r="I32" s="60"/>
      <c r="J32" s="60"/>
    </row>
    <row r="33">
      <c r="B33" s="74"/>
      <c r="C33" s="75"/>
      <c r="D33" s="75"/>
      <c r="E33" s="62"/>
      <c r="F33" s="60"/>
      <c r="G33" s="60"/>
      <c r="H33" s="60"/>
      <c r="I33" s="60"/>
      <c r="J33" s="60"/>
    </row>
    <row r="34">
      <c r="A34" s="60"/>
      <c r="B34" s="76"/>
      <c r="C34" s="60"/>
      <c r="D34" s="75"/>
      <c r="E34" s="62"/>
      <c r="F34" s="60"/>
      <c r="G34" s="60"/>
      <c r="H34" s="60"/>
      <c r="I34" s="60"/>
      <c r="J34" s="60"/>
    </row>
    <row r="35">
      <c r="B35" s="76"/>
      <c r="C35" s="20" t="s">
        <v>98</v>
      </c>
      <c r="D35" s="74" t="s">
        <v>99</v>
      </c>
      <c r="E35" s="62" t="s">
        <v>100</v>
      </c>
      <c r="F35" s="62" t="s">
        <v>101</v>
      </c>
      <c r="G35" s="62" t="s">
        <v>102</v>
      </c>
      <c r="H35" s="62" t="s">
        <v>103</v>
      </c>
      <c r="I35" s="62" t="s">
        <v>104</v>
      </c>
      <c r="J35" s="62" t="s">
        <v>105</v>
      </c>
      <c r="K35" s="62" t="s">
        <v>106</v>
      </c>
      <c r="L35" s="62" t="s">
        <v>107</v>
      </c>
      <c r="N35" s="73">
        <v>590000.0</v>
      </c>
      <c r="O35" s="1" t="s">
        <v>118</v>
      </c>
    </row>
    <row r="36">
      <c r="B36" s="62" t="s">
        <v>109</v>
      </c>
      <c r="C36" s="23">
        <v>0.0</v>
      </c>
      <c r="D36" s="74">
        <v>0.0</v>
      </c>
      <c r="E36" s="60">
        <v>785.0</v>
      </c>
      <c r="F36" s="60">
        <v>785.0</v>
      </c>
      <c r="G36" s="60">
        <f t="shared" ref="G36:G38" si="3">D36+F36</f>
        <v>785</v>
      </c>
      <c r="H36" s="60">
        <f t="shared" ref="H36:H38" si="4">G36/4</f>
        <v>196.25</v>
      </c>
      <c r="I36" s="62">
        <v>197.0</v>
      </c>
      <c r="J36" s="1" t="s">
        <v>110</v>
      </c>
      <c r="K36" s="62">
        <v>600.0</v>
      </c>
      <c r="L36" s="60">
        <f>K36*580</f>
        <v>348000</v>
      </c>
      <c r="N36" s="73">
        <v>1.0809292E7</v>
      </c>
      <c r="O36" s="1" t="s">
        <v>119</v>
      </c>
    </row>
    <row r="37">
      <c r="B37" s="62" t="s">
        <v>67</v>
      </c>
      <c r="C37" s="23">
        <v>170.0</v>
      </c>
      <c r="D37" s="74">
        <v>1700.0</v>
      </c>
      <c r="E37" s="60">
        <v>235.0</v>
      </c>
      <c r="F37" s="60">
        <v>235.0</v>
      </c>
      <c r="G37" s="60">
        <f t="shared" si="3"/>
        <v>1935</v>
      </c>
      <c r="H37" s="60">
        <f t="shared" si="4"/>
        <v>483.75</v>
      </c>
      <c r="I37" s="62">
        <v>484.0</v>
      </c>
      <c r="J37" s="1" t="s">
        <v>112</v>
      </c>
      <c r="K37" s="1">
        <v>500.0</v>
      </c>
      <c r="L37" s="73">
        <f>K37*484</f>
        <v>242000</v>
      </c>
      <c r="N37" s="73">
        <v>1.1399292E7</v>
      </c>
      <c r="O37" s="1" t="s">
        <v>120</v>
      </c>
    </row>
    <row r="38">
      <c r="B38" s="62" t="s">
        <v>68</v>
      </c>
      <c r="C38" s="25">
        <v>134.0</v>
      </c>
      <c r="D38" s="74">
        <v>1340.0</v>
      </c>
      <c r="E38" s="60">
        <v>980.0</v>
      </c>
      <c r="F38" s="60">
        <v>980.0</v>
      </c>
      <c r="G38" s="60">
        <f t="shared" si="3"/>
        <v>2320</v>
      </c>
      <c r="H38" s="60">
        <f t="shared" si="4"/>
        <v>580</v>
      </c>
      <c r="I38" s="62">
        <v>580.0</v>
      </c>
      <c r="J38" s="62" t="s">
        <v>114</v>
      </c>
      <c r="K38" s="1">
        <v>0.0</v>
      </c>
      <c r="L38" s="1">
        <v>0.0</v>
      </c>
    </row>
    <row r="39">
      <c r="A39" s="60"/>
      <c r="B39" s="76"/>
      <c r="C39" s="60"/>
      <c r="D39" s="75"/>
      <c r="E39" s="62"/>
      <c r="F39" s="60"/>
      <c r="G39" s="60"/>
      <c r="H39" s="60"/>
      <c r="I39" s="60"/>
      <c r="J39" s="60"/>
    </row>
    <row r="40">
      <c r="A40" s="60"/>
      <c r="B40" s="76"/>
      <c r="C40" s="60"/>
      <c r="D40" s="75"/>
      <c r="E40" s="62"/>
      <c r="F40" s="60"/>
      <c r="G40" s="60"/>
      <c r="H40" s="60"/>
      <c r="I40" s="60"/>
    </row>
    <row r="41">
      <c r="A41" s="60"/>
      <c r="B41" s="76"/>
      <c r="C41" s="60"/>
      <c r="D41" s="75"/>
      <c r="E41" s="62"/>
      <c r="F41" s="60"/>
      <c r="G41" s="60"/>
      <c r="H41" s="60"/>
      <c r="I41" s="60"/>
      <c r="J41" s="60"/>
    </row>
    <row r="42">
      <c r="A42" s="60" t="s">
        <v>121</v>
      </c>
      <c r="B42" s="76" t="s">
        <v>122</v>
      </c>
      <c r="C42" s="60" t="s">
        <v>123</v>
      </c>
      <c r="D42" s="75"/>
      <c r="E42" s="62"/>
      <c r="F42" s="60"/>
      <c r="G42" s="60"/>
      <c r="H42" s="60"/>
      <c r="I42" s="60"/>
    </row>
    <row r="43">
      <c r="A43" s="60" t="s">
        <v>66</v>
      </c>
      <c r="B43" s="75">
        <f>4+43+5+45+7+45+7</f>
        <v>156</v>
      </c>
      <c r="C43" s="75">
        <f t="shared" ref="C43:C48" si="5">B43*5</f>
        <v>780</v>
      </c>
      <c r="D43" s="60"/>
      <c r="E43" s="62"/>
      <c r="F43" s="60"/>
      <c r="G43" s="60"/>
      <c r="H43" s="60"/>
      <c r="I43" s="60"/>
      <c r="J43" s="60"/>
    </row>
    <row r="44">
      <c r="A44" s="60" t="s">
        <v>67</v>
      </c>
      <c r="B44" s="75">
        <f>0</f>
        <v>0</v>
      </c>
      <c r="C44" s="75">
        <f t="shared" si="5"/>
        <v>0</v>
      </c>
      <c r="D44" s="60"/>
      <c r="E44" s="60"/>
      <c r="F44" s="60"/>
      <c r="G44" s="60"/>
      <c r="H44" s="60"/>
      <c r="I44" s="60"/>
      <c r="J44" s="60"/>
    </row>
    <row r="45">
      <c r="A45" s="60" t="s">
        <v>124</v>
      </c>
      <c r="B45" s="75">
        <v>0.0</v>
      </c>
      <c r="C45" s="75">
        <f t="shared" si="5"/>
        <v>0</v>
      </c>
      <c r="D45" s="60"/>
      <c r="E45" s="60"/>
      <c r="F45" s="60"/>
      <c r="G45" s="60"/>
      <c r="H45" s="60"/>
      <c r="I45" s="60"/>
      <c r="J45" s="60"/>
    </row>
    <row r="46">
      <c r="A46" s="60" t="s">
        <v>125</v>
      </c>
      <c r="B46" s="75">
        <f>40+45+45</f>
        <v>130</v>
      </c>
      <c r="C46" s="75">
        <f t="shared" si="5"/>
        <v>650</v>
      </c>
      <c r="D46" s="60"/>
      <c r="E46" s="60"/>
      <c r="F46" s="60"/>
      <c r="G46" s="60"/>
      <c r="H46" s="60"/>
      <c r="I46" s="60"/>
      <c r="J46" s="60"/>
    </row>
    <row r="47">
      <c r="A47" s="60" t="s">
        <v>126</v>
      </c>
      <c r="B47" s="75">
        <f>5+2</f>
        <v>7</v>
      </c>
      <c r="C47" s="77">
        <f t="shared" si="5"/>
        <v>35</v>
      </c>
      <c r="D47" s="77"/>
      <c r="E47" s="77"/>
      <c r="F47" s="77"/>
      <c r="G47" s="77"/>
      <c r="H47" s="77"/>
      <c r="I47" s="60"/>
      <c r="J47" s="60"/>
    </row>
    <row r="48">
      <c r="A48" s="60" t="s">
        <v>127</v>
      </c>
      <c r="B48" s="77">
        <f>40+38+38</f>
        <v>116</v>
      </c>
      <c r="C48" s="75">
        <f t="shared" si="5"/>
        <v>580</v>
      </c>
      <c r="D48" s="60"/>
      <c r="E48" s="77"/>
      <c r="F48" s="77"/>
      <c r="G48" s="77"/>
      <c r="H48" s="77"/>
      <c r="I48" s="60"/>
      <c r="J48" s="60"/>
    </row>
    <row r="49">
      <c r="A49" s="60"/>
      <c r="B49" s="78"/>
      <c r="C49" s="78"/>
      <c r="D49" s="77"/>
      <c r="E49" s="77"/>
      <c r="F49" s="60"/>
      <c r="G49" s="60"/>
      <c r="H49" s="77"/>
      <c r="I49" s="60"/>
      <c r="J49" s="60"/>
    </row>
    <row r="50">
      <c r="A50" s="60" t="s">
        <v>128</v>
      </c>
      <c r="B50" s="78"/>
      <c r="C50" s="78"/>
      <c r="D50" s="77"/>
      <c r="E50" s="60"/>
      <c r="F50" s="77"/>
      <c r="G50" s="60"/>
      <c r="H50" s="77"/>
      <c r="I50" s="60"/>
      <c r="J50" s="60"/>
    </row>
    <row r="51">
      <c r="A51" s="60"/>
      <c r="B51" s="78"/>
      <c r="C51" s="78"/>
      <c r="D51" s="77"/>
      <c r="E51" s="60"/>
      <c r="F51" s="60"/>
      <c r="G51" s="75"/>
      <c r="H51" s="77"/>
      <c r="I51" s="60"/>
      <c r="J51" s="60"/>
    </row>
    <row r="52">
      <c r="A52" s="60" t="s">
        <v>121</v>
      </c>
      <c r="B52" s="60" t="s">
        <v>129</v>
      </c>
      <c r="C52" s="60" t="s">
        <v>130</v>
      </c>
      <c r="D52" s="60"/>
      <c r="E52" s="60"/>
      <c r="F52" s="60"/>
      <c r="G52" s="60"/>
      <c r="H52" s="60"/>
      <c r="I52" s="60"/>
      <c r="J52" s="60"/>
    </row>
    <row r="53">
      <c r="A53" s="60" t="s">
        <v>67</v>
      </c>
      <c r="B53" s="75">
        <f>4+14+13+13</f>
        <v>44</v>
      </c>
      <c r="C53" s="75">
        <f t="shared" ref="C53:C62" si="6">B53*10</f>
        <v>440</v>
      </c>
      <c r="D53" s="60"/>
      <c r="E53" s="60"/>
      <c r="F53" s="60"/>
      <c r="G53" s="60"/>
      <c r="H53" s="60"/>
      <c r="I53" s="60"/>
      <c r="J53" s="60"/>
    </row>
    <row r="54">
      <c r="A54" s="60" t="s">
        <v>125</v>
      </c>
      <c r="B54" s="75">
        <f>20</f>
        <v>20</v>
      </c>
      <c r="C54" s="75">
        <f t="shared" si="6"/>
        <v>200</v>
      </c>
      <c r="D54" s="75"/>
      <c r="E54" s="60"/>
      <c r="F54" s="60"/>
      <c r="G54" s="60"/>
      <c r="H54" s="60"/>
      <c r="I54" s="60"/>
      <c r="J54" s="60"/>
    </row>
    <row r="55">
      <c r="A55" s="60" t="s">
        <v>126</v>
      </c>
      <c r="B55" s="75">
        <v>20.0</v>
      </c>
      <c r="C55" s="75">
        <f t="shared" si="6"/>
        <v>200</v>
      </c>
      <c r="D55" s="75"/>
      <c r="E55" s="60"/>
      <c r="F55" s="60"/>
      <c r="G55" s="60"/>
      <c r="H55" s="60"/>
      <c r="I55" s="60"/>
      <c r="J55" s="60"/>
    </row>
    <row r="56">
      <c r="A56" s="60" t="s">
        <v>131</v>
      </c>
      <c r="B56" s="75">
        <v>20.0</v>
      </c>
      <c r="C56" s="75">
        <f t="shared" si="6"/>
        <v>200</v>
      </c>
      <c r="D56" s="75"/>
      <c r="E56" s="60"/>
      <c r="F56" s="60"/>
      <c r="G56" s="60"/>
      <c r="H56" s="60"/>
      <c r="I56" s="60"/>
      <c r="J56" s="60"/>
    </row>
    <row r="57">
      <c r="A57" s="60" t="s">
        <v>132</v>
      </c>
      <c r="B57" s="75">
        <v>33.0</v>
      </c>
      <c r="C57" s="75">
        <f t="shared" si="6"/>
        <v>330</v>
      </c>
      <c r="D57" s="75"/>
      <c r="E57" s="60"/>
      <c r="F57" s="60"/>
      <c r="G57" s="60"/>
      <c r="H57" s="60"/>
      <c r="I57" s="60"/>
      <c r="J57" s="60"/>
    </row>
    <row r="58">
      <c r="A58" s="60" t="s">
        <v>133</v>
      </c>
      <c r="B58" s="75">
        <v>33.0</v>
      </c>
      <c r="C58" s="75">
        <f t="shared" si="6"/>
        <v>330</v>
      </c>
      <c r="D58" s="60"/>
      <c r="E58" s="60"/>
      <c r="F58" s="60"/>
      <c r="G58" s="60"/>
      <c r="H58" s="60"/>
      <c r="I58" s="60"/>
      <c r="J58" s="60"/>
    </row>
    <row r="59">
      <c r="A59" s="60" t="s">
        <v>134</v>
      </c>
      <c r="B59" s="75">
        <v>33.0</v>
      </c>
      <c r="C59" s="75">
        <f t="shared" si="6"/>
        <v>330</v>
      </c>
      <c r="F59" s="60"/>
      <c r="G59" s="60"/>
      <c r="H59" s="60"/>
      <c r="I59" s="60"/>
      <c r="J59" s="60"/>
    </row>
    <row r="60">
      <c r="A60" s="60" t="s">
        <v>135</v>
      </c>
      <c r="B60" s="75">
        <v>33.0</v>
      </c>
      <c r="C60" s="75">
        <f t="shared" si="6"/>
        <v>330</v>
      </c>
      <c r="F60" s="60"/>
      <c r="G60" s="60"/>
      <c r="H60" s="60"/>
      <c r="I60" s="60"/>
      <c r="J60" s="60"/>
    </row>
    <row r="61">
      <c r="A61" s="60" t="s">
        <v>136</v>
      </c>
      <c r="B61" s="75">
        <v>33.0</v>
      </c>
      <c r="C61" s="75">
        <f t="shared" si="6"/>
        <v>330</v>
      </c>
    </row>
    <row r="62">
      <c r="A62" s="60" t="s">
        <v>137</v>
      </c>
      <c r="B62" s="75">
        <v>33.0</v>
      </c>
      <c r="C62" s="75">
        <f t="shared" si="6"/>
        <v>330</v>
      </c>
    </row>
    <row r="63">
      <c r="A63" s="60"/>
      <c r="B63" s="60"/>
      <c r="C63" s="60"/>
    </row>
    <row r="64">
      <c r="A64" s="60" t="s">
        <v>121</v>
      </c>
      <c r="B64" s="60" t="s">
        <v>138</v>
      </c>
      <c r="C64" s="60"/>
    </row>
    <row r="65">
      <c r="A65" s="60" t="s">
        <v>67</v>
      </c>
      <c r="B65" s="75">
        <f>C53</f>
        <v>440</v>
      </c>
      <c r="C65" s="60"/>
    </row>
    <row r="66">
      <c r="A66" s="60" t="s">
        <v>125</v>
      </c>
      <c r="B66" s="75">
        <f t="shared" ref="B66:B68" si="7">C54+C57+C60</f>
        <v>860</v>
      </c>
      <c r="C66" s="60"/>
    </row>
    <row r="67">
      <c r="A67" s="60" t="s">
        <v>126</v>
      </c>
      <c r="B67" s="75">
        <f t="shared" si="7"/>
        <v>860</v>
      </c>
      <c r="C67" s="60"/>
    </row>
    <row r="68">
      <c r="A68" s="60" t="s">
        <v>131</v>
      </c>
      <c r="B68" s="75">
        <f t="shared" si="7"/>
        <v>860</v>
      </c>
      <c r="C68" s="60"/>
    </row>
    <row r="69">
      <c r="A69" s="60"/>
      <c r="B69" s="60"/>
      <c r="C69" s="60"/>
    </row>
    <row r="70">
      <c r="A70" s="60" t="s">
        <v>139</v>
      </c>
      <c r="B70" s="60"/>
      <c r="C70" s="60"/>
    </row>
    <row r="71">
      <c r="A71" s="60" t="s">
        <v>140</v>
      </c>
      <c r="B71" s="60" t="s">
        <v>141</v>
      </c>
      <c r="C71" s="60" t="s">
        <v>142</v>
      </c>
    </row>
    <row r="72">
      <c r="A72" s="60" t="s">
        <v>66</v>
      </c>
      <c r="B72" s="75">
        <v>780.0</v>
      </c>
      <c r="C72" s="75">
        <v>195.0</v>
      </c>
    </row>
    <row r="73">
      <c r="A73" s="60" t="s">
        <v>124</v>
      </c>
      <c r="B73" s="75">
        <v>0.0</v>
      </c>
      <c r="C73" s="75">
        <v>0.0</v>
      </c>
    </row>
    <row r="74">
      <c r="A74" s="60" t="s">
        <v>125</v>
      </c>
      <c r="B74" s="75">
        <v>1510.0</v>
      </c>
      <c r="C74" s="79">
        <v>377.5</v>
      </c>
    </row>
    <row r="75">
      <c r="A75" s="60" t="s">
        <v>126</v>
      </c>
      <c r="B75" s="75">
        <v>895.0</v>
      </c>
      <c r="C75" s="79">
        <v>223.75</v>
      </c>
    </row>
    <row r="76">
      <c r="A76" s="60" t="s">
        <v>131</v>
      </c>
      <c r="B76" s="75">
        <v>1440.0</v>
      </c>
      <c r="C76" s="75">
        <v>360.0</v>
      </c>
    </row>
    <row r="78">
      <c r="A78" s="60"/>
      <c r="B78" s="60"/>
      <c r="C78" s="60"/>
      <c r="D78" s="60"/>
      <c r="E78" s="60"/>
      <c r="F78" s="60"/>
      <c r="G78" s="60"/>
      <c r="H78" s="60"/>
      <c r="I78" s="60"/>
    </row>
    <row r="79">
      <c r="A79" s="60" t="s">
        <v>143</v>
      </c>
      <c r="B79" s="60"/>
      <c r="C79" s="60"/>
      <c r="D79" s="60"/>
      <c r="E79" s="60"/>
      <c r="F79" s="60"/>
      <c r="G79" s="60"/>
      <c r="H79" s="60"/>
      <c r="I79" s="60"/>
    </row>
    <row r="80">
      <c r="A80" s="80" t="s">
        <v>144</v>
      </c>
      <c r="B80" s="60" t="s">
        <v>145</v>
      </c>
      <c r="C80" s="60" t="s">
        <v>146</v>
      </c>
      <c r="D80" s="60" t="s">
        <v>147</v>
      </c>
      <c r="E80" s="60" t="s">
        <v>148</v>
      </c>
      <c r="F80" s="60" t="s">
        <v>149</v>
      </c>
      <c r="G80" s="60" t="s">
        <v>150</v>
      </c>
      <c r="H80" s="60"/>
      <c r="I80" s="60"/>
    </row>
    <row r="81">
      <c r="A81" s="60" t="s">
        <v>145</v>
      </c>
      <c r="B81" s="60" t="s">
        <v>151</v>
      </c>
      <c r="C81" s="77">
        <v>600.0</v>
      </c>
      <c r="D81" s="77">
        <v>600.0</v>
      </c>
      <c r="E81" s="77">
        <v>500.0</v>
      </c>
      <c r="F81" s="77">
        <v>500.0</v>
      </c>
      <c r="G81" s="77">
        <v>500.0</v>
      </c>
      <c r="H81" s="60"/>
      <c r="I81" s="60"/>
    </row>
    <row r="82">
      <c r="A82" s="60" t="s">
        <v>146</v>
      </c>
      <c r="B82" s="77">
        <v>800.0</v>
      </c>
      <c r="C82" s="60" t="s">
        <v>151</v>
      </c>
      <c r="D82" s="77">
        <v>1000.0</v>
      </c>
      <c r="E82" s="77">
        <v>900.0</v>
      </c>
      <c r="F82" s="77">
        <v>900.0</v>
      </c>
      <c r="G82" s="77">
        <v>700.0</v>
      </c>
      <c r="H82" s="60"/>
      <c r="I82" s="60"/>
    </row>
    <row r="83">
      <c r="A83" s="60" t="s">
        <v>147</v>
      </c>
      <c r="B83" s="77">
        <v>850.0</v>
      </c>
      <c r="C83" s="77">
        <v>650.0</v>
      </c>
      <c r="D83" s="77">
        <v>0.0</v>
      </c>
      <c r="E83" s="60" t="s">
        <v>151</v>
      </c>
      <c r="F83" s="60" t="s">
        <v>151</v>
      </c>
      <c r="G83" s="77">
        <v>800.0</v>
      </c>
      <c r="H83" s="60"/>
      <c r="I83" s="60"/>
    </row>
    <row r="84">
      <c r="A84" s="60" t="s">
        <v>152</v>
      </c>
      <c r="B84" s="77">
        <v>830.0</v>
      </c>
      <c r="C84" s="77">
        <v>630.0</v>
      </c>
      <c r="D84" s="60" t="s">
        <v>151</v>
      </c>
      <c r="E84" s="77">
        <v>0.0</v>
      </c>
      <c r="F84" s="60" t="s">
        <v>151</v>
      </c>
      <c r="G84" s="77">
        <v>700.0</v>
      </c>
      <c r="H84" s="60"/>
      <c r="I84" s="60"/>
    </row>
    <row r="85">
      <c r="A85" s="60" t="s">
        <v>149</v>
      </c>
      <c r="B85" s="77">
        <v>830.0</v>
      </c>
      <c r="C85" s="77">
        <v>630.0</v>
      </c>
      <c r="D85" s="60" t="s">
        <v>151</v>
      </c>
      <c r="E85" s="60" t="s">
        <v>151</v>
      </c>
      <c r="F85" s="75">
        <v>0.0</v>
      </c>
      <c r="G85" s="77">
        <v>700.0</v>
      </c>
      <c r="H85" s="60"/>
      <c r="I85" s="60"/>
    </row>
    <row r="86">
      <c r="A86" s="60"/>
      <c r="B86" s="60"/>
      <c r="C86" s="60"/>
      <c r="D86" s="60"/>
      <c r="E86" s="60"/>
      <c r="F86" s="60"/>
      <c r="G86" s="60"/>
      <c r="H86" s="60"/>
      <c r="I86" s="60"/>
    </row>
    <row r="87">
      <c r="A87" s="60" t="s">
        <v>140</v>
      </c>
      <c r="B87" s="60" t="s">
        <v>153</v>
      </c>
      <c r="C87" s="60" t="s">
        <v>154</v>
      </c>
      <c r="D87" s="60"/>
      <c r="E87" s="60"/>
      <c r="F87" s="60"/>
      <c r="G87" s="60"/>
      <c r="H87" s="60"/>
      <c r="I87" s="60"/>
    </row>
    <row r="88">
      <c r="A88" s="60" t="s">
        <v>124</v>
      </c>
      <c r="B88" s="60" t="s">
        <v>155</v>
      </c>
      <c r="C88" s="75">
        <v>12445.0</v>
      </c>
      <c r="D88" s="60"/>
      <c r="E88" s="60"/>
      <c r="F88" s="60"/>
      <c r="G88" s="60"/>
      <c r="H88" s="60"/>
      <c r="I88" s="60"/>
    </row>
    <row r="89">
      <c r="A89" s="60" t="s">
        <v>66</v>
      </c>
      <c r="B89" s="60" t="s">
        <v>156</v>
      </c>
      <c r="C89" s="75">
        <v>8572.0</v>
      </c>
      <c r="D89" s="60"/>
      <c r="E89" s="60"/>
      <c r="F89" s="60"/>
      <c r="G89" s="60"/>
      <c r="H89" s="60"/>
      <c r="I89" s="60"/>
    </row>
    <row r="90">
      <c r="A90" s="60" t="s">
        <v>157</v>
      </c>
      <c r="B90" s="75">
        <v>4000.0</v>
      </c>
      <c r="C90" s="75">
        <v>16000.0</v>
      </c>
      <c r="D90" s="60"/>
      <c r="E90" s="60"/>
      <c r="F90" s="60"/>
      <c r="G90" s="60"/>
      <c r="H90" s="60"/>
      <c r="I90" s="60"/>
    </row>
    <row r="91">
      <c r="A91" s="60" t="s">
        <v>158</v>
      </c>
      <c r="B91" s="75">
        <v>3000.0</v>
      </c>
      <c r="C91" s="75">
        <v>12000.0</v>
      </c>
      <c r="D91" s="60"/>
      <c r="E91" s="60"/>
      <c r="F91" s="60"/>
      <c r="G91" s="60"/>
      <c r="H91" s="60"/>
      <c r="I91" s="60"/>
    </row>
    <row r="92">
      <c r="A92" s="60" t="s">
        <v>159</v>
      </c>
      <c r="B92" s="75">
        <v>2500.0</v>
      </c>
      <c r="C92" s="75">
        <v>10000.0</v>
      </c>
      <c r="D92" s="60"/>
      <c r="E92" s="60"/>
      <c r="F92" s="60"/>
      <c r="G92" s="60"/>
      <c r="H92" s="60"/>
      <c r="I92" s="6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75"/>
    <col customWidth="1" min="2" max="2" width="22.5"/>
    <col customWidth="1" min="3" max="3" width="32.5"/>
    <col customWidth="1" min="4" max="4" width="18.13"/>
    <col customWidth="1" min="5" max="5" width="16.25"/>
    <col customWidth="1" min="6" max="6" width="16.0"/>
    <col customWidth="1" min="7" max="7" width="17.75"/>
    <col customWidth="1" min="8" max="8" width="27.0"/>
    <col customWidth="1" min="9" max="9" width="27.25"/>
    <col customWidth="1" min="15" max="15" width="19.25"/>
  </cols>
  <sheetData>
    <row r="1">
      <c r="A1" s="20" t="s">
        <v>160</v>
      </c>
      <c r="B1" s="21" t="s">
        <v>161</v>
      </c>
      <c r="C1" s="20" t="s">
        <v>162</v>
      </c>
      <c r="D1" s="21" t="s">
        <v>163</v>
      </c>
      <c r="E1" s="20" t="s">
        <v>164</v>
      </c>
      <c r="F1" s="22" t="s">
        <v>165</v>
      </c>
      <c r="H1" s="81" t="s">
        <v>166</v>
      </c>
    </row>
    <row r="2">
      <c r="A2" s="23" t="s">
        <v>167</v>
      </c>
      <c r="B2" s="1">
        <v>3200.0</v>
      </c>
      <c r="C2" s="23">
        <v>9.0</v>
      </c>
      <c r="D2" s="73">
        <f t="shared" ref="D2:D6" si="1">sum(B2:C2)</f>
        <v>3209</v>
      </c>
      <c r="E2" s="23">
        <v>1.25</v>
      </c>
      <c r="F2" s="24">
        <f t="shared" ref="F2:F6" si="2">B2*E2</f>
        <v>4000</v>
      </c>
      <c r="H2" s="82">
        <v>809487.0</v>
      </c>
    </row>
    <row r="3">
      <c r="A3" s="23" t="s">
        <v>168</v>
      </c>
      <c r="B3" s="1">
        <v>266614.0</v>
      </c>
      <c r="C3" s="23">
        <v>9.0</v>
      </c>
      <c r="D3" s="73">
        <f t="shared" si="1"/>
        <v>266623</v>
      </c>
      <c r="E3" s="23">
        <v>0.95</v>
      </c>
      <c r="F3" s="24">
        <f t="shared" si="2"/>
        <v>253283.3</v>
      </c>
      <c r="H3" s="81" t="s">
        <v>169</v>
      </c>
    </row>
    <row r="4">
      <c r="A4" s="23" t="s">
        <v>170</v>
      </c>
      <c r="B4" s="1">
        <v>6400.0</v>
      </c>
      <c r="C4" s="23">
        <v>9.0</v>
      </c>
      <c r="D4" s="73">
        <f t="shared" si="1"/>
        <v>6409</v>
      </c>
      <c r="E4" s="23">
        <v>0.9</v>
      </c>
      <c r="F4" s="24">
        <f t="shared" si="2"/>
        <v>5760</v>
      </c>
      <c r="H4" s="82">
        <v>651854.49462</v>
      </c>
    </row>
    <row r="5">
      <c r="A5" s="23" t="s">
        <v>171</v>
      </c>
      <c r="B5" s="1">
        <v>266614.0</v>
      </c>
      <c r="C5" s="23">
        <v>9.0</v>
      </c>
      <c r="D5" s="73">
        <f t="shared" si="1"/>
        <v>266623</v>
      </c>
      <c r="E5" s="23">
        <v>0.625</v>
      </c>
      <c r="F5" s="24">
        <f t="shared" si="2"/>
        <v>166633.75</v>
      </c>
    </row>
    <row r="6">
      <c r="A6" s="25" t="s">
        <v>172</v>
      </c>
      <c r="B6" s="26">
        <v>266614.0</v>
      </c>
      <c r="C6" s="25">
        <v>9.0</v>
      </c>
      <c r="D6" s="72">
        <f t="shared" si="1"/>
        <v>266623</v>
      </c>
      <c r="E6" s="25">
        <v>0.83333</v>
      </c>
      <c r="F6" s="27">
        <f t="shared" si="2"/>
        <v>222177.4446</v>
      </c>
      <c r="H6" s="83" t="s">
        <v>173</v>
      </c>
    </row>
    <row r="7">
      <c r="H7" s="84">
        <f>D9+F9</f>
        <v>1461341.495</v>
      </c>
    </row>
    <row r="8">
      <c r="D8" s="51" t="s">
        <v>174</v>
      </c>
      <c r="F8" s="51" t="s">
        <v>175</v>
      </c>
    </row>
    <row r="9">
      <c r="D9" s="32">
        <f>SUM(D2:D6)</f>
        <v>809487</v>
      </c>
      <c r="F9" s="32">
        <f>SUM(F2:F6)</f>
        <v>651854.4946</v>
      </c>
    </row>
    <row r="15">
      <c r="A15" s="1" t="s">
        <v>176</v>
      </c>
    </row>
    <row r="16">
      <c r="A16" s="1" t="s">
        <v>177</v>
      </c>
    </row>
    <row r="17">
      <c r="A17" s="1" t="s">
        <v>178</v>
      </c>
      <c r="B17" s="1">
        <v>12.0</v>
      </c>
    </row>
    <row r="18">
      <c r="A18" s="1" t="s">
        <v>179</v>
      </c>
      <c r="B18" s="1">
        <v>9.0</v>
      </c>
    </row>
    <row r="19">
      <c r="A19" s="1" t="s">
        <v>180</v>
      </c>
      <c r="B19" s="1">
        <v>9.0</v>
      </c>
    </row>
    <row r="20">
      <c r="A20" s="1" t="s">
        <v>181</v>
      </c>
      <c r="B20" s="1">
        <v>20.0</v>
      </c>
    </row>
    <row r="22">
      <c r="A22" s="1" t="s">
        <v>182</v>
      </c>
      <c r="B22" s="1" t="s">
        <v>183</v>
      </c>
    </row>
    <row r="23">
      <c r="A23" s="1" t="s">
        <v>184</v>
      </c>
      <c r="B23" s="1" t="s">
        <v>185</v>
      </c>
      <c r="C23" s="1" t="s">
        <v>186</v>
      </c>
      <c r="D23" s="1" t="s">
        <v>187</v>
      </c>
      <c r="E23" s="1" t="s">
        <v>188</v>
      </c>
      <c r="F23" s="1" t="s">
        <v>127</v>
      </c>
    </row>
    <row r="24">
      <c r="A24" s="1" t="s">
        <v>179</v>
      </c>
      <c r="B24" s="1">
        <v>1.25</v>
      </c>
      <c r="C24" s="1">
        <v>1.25</v>
      </c>
      <c r="D24" s="1">
        <v>1.0</v>
      </c>
      <c r="E24" s="1">
        <v>0.9</v>
      </c>
      <c r="F24" s="1">
        <v>0.95</v>
      </c>
    </row>
    <row r="25">
      <c r="A25" s="1" t="s">
        <v>178</v>
      </c>
      <c r="B25" s="1">
        <v>0.75</v>
      </c>
      <c r="C25" s="1">
        <v>1.25</v>
      </c>
      <c r="D25" s="1">
        <v>1.25</v>
      </c>
      <c r="E25" s="1">
        <v>1.1</v>
      </c>
      <c r="F25" s="1">
        <v>1.1</v>
      </c>
    </row>
    <row r="26">
      <c r="A26" s="1" t="s">
        <v>189</v>
      </c>
      <c r="B26" s="1">
        <v>0.9</v>
      </c>
      <c r="C26" s="1">
        <v>1.0</v>
      </c>
      <c r="D26" s="1">
        <v>0.625</v>
      </c>
      <c r="E26" s="1">
        <v>0.8333333333</v>
      </c>
      <c r="F26" s="1">
        <v>1.875</v>
      </c>
    </row>
    <row r="27">
      <c r="A27" s="1" t="s">
        <v>190</v>
      </c>
      <c r="C27" s="1">
        <v>0.4</v>
      </c>
    </row>
    <row r="28">
      <c r="A28" s="1" t="s">
        <v>191</v>
      </c>
      <c r="D28" s="1">
        <v>0.3</v>
      </c>
      <c r="E28" s="1">
        <v>0.4</v>
      </c>
      <c r="F28" s="1">
        <v>1.0</v>
      </c>
    </row>
    <row r="30">
      <c r="A30" s="1" t="s">
        <v>192</v>
      </c>
      <c r="B30" s="1" t="s">
        <v>193</v>
      </c>
      <c r="C30" s="1" t="s">
        <v>194</v>
      </c>
      <c r="D30" s="1" t="s">
        <v>195</v>
      </c>
      <c r="E30" s="1" t="s">
        <v>196</v>
      </c>
      <c r="F30" s="1" t="s">
        <v>197</v>
      </c>
      <c r="G30" s="1" t="s">
        <v>198</v>
      </c>
      <c r="H30" s="1" t="s">
        <v>199</v>
      </c>
    </row>
    <row r="31">
      <c r="A31" s="1" t="s">
        <v>68</v>
      </c>
      <c r="B31" s="1">
        <v>667.0</v>
      </c>
      <c r="C31" s="1">
        <v>160.0</v>
      </c>
      <c r="D31" s="1">
        <f t="shared" ref="D31:D35" si="3">B31*C31</f>
        <v>106720</v>
      </c>
      <c r="E31" s="1">
        <v>100.0</v>
      </c>
      <c r="F31" s="1">
        <v>1600.0</v>
      </c>
      <c r="G31" s="73">
        <f t="shared" ref="G31:G35" si="4">E31*F31</f>
        <v>160000</v>
      </c>
      <c r="H31" s="73">
        <f t="shared" ref="H31:H35" si="5">SUM(D31,G31)</f>
        <v>266720</v>
      </c>
    </row>
    <row r="32">
      <c r="A32" s="1" t="s">
        <v>200</v>
      </c>
      <c r="B32" s="1">
        <v>0.0</v>
      </c>
      <c r="C32" s="1">
        <v>160.0</v>
      </c>
      <c r="D32" s="1">
        <f t="shared" si="3"/>
        <v>0</v>
      </c>
      <c r="E32" s="1">
        <v>4.0</v>
      </c>
      <c r="F32" s="1">
        <v>1600.0</v>
      </c>
      <c r="G32" s="73">
        <f t="shared" si="4"/>
        <v>6400</v>
      </c>
      <c r="H32" s="73">
        <f t="shared" si="5"/>
        <v>6400</v>
      </c>
    </row>
    <row r="33">
      <c r="A33" s="1" t="s">
        <v>201</v>
      </c>
      <c r="B33" s="1">
        <v>20.0</v>
      </c>
      <c r="C33" s="1">
        <v>160.0</v>
      </c>
      <c r="D33" s="1">
        <f t="shared" si="3"/>
        <v>3200</v>
      </c>
      <c r="E33" s="1">
        <v>0.0</v>
      </c>
      <c r="F33" s="1">
        <v>1600.0</v>
      </c>
      <c r="G33" s="73">
        <f t="shared" si="4"/>
        <v>0</v>
      </c>
      <c r="H33" s="73">
        <f t="shared" si="5"/>
        <v>3200</v>
      </c>
    </row>
    <row r="34">
      <c r="A34" s="1" t="s">
        <v>202</v>
      </c>
      <c r="B34" s="1">
        <v>666.0</v>
      </c>
      <c r="C34" s="1">
        <v>160.0</v>
      </c>
      <c r="D34" s="1">
        <f t="shared" si="3"/>
        <v>106560</v>
      </c>
      <c r="E34" s="1">
        <v>100.0</v>
      </c>
      <c r="F34" s="1">
        <v>1600.0</v>
      </c>
      <c r="G34" s="73">
        <f t="shared" si="4"/>
        <v>160000</v>
      </c>
      <c r="H34" s="73">
        <f t="shared" si="5"/>
        <v>266560</v>
      </c>
    </row>
    <row r="35">
      <c r="A35" s="1" t="s">
        <v>203</v>
      </c>
      <c r="B35" s="1">
        <v>666.0</v>
      </c>
      <c r="C35" s="1">
        <v>160.0</v>
      </c>
      <c r="D35" s="1">
        <f t="shared" si="3"/>
        <v>106560</v>
      </c>
      <c r="E35" s="1">
        <v>100.0</v>
      </c>
      <c r="F35" s="1">
        <v>1600.0</v>
      </c>
      <c r="G35" s="73">
        <f t="shared" si="4"/>
        <v>160000</v>
      </c>
      <c r="H35" s="73">
        <f t="shared" si="5"/>
        <v>266560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4">
      <c r="B24" s="85" t="s">
        <v>204</v>
      </c>
      <c r="K24" s="86" t="s">
        <v>205</v>
      </c>
    </row>
    <row r="51">
      <c r="B51" s="86" t="s">
        <v>206</v>
      </c>
    </row>
    <row r="68">
      <c r="B68" s="86" t="s">
        <v>207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208</v>
      </c>
      <c r="F1" s="1" t="s">
        <v>209</v>
      </c>
      <c r="K1" s="1" t="s">
        <v>206</v>
      </c>
      <c r="P1" s="1" t="s">
        <v>207</v>
      </c>
    </row>
    <row r="3">
      <c r="A3" s="1" t="s">
        <v>210</v>
      </c>
      <c r="F3" s="1" t="s">
        <v>210</v>
      </c>
      <c r="K3" s="1" t="s">
        <v>210</v>
      </c>
      <c r="P3" s="1" t="s">
        <v>210</v>
      </c>
    </row>
    <row r="4">
      <c r="A4" s="1" t="s">
        <v>211</v>
      </c>
      <c r="F4" s="1" t="s">
        <v>212</v>
      </c>
      <c r="K4" s="1" t="s">
        <v>213</v>
      </c>
      <c r="P4" s="1" t="s">
        <v>214</v>
      </c>
    </row>
    <row r="5">
      <c r="A5" s="1" t="s">
        <v>215</v>
      </c>
      <c r="F5" s="1" t="s">
        <v>216</v>
      </c>
      <c r="K5" s="1" t="s">
        <v>217</v>
      </c>
      <c r="P5" s="1" t="s">
        <v>218</v>
      </c>
    </row>
    <row r="6">
      <c r="A6" s="1" t="s">
        <v>219</v>
      </c>
      <c r="F6" s="1" t="s">
        <v>220</v>
      </c>
      <c r="K6" s="1" t="s">
        <v>221</v>
      </c>
      <c r="P6" s="1" t="s">
        <v>222</v>
      </c>
    </row>
    <row r="7">
      <c r="A7" s="1" t="s">
        <v>223</v>
      </c>
      <c r="F7" s="1" t="s">
        <v>224</v>
      </c>
      <c r="K7" s="1" t="s">
        <v>225</v>
      </c>
      <c r="P7" s="1" t="s">
        <v>226</v>
      </c>
    </row>
    <row r="8">
      <c r="A8" s="1" t="s">
        <v>227</v>
      </c>
      <c r="F8" s="1" t="s">
        <v>228</v>
      </c>
      <c r="K8" s="1" t="s">
        <v>226</v>
      </c>
      <c r="P8" s="1" t="s">
        <v>229</v>
      </c>
    </row>
    <row r="9">
      <c r="A9" s="1" t="s">
        <v>230</v>
      </c>
      <c r="F9" s="1" t="s">
        <v>231</v>
      </c>
      <c r="K9" s="1" t="s">
        <v>232</v>
      </c>
      <c r="P9" s="1" t="s">
        <v>233</v>
      </c>
    </row>
    <row r="10">
      <c r="A10" s="1" t="s">
        <v>234</v>
      </c>
      <c r="F10" s="1" t="s">
        <v>235</v>
      </c>
      <c r="K10" s="1" t="s">
        <v>236</v>
      </c>
      <c r="P10" s="1" t="s">
        <v>237</v>
      </c>
    </row>
    <row r="11">
      <c r="A11" s="1" t="s">
        <v>238</v>
      </c>
      <c r="F11" s="1" t="s">
        <v>239</v>
      </c>
      <c r="K11" s="1" t="s">
        <v>240</v>
      </c>
      <c r="P11" s="1" t="s">
        <v>241</v>
      </c>
    </row>
    <row r="12">
      <c r="A12" s="1" t="s">
        <v>242</v>
      </c>
      <c r="F12" s="1" t="s">
        <v>243</v>
      </c>
      <c r="K12" s="1" t="s">
        <v>244</v>
      </c>
      <c r="P12" s="1" t="s">
        <v>245</v>
      </c>
    </row>
    <row r="13">
      <c r="A13" s="1" t="s">
        <v>246</v>
      </c>
      <c r="F13" s="1" t="s">
        <v>247</v>
      </c>
      <c r="K13" s="1" t="s">
        <v>248</v>
      </c>
      <c r="P13" s="1" t="s">
        <v>249</v>
      </c>
    </row>
    <row r="14">
      <c r="A14" s="1" t="s">
        <v>250</v>
      </c>
      <c r="F14" s="1" t="s">
        <v>251</v>
      </c>
      <c r="K14" s="1" t="s">
        <v>252</v>
      </c>
      <c r="P14" s="1" t="s">
        <v>253</v>
      </c>
    </row>
    <row r="15">
      <c r="A15" s="1" t="s">
        <v>254</v>
      </c>
      <c r="F15" s="1" t="s">
        <v>255</v>
      </c>
      <c r="K15" s="1" t="s">
        <v>256</v>
      </c>
      <c r="P15" s="1" t="s">
        <v>257</v>
      </c>
    </row>
    <row r="16">
      <c r="A16" s="1" t="s">
        <v>226</v>
      </c>
      <c r="F16" s="1" t="s">
        <v>258</v>
      </c>
      <c r="K16" s="1" t="s">
        <v>259</v>
      </c>
      <c r="P16" s="1" t="s">
        <v>260</v>
      </c>
    </row>
    <row r="17">
      <c r="A17" s="1" t="s">
        <v>261</v>
      </c>
      <c r="F17" s="1" t="s">
        <v>262</v>
      </c>
      <c r="K17" s="1" t="s">
        <v>263</v>
      </c>
      <c r="P17" s="1" t="s">
        <v>259</v>
      </c>
    </row>
    <row r="18">
      <c r="A18" s="1" t="s">
        <v>239</v>
      </c>
      <c r="F18" s="1" t="s">
        <v>264</v>
      </c>
      <c r="K18" s="1" t="s">
        <v>265</v>
      </c>
      <c r="P18" s="1" t="s">
        <v>266</v>
      </c>
    </row>
    <row r="19">
      <c r="A19" s="1" t="s">
        <v>267</v>
      </c>
      <c r="F19" s="1" t="s">
        <v>268</v>
      </c>
      <c r="K19" s="1" t="s">
        <v>269</v>
      </c>
      <c r="P19" s="1" t="s">
        <v>270</v>
      </c>
    </row>
    <row r="20">
      <c r="A20" s="1" t="s">
        <v>271</v>
      </c>
      <c r="F20" s="1" t="s">
        <v>272</v>
      </c>
      <c r="K20" s="1" t="s">
        <v>273</v>
      </c>
      <c r="P20" s="1" t="s">
        <v>274</v>
      </c>
    </row>
    <row r="21">
      <c r="A21" s="1" t="s">
        <v>275</v>
      </c>
      <c r="F21" s="1" t="s">
        <v>276</v>
      </c>
      <c r="K21" s="1" t="s">
        <v>277</v>
      </c>
      <c r="P21" s="1" t="s">
        <v>278</v>
      </c>
    </row>
    <row r="22">
      <c r="A22" s="1" t="s">
        <v>247</v>
      </c>
      <c r="F22" s="1" t="s">
        <v>279</v>
      </c>
      <c r="K22" s="1" t="s">
        <v>280</v>
      </c>
      <c r="P22" s="1" t="s">
        <v>281</v>
      </c>
    </row>
    <row r="23">
      <c r="A23" s="1" t="s">
        <v>282</v>
      </c>
      <c r="F23" s="1" t="s">
        <v>283</v>
      </c>
      <c r="K23" s="1" t="s">
        <v>280</v>
      </c>
      <c r="P23" s="1" t="s">
        <v>284</v>
      </c>
    </row>
    <row r="24">
      <c r="A24" s="1" t="s">
        <v>285</v>
      </c>
      <c r="F24" s="1" t="s">
        <v>286</v>
      </c>
      <c r="K24" s="1" t="s">
        <v>287</v>
      </c>
      <c r="P24" s="1" t="s">
        <v>288</v>
      </c>
    </row>
    <row r="25">
      <c r="A25" s="1" t="s">
        <v>289</v>
      </c>
      <c r="F25" s="1" t="s">
        <v>290</v>
      </c>
      <c r="K25" s="1" t="s">
        <v>291</v>
      </c>
      <c r="P25" s="1" t="s">
        <v>292</v>
      </c>
    </row>
    <row r="26">
      <c r="A26" s="1" t="s">
        <v>293</v>
      </c>
      <c r="F26" s="1" t="s">
        <v>294</v>
      </c>
      <c r="K26" s="1" t="s">
        <v>295</v>
      </c>
      <c r="P26" s="1" t="s">
        <v>296</v>
      </c>
    </row>
    <row r="27">
      <c r="A27" s="1" t="s">
        <v>297</v>
      </c>
      <c r="F27" s="1" t="s">
        <v>259</v>
      </c>
      <c r="K27" s="1" t="s">
        <v>298</v>
      </c>
      <c r="P27" s="1" t="s">
        <v>299</v>
      </c>
    </row>
    <row r="28">
      <c r="A28" s="1" t="s">
        <v>300</v>
      </c>
      <c r="F28" s="1" t="s">
        <v>301</v>
      </c>
      <c r="K28" s="1" t="s">
        <v>302</v>
      </c>
      <c r="P28" s="1" t="s">
        <v>303</v>
      </c>
    </row>
    <row r="29">
      <c r="A29" s="1" t="s">
        <v>304</v>
      </c>
      <c r="F29" s="1" t="s">
        <v>305</v>
      </c>
      <c r="K29" s="1" t="s">
        <v>306</v>
      </c>
      <c r="P29" s="1" t="s">
        <v>307</v>
      </c>
    </row>
    <row r="30">
      <c r="A30" s="1" t="s">
        <v>308</v>
      </c>
      <c r="F30" s="1" t="s">
        <v>309</v>
      </c>
      <c r="K30" s="1" t="s">
        <v>310</v>
      </c>
      <c r="P30" s="1" t="s">
        <v>311</v>
      </c>
    </row>
    <row r="31">
      <c r="A31" s="1" t="s">
        <v>312</v>
      </c>
      <c r="F31" s="1" t="s">
        <v>313</v>
      </c>
      <c r="P31" s="1" t="s">
        <v>314</v>
      </c>
    </row>
    <row r="32">
      <c r="A32" s="1" t="s">
        <v>315</v>
      </c>
      <c r="F32" s="1" t="s">
        <v>316</v>
      </c>
      <c r="P32" s="1" t="s">
        <v>317</v>
      </c>
    </row>
    <row r="33">
      <c r="A33" s="1" t="s">
        <v>318</v>
      </c>
      <c r="F33" s="1" t="s">
        <v>319</v>
      </c>
      <c r="P33" s="1" t="s">
        <v>302</v>
      </c>
    </row>
    <row r="34">
      <c r="A34" s="1" t="s">
        <v>320</v>
      </c>
      <c r="F34" s="1" t="s">
        <v>321</v>
      </c>
      <c r="P34" s="1" t="s">
        <v>322</v>
      </c>
    </row>
    <row r="35">
      <c r="A35" s="1" t="s">
        <v>323</v>
      </c>
      <c r="F35" s="1" t="s">
        <v>269</v>
      </c>
      <c r="P35" s="1" t="s">
        <v>310</v>
      </c>
    </row>
    <row r="36">
      <c r="A36" s="1" t="s">
        <v>324</v>
      </c>
      <c r="F36" s="1" t="s">
        <v>325</v>
      </c>
    </row>
    <row r="37">
      <c r="A37" s="1" t="s">
        <v>326</v>
      </c>
      <c r="F37" s="1" t="s">
        <v>327</v>
      </c>
    </row>
    <row r="38">
      <c r="A38" s="1" t="s">
        <v>328</v>
      </c>
      <c r="F38" s="1" t="s">
        <v>329</v>
      </c>
    </row>
    <row r="39">
      <c r="A39" s="1" t="s">
        <v>259</v>
      </c>
      <c r="F39" s="1" t="s">
        <v>330</v>
      </c>
    </row>
    <row r="40">
      <c r="A40" s="1" t="s">
        <v>331</v>
      </c>
      <c r="F40" s="1" t="s">
        <v>332</v>
      </c>
    </row>
    <row r="41">
      <c r="A41" s="1" t="s">
        <v>333</v>
      </c>
      <c r="F41" s="1" t="s">
        <v>334</v>
      </c>
    </row>
    <row r="42">
      <c r="A42" s="1" t="s">
        <v>273</v>
      </c>
      <c r="F42" s="1" t="s">
        <v>335</v>
      </c>
    </row>
    <row r="43">
      <c r="A43" s="1" t="s">
        <v>277</v>
      </c>
      <c r="F43" s="1" t="s">
        <v>336</v>
      </c>
    </row>
    <row r="44">
      <c r="A44" s="1" t="s">
        <v>280</v>
      </c>
      <c r="F44" s="1" t="s">
        <v>337</v>
      </c>
    </row>
    <row r="45">
      <c r="A45" s="1" t="s">
        <v>301</v>
      </c>
      <c r="F45" s="1" t="s">
        <v>338</v>
      </c>
    </row>
    <row r="46">
      <c r="A46" s="1" t="s">
        <v>305</v>
      </c>
      <c r="F46" s="1" t="s">
        <v>339</v>
      </c>
    </row>
    <row r="47">
      <c r="A47" s="1" t="s">
        <v>309</v>
      </c>
      <c r="F47" s="1" t="s">
        <v>340</v>
      </c>
    </row>
    <row r="48">
      <c r="A48" s="1" t="s">
        <v>313</v>
      </c>
      <c r="F48" s="1" t="s">
        <v>341</v>
      </c>
    </row>
    <row r="49">
      <c r="A49" s="1" t="s">
        <v>316</v>
      </c>
      <c r="F49" s="1" t="s">
        <v>342</v>
      </c>
    </row>
    <row r="50">
      <c r="A50" s="1" t="s">
        <v>343</v>
      </c>
      <c r="F50" s="1" t="s">
        <v>310</v>
      </c>
    </row>
    <row r="51">
      <c r="A51" s="1" t="s">
        <v>344</v>
      </c>
    </row>
    <row r="52">
      <c r="A52" s="1" t="s">
        <v>345</v>
      </c>
    </row>
    <row r="53">
      <c r="A53" s="1" t="s">
        <v>346</v>
      </c>
    </row>
    <row r="54">
      <c r="A54" s="1" t="s">
        <v>347</v>
      </c>
    </row>
    <row r="55">
      <c r="A55" s="1" t="s">
        <v>319</v>
      </c>
    </row>
    <row r="56">
      <c r="A56" s="1" t="s">
        <v>321</v>
      </c>
    </row>
    <row r="57">
      <c r="A57" s="1" t="s">
        <v>269</v>
      </c>
    </row>
    <row r="58">
      <c r="A58" s="1" t="s">
        <v>325</v>
      </c>
    </row>
    <row r="59">
      <c r="A59" s="1" t="s">
        <v>327</v>
      </c>
    </row>
    <row r="60">
      <c r="A60" s="1" t="s">
        <v>348</v>
      </c>
    </row>
    <row r="61">
      <c r="A61" s="1" t="s">
        <v>349</v>
      </c>
    </row>
    <row r="62">
      <c r="A62" s="1" t="s">
        <v>350</v>
      </c>
    </row>
    <row r="63">
      <c r="A63" s="1" t="s">
        <v>329</v>
      </c>
    </row>
    <row r="64">
      <c r="A64" s="1" t="s">
        <v>330</v>
      </c>
    </row>
    <row r="65">
      <c r="A65" s="1" t="s">
        <v>332</v>
      </c>
    </row>
    <row r="66">
      <c r="A66" s="1" t="s">
        <v>351</v>
      </c>
    </row>
    <row r="67">
      <c r="A67" s="1" t="s">
        <v>352</v>
      </c>
    </row>
    <row r="68">
      <c r="A68" s="1" t="s">
        <v>353</v>
      </c>
    </row>
    <row r="69">
      <c r="A69" s="1" t="s">
        <v>334</v>
      </c>
    </row>
    <row r="70">
      <c r="A70" s="1" t="s">
        <v>335</v>
      </c>
    </row>
    <row r="71">
      <c r="A71" s="1" t="s">
        <v>336</v>
      </c>
    </row>
    <row r="72">
      <c r="A72" s="1" t="s">
        <v>354</v>
      </c>
    </row>
    <row r="73">
      <c r="A73" s="1" t="s">
        <v>355</v>
      </c>
    </row>
    <row r="74">
      <c r="A74" s="1" t="s">
        <v>356</v>
      </c>
    </row>
    <row r="75">
      <c r="A75" s="1" t="s">
        <v>337</v>
      </c>
    </row>
    <row r="76">
      <c r="A76" s="1" t="s">
        <v>338</v>
      </c>
    </row>
    <row r="77">
      <c r="A77" s="1" t="s">
        <v>339</v>
      </c>
    </row>
    <row r="78">
      <c r="A78" s="1" t="s">
        <v>357</v>
      </c>
    </row>
    <row r="79">
      <c r="A79" s="1" t="s">
        <v>358</v>
      </c>
    </row>
    <row r="80">
      <c r="A80" s="1" t="s">
        <v>359</v>
      </c>
    </row>
    <row r="81">
      <c r="A81" s="1" t="s">
        <v>340</v>
      </c>
    </row>
    <row r="82">
      <c r="A82" s="1" t="s">
        <v>341</v>
      </c>
    </row>
    <row r="83">
      <c r="A83" s="1" t="s">
        <v>342</v>
      </c>
    </row>
    <row r="84">
      <c r="A84" s="1" t="s">
        <v>310</v>
      </c>
    </row>
  </sheetData>
  <drawing r:id="rId1"/>
</worksheet>
</file>